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5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Steven\Dropbox (UFL)\Hygrogenolysis Exp\"/>
    </mc:Choice>
  </mc:AlternateContent>
  <xr:revisionPtr revIDLastSave="0" documentId="13_ncr:1_{2A0189A4-80A9-4BAB-B544-37E816B7FC12}" xr6:coauthVersionLast="44" xr6:coauthVersionMax="44" xr10:uidLastSave="{00000000-0000-0000-0000-000000000000}"/>
  <bookViews>
    <workbookView xWindow="47880" yWindow="270" windowWidth="25440" windowHeight="15390" tabRatio="749" firstSheet="1" activeTab="2" xr2:uid="{00000000-000D-0000-FFFF-FFFF00000000}"/>
  </bookViews>
  <sheets>
    <sheet name="PC" sheetId="58" r:id="rId1"/>
    <sheet name="Cat Batch" sheetId="57" r:id="rId2"/>
    <sheet name="Conc" sheetId="38" r:id="rId3"/>
    <sheet name="Cal" sheetId="36" r:id="rId4"/>
    <sheet name="Conditions" sheetId="52" r:id="rId5"/>
    <sheet name="Gly50" sheetId="59" r:id="rId6"/>
    <sheet name="Eth50" sheetId="60" r:id="rId7"/>
    <sheet name="Gly300" sheetId="64" r:id="rId8"/>
    <sheet name="Eth300" sheetId="65" r:id="rId9"/>
    <sheet name="Misc." sheetId="63" r:id="rId10"/>
    <sheet name="Feed" sheetId="55" r:id="rId11"/>
    <sheet name="Dumb" sheetId="66" r:id="rId12"/>
  </sheets>
  <externalReferences>
    <externalReference r:id="rId13"/>
  </externalReferenc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5" i="36" l="1"/>
  <c r="B34" i="36"/>
  <c r="E107" i="52"/>
  <c r="E106" i="52"/>
  <c r="E105" i="52"/>
  <c r="E104" i="52"/>
  <c r="E103" i="52"/>
  <c r="E102" i="52"/>
  <c r="E101" i="52"/>
  <c r="E100" i="52"/>
  <c r="E99" i="52"/>
  <c r="E98" i="52"/>
  <c r="E97" i="52"/>
  <c r="E96" i="52"/>
  <c r="E95" i="52"/>
  <c r="E94" i="52"/>
  <c r="LC21" i="64"/>
  <c r="LC18" i="64"/>
  <c r="LC11" i="64"/>
  <c r="LC10" i="64"/>
  <c r="LC7" i="64"/>
  <c r="LC6" i="64"/>
  <c r="LB6" i="64"/>
  <c r="LA6" i="64"/>
  <c r="KZ6" i="64"/>
  <c r="KY6" i="64"/>
  <c r="KX6" i="64"/>
  <c r="KW6" i="64"/>
  <c r="KV6" i="64"/>
  <c r="KU6" i="64"/>
  <c r="KT6" i="64"/>
  <c r="KS6" i="64"/>
  <c r="KR6" i="64"/>
  <c r="KQ6" i="64"/>
  <c r="KP6" i="64"/>
  <c r="KO6" i="64"/>
  <c r="KN6" i="64"/>
  <c r="KM6" i="64"/>
  <c r="LC20" i="64" l="1"/>
  <c r="LC12" i="64"/>
  <c r="LC13" i="64"/>
  <c r="LC15" i="64"/>
  <c r="LC17" i="64"/>
  <c r="LC9" i="64"/>
  <c r="LC19" i="64"/>
  <c r="LC14" i="64"/>
  <c r="LC8" i="64"/>
  <c r="LC16" i="64"/>
  <c r="KV14" i="64"/>
  <c r="KU7" i="64"/>
  <c r="KU8" i="64"/>
  <c r="KU9" i="64"/>
  <c r="KU10" i="64"/>
  <c r="KU11" i="64"/>
  <c r="KU12" i="64"/>
  <c r="KU13" i="64"/>
  <c r="KU14" i="64"/>
  <c r="KU15" i="64"/>
  <c r="KU16" i="64"/>
  <c r="KU17" i="64"/>
  <c r="KU18" i="64"/>
  <c r="KU19" i="64"/>
  <c r="KU20" i="64"/>
  <c r="KU21" i="64"/>
  <c r="KV12" i="64"/>
  <c r="KV21" i="64"/>
  <c r="KW7" i="64"/>
  <c r="KW8" i="64"/>
  <c r="KW9" i="64"/>
  <c r="KW10" i="64"/>
  <c r="KW11" i="64"/>
  <c r="KW12" i="64"/>
  <c r="KW13" i="64"/>
  <c r="KW14" i="64"/>
  <c r="KW15" i="64"/>
  <c r="KW16" i="64"/>
  <c r="KW17" i="64"/>
  <c r="KW18" i="64"/>
  <c r="KW19" i="64"/>
  <c r="KW20" i="64"/>
  <c r="KW21" i="64"/>
  <c r="KV8" i="64"/>
  <c r="KV17" i="64"/>
  <c r="KX7" i="64"/>
  <c r="KX8" i="64"/>
  <c r="KX9" i="64"/>
  <c r="KX10" i="64"/>
  <c r="KX11" i="64"/>
  <c r="KX12" i="64"/>
  <c r="KX13" i="64"/>
  <c r="KX14" i="64"/>
  <c r="KX15" i="64"/>
  <c r="KX16" i="64"/>
  <c r="KX17" i="64"/>
  <c r="KX18" i="64"/>
  <c r="KX19" i="64"/>
  <c r="KX20" i="64"/>
  <c r="KX21" i="64"/>
  <c r="KV9" i="64"/>
  <c r="KV13" i="64"/>
  <c r="KV15" i="64"/>
  <c r="KV18" i="64"/>
  <c r="KY7" i="64"/>
  <c r="KY8" i="64"/>
  <c r="KY9" i="64"/>
  <c r="KY10" i="64"/>
  <c r="KY11" i="64"/>
  <c r="KY12" i="64"/>
  <c r="KY13" i="64"/>
  <c r="KY14" i="64"/>
  <c r="KY15" i="64"/>
  <c r="KY16" i="64"/>
  <c r="KY17" i="64"/>
  <c r="KY18" i="64"/>
  <c r="KY19" i="64"/>
  <c r="KY20" i="64"/>
  <c r="KY21" i="64"/>
  <c r="KZ7" i="64"/>
  <c r="KZ8" i="64"/>
  <c r="KZ9" i="64"/>
  <c r="KZ10" i="64"/>
  <c r="KZ11" i="64"/>
  <c r="KZ12" i="64"/>
  <c r="KZ13" i="64"/>
  <c r="KZ14" i="64"/>
  <c r="KZ15" i="64"/>
  <c r="KZ16" i="64"/>
  <c r="KZ17" i="64"/>
  <c r="KZ18" i="64"/>
  <c r="KZ19" i="64"/>
  <c r="KZ20" i="64"/>
  <c r="KZ21" i="64"/>
  <c r="KV7" i="64"/>
  <c r="KV11" i="64"/>
  <c r="KV16" i="64"/>
  <c r="KV20" i="64"/>
  <c r="LA7" i="64"/>
  <c r="LA8" i="64"/>
  <c r="LA9" i="64"/>
  <c r="LA10" i="64"/>
  <c r="LA11" i="64"/>
  <c r="LA12" i="64"/>
  <c r="LA13" i="64"/>
  <c r="LA14" i="64"/>
  <c r="LA15" i="64"/>
  <c r="LA16" i="64"/>
  <c r="LA17" i="64"/>
  <c r="LA18" i="64"/>
  <c r="LA19" i="64"/>
  <c r="LA20" i="64"/>
  <c r="LA21" i="64"/>
  <c r="KV10" i="64"/>
  <c r="KV19" i="64"/>
  <c r="LB7" i="64"/>
  <c r="LB8" i="64"/>
  <c r="LB9" i="64"/>
  <c r="LB10" i="64"/>
  <c r="LB11" i="64"/>
  <c r="LB12" i="64"/>
  <c r="LB13" i="64"/>
  <c r="LB14" i="64"/>
  <c r="LB15" i="64"/>
  <c r="LB16" i="64"/>
  <c r="LB17" i="64"/>
  <c r="LB18" i="64"/>
  <c r="LB19" i="64"/>
  <c r="LB20" i="64"/>
  <c r="LB21" i="64"/>
  <c r="KN14" i="64"/>
  <c r="KM7" i="64"/>
  <c r="KM8" i="64"/>
  <c r="KM9" i="64"/>
  <c r="KM10" i="64"/>
  <c r="KM11" i="64"/>
  <c r="KM12" i="64"/>
  <c r="KM13" i="64"/>
  <c r="KM14" i="64"/>
  <c r="KM15" i="64"/>
  <c r="KM16" i="64"/>
  <c r="KM17" i="64"/>
  <c r="KM18" i="64"/>
  <c r="KM19" i="64"/>
  <c r="KM20" i="64"/>
  <c r="KM21" i="64"/>
  <c r="KN9" i="64"/>
  <c r="KN16" i="64"/>
  <c r="KO7" i="64"/>
  <c r="KO8" i="64"/>
  <c r="KO9" i="64"/>
  <c r="KO10" i="64"/>
  <c r="KO11" i="64"/>
  <c r="KO12" i="64"/>
  <c r="KO13" i="64"/>
  <c r="KO14" i="64"/>
  <c r="KO15" i="64"/>
  <c r="KO16" i="64"/>
  <c r="KO17" i="64"/>
  <c r="KO18" i="64"/>
  <c r="KO19" i="64"/>
  <c r="KO20" i="64"/>
  <c r="KO21" i="64"/>
  <c r="KN12" i="64"/>
  <c r="KN20" i="64"/>
  <c r="KP7" i="64"/>
  <c r="KP8" i="64"/>
  <c r="KP9" i="64"/>
  <c r="KP10" i="64"/>
  <c r="KP11" i="64"/>
  <c r="KP12" i="64"/>
  <c r="KP13" i="64"/>
  <c r="KP14" i="64"/>
  <c r="KP15" i="64"/>
  <c r="KP16" i="64"/>
  <c r="KP17" i="64"/>
  <c r="KP18" i="64"/>
  <c r="KP19" i="64"/>
  <c r="KP20" i="64"/>
  <c r="KP21" i="64"/>
  <c r="KN10" i="64"/>
  <c r="KN18" i="64"/>
  <c r="KQ7" i="64"/>
  <c r="KQ8" i="64"/>
  <c r="KQ9" i="64"/>
  <c r="KQ10" i="64"/>
  <c r="KQ11" i="64"/>
  <c r="KQ12" i="64"/>
  <c r="KQ13" i="64"/>
  <c r="KQ14" i="64"/>
  <c r="KQ15" i="64"/>
  <c r="KQ16" i="64"/>
  <c r="KQ17" i="64"/>
  <c r="KQ18" i="64"/>
  <c r="KQ19" i="64"/>
  <c r="KQ20" i="64"/>
  <c r="KQ21" i="64"/>
  <c r="KN7" i="64"/>
  <c r="KN15" i="64"/>
  <c r="KR7" i="64"/>
  <c r="KR8" i="64"/>
  <c r="KR9" i="64"/>
  <c r="KR10" i="64"/>
  <c r="KR11" i="64"/>
  <c r="KR12" i="64"/>
  <c r="KR13" i="64"/>
  <c r="KR14" i="64"/>
  <c r="KR15" i="64"/>
  <c r="KR16" i="64"/>
  <c r="KR17" i="64"/>
  <c r="KR18" i="64"/>
  <c r="KR19" i="64"/>
  <c r="KR20" i="64"/>
  <c r="KR21" i="64"/>
  <c r="KN8" i="64"/>
  <c r="KN13" i="64"/>
  <c r="KN17" i="64"/>
  <c r="KN21" i="64"/>
  <c r="KS7" i="64"/>
  <c r="KS8" i="64"/>
  <c r="KS9" i="64"/>
  <c r="KS10" i="64"/>
  <c r="KS11" i="64"/>
  <c r="KS12" i="64"/>
  <c r="KS13" i="64"/>
  <c r="KS14" i="64"/>
  <c r="KS15" i="64"/>
  <c r="KS16" i="64"/>
  <c r="KS17" i="64"/>
  <c r="KS18" i="64"/>
  <c r="KS19" i="64"/>
  <c r="KS20" i="64"/>
  <c r="KS21" i="64"/>
  <c r="KN11" i="64"/>
  <c r="KN19" i="64"/>
  <c r="KT7" i="64"/>
  <c r="KT8" i="64"/>
  <c r="KT9" i="64"/>
  <c r="KT10" i="64"/>
  <c r="KT11" i="64"/>
  <c r="KT12" i="64"/>
  <c r="KT13" i="64"/>
  <c r="KT14" i="64"/>
  <c r="KT15" i="64"/>
  <c r="KT16" i="64"/>
  <c r="KT17" i="64"/>
  <c r="KT18" i="64"/>
  <c r="KT19" i="64"/>
  <c r="KT20" i="64"/>
  <c r="KT21" i="64"/>
  <c r="IX54" i="64"/>
  <c r="IW54" i="64"/>
  <c r="IV54" i="64"/>
  <c r="IU54" i="64"/>
  <c r="IT54" i="64"/>
  <c r="IX53" i="64"/>
  <c r="IW53" i="64"/>
  <c r="IV53" i="64"/>
  <c r="IU53" i="64"/>
  <c r="IT53" i="64"/>
  <c r="IX52" i="64"/>
  <c r="IW52" i="64"/>
  <c r="IV52" i="64"/>
  <c r="IU52" i="64"/>
  <c r="IT52" i="64"/>
  <c r="IX51" i="64"/>
  <c r="IW51" i="64"/>
  <c r="IV51" i="64"/>
  <c r="IU51" i="64"/>
  <c r="IT51" i="64"/>
  <c r="IX50" i="64"/>
  <c r="IW50" i="64"/>
  <c r="IV50" i="64"/>
  <c r="IU50" i="64"/>
  <c r="IT50" i="64"/>
  <c r="IX49" i="64"/>
  <c r="IW49" i="64"/>
  <c r="IV49" i="64"/>
  <c r="IU49" i="64"/>
  <c r="IT49" i="64"/>
  <c r="IX48" i="64"/>
  <c r="IW48" i="64"/>
  <c r="IV48" i="64"/>
  <c r="IU48" i="64"/>
  <c r="IT48" i="64"/>
  <c r="IX47" i="64"/>
  <c r="IW47" i="64"/>
  <c r="IV47" i="64"/>
  <c r="IU47" i="64"/>
  <c r="IT47" i="64"/>
  <c r="IX46" i="64"/>
  <c r="IW46" i="64"/>
  <c r="IV46" i="64"/>
  <c r="IU46" i="64"/>
  <c r="IT46" i="64"/>
  <c r="IX45" i="64"/>
  <c r="IW45" i="64"/>
  <c r="IV45" i="64"/>
  <c r="IU45" i="64"/>
  <c r="IT45" i="64"/>
  <c r="IX44" i="64"/>
  <c r="IW44" i="64"/>
  <c r="IV44" i="64"/>
  <c r="IU44" i="64"/>
  <c r="IT44" i="64"/>
  <c r="IX43" i="64"/>
  <c r="IW43" i="64"/>
  <c r="IV43" i="64"/>
  <c r="IU43" i="64"/>
  <c r="IT43" i="64"/>
  <c r="IX42" i="64"/>
  <c r="IW42" i="64"/>
  <c r="IV42" i="64"/>
  <c r="IU42" i="64"/>
  <c r="IT42" i="64"/>
  <c r="IX21" i="64"/>
  <c r="IW21" i="64"/>
  <c r="IV21" i="64"/>
  <c r="IU21" i="64"/>
  <c r="IT21" i="64"/>
  <c r="IX20" i="64"/>
  <c r="IW20" i="64"/>
  <c r="IV20" i="64"/>
  <c r="IU20" i="64"/>
  <c r="IT20" i="64"/>
  <c r="IX19" i="64"/>
  <c r="IW19" i="64"/>
  <c r="IV19" i="64"/>
  <c r="IU19" i="64"/>
  <c r="IT19" i="64"/>
  <c r="IX18" i="64"/>
  <c r="IW18" i="64"/>
  <c r="IV18" i="64"/>
  <c r="IU18" i="64"/>
  <c r="IT18" i="64"/>
  <c r="IX17" i="64"/>
  <c r="IW17" i="64"/>
  <c r="IV17" i="64"/>
  <c r="IU17" i="64"/>
  <c r="IT17" i="64"/>
  <c r="IX16" i="64"/>
  <c r="IW16" i="64"/>
  <c r="IV16" i="64"/>
  <c r="IU16" i="64"/>
  <c r="IT16" i="64"/>
  <c r="IX15" i="64"/>
  <c r="IW15" i="64"/>
  <c r="IV15" i="64"/>
  <c r="IU15" i="64"/>
  <c r="IT15" i="64"/>
  <c r="IX14" i="64"/>
  <c r="IW14" i="64"/>
  <c r="IV14" i="64"/>
  <c r="IU14" i="64"/>
  <c r="IT14" i="64"/>
  <c r="IX13" i="64"/>
  <c r="IW13" i="64"/>
  <c r="IV13" i="64"/>
  <c r="IU13" i="64"/>
  <c r="IT13" i="64"/>
  <c r="IX12" i="64"/>
  <c r="IW12" i="64"/>
  <c r="IV12" i="64"/>
  <c r="IU12" i="64"/>
  <c r="IT12" i="64"/>
  <c r="IX11" i="64"/>
  <c r="IW11" i="64"/>
  <c r="IV11" i="64"/>
  <c r="IU11" i="64"/>
  <c r="IT11" i="64"/>
  <c r="IX10" i="64"/>
  <c r="IW10" i="64"/>
  <c r="IV10" i="64"/>
  <c r="IU10" i="64"/>
  <c r="IT10" i="64"/>
  <c r="IX9" i="64"/>
  <c r="IW9" i="64"/>
  <c r="IV9" i="64"/>
  <c r="IU9" i="64"/>
  <c r="IT9" i="64"/>
  <c r="IX8" i="64"/>
  <c r="IX2" i="64" s="1"/>
  <c r="IW8" i="64"/>
  <c r="IW2" i="64" s="1"/>
  <c r="IV8" i="64"/>
  <c r="IV2" i="64" s="1"/>
  <c r="IU8" i="64"/>
  <c r="IU2" i="64" s="1"/>
  <c r="IT8" i="64"/>
  <c r="IT2" i="64" s="1"/>
  <c r="IX7" i="64"/>
  <c r="IW7" i="64"/>
  <c r="IV7" i="64"/>
  <c r="IU7" i="64"/>
  <c r="IT7" i="64"/>
  <c r="IX6" i="64"/>
  <c r="IW6" i="64"/>
  <c r="IV6" i="64"/>
  <c r="IU6" i="64"/>
  <c r="IT6" i="64"/>
  <c r="IS54" i="64"/>
  <c r="IR54" i="64"/>
  <c r="IQ54" i="64"/>
  <c r="IP54" i="64"/>
  <c r="IO54" i="64"/>
  <c r="IN54" i="64"/>
  <c r="IM54" i="64"/>
  <c r="IL54" i="64"/>
  <c r="IK54" i="64"/>
  <c r="IJ54" i="64"/>
  <c r="IS53" i="64"/>
  <c r="IR53" i="64"/>
  <c r="IQ53" i="64"/>
  <c r="IP53" i="64"/>
  <c r="IO53" i="64"/>
  <c r="IN53" i="64"/>
  <c r="IM53" i="64"/>
  <c r="IL53" i="64"/>
  <c r="IK53" i="64"/>
  <c r="IJ53" i="64"/>
  <c r="IS52" i="64"/>
  <c r="IR52" i="64"/>
  <c r="IQ52" i="64"/>
  <c r="IP52" i="64"/>
  <c r="IO52" i="64"/>
  <c r="IN52" i="64"/>
  <c r="IM52" i="64"/>
  <c r="IL52" i="64"/>
  <c r="IK52" i="64"/>
  <c r="IJ52" i="64"/>
  <c r="IS51" i="64"/>
  <c r="IR51" i="64"/>
  <c r="IQ51" i="64"/>
  <c r="IP51" i="64"/>
  <c r="IO51" i="64"/>
  <c r="IN51" i="64"/>
  <c r="IM51" i="64"/>
  <c r="IL51" i="64"/>
  <c r="IK51" i="64"/>
  <c r="IJ51" i="64"/>
  <c r="IS50" i="64"/>
  <c r="IR50" i="64"/>
  <c r="IQ50" i="64"/>
  <c r="IP50" i="64"/>
  <c r="IO50" i="64"/>
  <c r="IN50" i="64"/>
  <c r="IM50" i="64"/>
  <c r="IL50" i="64"/>
  <c r="IK50" i="64"/>
  <c r="IJ50" i="64"/>
  <c r="IS49" i="64"/>
  <c r="IR49" i="64"/>
  <c r="IQ49" i="64"/>
  <c r="IP49" i="64"/>
  <c r="IO49" i="64"/>
  <c r="IN49" i="64"/>
  <c r="IM49" i="64"/>
  <c r="IL49" i="64"/>
  <c r="IK49" i="64"/>
  <c r="IJ49" i="64"/>
  <c r="IS48" i="64"/>
  <c r="IR48" i="64"/>
  <c r="IQ48" i="64"/>
  <c r="IP48" i="64"/>
  <c r="IO48" i="64"/>
  <c r="IN48" i="64"/>
  <c r="IM48" i="64"/>
  <c r="IL48" i="64"/>
  <c r="IK48" i="64"/>
  <c r="IJ48" i="64"/>
  <c r="IS47" i="64"/>
  <c r="IR47" i="64"/>
  <c r="IQ47" i="64"/>
  <c r="IP47" i="64"/>
  <c r="IO47" i="64"/>
  <c r="IN47" i="64"/>
  <c r="IM47" i="64"/>
  <c r="IL47" i="64"/>
  <c r="IK47" i="64"/>
  <c r="IJ47" i="64"/>
  <c r="IS46" i="64"/>
  <c r="IR46" i="64"/>
  <c r="IQ46" i="64"/>
  <c r="IP46" i="64"/>
  <c r="IO46" i="64"/>
  <c r="IN46" i="64"/>
  <c r="IM46" i="64"/>
  <c r="IL46" i="64"/>
  <c r="IK46" i="64"/>
  <c r="IJ46" i="64"/>
  <c r="IS45" i="64"/>
  <c r="IR45" i="64"/>
  <c r="IQ45" i="64"/>
  <c r="IP45" i="64"/>
  <c r="IO45" i="64"/>
  <c r="IN45" i="64"/>
  <c r="IM45" i="64"/>
  <c r="IL45" i="64"/>
  <c r="IK45" i="64"/>
  <c r="IJ45" i="64"/>
  <c r="IS44" i="64"/>
  <c r="IR44" i="64"/>
  <c r="IQ44" i="64"/>
  <c r="IP44" i="64"/>
  <c r="IO44" i="64"/>
  <c r="IN44" i="64"/>
  <c r="IM44" i="64"/>
  <c r="IL44" i="64"/>
  <c r="IK44" i="64"/>
  <c r="IJ44" i="64"/>
  <c r="IS43" i="64"/>
  <c r="IR43" i="64"/>
  <c r="IQ43" i="64"/>
  <c r="IP43" i="64"/>
  <c r="IO43" i="64"/>
  <c r="IN43" i="64"/>
  <c r="IM43" i="64"/>
  <c r="IL43" i="64"/>
  <c r="IK43" i="64"/>
  <c r="IJ43" i="64"/>
  <c r="IS42" i="64"/>
  <c r="IR42" i="64"/>
  <c r="IQ42" i="64"/>
  <c r="IP42" i="64"/>
  <c r="IO42" i="64"/>
  <c r="IN42" i="64"/>
  <c r="IM42" i="64"/>
  <c r="IL42" i="64"/>
  <c r="IK42" i="64"/>
  <c r="IJ42" i="64"/>
  <c r="IS21" i="64"/>
  <c r="IR21" i="64"/>
  <c r="IQ21" i="64"/>
  <c r="IP21" i="64"/>
  <c r="IO21" i="64"/>
  <c r="IN21" i="64"/>
  <c r="IM21" i="64"/>
  <c r="IL21" i="64"/>
  <c r="IK21" i="64"/>
  <c r="IJ21" i="64"/>
  <c r="IS20" i="64"/>
  <c r="IR20" i="64"/>
  <c r="IQ20" i="64"/>
  <c r="IP20" i="64"/>
  <c r="IO20" i="64"/>
  <c r="IN20" i="64"/>
  <c r="IM20" i="64"/>
  <c r="IL20" i="64"/>
  <c r="IK20" i="64"/>
  <c r="IJ20" i="64"/>
  <c r="IS19" i="64"/>
  <c r="IR19" i="64"/>
  <c r="IQ19" i="64"/>
  <c r="IP19" i="64"/>
  <c r="IO19" i="64"/>
  <c r="IN19" i="64"/>
  <c r="IM19" i="64"/>
  <c r="IL19" i="64"/>
  <c r="IK19" i="64"/>
  <c r="IJ19" i="64"/>
  <c r="IS18" i="64"/>
  <c r="IR18" i="64"/>
  <c r="IQ18" i="64"/>
  <c r="IP18" i="64"/>
  <c r="IO18" i="64"/>
  <c r="IN18" i="64"/>
  <c r="IM18" i="64"/>
  <c r="IL18" i="64"/>
  <c r="IK18" i="64"/>
  <c r="IJ18" i="64"/>
  <c r="IS17" i="64"/>
  <c r="IR17" i="64"/>
  <c r="IQ17" i="64"/>
  <c r="IP17" i="64"/>
  <c r="IO17" i="64"/>
  <c r="IN17" i="64"/>
  <c r="IM17" i="64"/>
  <c r="IL17" i="64"/>
  <c r="IK17" i="64"/>
  <c r="IJ17" i="64"/>
  <c r="IS16" i="64"/>
  <c r="IR16" i="64"/>
  <c r="IQ16" i="64"/>
  <c r="IP16" i="64"/>
  <c r="IO16" i="64"/>
  <c r="IN16" i="64"/>
  <c r="IM16" i="64"/>
  <c r="IL16" i="64"/>
  <c r="IK16" i="64"/>
  <c r="IJ16" i="64"/>
  <c r="IS15" i="64"/>
  <c r="IR15" i="64"/>
  <c r="IQ15" i="64"/>
  <c r="IP15" i="64"/>
  <c r="IO15" i="64"/>
  <c r="IN15" i="64"/>
  <c r="IM15" i="64"/>
  <c r="IL15" i="64"/>
  <c r="IK15" i="64"/>
  <c r="IJ15" i="64"/>
  <c r="IS14" i="64"/>
  <c r="IR14" i="64"/>
  <c r="IQ14" i="64"/>
  <c r="IP14" i="64"/>
  <c r="IO14" i="64"/>
  <c r="IN14" i="64"/>
  <c r="IM14" i="64"/>
  <c r="IL14" i="64"/>
  <c r="IK14" i="64"/>
  <c r="IJ14" i="64"/>
  <c r="IS13" i="64"/>
  <c r="IR13" i="64"/>
  <c r="IQ13" i="64"/>
  <c r="IP13" i="64"/>
  <c r="IO13" i="64"/>
  <c r="IN13" i="64"/>
  <c r="IM13" i="64"/>
  <c r="IL13" i="64"/>
  <c r="IK13" i="64"/>
  <c r="IJ13" i="64"/>
  <c r="IS12" i="64"/>
  <c r="IR12" i="64"/>
  <c r="IQ12" i="64"/>
  <c r="IP12" i="64"/>
  <c r="IO12" i="64"/>
  <c r="IN12" i="64"/>
  <c r="IM12" i="64"/>
  <c r="IL12" i="64"/>
  <c r="IK12" i="64"/>
  <c r="IJ12" i="64"/>
  <c r="IS11" i="64"/>
  <c r="IR11" i="64"/>
  <c r="IQ11" i="64"/>
  <c r="IP11" i="64"/>
  <c r="IO11" i="64"/>
  <c r="IN11" i="64"/>
  <c r="IM11" i="64"/>
  <c r="IL11" i="64"/>
  <c r="IK11" i="64"/>
  <c r="IJ11" i="64"/>
  <c r="IS10" i="64"/>
  <c r="IR10" i="64"/>
  <c r="IQ10" i="64"/>
  <c r="IP10" i="64"/>
  <c r="IO10" i="64"/>
  <c r="IN10" i="64"/>
  <c r="IM10" i="64"/>
  <c r="IL10" i="64"/>
  <c r="IK10" i="64"/>
  <c r="IJ10" i="64"/>
  <c r="IS9" i="64"/>
  <c r="IR9" i="64"/>
  <c r="IQ9" i="64"/>
  <c r="IP9" i="64"/>
  <c r="IO9" i="64"/>
  <c r="IN9" i="64"/>
  <c r="IM9" i="64"/>
  <c r="IL9" i="64"/>
  <c r="IK9" i="64"/>
  <c r="IJ9" i="64"/>
  <c r="IS8" i="64"/>
  <c r="IS2" i="64" s="1"/>
  <c r="IR8" i="64"/>
  <c r="IR2" i="64" s="1"/>
  <c r="IQ8" i="64"/>
  <c r="IQ2" i="64" s="1"/>
  <c r="IP8" i="64"/>
  <c r="IP2" i="64" s="1"/>
  <c r="IO8" i="64"/>
  <c r="IO2" i="64" s="1"/>
  <c r="IN8" i="64"/>
  <c r="IN2" i="64" s="1"/>
  <c r="IM8" i="64"/>
  <c r="IM2" i="64" s="1"/>
  <c r="IL8" i="64"/>
  <c r="IL2" i="64" s="1"/>
  <c r="IK8" i="64"/>
  <c r="IK2" i="64" s="1"/>
  <c r="IJ8" i="64"/>
  <c r="IJ2" i="64" s="1"/>
  <c r="IS7" i="64"/>
  <c r="IR7" i="64"/>
  <c r="IQ7" i="64"/>
  <c r="IP7" i="64"/>
  <c r="IO7" i="64"/>
  <c r="IN7" i="64"/>
  <c r="IM7" i="64"/>
  <c r="IL7" i="64"/>
  <c r="IK7" i="64"/>
  <c r="IJ7" i="64"/>
  <c r="IS6" i="64"/>
  <c r="IR6" i="64"/>
  <c r="IQ6" i="64"/>
  <c r="IP6" i="64"/>
  <c r="IO6" i="64"/>
  <c r="IN6" i="64"/>
  <c r="IM6" i="64"/>
  <c r="IL6" i="64"/>
  <c r="IK6" i="64"/>
  <c r="IJ6" i="64"/>
  <c r="HJ95" i="64"/>
  <c r="HI95" i="64"/>
  <c r="HH95" i="64"/>
  <c r="HG95" i="64"/>
  <c r="HF95" i="64"/>
  <c r="HE95" i="64"/>
  <c r="HD95" i="64"/>
  <c r="HC95" i="64"/>
  <c r="HB95" i="64"/>
  <c r="HA95" i="64"/>
  <c r="HJ94" i="64"/>
  <c r="HI94" i="64"/>
  <c r="HH94" i="64"/>
  <c r="HG94" i="64"/>
  <c r="HF94" i="64"/>
  <c r="HE94" i="64"/>
  <c r="HD94" i="64"/>
  <c r="HC94" i="64"/>
  <c r="HB94" i="64"/>
  <c r="HA94" i="64"/>
  <c r="HJ93" i="64"/>
  <c r="HI93" i="64"/>
  <c r="HH93" i="64"/>
  <c r="HG93" i="64"/>
  <c r="HF93" i="64"/>
  <c r="HE93" i="64"/>
  <c r="HD93" i="64"/>
  <c r="HC93" i="64"/>
  <c r="HB93" i="64"/>
  <c r="HA93" i="64"/>
  <c r="HJ92" i="64"/>
  <c r="HI92" i="64"/>
  <c r="HH92" i="64"/>
  <c r="HG92" i="64"/>
  <c r="HF92" i="64"/>
  <c r="HE92" i="64"/>
  <c r="HD92" i="64"/>
  <c r="HC92" i="64"/>
  <c r="HB92" i="64"/>
  <c r="HA92" i="64"/>
  <c r="HJ91" i="64"/>
  <c r="HI91" i="64"/>
  <c r="HH91" i="64"/>
  <c r="HG91" i="64"/>
  <c r="HF91" i="64"/>
  <c r="HE91" i="64"/>
  <c r="HD91" i="64"/>
  <c r="HC91" i="64"/>
  <c r="HB91" i="64"/>
  <c r="HA91" i="64"/>
  <c r="HJ90" i="64"/>
  <c r="HI90" i="64"/>
  <c r="HH90" i="64"/>
  <c r="HG90" i="64"/>
  <c r="HF90" i="64"/>
  <c r="HE90" i="64"/>
  <c r="HD90" i="64"/>
  <c r="HC90" i="64"/>
  <c r="HB90" i="64"/>
  <c r="HA90" i="64"/>
  <c r="HJ89" i="64"/>
  <c r="HI89" i="64"/>
  <c r="HH89" i="64"/>
  <c r="HG89" i="64"/>
  <c r="HF89" i="64"/>
  <c r="HE89" i="64"/>
  <c r="HD89" i="64"/>
  <c r="HC89" i="64"/>
  <c r="HB89" i="64"/>
  <c r="HA89" i="64"/>
  <c r="HJ88" i="64"/>
  <c r="HI88" i="64"/>
  <c r="HH88" i="64"/>
  <c r="HG88" i="64"/>
  <c r="HF88" i="64"/>
  <c r="HE88" i="64"/>
  <c r="HD88" i="64"/>
  <c r="HC88" i="64"/>
  <c r="HB88" i="64"/>
  <c r="HA88" i="64"/>
  <c r="HJ87" i="64"/>
  <c r="HI87" i="64"/>
  <c r="HH87" i="64"/>
  <c r="HG87" i="64"/>
  <c r="HF87" i="64"/>
  <c r="HE87" i="64"/>
  <c r="HD87" i="64"/>
  <c r="HC87" i="64"/>
  <c r="HB87" i="64"/>
  <c r="HA87" i="64"/>
  <c r="HJ86" i="64"/>
  <c r="HI86" i="64"/>
  <c r="HH86" i="64"/>
  <c r="HG86" i="64"/>
  <c r="HF86" i="64"/>
  <c r="HE86" i="64"/>
  <c r="HD86" i="64"/>
  <c r="HC86" i="64"/>
  <c r="HB86" i="64"/>
  <c r="HA86" i="64"/>
  <c r="HJ85" i="64"/>
  <c r="HI85" i="64"/>
  <c r="HH85" i="64"/>
  <c r="HG85" i="64"/>
  <c r="HF85" i="64"/>
  <c r="HE85" i="64"/>
  <c r="HD85" i="64"/>
  <c r="HC85" i="64"/>
  <c r="HB85" i="64"/>
  <c r="HA85" i="64"/>
  <c r="HJ84" i="64"/>
  <c r="HI84" i="64"/>
  <c r="HH84" i="64"/>
  <c r="HG84" i="64"/>
  <c r="HF84" i="64"/>
  <c r="HE84" i="64"/>
  <c r="HD84" i="64"/>
  <c r="HC84" i="64"/>
  <c r="HB84" i="64"/>
  <c r="HA84" i="64"/>
  <c r="HJ83" i="64"/>
  <c r="HI83" i="64"/>
  <c r="HH83" i="64"/>
  <c r="HG83" i="64"/>
  <c r="HF83" i="64"/>
  <c r="HE83" i="64"/>
  <c r="HD83" i="64"/>
  <c r="HC83" i="64"/>
  <c r="HB83" i="64"/>
  <c r="HA83" i="64"/>
  <c r="HJ80" i="64"/>
  <c r="HI80" i="64"/>
  <c r="HH80" i="64"/>
  <c r="HG80" i="64"/>
  <c r="HF80" i="64"/>
  <c r="HE80" i="64"/>
  <c r="HD80" i="64"/>
  <c r="HC80" i="64"/>
  <c r="HB80" i="64"/>
  <c r="HA80" i="64"/>
  <c r="HJ79" i="64"/>
  <c r="HI79" i="64"/>
  <c r="HH79" i="64"/>
  <c r="HG79" i="64"/>
  <c r="HF79" i="64"/>
  <c r="HE79" i="64"/>
  <c r="HD79" i="64"/>
  <c r="HC79" i="64"/>
  <c r="HB79" i="64"/>
  <c r="HA79" i="64"/>
  <c r="HJ78" i="64"/>
  <c r="HI78" i="64"/>
  <c r="HH78" i="64"/>
  <c r="HG78" i="64"/>
  <c r="HF78" i="64"/>
  <c r="HE78" i="64"/>
  <c r="HD78" i="64"/>
  <c r="HC78" i="64"/>
  <c r="HB78" i="64"/>
  <c r="HA78" i="64"/>
  <c r="HJ77" i="64"/>
  <c r="HI77" i="64"/>
  <c r="HH77" i="64"/>
  <c r="HG77" i="64"/>
  <c r="HF77" i="64"/>
  <c r="HE77" i="64"/>
  <c r="HD77" i="64"/>
  <c r="HC77" i="64"/>
  <c r="HB77" i="64"/>
  <c r="HA77" i="64"/>
  <c r="HJ76" i="64"/>
  <c r="HI76" i="64"/>
  <c r="HH76" i="64"/>
  <c r="HG76" i="64"/>
  <c r="HF76" i="64"/>
  <c r="HE76" i="64"/>
  <c r="HD76" i="64"/>
  <c r="HC76" i="64"/>
  <c r="HB76" i="64"/>
  <c r="HA76" i="64"/>
  <c r="HJ75" i="64"/>
  <c r="HI75" i="64"/>
  <c r="HH75" i="64"/>
  <c r="HG75" i="64"/>
  <c r="HF75" i="64"/>
  <c r="HE75" i="64"/>
  <c r="HD75" i="64"/>
  <c r="HC75" i="64"/>
  <c r="HB75" i="64"/>
  <c r="HA75" i="64"/>
  <c r="HJ74" i="64"/>
  <c r="HI74" i="64"/>
  <c r="HH74" i="64"/>
  <c r="HG74" i="64"/>
  <c r="HF74" i="64"/>
  <c r="HE74" i="64"/>
  <c r="HD74" i="64"/>
  <c r="HC74" i="64"/>
  <c r="HB74" i="64"/>
  <c r="HA74" i="64"/>
  <c r="HJ73" i="64"/>
  <c r="HI73" i="64"/>
  <c r="HH73" i="64"/>
  <c r="HG73" i="64"/>
  <c r="HF73" i="64"/>
  <c r="HE73" i="64"/>
  <c r="HD73" i="64"/>
  <c r="HC73" i="64"/>
  <c r="HB73" i="64"/>
  <c r="HA73" i="64"/>
  <c r="HJ72" i="64"/>
  <c r="HI72" i="64"/>
  <c r="HH72" i="64"/>
  <c r="HG72" i="64"/>
  <c r="HF72" i="64"/>
  <c r="HE72" i="64"/>
  <c r="HD72" i="64"/>
  <c r="HC72" i="64"/>
  <c r="HB72" i="64"/>
  <c r="HA72" i="64"/>
  <c r="HJ71" i="64"/>
  <c r="HI71" i="64"/>
  <c r="HH71" i="64"/>
  <c r="HG71" i="64"/>
  <c r="HF71" i="64"/>
  <c r="HE71" i="64"/>
  <c r="HD71" i="64"/>
  <c r="HC71" i="64"/>
  <c r="HB71" i="64"/>
  <c r="HA71" i="64"/>
  <c r="HJ70" i="64"/>
  <c r="HI70" i="64"/>
  <c r="HH70" i="64"/>
  <c r="HG70" i="64"/>
  <c r="HF70" i="64"/>
  <c r="HE70" i="64"/>
  <c r="HD70" i="64"/>
  <c r="HC70" i="64"/>
  <c r="HB70" i="64"/>
  <c r="HA70" i="64"/>
  <c r="HJ69" i="64"/>
  <c r="HI69" i="64"/>
  <c r="HH69" i="64"/>
  <c r="HG69" i="64"/>
  <c r="HF69" i="64"/>
  <c r="HE69" i="64"/>
  <c r="HD69" i="64"/>
  <c r="HC69" i="64"/>
  <c r="HB69" i="64"/>
  <c r="HA69" i="64"/>
  <c r="HJ68" i="64"/>
  <c r="HI68" i="64"/>
  <c r="HH68" i="64"/>
  <c r="HG68" i="64"/>
  <c r="HF68" i="64"/>
  <c r="HE68" i="64"/>
  <c r="HD68" i="64"/>
  <c r="HC68" i="64"/>
  <c r="HB68" i="64"/>
  <c r="HA68" i="64"/>
  <c r="II54" i="64"/>
  <c r="IH54" i="64"/>
  <c r="IG54" i="64"/>
  <c r="IF54" i="64"/>
  <c r="IE54" i="64"/>
  <c r="ID54" i="64"/>
  <c r="IC54" i="64"/>
  <c r="IB54" i="64"/>
  <c r="IA54" i="64"/>
  <c r="HZ54" i="64"/>
  <c r="HY54" i="64"/>
  <c r="HX54" i="64"/>
  <c r="HW54" i="64"/>
  <c r="HV54" i="64"/>
  <c r="HU54" i="64"/>
  <c r="HT54" i="64"/>
  <c r="HS54" i="64"/>
  <c r="HR54" i="64"/>
  <c r="HQ54" i="64"/>
  <c r="HP54" i="64"/>
  <c r="HO54" i="64"/>
  <c r="HN54" i="64"/>
  <c r="HM54" i="64"/>
  <c r="HL54" i="64"/>
  <c r="HK54" i="64"/>
  <c r="HJ54" i="64"/>
  <c r="HJ110" i="64" s="1"/>
  <c r="HI54" i="64"/>
  <c r="HI110" i="64" s="1"/>
  <c r="HH54" i="64"/>
  <c r="HH110" i="64" s="1"/>
  <c r="HG54" i="64"/>
  <c r="HG110" i="64" s="1"/>
  <c r="HF54" i="64"/>
  <c r="HF110" i="64" s="1"/>
  <c r="HE54" i="64"/>
  <c r="HE110" i="64" s="1"/>
  <c r="HD54" i="64"/>
  <c r="HD110" i="64" s="1"/>
  <c r="HC54" i="64"/>
  <c r="HC110" i="64" s="1"/>
  <c r="HB54" i="64"/>
  <c r="HB110" i="64" s="1"/>
  <c r="HA54" i="64"/>
  <c r="HA110" i="64" s="1"/>
  <c r="II53" i="64"/>
  <c r="IH53" i="64"/>
  <c r="IG53" i="64"/>
  <c r="IF53" i="64"/>
  <c r="IE53" i="64"/>
  <c r="ID53" i="64"/>
  <c r="IC53" i="64"/>
  <c r="IB53" i="64"/>
  <c r="IA53" i="64"/>
  <c r="HZ53" i="64"/>
  <c r="HY53" i="64"/>
  <c r="HX53" i="64"/>
  <c r="HW53" i="64"/>
  <c r="HV53" i="64"/>
  <c r="HU53" i="64"/>
  <c r="HT53" i="64"/>
  <c r="HS53" i="64"/>
  <c r="HR53" i="64"/>
  <c r="HQ53" i="64"/>
  <c r="HP53" i="64"/>
  <c r="HO53" i="64"/>
  <c r="HN53" i="64"/>
  <c r="HM53" i="64"/>
  <c r="HL53" i="64"/>
  <c r="HK53" i="64"/>
  <c r="HJ53" i="64"/>
  <c r="HJ109" i="64" s="1"/>
  <c r="HI53" i="64"/>
  <c r="HI109" i="64" s="1"/>
  <c r="HH53" i="64"/>
  <c r="HG53" i="64"/>
  <c r="HG109" i="64" s="1"/>
  <c r="HF53" i="64"/>
  <c r="HF109" i="64" s="1"/>
  <c r="HE53" i="64"/>
  <c r="HE109" i="64" s="1"/>
  <c r="HD53" i="64"/>
  <c r="HC53" i="64"/>
  <c r="HC109" i="64" s="1"/>
  <c r="HB53" i="64"/>
  <c r="HB109" i="64" s="1"/>
  <c r="HA53" i="64"/>
  <c r="HA109" i="64" s="1"/>
  <c r="II52" i="64"/>
  <c r="IH52" i="64"/>
  <c r="IG52" i="64"/>
  <c r="IF52" i="64"/>
  <c r="IE52" i="64"/>
  <c r="ID52" i="64"/>
  <c r="IC52" i="64"/>
  <c r="IB52" i="64"/>
  <c r="IA52" i="64"/>
  <c r="HZ52" i="64"/>
  <c r="HY52" i="64"/>
  <c r="HX52" i="64"/>
  <c r="HW52" i="64"/>
  <c r="HV52" i="64"/>
  <c r="HU52" i="64"/>
  <c r="HT52" i="64"/>
  <c r="HS52" i="64"/>
  <c r="HR52" i="64"/>
  <c r="HQ52" i="64"/>
  <c r="HP52" i="64"/>
  <c r="HO52" i="64"/>
  <c r="HN52" i="64"/>
  <c r="HM52" i="64"/>
  <c r="HL52" i="64"/>
  <c r="HK52" i="64"/>
  <c r="HJ52" i="64"/>
  <c r="HJ108" i="64" s="1"/>
  <c r="HI52" i="64"/>
  <c r="HH52" i="64"/>
  <c r="HG52" i="64"/>
  <c r="HF52" i="64"/>
  <c r="HF108" i="64" s="1"/>
  <c r="HE52" i="64"/>
  <c r="HD52" i="64"/>
  <c r="HC52" i="64"/>
  <c r="HB52" i="64"/>
  <c r="HB108" i="64" s="1"/>
  <c r="HA52" i="64"/>
  <c r="II51" i="64"/>
  <c r="IH51" i="64"/>
  <c r="IG51" i="64"/>
  <c r="IF51" i="64"/>
  <c r="IE51" i="64"/>
  <c r="ID51" i="64"/>
  <c r="IC51" i="64"/>
  <c r="IB51" i="64"/>
  <c r="IA51" i="64"/>
  <c r="HZ51" i="64"/>
  <c r="HY51" i="64"/>
  <c r="HX51" i="64"/>
  <c r="HW51" i="64"/>
  <c r="HV51" i="64"/>
  <c r="HU51" i="64"/>
  <c r="HT51" i="64"/>
  <c r="HS51" i="64"/>
  <c r="HR51" i="64"/>
  <c r="HQ51" i="64"/>
  <c r="HP51" i="64"/>
  <c r="HO51" i="64"/>
  <c r="HN51" i="64"/>
  <c r="HM51" i="64"/>
  <c r="HL51" i="64"/>
  <c r="HK51" i="64"/>
  <c r="HJ51" i="64"/>
  <c r="HJ107" i="64" s="1"/>
  <c r="HI51" i="64"/>
  <c r="HH51" i="64"/>
  <c r="HG51" i="64"/>
  <c r="HG107" i="64" s="1"/>
  <c r="HF51" i="64"/>
  <c r="HE51" i="64"/>
  <c r="HD51" i="64"/>
  <c r="HC51" i="64"/>
  <c r="HC107" i="64" s="1"/>
  <c r="HB51" i="64"/>
  <c r="HA51" i="64"/>
  <c r="II50" i="64"/>
  <c r="IH50" i="64"/>
  <c r="IG50" i="64"/>
  <c r="IF50" i="64"/>
  <c r="IE50" i="64"/>
  <c r="ID50" i="64"/>
  <c r="IC50" i="64"/>
  <c r="IB50" i="64"/>
  <c r="IA50" i="64"/>
  <c r="HZ50" i="64"/>
  <c r="HY50" i="64"/>
  <c r="HX50" i="64"/>
  <c r="HW50" i="64"/>
  <c r="HV50" i="64"/>
  <c r="HU50" i="64"/>
  <c r="HT50" i="64"/>
  <c r="HS50" i="64"/>
  <c r="HR50" i="64"/>
  <c r="HQ50" i="64"/>
  <c r="HP50" i="64"/>
  <c r="HO50" i="64"/>
  <c r="HN50" i="64"/>
  <c r="HM50" i="64"/>
  <c r="HL50" i="64"/>
  <c r="HK50" i="64"/>
  <c r="HJ50" i="64"/>
  <c r="HI50" i="64"/>
  <c r="HH50" i="64"/>
  <c r="HG50" i="64"/>
  <c r="HF50" i="64"/>
  <c r="HE50" i="64"/>
  <c r="HD50" i="64"/>
  <c r="HD106" i="64" s="1"/>
  <c r="HC50" i="64"/>
  <c r="HB50" i="64"/>
  <c r="HA50" i="64"/>
  <c r="II49" i="64"/>
  <c r="IH49" i="64"/>
  <c r="IG49" i="64"/>
  <c r="IF49" i="64"/>
  <c r="IE49" i="64"/>
  <c r="ID49" i="64"/>
  <c r="IC49" i="64"/>
  <c r="IB49" i="64"/>
  <c r="IA49" i="64"/>
  <c r="HZ49" i="64"/>
  <c r="HY49" i="64"/>
  <c r="HX49" i="64"/>
  <c r="HW49" i="64"/>
  <c r="HV49" i="64"/>
  <c r="HU49" i="64"/>
  <c r="HT49" i="64"/>
  <c r="HS49" i="64"/>
  <c r="HR49" i="64"/>
  <c r="HQ49" i="64"/>
  <c r="HP49" i="64"/>
  <c r="HO49" i="64"/>
  <c r="HN49" i="64"/>
  <c r="HM49" i="64"/>
  <c r="HL49" i="64"/>
  <c r="HK49" i="64"/>
  <c r="HJ49" i="64"/>
  <c r="HJ105" i="64" s="1"/>
  <c r="HI49" i="64"/>
  <c r="HH49" i="64"/>
  <c r="HG49" i="64"/>
  <c r="HF49" i="64"/>
  <c r="HE49" i="64"/>
  <c r="HD49" i="64"/>
  <c r="HC49" i="64"/>
  <c r="HB49" i="64"/>
  <c r="HA49" i="64"/>
  <c r="II48" i="64"/>
  <c r="IH48" i="64"/>
  <c r="IG48" i="64"/>
  <c r="IF48" i="64"/>
  <c r="IE48" i="64"/>
  <c r="ID48" i="64"/>
  <c r="IC48" i="64"/>
  <c r="IB48" i="64"/>
  <c r="IA48" i="64"/>
  <c r="HZ48" i="64"/>
  <c r="HY48" i="64"/>
  <c r="HX48" i="64"/>
  <c r="HW48" i="64"/>
  <c r="HV48" i="64"/>
  <c r="HU48" i="64"/>
  <c r="HT48" i="64"/>
  <c r="HS48" i="64"/>
  <c r="HR48" i="64"/>
  <c r="HQ48" i="64"/>
  <c r="HP48" i="64"/>
  <c r="HO48" i="64"/>
  <c r="HN48" i="64"/>
  <c r="HM48" i="64"/>
  <c r="HL48" i="64"/>
  <c r="HK48" i="64"/>
  <c r="HJ48" i="64"/>
  <c r="HI48" i="64"/>
  <c r="HI104" i="64" s="1"/>
  <c r="HH48" i="64"/>
  <c r="HH104" i="64" s="1"/>
  <c r="HG48" i="64"/>
  <c r="HF48" i="64"/>
  <c r="HE48" i="64"/>
  <c r="HE104" i="64" s="1"/>
  <c r="HD48" i="64"/>
  <c r="HC48" i="64"/>
  <c r="HB48" i="64"/>
  <c r="HA48" i="64"/>
  <c r="HA104" i="64" s="1"/>
  <c r="II47" i="64"/>
  <c r="IH47" i="64"/>
  <c r="IG47" i="64"/>
  <c r="IF47" i="64"/>
  <c r="IE47" i="64"/>
  <c r="ID47" i="64"/>
  <c r="IC47" i="64"/>
  <c r="IB47" i="64"/>
  <c r="IA47" i="64"/>
  <c r="HZ47" i="64"/>
  <c r="HY47" i="64"/>
  <c r="HX47" i="64"/>
  <c r="HW47" i="64"/>
  <c r="HV47" i="64"/>
  <c r="HU47" i="64"/>
  <c r="HT47" i="64"/>
  <c r="HS47" i="64"/>
  <c r="HR47" i="64"/>
  <c r="HQ47" i="64"/>
  <c r="HP47" i="64"/>
  <c r="HO47" i="64"/>
  <c r="HN47" i="64"/>
  <c r="HM47" i="64"/>
  <c r="HL47" i="64"/>
  <c r="HK47" i="64"/>
  <c r="HJ47" i="64"/>
  <c r="HI47" i="64"/>
  <c r="HI103" i="64" s="1"/>
  <c r="HH47" i="64"/>
  <c r="HH103" i="64" s="1"/>
  <c r="HG47" i="64"/>
  <c r="HF47" i="64"/>
  <c r="HE47" i="64"/>
  <c r="HE103" i="64" s="1"/>
  <c r="HD47" i="64"/>
  <c r="HD103" i="64" s="1"/>
  <c r="HC47" i="64"/>
  <c r="HB47" i="64"/>
  <c r="HA47" i="64"/>
  <c r="HA103" i="64" s="1"/>
  <c r="II46" i="64"/>
  <c r="IH46" i="64"/>
  <c r="IG46" i="64"/>
  <c r="IF46" i="64"/>
  <c r="IE46" i="64"/>
  <c r="ID46" i="64"/>
  <c r="IC46" i="64"/>
  <c r="IB46" i="64"/>
  <c r="IA46" i="64"/>
  <c r="HZ46" i="64"/>
  <c r="HY46" i="64"/>
  <c r="HX46" i="64"/>
  <c r="HW46" i="64"/>
  <c r="HV46" i="64"/>
  <c r="HU46" i="64"/>
  <c r="HT46" i="64"/>
  <c r="HS46" i="64"/>
  <c r="HR46" i="64"/>
  <c r="HQ46" i="64"/>
  <c r="HP46" i="64"/>
  <c r="HO46" i="64"/>
  <c r="HN46" i="64"/>
  <c r="HM46" i="64"/>
  <c r="HL46" i="64"/>
  <c r="HK46" i="64"/>
  <c r="HJ46" i="64"/>
  <c r="HI46" i="64"/>
  <c r="HH46" i="64"/>
  <c r="HG46" i="64"/>
  <c r="HG102" i="64" s="1"/>
  <c r="HF46" i="64"/>
  <c r="HE46" i="64"/>
  <c r="HD46" i="64"/>
  <c r="HC46" i="64"/>
  <c r="HC102" i="64" s="1"/>
  <c r="HB46" i="64"/>
  <c r="HA46" i="64"/>
  <c r="II45" i="64"/>
  <c r="IH45" i="64"/>
  <c r="IG45" i="64"/>
  <c r="IF45" i="64"/>
  <c r="IE45" i="64"/>
  <c r="ID45" i="64"/>
  <c r="IC45" i="64"/>
  <c r="IB45" i="64"/>
  <c r="IA45" i="64"/>
  <c r="HZ45" i="64"/>
  <c r="HY45" i="64"/>
  <c r="HX45" i="64"/>
  <c r="HW45" i="64"/>
  <c r="HV45" i="64"/>
  <c r="HU45" i="64"/>
  <c r="HT45" i="64"/>
  <c r="HS45" i="64"/>
  <c r="HR45" i="64"/>
  <c r="HQ45" i="64"/>
  <c r="HP45" i="64"/>
  <c r="HO45" i="64"/>
  <c r="HN45" i="64"/>
  <c r="HM45" i="64"/>
  <c r="HL45" i="64"/>
  <c r="HK45" i="64"/>
  <c r="HJ45" i="64"/>
  <c r="HJ101" i="64" s="1"/>
  <c r="HI45" i="64"/>
  <c r="HI101" i="64" s="1"/>
  <c r="HH45" i="64"/>
  <c r="HH101" i="64" s="1"/>
  <c r="HG45" i="64"/>
  <c r="HG101" i="64" s="1"/>
  <c r="HF45" i="64"/>
  <c r="HF101" i="64" s="1"/>
  <c r="HE45" i="64"/>
  <c r="HE101" i="64" s="1"/>
  <c r="HD45" i="64"/>
  <c r="HD101" i="64" s="1"/>
  <c r="HC45" i="64"/>
  <c r="HC101" i="64" s="1"/>
  <c r="HB45" i="64"/>
  <c r="HB101" i="64" s="1"/>
  <c r="HA45" i="64"/>
  <c r="HA101" i="64" s="1"/>
  <c r="II44" i="64"/>
  <c r="IH44" i="64"/>
  <c r="IG44" i="64"/>
  <c r="IF44" i="64"/>
  <c r="IE44" i="64"/>
  <c r="ID44" i="64"/>
  <c r="IC44" i="64"/>
  <c r="IB44" i="64"/>
  <c r="IA44" i="64"/>
  <c r="HZ44" i="64"/>
  <c r="HY44" i="64"/>
  <c r="HX44" i="64"/>
  <c r="HW44" i="64"/>
  <c r="HV44" i="64"/>
  <c r="HU44" i="64"/>
  <c r="HT44" i="64"/>
  <c r="HS44" i="64"/>
  <c r="HR44" i="64"/>
  <c r="HQ44" i="64"/>
  <c r="HP44" i="64"/>
  <c r="HO44" i="64"/>
  <c r="HN44" i="64"/>
  <c r="HM44" i="64"/>
  <c r="HL44" i="64"/>
  <c r="HK44" i="64"/>
  <c r="HJ44" i="64"/>
  <c r="HJ100" i="64" s="1"/>
  <c r="HI44" i="64"/>
  <c r="HI100" i="64" s="1"/>
  <c r="HH44" i="64"/>
  <c r="HH100" i="64" s="1"/>
  <c r="HG44" i="64"/>
  <c r="HG100" i="64" s="1"/>
  <c r="HF44" i="64"/>
  <c r="HF100" i="64" s="1"/>
  <c r="HE44" i="64"/>
  <c r="HE100" i="64" s="1"/>
  <c r="HD44" i="64"/>
  <c r="HD100" i="64" s="1"/>
  <c r="HC44" i="64"/>
  <c r="HC100" i="64" s="1"/>
  <c r="HB44" i="64"/>
  <c r="HB100" i="64" s="1"/>
  <c r="HA44" i="64"/>
  <c r="HA100" i="64" s="1"/>
  <c r="II43" i="64"/>
  <c r="IH43" i="64"/>
  <c r="IG43" i="64"/>
  <c r="IF43" i="64"/>
  <c r="IE43" i="64"/>
  <c r="ID43" i="64"/>
  <c r="IC43" i="64"/>
  <c r="IB43" i="64"/>
  <c r="IA43" i="64"/>
  <c r="HZ43" i="64"/>
  <c r="HY43" i="64"/>
  <c r="HX43" i="64"/>
  <c r="HW43" i="64"/>
  <c r="HV43" i="64"/>
  <c r="HU43" i="64"/>
  <c r="HT43" i="64"/>
  <c r="HS43" i="64"/>
  <c r="HR43" i="64"/>
  <c r="HQ43" i="64"/>
  <c r="HP43" i="64"/>
  <c r="HO43" i="64"/>
  <c r="HN43" i="64"/>
  <c r="HM43" i="64"/>
  <c r="HL43" i="64"/>
  <c r="HK43" i="64"/>
  <c r="HJ43" i="64"/>
  <c r="HJ99" i="64" s="1"/>
  <c r="HI43" i="64"/>
  <c r="HI99" i="64" s="1"/>
  <c r="HH43" i="64"/>
  <c r="HH99" i="64" s="1"/>
  <c r="HG43" i="64"/>
  <c r="HG99" i="64" s="1"/>
  <c r="HF43" i="64"/>
  <c r="HF99" i="64" s="1"/>
  <c r="HE43" i="64"/>
  <c r="HE99" i="64" s="1"/>
  <c r="HD43" i="64"/>
  <c r="HD99" i="64" s="1"/>
  <c r="HC43" i="64"/>
  <c r="HC99" i="64" s="1"/>
  <c r="HB43" i="64"/>
  <c r="HB99" i="64" s="1"/>
  <c r="HA43" i="64"/>
  <c r="HA99" i="64" s="1"/>
  <c r="II42" i="64"/>
  <c r="IH42" i="64"/>
  <c r="IG42" i="64"/>
  <c r="IF42" i="64"/>
  <c r="IE42" i="64"/>
  <c r="ID42" i="64"/>
  <c r="IC42" i="64"/>
  <c r="IB42" i="64"/>
  <c r="IA42" i="64"/>
  <c r="HZ42" i="64"/>
  <c r="HY42" i="64"/>
  <c r="HX42" i="64"/>
  <c r="HW42" i="64"/>
  <c r="HV42" i="64"/>
  <c r="HU42" i="64"/>
  <c r="HT42" i="64"/>
  <c r="HS42" i="64"/>
  <c r="HR42" i="64"/>
  <c r="HQ42" i="64"/>
  <c r="HP42" i="64"/>
  <c r="HO42" i="64"/>
  <c r="HN42" i="64"/>
  <c r="HM42" i="64"/>
  <c r="HL42" i="64"/>
  <c r="HK42" i="64"/>
  <c r="HJ42" i="64"/>
  <c r="HJ98" i="64" s="1"/>
  <c r="HI42" i="64"/>
  <c r="HH42" i="64"/>
  <c r="HG42" i="64"/>
  <c r="HG98" i="64" s="1"/>
  <c r="HF42" i="64"/>
  <c r="HF98" i="64" s="1"/>
  <c r="HE42" i="64"/>
  <c r="HD42" i="64"/>
  <c r="HC42" i="64"/>
  <c r="HC98" i="64" s="1"/>
  <c r="HB42" i="64"/>
  <c r="HB98" i="64" s="1"/>
  <c r="HA42" i="64"/>
  <c r="II21" i="64"/>
  <c r="IH21" i="64"/>
  <c r="IG21" i="64"/>
  <c r="IF21" i="64"/>
  <c r="IE21" i="64"/>
  <c r="ID21" i="64"/>
  <c r="IC21" i="64"/>
  <c r="IB21" i="64"/>
  <c r="IA21" i="64"/>
  <c r="HZ21" i="64"/>
  <c r="HY21" i="64"/>
  <c r="HX21" i="64"/>
  <c r="HW21" i="64"/>
  <c r="HV21" i="64"/>
  <c r="HU21" i="64"/>
  <c r="HT21" i="64"/>
  <c r="HS21" i="64"/>
  <c r="HR21" i="64"/>
  <c r="HQ21" i="64"/>
  <c r="HP21" i="64"/>
  <c r="HO21" i="64"/>
  <c r="HN21" i="64"/>
  <c r="HM21" i="64"/>
  <c r="HL21" i="64"/>
  <c r="HK21" i="64"/>
  <c r="HJ21" i="64"/>
  <c r="HI21" i="64"/>
  <c r="HH21" i="64"/>
  <c r="HG21" i="64"/>
  <c r="HF21" i="64"/>
  <c r="HE21" i="64"/>
  <c r="HD21" i="64"/>
  <c r="HC21" i="64"/>
  <c r="HB21" i="64"/>
  <c r="HA21" i="64"/>
  <c r="II20" i="64"/>
  <c r="IH20" i="64"/>
  <c r="IG20" i="64"/>
  <c r="IF20" i="64"/>
  <c r="IE20" i="64"/>
  <c r="ID20" i="64"/>
  <c r="IC20" i="64"/>
  <c r="IB20" i="64"/>
  <c r="IA20" i="64"/>
  <c r="HZ20" i="64"/>
  <c r="HY20" i="64"/>
  <c r="HX20" i="64"/>
  <c r="HW20" i="64"/>
  <c r="HV20" i="64"/>
  <c r="HU20" i="64"/>
  <c r="HT20" i="64"/>
  <c r="HS20" i="64"/>
  <c r="HR20" i="64"/>
  <c r="HQ20" i="64"/>
  <c r="HP20" i="64"/>
  <c r="HO20" i="64"/>
  <c r="HN20" i="64"/>
  <c r="HM20" i="64"/>
  <c r="HL20" i="64"/>
  <c r="HK20" i="64"/>
  <c r="HJ20" i="64"/>
  <c r="HI20" i="64"/>
  <c r="HH20" i="64"/>
  <c r="HG20" i="64"/>
  <c r="HF20" i="64"/>
  <c r="HE20" i="64"/>
  <c r="HD20" i="64"/>
  <c r="HC20" i="64"/>
  <c r="HB20" i="64"/>
  <c r="HA20" i="64"/>
  <c r="II19" i="64"/>
  <c r="IH19" i="64"/>
  <c r="IG19" i="64"/>
  <c r="IF19" i="64"/>
  <c r="IE19" i="64"/>
  <c r="ID19" i="64"/>
  <c r="IC19" i="64"/>
  <c r="IB19" i="64"/>
  <c r="IA19" i="64"/>
  <c r="HZ19" i="64"/>
  <c r="HY19" i="64"/>
  <c r="HX19" i="64"/>
  <c r="HW19" i="64"/>
  <c r="HV19" i="64"/>
  <c r="HU19" i="64"/>
  <c r="HT19" i="64"/>
  <c r="HS19" i="64"/>
  <c r="HR19" i="64"/>
  <c r="HQ19" i="64"/>
  <c r="HP19" i="64"/>
  <c r="HO19" i="64"/>
  <c r="HN19" i="64"/>
  <c r="HM19" i="64"/>
  <c r="HL19" i="64"/>
  <c r="HK19" i="64"/>
  <c r="HJ19" i="64"/>
  <c r="HI19" i="64"/>
  <c r="HH19" i="64"/>
  <c r="HG19" i="64"/>
  <c r="HF19" i="64"/>
  <c r="HE19" i="64"/>
  <c r="HD19" i="64"/>
  <c r="HC19" i="64"/>
  <c r="HB19" i="64"/>
  <c r="HA19" i="64"/>
  <c r="II18" i="64"/>
  <c r="IH18" i="64"/>
  <c r="IG18" i="64"/>
  <c r="IF18" i="64"/>
  <c r="IE18" i="64"/>
  <c r="ID18" i="64"/>
  <c r="IC18" i="64"/>
  <c r="IB18" i="64"/>
  <c r="IA18" i="64"/>
  <c r="HZ18" i="64"/>
  <c r="HY18" i="64"/>
  <c r="HX18" i="64"/>
  <c r="HW18" i="64"/>
  <c r="HV18" i="64"/>
  <c r="HU18" i="64"/>
  <c r="HT18" i="64"/>
  <c r="HS18" i="64"/>
  <c r="HR18" i="64"/>
  <c r="HQ18" i="64"/>
  <c r="HP18" i="64"/>
  <c r="HO18" i="64"/>
  <c r="HN18" i="64"/>
  <c r="HM18" i="64"/>
  <c r="HL18" i="64"/>
  <c r="HK18" i="64"/>
  <c r="HJ18" i="64"/>
  <c r="HI18" i="64"/>
  <c r="HH18" i="64"/>
  <c r="HG18" i="64"/>
  <c r="HF18" i="64"/>
  <c r="HE18" i="64"/>
  <c r="HD18" i="64"/>
  <c r="HC18" i="64"/>
  <c r="HB18" i="64"/>
  <c r="HA18" i="64"/>
  <c r="II17" i="64"/>
  <c r="IH17" i="64"/>
  <c r="IG17" i="64"/>
  <c r="IF17" i="64"/>
  <c r="IE17" i="64"/>
  <c r="ID17" i="64"/>
  <c r="IC17" i="64"/>
  <c r="IB17" i="64"/>
  <c r="IA17" i="64"/>
  <c r="HZ17" i="64"/>
  <c r="HY17" i="64"/>
  <c r="HX17" i="64"/>
  <c r="HW17" i="64"/>
  <c r="HV17" i="64"/>
  <c r="HU17" i="64"/>
  <c r="HT17" i="64"/>
  <c r="HS17" i="64"/>
  <c r="HR17" i="64"/>
  <c r="HQ17" i="64"/>
  <c r="HP17" i="64"/>
  <c r="HO17" i="64"/>
  <c r="HN17" i="64"/>
  <c r="HM17" i="64"/>
  <c r="HL17" i="64"/>
  <c r="HK17" i="64"/>
  <c r="HJ17" i="64"/>
  <c r="HI17" i="64"/>
  <c r="HH17" i="64"/>
  <c r="HG17" i="64"/>
  <c r="HF17" i="64"/>
  <c r="HE17" i="64"/>
  <c r="HD17" i="64"/>
  <c r="HC17" i="64"/>
  <c r="HB17" i="64"/>
  <c r="HA17" i="64"/>
  <c r="II16" i="64"/>
  <c r="IH16" i="64"/>
  <c r="IG16" i="64"/>
  <c r="IF16" i="64"/>
  <c r="IE16" i="64"/>
  <c r="ID16" i="64"/>
  <c r="IC16" i="64"/>
  <c r="IB16" i="64"/>
  <c r="IA16" i="64"/>
  <c r="HZ16" i="64"/>
  <c r="HY16" i="64"/>
  <c r="HX16" i="64"/>
  <c r="HW16" i="64"/>
  <c r="HV16" i="64"/>
  <c r="HU16" i="64"/>
  <c r="HT16" i="64"/>
  <c r="HS16" i="64"/>
  <c r="HR16" i="64"/>
  <c r="HQ16" i="64"/>
  <c r="HP16" i="64"/>
  <c r="HO16" i="64"/>
  <c r="HN16" i="64"/>
  <c r="HM16" i="64"/>
  <c r="HL16" i="64"/>
  <c r="HK16" i="64"/>
  <c r="HJ16" i="64"/>
  <c r="HI16" i="64"/>
  <c r="HH16" i="64"/>
  <c r="HG16" i="64"/>
  <c r="HF16" i="64"/>
  <c r="HE16" i="64"/>
  <c r="HD16" i="64"/>
  <c r="HC16" i="64"/>
  <c r="HB16" i="64"/>
  <c r="HA16" i="64"/>
  <c r="II15" i="64"/>
  <c r="IH15" i="64"/>
  <c r="IG15" i="64"/>
  <c r="IF15" i="64"/>
  <c r="IE15" i="64"/>
  <c r="ID15" i="64"/>
  <c r="IC15" i="64"/>
  <c r="IB15" i="64"/>
  <c r="IA15" i="64"/>
  <c r="HZ15" i="64"/>
  <c r="HY15" i="64"/>
  <c r="HX15" i="64"/>
  <c r="HW15" i="64"/>
  <c r="HV15" i="64"/>
  <c r="HU15" i="64"/>
  <c r="HT15" i="64"/>
  <c r="HS15" i="64"/>
  <c r="HR15" i="64"/>
  <c r="HQ15" i="64"/>
  <c r="HP15" i="64"/>
  <c r="HO15" i="64"/>
  <c r="HN15" i="64"/>
  <c r="HM15" i="64"/>
  <c r="HL15" i="64"/>
  <c r="HK15" i="64"/>
  <c r="HJ15" i="64"/>
  <c r="HI15" i="64"/>
  <c r="HH15" i="64"/>
  <c r="HG15" i="64"/>
  <c r="HF15" i="64"/>
  <c r="HE15" i="64"/>
  <c r="HD15" i="64"/>
  <c r="HC15" i="64"/>
  <c r="HB15" i="64"/>
  <c r="HA15" i="64"/>
  <c r="II14" i="64"/>
  <c r="IH14" i="64"/>
  <c r="IG14" i="64"/>
  <c r="IF14" i="64"/>
  <c r="IE14" i="64"/>
  <c r="ID14" i="64"/>
  <c r="IC14" i="64"/>
  <c r="IB14" i="64"/>
  <c r="IA14" i="64"/>
  <c r="HZ14" i="64"/>
  <c r="HY14" i="64"/>
  <c r="HX14" i="64"/>
  <c r="HW14" i="64"/>
  <c r="HV14" i="64"/>
  <c r="HU14" i="64"/>
  <c r="HT14" i="64"/>
  <c r="HS14" i="64"/>
  <c r="HR14" i="64"/>
  <c r="HQ14" i="64"/>
  <c r="HP14" i="64"/>
  <c r="HO14" i="64"/>
  <c r="HN14" i="64"/>
  <c r="HM14" i="64"/>
  <c r="HL14" i="64"/>
  <c r="HK14" i="64"/>
  <c r="HJ14" i="64"/>
  <c r="HI14" i="64"/>
  <c r="HH14" i="64"/>
  <c r="HG14" i="64"/>
  <c r="HF14" i="64"/>
  <c r="HE14" i="64"/>
  <c r="HD14" i="64"/>
  <c r="HC14" i="64"/>
  <c r="HB14" i="64"/>
  <c r="HA14" i="64"/>
  <c r="II13" i="64"/>
  <c r="IH13" i="64"/>
  <c r="IG13" i="64"/>
  <c r="IF13" i="64"/>
  <c r="IE13" i="64"/>
  <c r="ID13" i="64"/>
  <c r="IC13" i="64"/>
  <c r="IB13" i="64"/>
  <c r="IA13" i="64"/>
  <c r="HZ13" i="64"/>
  <c r="HY13" i="64"/>
  <c r="HX13" i="64"/>
  <c r="HW13" i="64"/>
  <c r="HV13" i="64"/>
  <c r="HU13" i="64"/>
  <c r="HT13" i="64"/>
  <c r="HS13" i="64"/>
  <c r="HR13" i="64"/>
  <c r="HQ13" i="64"/>
  <c r="HP13" i="64"/>
  <c r="HO13" i="64"/>
  <c r="HN13" i="64"/>
  <c r="HM13" i="64"/>
  <c r="HL13" i="64"/>
  <c r="HK13" i="64"/>
  <c r="HJ13" i="64"/>
  <c r="HI13" i="64"/>
  <c r="HH13" i="64"/>
  <c r="HG13" i="64"/>
  <c r="HF13" i="64"/>
  <c r="HE13" i="64"/>
  <c r="HD13" i="64"/>
  <c r="HC13" i="64"/>
  <c r="HB13" i="64"/>
  <c r="HA13" i="64"/>
  <c r="II12" i="64"/>
  <c r="IH12" i="64"/>
  <c r="IG12" i="64"/>
  <c r="IF12" i="64"/>
  <c r="IE12" i="64"/>
  <c r="ID12" i="64"/>
  <c r="IC12" i="64"/>
  <c r="IB12" i="64"/>
  <c r="IA12" i="64"/>
  <c r="HZ12" i="64"/>
  <c r="HY12" i="64"/>
  <c r="HX12" i="64"/>
  <c r="HW12" i="64"/>
  <c r="HV12" i="64"/>
  <c r="HU12" i="64"/>
  <c r="HT12" i="64"/>
  <c r="HS12" i="64"/>
  <c r="HR12" i="64"/>
  <c r="HQ12" i="64"/>
  <c r="HP12" i="64"/>
  <c r="HO12" i="64"/>
  <c r="HN12" i="64"/>
  <c r="HM12" i="64"/>
  <c r="HL12" i="64"/>
  <c r="HK12" i="64"/>
  <c r="HJ12" i="64"/>
  <c r="HI12" i="64"/>
  <c r="HH12" i="64"/>
  <c r="HG12" i="64"/>
  <c r="HF12" i="64"/>
  <c r="HE12" i="64"/>
  <c r="HD12" i="64"/>
  <c r="HC12" i="64"/>
  <c r="HB12" i="64"/>
  <c r="HA12" i="64"/>
  <c r="II11" i="64"/>
  <c r="IH11" i="64"/>
  <c r="IG11" i="64"/>
  <c r="IF11" i="64"/>
  <c r="IE11" i="64"/>
  <c r="ID11" i="64"/>
  <c r="IC11" i="64"/>
  <c r="IB11" i="64"/>
  <c r="IA11" i="64"/>
  <c r="HZ11" i="64"/>
  <c r="HY11" i="64"/>
  <c r="HX11" i="64"/>
  <c r="HW11" i="64"/>
  <c r="HV11" i="64"/>
  <c r="HU11" i="64"/>
  <c r="HT11" i="64"/>
  <c r="HS11" i="64"/>
  <c r="HR11" i="64"/>
  <c r="HQ11" i="64"/>
  <c r="HP11" i="64"/>
  <c r="HO11" i="64"/>
  <c r="HN11" i="64"/>
  <c r="HM11" i="64"/>
  <c r="HL11" i="64"/>
  <c r="HK11" i="64"/>
  <c r="HJ11" i="64"/>
  <c r="HI11" i="64"/>
  <c r="HH11" i="64"/>
  <c r="HG11" i="64"/>
  <c r="HF11" i="64"/>
  <c r="HE11" i="64"/>
  <c r="HD11" i="64"/>
  <c r="HC11" i="64"/>
  <c r="HB11" i="64"/>
  <c r="HA11" i="64"/>
  <c r="II10" i="64"/>
  <c r="IH10" i="64"/>
  <c r="IG10" i="64"/>
  <c r="IF10" i="64"/>
  <c r="IE10" i="64"/>
  <c r="ID10" i="64"/>
  <c r="IC10" i="64"/>
  <c r="IB10" i="64"/>
  <c r="IA10" i="64"/>
  <c r="HZ10" i="64"/>
  <c r="HY10" i="64"/>
  <c r="HX10" i="64"/>
  <c r="HW10" i="64"/>
  <c r="HV10" i="64"/>
  <c r="HU10" i="64"/>
  <c r="HT10" i="64"/>
  <c r="HS10" i="64"/>
  <c r="HR10" i="64"/>
  <c r="HQ10" i="64"/>
  <c r="HP10" i="64"/>
  <c r="HO10" i="64"/>
  <c r="HN10" i="64"/>
  <c r="HM10" i="64"/>
  <c r="HL10" i="64"/>
  <c r="HK10" i="64"/>
  <c r="HJ10" i="64"/>
  <c r="HI10" i="64"/>
  <c r="HH10" i="64"/>
  <c r="HG10" i="64"/>
  <c r="HF10" i="64"/>
  <c r="HE10" i="64"/>
  <c r="HD10" i="64"/>
  <c r="HC10" i="64"/>
  <c r="HB10" i="64"/>
  <c r="HA10" i="64"/>
  <c r="II9" i="64"/>
  <c r="IH9" i="64"/>
  <c r="IG9" i="64"/>
  <c r="IF9" i="64"/>
  <c r="IE9" i="64"/>
  <c r="ID9" i="64"/>
  <c r="IC9" i="64"/>
  <c r="IB9" i="64"/>
  <c r="IA9" i="64"/>
  <c r="HZ9" i="64"/>
  <c r="HY9" i="64"/>
  <c r="HX9" i="64"/>
  <c r="HW9" i="64"/>
  <c r="HV9" i="64"/>
  <c r="HU9" i="64"/>
  <c r="HT9" i="64"/>
  <c r="HS9" i="64"/>
  <c r="HR9" i="64"/>
  <c r="HQ9" i="64"/>
  <c r="HP9" i="64"/>
  <c r="HO9" i="64"/>
  <c r="HN9" i="64"/>
  <c r="HM9" i="64"/>
  <c r="HL9" i="64"/>
  <c r="HK9" i="64"/>
  <c r="HJ9" i="64"/>
  <c r="HI9" i="64"/>
  <c r="HH9" i="64"/>
  <c r="HG9" i="64"/>
  <c r="HF9" i="64"/>
  <c r="HE9" i="64"/>
  <c r="HD9" i="64"/>
  <c r="HC9" i="64"/>
  <c r="HB9" i="64"/>
  <c r="HA9" i="64"/>
  <c r="II8" i="64"/>
  <c r="II2" i="64" s="1"/>
  <c r="IH8" i="64"/>
  <c r="IH2" i="64" s="1"/>
  <c r="IG8" i="64"/>
  <c r="IG2" i="64" s="1"/>
  <c r="IF8" i="64"/>
  <c r="IF2" i="64" s="1"/>
  <c r="IE8" i="64"/>
  <c r="IE2" i="64" s="1"/>
  <c r="ID8" i="64"/>
  <c r="ID2" i="64" s="1"/>
  <c r="IC8" i="64"/>
  <c r="IC2" i="64" s="1"/>
  <c r="IB8" i="64"/>
  <c r="IB2" i="64" s="1"/>
  <c r="IA8" i="64"/>
  <c r="IA2" i="64" s="1"/>
  <c r="HZ8" i="64"/>
  <c r="HZ2" i="64" s="1"/>
  <c r="HY8" i="64"/>
  <c r="HY2" i="64" s="1"/>
  <c r="HX8" i="64"/>
  <c r="HX2" i="64" s="1"/>
  <c r="HW8" i="64"/>
  <c r="HW2" i="64" s="1"/>
  <c r="HV8" i="64"/>
  <c r="HV2" i="64" s="1"/>
  <c r="HU8" i="64"/>
  <c r="HU2" i="64" s="1"/>
  <c r="HT8" i="64"/>
  <c r="HT2" i="64" s="1"/>
  <c r="HS8" i="64"/>
  <c r="HS2" i="64" s="1"/>
  <c r="HR8" i="64"/>
  <c r="HR2" i="64" s="1"/>
  <c r="HQ8" i="64"/>
  <c r="HQ2" i="64" s="1"/>
  <c r="HP8" i="64"/>
  <c r="HP2" i="64" s="1"/>
  <c r="HO8" i="64"/>
  <c r="HO2" i="64" s="1"/>
  <c r="HN8" i="64"/>
  <c r="HN2" i="64" s="1"/>
  <c r="HM8" i="64"/>
  <c r="HM2" i="64" s="1"/>
  <c r="HL8" i="64"/>
  <c r="HL2" i="64" s="1"/>
  <c r="HK8" i="64"/>
  <c r="HK2" i="64" s="1"/>
  <c r="HJ8" i="64"/>
  <c r="HJ2" i="64" s="1"/>
  <c r="HI8" i="64"/>
  <c r="HI2" i="64" s="1"/>
  <c r="HH8" i="64"/>
  <c r="HH2" i="64" s="1"/>
  <c r="HG8" i="64"/>
  <c r="HG2" i="64" s="1"/>
  <c r="HF8" i="64"/>
  <c r="HF2" i="64" s="1"/>
  <c r="HE8" i="64"/>
  <c r="HE2" i="64" s="1"/>
  <c r="HD8" i="64"/>
  <c r="HD2" i="64" s="1"/>
  <c r="HC8" i="64"/>
  <c r="HC2" i="64" s="1"/>
  <c r="HB8" i="64"/>
  <c r="HB2" i="64" s="1"/>
  <c r="HA8" i="64"/>
  <c r="HA2" i="64" s="1"/>
  <c r="II7" i="64"/>
  <c r="IH7" i="64"/>
  <c r="IG7" i="64"/>
  <c r="IF7" i="64"/>
  <c r="IE7" i="64"/>
  <c r="ID7" i="64"/>
  <c r="IC7" i="64"/>
  <c r="IB7" i="64"/>
  <c r="IA7" i="64"/>
  <c r="HZ7" i="64"/>
  <c r="HY7" i="64"/>
  <c r="HX7" i="64"/>
  <c r="HW7" i="64"/>
  <c r="HV7" i="64"/>
  <c r="HU7" i="64"/>
  <c r="HT7" i="64"/>
  <c r="HS7" i="64"/>
  <c r="HR7" i="64"/>
  <c r="HQ7" i="64"/>
  <c r="HP7" i="64"/>
  <c r="HO7" i="64"/>
  <c r="HN7" i="64"/>
  <c r="HM7" i="64"/>
  <c r="HL7" i="64"/>
  <c r="HK7" i="64"/>
  <c r="HJ7" i="64"/>
  <c r="HI7" i="64"/>
  <c r="HH7" i="64"/>
  <c r="HG7" i="64"/>
  <c r="HF7" i="64"/>
  <c r="HE7" i="64"/>
  <c r="HD7" i="64"/>
  <c r="HC7" i="64"/>
  <c r="HB7" i="64"/>
  <c r="HA7" i="64"/>
  <c r="II6" i="64"/>
  <c r="IH6" i="64"/>
  <c r="IG6" i="64"/>
  <c r="IF6" i="64"/>
  <c r="IE6" i="64"/>
  <c r="ID6" i="64"/>
  <c r="IC6" i="64"/>
  <c r="IB6" i="64"/>
  <c r="IA6" i="64"/>
  <c r="HZ6" i="64"/>
  <c r="HY6" i="64"/>
  <c r="HX6" i="64"/>
  <c r="HW6" i="64"/>
  <c r="HV6" i="64"/>
  <c r="HU6" i="64"/>
  <c r="HT6" i="64"/>
  <c r="HS6" i="64"/>
  <c r="HR6" i="64"/>
  <c r="HQ6" i="64"/>
  <c r="HP6" i="64"/>
  <c r="HO6" i="64"/>
  <c r="HN6" i="64"/>
  <c r="HM6" i="64"/>
  <c r="HL6" i="64"/>
  <c r="HK6" i="64"/>
  <c r="HJ6" i="64"/>
  <c r="HI6" i="64"/>
  <c r="HH6" i="64"/>
  <c r="HG6" i="64"/>
  <c r="HF6" i="64"/>
  <c r="HE6" i="64"/>
  <c r="HD6" i="64"/>
  <c r="HC6" i="64"/>
  <c r="HB6" i="64"/>
  <c r="HA6" i="64"/>
  <c r="FV95" i="64"/>
  <c r="FV94" i="64"/>
  <c r="FU94" i="64"/>
  <c r="FV93" i="64"/>
  <c r="FU93" i="64"/>
  <c r="FT93" i="64"/>
  <c r="FS93" i="64"/>
  <c r="FR93" i="64"/>
  <c r="GA92" i="64"/>
  <c r="FZ92" i="64"/>
  <c r="FY92" i="64"/>
  <c r="FX92" i="64"/>
  <c r="FW92" i="64"/>
  <c r="FV92" i="64"/>
  <c r="FU92" i="64"/>
  <c r="FT92" i="64"/>
  <c r="FS92" i="64"/>
  <c r="FR92" i="64"/>
  <c r="GA91" i="64"/>
  <c r="FZ91" i="64"/>
  <c r="FX91" i="64"/>
  <c r="FW91" i="64"/>
  <c r="FV91" i="64"/>
  <c r="FU91" i="64"/>
  <c r="FS91" i="64"/>
  <c r="FR91" i="64"/>
  <c r="FV90" i="64"/>
  <c r="FR90" i="64"/>
  <c r="GA89" i="64"/>
  <c r="FZ89" i="64"/>
  <c r="FY89" i="64"/>
  <c r="FX89" i="64"/>
  <c r="FW89" i="64"/>
  <c r="FV89" i="64"/>
  <c r="FU89" i="64"/>
  <c r="FT89" i="64"/>
  <c r="FS89" i="64"/>
  <c r="FR89" i="64"/>
  <c r="FV88" i="64"/>
  <c r="FV87" i="64"/>
  <c r="FV86" i="64"/>
  <c r="FV85" i="64"/>
  <c r="FV84" i="64"/>
  <c r="FV83" i="64"/>
  <c r="GA80" i="64"/>
  <c r="FZ80" i="64"/>
  <c r="FY80" i="64"/>
  <c r="FX80" i="64"/>
  <c r="FW80" i="64"/>
  <c r="FV80" i="64"/>
  <c r="FU80" i="64"/>
  <c r="FT80" i="64"/>
  <c r="FS80" i="64"/>
  <c r="FR80" i="64"/>
  <c r="GA79" i="64"/>
  <c r="FZ79" i="64"/>
  <c r="FY79" i="64"/>
  <c r="FX79" i="64"/>
  <c r="FW79" i="64"/>
  <c r="FV79" i="64"/>
  <c r="FU79" i="64"/>
  <c r="FT79" i="64"/>
  <c r="FS79" i="64"/>
  <c r="FR79" i="64"/>
  <c r="GA78" i="64"/>
  <c r="FZ78" i="64"/>
  <c r="FY78" i="64"/>
  <c r="FX78" i="64"/>
  <c r="FW78" i="64"/>
  <c r="FV78" i="64"/>
  <c r="FU78" i="64"/>
  <c r="FT78" i="64"/>
  <c r="FS78" i="64"/>
  <c r="FR78" i="64"/>
  <c r="GA77" i="64"/>
  <c r="FZ77" i="64"/>
  <c r="FY77" i="64"/>
  <c r="FX77" i="64"/>
  <c r="FW77" i="64"/>
  <c r="FV77" i="64"/>
  <c r="FU77" i="64"/>
  <c r="FT77" i="64"/>
  <c r="FS77" i="64"/>
  <c r="FR77" i="64"/>
  <c r="GA76" i="64"/>
  <c r="FZ76" i="64"/>
  <c r="FY76" i="64"/>
  <c r="FX76" i="64"/>
  <c r="FW76" i="64"/>
  <c r="FV76" i="64"/>
  <c r="FU76" i="64"/>
  <c r="FT76" i="64"/>
  <c r="FS76" i="64"/>
  <c r="FR76" i="64"/>
  <c r="GA75" i="64"/>
  <c r="FZ75" i="64"/>
  <c r="FY75" i="64"/>
  <c r="FX75" i="64"/>
  <c r="FW75" i="64"/>
  <c r="FV75" i="64"/>
  <c r="FU75" i="64"/>
  <c r="FT75" i="64"/>
  <c r="FS75" i="64"/>
  <c r="FR75" i="64"/>
  <c r="GA74" i="64"/>
  <c r="FZ74" i="64"/>
  <c r="FY74" i="64"/>
  <c r="FX74" i="64"/>
  <c r="FW74" i="64"/>
  <c r="FV74" i="64"/>
  <c r="FU74" i="64"/>
  <c r="FT74" i="64"/>
  <c r="FS74" i="64"/>
  <c r="FR74" i="64"/>
  <c r="GA73" i="64"/>
  <c r="FZ73" i="64"/>
  <c r="FY73" i="64"/>
  <c r="FX73" i="64"/>
  <c r="FW73" i="64"/>
  <c r="FV73" i="64"/>
  <c r="FU73" i="64"/>
  <c r="FT73" i="64"/>
  <c r="FS73" i="64"/>
  <c r="FR73" i="64"/>
  <c r="GA72" i="64"/>
  <c r="FZ72" i="64"/>
  <c r="FY72" i="64"/>
  <c r="FX72" i="64"/>
  <c r="FW72" i="64"/>
  <c r="FV72" i="64"/>
  <c r="FU72" i="64"/>
  <c r="FT72" i="64"/>
  <c r="FS72" i="64"/>
  <c r="FR72" i="64"/>
  <c r="GA71" i="64"/>
  <c r="FZ71" i="64"/>
  <c r="FY71" i="64"/>
  <c r="FX71" i="64"/>
  <c r="FW71" i="64"/>
  <c r="FV71" i="64"/>
  <c r="FU71" i="64"/>
  <c r="FT71" i="64"/>
  <c r="FS71" i="64"/>
  <c r="FR71" i="64"/>
  <c r="GA70" i="64"/>
  <c r="FZ70" i="64"/>
  <c r="FY70" i="64"/>
  <c r="FX70" i="64"/>
  <c r="FW70" i="64"/>
  <c r="FV70" i="64"/>
  <c r="FU70" i="64"/>
  <c r="FT70" i="64"/>
  <c r="FS70" i="64"/>
  <c r="FR70" i="64"/>
  <c r="GA69" i="64"/>
  <c r="FZ69" i="64"/>
  <c r="FY69" i="64"/>
  <c r="FX69" i="64"/>
  <c r="FW69" i="64"/>
  <c r="FV69" i="64"/>
  <c r="FU69" i="64"/>
  <c r="FT69" i="64"/>
  <c r="FS69" i="64"/>
  <c r="FR69" i="64"/>
  <c r="GA68" i="64"/>
  <c r="FZ68" i="64"/>
  <c r="FY68" i="64"/>
  <c r="FX68" i="64"/>
  <c r="FW68" i="64"/>
  <c r="FV68" i="64"/>
  <c r="FU68" i="64"/>
  <c r="FT68" i="64"/>
  <c r="FS68" i="64"/>
  <c r="FR68" i="64"/>
  <c r="GZ54" i="64"/>
  <c r="GY54" i="64"/>
  <c r="GX54" i="64"/>
  <c r="GW54" i="64"/>
  <c r="GV54" i="64"/>
  <c r="GU54" i="64"/>
  <c r="GT54" i="64"/>
  <c r="GS54" i="64"/>
  <c r="GR54" i="64"/>
  <c r="GQ54" i="64"/>
  <c r="GP54" i="64"/>
  <c r="GO54" i="64"/>
  <c r="GN54" i="64"/>
  <c r="GM54" i="64"/>
  <c r="GL54" i="64"/>
  <c r="GK54" i="64"/>
  <c r="GJ54" i="64"/>
  <c r="GI54" i="64"/>
  <c r="GH54" i="64"/>
  <c r="GG54" i="64"/>
  <c r="GF54" i="64"/>
  <c r="GE54" i="64"/>
  <c r="GD54" i="64"/>
  <c r="GC54" i="64"/>
  <c r="GB54" i="64"/>
  <c r="GA54" i="64"/>
  <c r="GA110" i="64" s="1"/>
  <c r="FZ54" i="64"/>
  <c r="FZ110" i="64" s="1"/>
  <c r="FY54" i="64"/>
  <c r="FY110" i="64" s="1"/>
  <c r="FX54" i="64"/>
  <c r="FX110" i="64" s="1"/>
  <c r="FW54" i="64"/>
  <c r="FW110" i="64" s="1"/>
  <c r="FV54" i="64"/>
  <c r="FV110" i="64" s="1"/>
  <c r="FU54" i="64"/>
  <c r="FU110" i="64" s="1"/>
  <c r="FT54" i="64"/>
  <c r="FT110" i="64" s="1"/>
  <c r="FS54" i="64"/>
  <c r="FS110" i="64" s="1"/>
  <c r="FR54" i="64"/>
  <c r="FR110" i="64" s="1"/>
  <c r="GZ53" i="64"/>
  <c r="GY53" i="64"/>
  <c r="GX53" i="64"/>
  <c r="GW53" i="64"/>
  <c r="GV53" i="64"/>
  <c r="GU53" i="64"/>
  <c r="GT53" i="64"/>
  <c r="GS53" i="64"/>
  <c r="GR53" i="64"/>
  <c r="GQ53" i="64"/>
  <c r="GP53" i="64"/>
  <c r="GO53" i="64"/>
  <c r="GN53" i="64"/>
  <c r="GM53" i="64"/>
  <c r="GL53" i="64"/>
  <c r="GK53" i="64"/>
  <c r="GJ53" i="64"/>
  <c r="GI53" i="64"/>
  <c r="GH53" i="64"/>
  <c r="GG53" i="64"/>
  <c r="GF53" i="64"/>
  <c r="GE53" i="64"/>
  <c r="GD53" i="64"/>
  <c r="GC53" i="64"/>
  <c r="GB53" i="64"/>
  <c r="GA53" i="64"/>
  <c r="FZ53" i="64"/>
  <c r="FY53" i="64"/>
  <c r="FX53" i="64"/>
  <c r="FW53" i="64"/>
  <c r="FV53" i="64"/>
  <c r="FU53" i="64"/>
  <c r="FU109" i="64" s="1"/>
  <c r="FT53" i="64"/>
  <c r="FS53" i="64"/>
  <c r="FR53" i="64"/>
  <c r="GZ52" i="64"/>
  <c r="GY52" i="64"/>
  <c r="GX52" i="64"/>
  <c r="GW52" i="64"/>
  <c r="GV52" i="64"/>
  <c r="GU52" i="64"/>
  <c r="GT52" i="64"/>
  <c r="GS52" i="64"/>
  <c r="GR52" i="64"/>
  <c r="GQ52" i="64"/>
  <c r="GP52" i="64"/>
  <c r="GO52" i="64"/>
  <c r="GN52" i="64"/>
  <c r="GM52" i="64"/>
  <c r="GL52" i="64"/>
  <c r="GK52" i="64"/>
  <c r="GJ52" i="64"/>
  <c r="GI52" i="64"/>
  <c r="GH52" i="64"/>
  <c r="GG52" i="64"/>
  <c r="GF52" i="64"/>
  <c r="GE52" i="64"/>
  <c r="GD52" i="64"/>
  <c r="GC52" i="64"/>
  <c r="GB52" i="64"/>
  <c r="GA52" i="64"/>
  <c r="FZ52" i="64"/>
  <c r="FY52" i="64"/>
  <c r="FX52" i="64"/>
  <c r="FW52" i="64"/>
  <c r="FV52" i="64"/>
  <c r="FU52" i="64"/>
  <c r="FT52" i="64"/>
  <c r="FS52" i="64"/>
  <c r="FR52" i="64"/>
  <c r="FR108" i="64" s="1"/>
  <c r="GZ51" i="64"/>
  <c r="GY51" i="64"/>
  <c r="GX51" i="64"/>
  <c r="GW51" i="64"/>
  <c r="GV51" i="64"/>
  <c r="GU51" i="64"/>
  <c r="GT51" i="64"/>
  <c r="GS51" i="64"/>
  <c r="GR51" i="64"/>
  <c r="GQ51" i="64"/>
  <c r="GP51" i="64"/>
  <c r="GO51" i="64"/>
  <c r="GN51" i="64"/>
  <c r="GM51" i="64"/>
  <c r="GL51" i="64"/>
  <c r="GK51" i="64"/>
  <c r="GJ51" i="64"/>
  <c r="GI51" i="64"/>
  <c r="GH51" i="64"/>
  <c r="GG51" i="64"/>
  <c r="GF51" i="64"/>
  <c r="GE51" i="64"/>
  <c r="GD51" i="64"/>
  <c r="GC51" i="64"/>
  <c r="GB51" i="64"/>
  <c r="GA51" i="64"/>
  <c r="FZ51" i="64"/>
  <c r="FY51" i="64"/>
  <c r="FY107" i="64" s="1"/>
  <c r="FX51" i="64"/>
  <c r="FW51" i="64"/>
  <c r="FV51" i="64"/>
  <c r="FU51" i="64"/>
  <c r="FT51" i="64"/>
  <c r="FS51" i="64"/>
  <c r="FR51" i="64"/>
  <c r="GZ50" i="64"/>
  <c r="GY50" i="64"/>
  <c r="GX50" i="64"/>
  <c r="GW50" i="64"/>
  <c r="GV50" i="64"/>
  <c r="GU50" i="64"/>
  <c r="GT50" i="64"/>
  <c r="GS50" i="64"/>
  <c r="GR50" i="64"/>
  <c r="GQ50" i="64"/>
  <c r="GP50" i="64"/>
  <c r="GO50" i="64"/>
  <c r="GN50" i="64"/>
  <c r="GM50" i="64"/>
  <c r="GL50" i="64"/>
  <c r="GK50" i="64"/>
  <c r="GJ50" i="64"/>
  <c r="GI50" i="64"/>
  <c r="GH50" i="64"/>
  <c r="GG50" i="64"/>
  <c r="GF50" i="64"/>
  <c r="GE50" i="64"/>
  <c r="GD50" i="64"/>
  <c r="GB50" i="64"/>
  <c r="GA50" i="64"/>
  <c r="FZ50" i="64"/>
  <c r="FZ106" i="64" s="1"/>
  <c r="FX50" i="64"/>
  <c r="FX106" i="64" s="1"/>
  <c r="FW50" i="64"/>
  <c r="FV50" i="64"/>
  <c r="FU50" i="64"/>
  <c r="FS50" i="64"/>
  <c r="FR50" i="64"/>
  <c r="GZ49" i="64"/>
  <c r="GY49" i="64"/>
  <c r="GX49" i="64"/>
  <c r="GW49" i="64"/>
  <c r="GV49" i="64"/>
  <c r="GU49" i="64"/>
  <c r="GT49" i="64"/>
  <c r="GS49" i="64"/>
  <c r="GR49" i="64"/>
  <c r="GQ49" i="64"/>
  <c r="GP49" i="64"/>
  <c r="GO49" i="64"/>
  <c r="GN49" i="64"/>
  <c r="GM49" i="64"/>
  <c r="GL49" i="64"/>
  <c r="GK49" i="64"/>
  <c r="GJ49" i="64"/>
  <c r="GI49" i="64"/>
  <c r="GH49" i="64"/>
  <c r="GG49" i="64"/>
  <c r="GF49" i="64"/>
  <c r="GE49" i="64"/>
  <c r="GD49" i="64"/>
  <c r="GB49" i="64"/>
  <c r="GA49" i="64"/>
  <c r="FZ49" i="64"/>
  <c r="FX49" i="64"/>
  <c r="FW49" i="64"/>
  <c r="FV49" i="64"/>
  <c r="FU49" i="64"/>
  <c r="FS49" i="64"/>
  <c r="FR49" i="64"/>
  <c r="GZ48" i="64"/>
  <c r="GY48" i="64"/>
  <c r="GX48" i="64"/>
  <c r="GW48" i="64"/>
  <c r="GV48" i="64"/>
  <c r="GU48" i="64"/>
  <c r="GT48" i="64"/>
  <c r="GS48" i="64"/>
  <c r="GR48" i="64"/>
  <c r="GQ48" i="64"/>
  <c r="GP48" i="64"/>
  <c r="GO48" i="64"/>
  <c r="GN48" i="64"/>
  <c r="GM48" i="64"/>
  <c r="GL48" i="64"/>
  <c r="GK48" i="64"/>
  <c r="GJ48" i="64"/>
  <c r="GI48" i="64"/>
  <c r="GH48" i="64"/>
  <c r="GG48" i="64"/>
  <c r="GF48" i="64"/>
  <c r="GE48" i="64"/>
  <c r="GD48" i="64"/>
  <c r="GC48" i="64"/>
  <c r="GB48" i="64"/>
  <c r="GA48" i="64"/>
  <c r="FZ48" i="64"/>
  <c r="FY48" i="64"/>
  <c r="FX48" i="64"/>
  <c r="FW48" i="64"/>
  <c r="FW104" i="64" s="1"/>
  <c r="FV48" i="64"/>
  <c r="FU48" i="64"/>
  <c r="FT48" i="64"/>
  <c r="FS48" i="64"/>
  <c r="FR48" i="64"/>
  <c r="FR104" i="64" s="1"/>
  <c r="GZ47" i="64"/>
  <c r="GY47" i="64"/>
  <c r="GX47" i="64"/>
  <c r="GW47" i="64"/>
  <c r="GV47" i="64"/>
  <c r="GU47" i="64"/>
  <c r="GT47" i="64"/>
  <c r="GS47" i="64"/>
  <c r="GR47" i="64"/>
  <c r="GQ47" i="64"/>
  <c r="GP47" i="64"/>
  <c r="GO47" i="64"/>
  <c r="GN47" i="64"/>
  <c r="GM47" i="64"/>
  <c r="GL47" i="64"/>
  <c r="GK47" i="64"/>
  <c r="GJ47" i="64"/>
  <c r="GI47" i="64"/>
  <c r="GH47" i="64"/>
  <c r="GG47" i="64"/>
  <c r="GF47" i="64"/>
  <c r="GE47" i="64"/>
  <c r="GD47" i="64"/>
  <c r="GB47" i="64"/>
  <c r="GA47" i="64"/>
  <c r="FZ47" i="64"/>
  <c r="FX47" i="64"/>
  <c r="FW47" i="64"/>
  <c r="FV47" i="64"/>
  <c r="FU47" i="64"/>
  <c r="FS47" i="64"/>
  <c r="FR47" i="64"/>
  <c r="GZ46" i="64"/>
  <c r="GY46" i="64"/>
  <c r="GX46" i="64"/>
  <c r="GW46" i="64"/>
  <c r="GV46" i="64"/>
  <c r="GU46" i="64"/>
  <c r="GT46" i="64"/>
  <c r="GS46" i="64"/>
  <c r="GR46" i="64"/>
  <c r="GQ46" i="64"/>
  <c r="GP46" i="64"/>
  <c r="GO46" i="64"/>
  <c r="GN46" i="64"/>
  <c r="GM46" i="64"/>
  <c r="GL46" i="64"/>
  <c r="GK46" i="64"/>
  <c r="GJ46" i="64"/>
  <c r="GI46" i="64"/>
  <c r="GH46" i="64"/>
  <c r="GG46" i="64"/>
  <c r="GF46" i="64"/>
  <c r="GE46" i="64"/>
  <c r="GD46" i="64"/>
  <c r="GB46" i="64"/>
  <c r="GA46" i="64"/>
  <c r="FZ46" i="64"/>
  <c r="FY46" i="64"/>
  <c r="FX46" i="64"/>
  <c r="FW46" i="64"/>
  <c r="FV46" i="64"/>
  <c r="FU46" i="64"/>
  <c r="FS46" i="64"/>
  <c r="FR46" i="64"/>
  <c r="GZ45" i="64"/>
  <c r="GY45" i="64"/>
  <c r="GX45" i="64"/>
  <c r="GW45" i="64"/>
  <c r="GV45" i="64"/>
  <c r="GU45" i="64"/>
  <c r="GT45" i="64"/>
  <c r="GS45" i="64"/>
  <c r="GR45" i="64"/>
  <c r="GQ45" i="64"/>
  <c r="GP45" i="64"/>
  <c r="GO45" i="64"/>
  <c r="GN45" i="64"/>
  <c r="GM45" i="64"/>
  <c r="GL45" i="64"/>
  <c r="GK45" i="64"/>
  <c r="GJ45" i="64"/>
  <c r="GI45" i="64"/>
  <c r="GH45" i="64"/>
  <c r="GG45" i="64"/>
  <c r="GF45" i="64"/>
  <c r="GE45" i="64"/>
  <c r="GD45" i="64"/>
  <c r="GB45" i="64"/>
  <c r="GA45" i="64"/>
  <c r="FZ45" i="64"/>
  <c r="FX45" i="64"/>
  <c r="FW45" i="64"/>
  <c r="FV45" i="64"/>
  <c r="FU45" i="64"/>
  <c r="FS45" i="64"/>
  <c r="FR45" i="64"/>
  <c r="GZ44" i="64"/>
  <c r="GY44" i="64"/>
  <c r="GX44" i="64"/>
  <c r="GW44" i="64"/>
  <c r="GV44" i="64"/>
  <c r="GU44" i="64"/>
  <c r="GT44" i="64"/>
  <c r="GS44" i="64"/>
  <c r="GR44" i="64"/>
  <c r="GQ44" i="64"/>
  <c r="GP44" i="64"/>
  <c r="GO44" i="64"/>
  <c r="GN44" i="64"/>
  <c r="GM44" i="64"/>
  <c r="GL44" i="64"/>
  <c r="GK44" i="64"/>
  <c r="GJ44" i="64"/>
  <c r="GI44" i="64"/>
  <c r="GH44" i="64"/>
  <c r="GG44" i="64"/>
  <c r="GF44" i="64"/>
  <c r="GE44" i="64"/>
  <c r="GD44" i="64"/>
  <c r="GC44" i="64"/>
  <c r="GB44" i="64"/>
  <c r="GA44" i="64"/>
  <c r="GA100" i="64" s="1"/>
  <c r="FZ44" i="64"/>
  <c r="FZ100" i="64" s="1"/>
  <c r="FY44" i="64"/>
  <c r="FY100" i="64" s="1"/>
  <c r="FX44" i="64"/>
  <c r="FX100" i="64" s="1"/>
  <c r="FW44" i="64"/>
  <c r="FW100" i="64" s="1"/>
  <c r="FV44" i="64"/>
  <c r="FV100" i="64" s="1"/>
  <c r="FU44" i="64"/>
  <c r="FU100" i="64" s="1"/>
  <c r="FT44" i="64"/>
  <c r="FT100" i="64" s="1"/>
  <c r="FS44" i="64"/>
  <c r="FS100" i="64" s="1"/>
  <c r="FR44" i="64"/>
  <c r="FR100" i="64" s="1"/>
  <c r="GZ43" i="64"/>
  <c r="GY43" i="64"/>
  <c r="GX43" i="64"/>
  <c r="GW43" i="64"/>
  <c r="GV43" i="64"/>
  <c r="GU43" i="64"/>
  <c r="GT43" i="64"/>
  <c r="GS43" i="64"/>
  <c r="GR43" i="64"/>
  <c r="GQ43" i="64"/>
  <c r="GP43" i="64"/>
  <c r="GO43" i="64"/>
  <c r="GN43" i="64"/>
  <c r="GM43" i="64"/>
  <c r="GL43" i="64"/>
  <c r="GK43" i="64"/>
  <c r="GJ43" i="64"/>
  <c r="GI43" i="64"/>
  <c r="GH43" i="64"/>
  <c r="GG43" i="64"/>
  <c r="GF43" i="64"/>
  <c r="GE43" i="64"/>
  <c r="GD43" i="64"/>
  <c r="GB43" i="64"/>
  <c r="GA43" i="64"/>
  <c r="GA99" i="64" s="1"/>
  <c r="FZ43" i="64"/>
  <c r="FZ99" i="64" s="1"/>
  <c r="FX43" i="64"/>
  <c r="FX99" i="64" s="1"/>
  <c r="FW43" i="64"/>
  <c r="FW99" i="64" s="1"/>
  <c r="FV43" i="64"/>
  <c r="FV99" i="64" s="1"/>
  <c r="FU43" i="64"/>
  <c r="FU99" i="64" s="1"/>
  <c r="FS43" i="64"/>
  <c r="FS99" i="64" s="1"/>
  <c r="FR43" i="64"/>
  <c r="FR99" i="64" s="1"/>
  <c r="GZ42" i="64"/>
  <c r="GY42" i="64"/>
  <c r="GX42" i="64"/>
  <c r="GW42" i="64"/>
  <c r="GV42" i="64"/>
  <c r="GU42" i="64"/>
  <c r="GT42" i="64"/>
  <c r="GS42" i="64"/>
  <c r="GR42" i="64"/>
  <c r="GQ42" i="64"/>
  <c r="GP42" i="64"/>
  <c r="GO42" i="64"/>
  <c r="GN42" i="64"/>
  <c r="GM42" i="64"/>
  <c r="GL42" i="64"/>
  <c r="GK42" i="64"/>
  <c r="GJ42" i="64"/>
  <c r="GI42" i="64"/>
  <c r="GH42" i="64"/>
  <c r="GG42" i="64"/>
  <c r="GF42" i="64"/>
  <c r="GE42" i="64"/>
  <c r="GD42" i="64"/>
  <c r="GB42" i="64"/>
  <c r="GA42" i="64"/>
  <c r="FZ42" i="64"/>
  <c r="FX42" i="64"/>
  <c r="FX98" i="64" s="1"/>
  <c r="FW42" i="64"/>
  <c r="FV42" i="64"/>
  <c r="FU42" i="64"/>
  <c r="FS42" i="64"/>
  <c r="FS98" i="64" s="1"/>
  <c r="FR42" i="64"/>
  <c r="GZ21" i="64"/>
  <c r="GY21" i="64"/>
  <c r="GX21" i="64"/>
  <c r="GW21" i="64"/>
  <c r="GV21" i="64"/>
  <c r="GU21" i="64"/>
  <c r="GT21" i="64"/>
  <c r="GS21" i="64"/>
  <c r="GR21" i="64"/>
  <c r="GQ21" i="64"/>
  <c r="GP21" i="64"/>
  <c r="GO21" i="64"/>
  <c r="GN21" i="64"/>
  <c r="GM21" i="64"/>
  <c r="GL21" i="64"/>
  <c r="GK21" i="64"/>
  <c r="GJ21" i="64"/>
  <c r="GI21" i="64"/>
  <c r="GH21" i="64"/>
  <c r="GG21" i="64"/>
  <c r="GF21" i="64"/>
  <c r="GE21" i="64"/>
  <c r="GD21" i="64"/>
  <c r="GC21" i="64"/>
  <c r="GB21" i="64"/>
  <c r="GA21" i="64"/>
  <c r="FZ21" i="64"/>
  <c r="FY21" i="64"/>
  <c r="FX21" i="64"/>
  <c r="FW21" i="64"/>
  <c r="FV21" i="64"/>
  <c r="FU21" i="64"/>
  <c r="FT21" i="64"/>
  <c r="FS21" i="64"/>
  <c r="FR21" i="64"/>
  <c r="GZ20" i="64"/>
  <c r="GY20" i="64"/>
  <c r="GX20" i="64"/>
  <c r="GW20" i="64"/>
  <c r="GV20" i="64"/>
  <c r="GU20" i="64"/>
  <c r="GT20" i="64"/>
  <c r="GS20" i="64"/>
  <c r="GR20" i="64"/>
  <c r="GQ20" i="64"/>
  <c r="GP20" i="64"/>
  <c r="GO20" i="64"/>
  <c r="GN20" i="64"/>
  <c r="GM20" i="64"/>
  <c r="GL20" i="64"/>
  <c r="GK20" i="64"/>
  <c r="GJ20" i="64"/>
  <c r="GI20" i="64"/>
  <c r="GH20" i="64"/>
  <c r="GG20" i="64"/>
  <c r="GF20" i="64"/>
  <c r="GE20" i="64"/>
  <c r="GD20" i="64"/>
  <c r="GC20" i="64"/>
  <c r="GB20" i="64"/>
  <c r="GA20" i="64"/>
  <c r="FZ20" i="64"/>
  <c r="FY20" i="64"/>
  <c r="FX20" i="64"/>
  <c r="FW20" i="64"/>
  <c r="FV20" i="64"/>
  <c r="FU20" i="64"/>
  <c r="FT20" i="64"/>
  <c r="FS20" i="64"/>
  <c r="FR20" i="64"/>
  <c r="GZ19" i="64"/>
  <c r="GY19" i="64"/>
  <c r="GX19" i="64"/>
  <c r="GW19" i="64"/>
  <c r="GV19" i="64"/>
  <c r="GU19" i="64"/>
  <c r="GT19" i="64"/>
  <c r="GS19" i="64"/>
  <c r="GR19" i="64"/>
  <c r="GQ19" i="64"/>
  <c r="GP19" i="64"/>
  <c r="GO19" i="64"/>
  <c r="GN19" i="64"/>
  <c r="GM19" i="64"/>
  <c r="GL19" i="64"/>
  <c r="GK19" i="64"/>
  <c r="GJ19" i="64"/>
  <c r="GI19" i="64"/>
  <c r="GH19" i="64"/>
  <c r="GG19" i="64"/>
  <c r="GF19" i="64"/>
  <c r="GE19" i="64"/>
  <c r="GD19" i="64"/>
  <c r="GC19" i="64"/>
  <c r="GB19" i="64"/>
  <c r="GA19" i="64"/>
  <c r="FZ19" i="64"/>
  <c r="FY19" i="64"/>
  <c r="FX19" i="64"/>
  <c r="FW19" i="64"/>
  <c r="FV19" i="64"/>
  <c r="FU19" i="64"/>
  <c r="FT19" i="64"/>
  <c r="FS19" i="64"/>
  <c r="FR19" i="64"/>
  <c r="GZ18" i="64"/>
  <c r="GY18" i="64"/>
  <c r="GX18" i="64"/>
  <c r="GW18" i="64"/>
  <c r="GV18" i="64"/>
  <c r="GU18" i="64"/>
  <c r="GT18" i="64"/>
  <c r="GS18" i="64"/>
  <c r="GR18" i="64"/>
  <c r="GQ18" i="64"/>
  <c r="GP18" i="64"/>
  <c r="GO18" i="64"/>
  <c r="GN18" i="64"/>
  <c r="GM18" i="64"/>
  <c r="GL18" i="64"/>
  <c r="GK18" i="64"/>
  <c r="GJ18" i="64"/>
  <c r="GI18" i="64"/>
  <c r="GH18" i="64"/>
  <c r="GG18" i="64"/>
  <c r="GF18" i="64"/>
  <c r="GE18" i="64"/>
  <c r="GD18" i="64"/>
  <c r="GC18" i="64"/>
  <c r="GB18" i="64"/>
  <c r="GA18" i="64"/>
  <c r="FZ18" i="64"/>
  <c r="FY18" i="64"/>
  <c r="FX18" i="64"/>
  <c r="FW18" i="64"/>
  <c r="FV18" i="64"/>
  <c r="FU18" i="64"/>
  <c r="FT18" i="64"/>
  <c r="FS18" i="64"/>
  <c r="FR18" i="64"/>
  <c r="GZ17" i="64"/>
  <c r="GY17" i="64"/>
  <c r="GX17" i="64"/>
  <c r="GW17" i="64"/>
  <c r="GV17" i="64"/>
  <c r="GU17" i="64"/>
  <c r="GT17" i="64"/>
  <c r="GS17" i="64"/>
  <c r="GR17" i="64"/>
  <c r="GQ17" i="64"/>
  <c r="GP17" i="64"/>
  <c r="GO17" i="64"/>
  <c r="GN17" i="64"/>
  <c r="GM17" i="64"/>
  <c r="GL17" i="64"/>
  <c r="GK17" i="64"/>
  <c r="GJ17" i="64"/>
  <c r="GI17" i="64"/>
  <c r="GH17" i="64"/>
  <c r="GG17" i="64"/>
  <c r="GF17" i="64"/>
  <c r="GE17" i="64"/>
  <c r="GD17" i="64"/>
  <c r="GC17" i="64"/>
  <c r="GB17" i="64"/>
  <c r="GA17" i="64"/>
  <c r="FZ17" i="64"/>
  <c r="FY17" i="64"/>
  <c r="FX17" i="64"/>
  <c r="FW17" i="64"/>
  <c r="FV17" i="64"/>
  <c r="FU17" i="64"/>
  <c r="FT17" i="64"/>
  <c r="FS17" i="64"/>
  <c r="FR17" i="64"/>
  <c r="GZ16" i="64"/>
  <c r="GY16" i="64"/>
  <c r="GX16" i="64"/>
  <c r="GW16" i="64"/>
  <c r="GV16" i="64"/>
  <c r="GU16" i="64"/>
  <c r="GT16" i="64"/>
  <c r="GS16" i="64"/>
  <c r="GR16" i="64"/>
  <c r="GQ16" i="64"/>
  <c r="GP16" i="64"/>
  <c r="GO16" i="64"/>
  <c r="GN16" i="64"/>
  <c r="GM16" i="64"/>
  <c r="GL16" i="64"/>
  <c r="GK16" i="64"/>
  <c r="GJ16" i="64"/>
  <c r="GI16" i="64"/>
  <c r="GH16" i="64"/>
  <c r="GG16" i="64"/>
  <c r="GF16" i="64"/>
  <c r="GE16" i="64"/>
  <c r="GD16" i="64"/>
  <c r="GC16" i="64"/>
  <c r="GB16" i="64"/>
  <c r="GA16" i="64"/>
  <c r="FZ16" i="64"/>
  <c r="FY16" i="64"/>
  <c r="FX16" i="64"/>
  <c r="FW16" i="64"/>
  <c r="FV16" i="64"/>
  <c r="FU16" i="64"/>
  <c r="FT16" i="64"/>
  <c r="FS16" i="64"/>
  <c r="FR16" i="64"/>
  <c r="GZ15" i="64"/>
  <c r="GY15" i="64"/>
  <c r="GX15" i="64"/>
  <c r="GW15" i="64"/>
  <c r="GV15" i="64"/>
  <c r="GU15" i="64"/>
  <c r="GT15" i="64"/>
  <c r="GS15" i="64"/>
  <c r="GR15" i="64"/>
  <c r="GQ15" i="64"/>
  <c r="GP15" i="64"/>
  <c r="GO15" i="64"/>
  <c r="GN15" i="64"/>
  <c r="GM15" i="64"/>
  <c r="GL15" i="64"/>
  <c r="GK15" i="64"/>
  <c r="GJ15" i="64"/>
  <c r="GI15" i="64"/>
  <c r="GH15" i="64"/>
  <c r="GG15" i="64"/>
  <c r="GF15" i="64"/>
  <c r="GE15" i="64"/>
  <c r="GD15" i="64"/>
  <c r="GC15" i="64"/>
  <c r="GB15" i="64"/>
  <c r="GA15" i="64"/>
  <c r="FZ15" i="64"/>
  <c r="FY15" i="64"/>
  <c r="FX15" i="64"/>
  <c r="FW15" i="64"/>
  <c r="FV15" i="64"/>
  <c r="FU15" i="64"/>
  <c r="FT15" i="64"/>
  <c r="FS15" i="64"/>
  <c r="FR15" i="64"/>
  <c r="GZ14" i="64"/>
  <c r="GY14" i="64"/>
  <c r="GX14" i="64"/>
  <c r="GW14" i="64"/>
  <c r="GV14" i="64"/>
  <c r="GU14" i="64"/>
  <c r="GT14" i="64"/>
  <c r="GS14" i="64"/>
  <c r="GR14" i="64"/>
  <c r="GQ14" i="64"/>
  <c r="GP14" i="64"/>
  <c r="GO14" i="64"/>
  <c r="GN14" i="64"/>
  <c r="GM14" i="64"/>
  <c r="GL14" i="64"/>
  <c r="GK14" i="64"/>
  <c r="GJ14" i="64"/>
  <c r="GI14" i="64"/>
  <c r="GH14" i="64"/>
  <c r="GG14" i="64"/>
  <c r="GF14" i="64"/>
  <c r="GE14" i="64"/>
  <c r="GD14" i="64"/>
  <c r="GC14" i="64"/>
  <c r="GB14" i="64"/>
  <c r="GA14" i="64"/>
  <c r="FZ14" i="64"/>
  <c r="FY14" i="64"/>
  <c r="FX14" i="64"/>
  <c r="FW14" i="64"/>
  <c r="FV14" i="64"/>
  <c r="FU14" i="64"/>
  <c r="FT14" i="64"/>
  <c r="FS14" i="64"/>
  <c r="FR14" i="64"/>
  <c r="GZ13" i="64"/>
  <c r="GY13" i="64"/>
  <c r="GX13" i="64"/>
  <c r="GW13" i="64"/>
  <c r="GV13" i="64"/>
  <c r="GU13" i="64"/>
  <c r="GT13" i="64"/>
  <c r="GS13" i="64"/>
  <c r="GR13" i="64"/>
  <c r="GQ13" i="64"/>
  <c r="GP13" i="64"/>
  <c r="GO13" i="64"/>
  <c r="GN13" i="64"/>
  <c r="GM13" i="64"/>
  <c r="GL13" i="64"/>
  <c r="GK13" i="64"/>
  <c r="GJ13" i="64"/>
  <c r="GI13" i="64"/>
  <c r="GH13" i="64"/>
  <c r="GG13" i="64"/>
  <c r="GF13" i="64"/>
  <c r="GE13" i="64"/>
  <c r="GD13" i="64"/>
  <c r="GC13" i="64"/>
  <c r="GB13" i="64"/>
  <c r="GA13" i="64"/>
  <c r="FZ13" i="64"/>
  <c r="FY13" i="64"/>
  <c r="FX13" i="64"/>
  <c r="FW13" i="64"/>
  <c r="FV13" i="64"/>
  <c r="FU13" i="64"/>
  <c r="FT13" i="64"/>
  <c r="FS13" i="64"/>
  <c r="FR13" i="64"/>
  <c r="GZ12" i="64"/>
  <c r="GY12" i="64"/>
  <c r="GX12" i="64"/>
  <c r="GW12" i="64"/>
  <c r="GV12" i="64"/>
  <c r="GU12" i="64"/>
  <c r="GT12" i="64"/>
  <c r="GS12" i="64"/>
  <c r="GR12" i="64"/>
  <c r="GQ12" i="64"/>
  <c r="GP12" i="64"/>
  <c r="GO12" i="64"/>
  <c r="GN12" i="64"/>
  <c r="GM12" i="64"/>
  <c r="GL12" i="64"/>
  <c r="GK12" i="64"/>
  <c r="GJ12" i="64"/>
  <c r="GI12" i="64"/>
  <c r="GH12" i="64"/>
  <c r="GG12" i="64"/>
  <c r="GF12" i="64"/>
  <c r="GE12" i="64"/>
  <c r="GD12" i="64"/>
  <c r="GC12" i="64"/>
  <c r="GB12" i="64"/>
  <c r="GA12" i="64"/>
  <c r="FZ12" i="64"/>
  <c r="FY12" i="64"/>
  <c r="FX12" i="64"/>
  <c r="FW12" i="64"/>
  <c r="FV12" i="64"/>
  <c r="FU12" i="64"/>
  <c r="FT12" i="64"/>
  <c r="FS12" i="64"/>
  <c r="FR12" i="64"/>
  <c r="GZ11" i="64"/>
  <c r="GY11" i="64"/>
  <c r="GX11" i="64"/>
  <c r="GW11" i="64"/>
  <c r="GV11" i="64"/>
  <c r="GU11" i="64"/>
  <c r="GT11" i="64"/>
  <c r="GS11" i="64"/>
  <c r="GR11" i="64"/>
  <c r="GQ11" i="64"/>
  <c r="GP11" i="64"/>
  <c r="GO11" i="64"/>
  <c r="GN11" i="64"/>
  <c r="GM11" i="64"/>
  <c r="GL11" i="64"/>
  <c r="GK11" i="64"/>
  <c r="GJ11" i="64"/>
  <c r="GI11" i="64"/>
  <c r="GH11" i="64"/>
  <c r="GG11" i="64"/>
  <c r="GF11" i="64"/>
  <c r="GE11" i="64"/>
  <c r="GD11" i="64"/>
  <c r="GC11" i="64"/>
  <c r="GB11" i="64"/>
  <c r="GA11" i="64"/>
  <c r="FZ11" i="64"/>
  <c r="FY11" i="64"/>
  <c r="FX11" i="64"/>
  <c r="FW11" i="64"/>
  <c r="FV11" i="64"/>
  <c r="FU11" i="64"/>
  <c r="FT11" i="64"/>
  <c r="FS11" i="64"/>
  <c r="FR11" i="64"/>
  <c r="GZ10" i="64"/>
  <c r="GY10" i="64"/>
  <c r="GX10" i="64"/>
  <c r="GW10" i="64"/>
  <c r="GV10" i="64"/>
  <c r="GU10" i="64"/>
  <c r="GT10" i="64"/>
  <c r="GS10" i="64"/>
  <c r="GR10" i="64"/>
  <c r="GQ10" i="64"/>
  <c r="GP10" i="64"/>
  <c r="GO10" i="64"/>
  <c r="GN10" i="64"/>
  <c r="GM10" i="64"/>
  <c r="GL10" i="64"/>
  <c r="GK10" i="64"/>
  <c r="GJ10" i="64"/>
  <c r="GI10" i="64"/>
  <c r="GH10" i="64"/>
  <c r="GG10" i="64"/>
  <c r="GF10" i="64"/>
  <c r="GE10" i="64"/>
  <c r="GD10" i="64"/>
  <c r="GC10" i="64"/>
  <c r="GB10" i="64"/>
  <c r="GA10" i="64"/>
  <c r="FZ10" i="64"/>
  <c r="FY10" i="64"/>
  <c r="FX10" i="64"/>
  <c r="FW10" i="64"/>
  <c r="FV10" i="64"/>
  <c r="FU10" i="64"/>
  <c r="FT10" i="64"/>
  <c r="FS10" i="64"/>
  <c r="FR10" i="64"/>
  <c r="GZ9" i="64"/>
  <c r="GY9" i="64"/>
  <c r="GX9" i="64"/>
  <c r="GW9" i="64"/>
  <c r="GV9" i="64"/>
  <c r="GU9" i="64"/>
  <c r="GT9" i="64"/>
  <c r="GS9" i="64"/>
  <c r="GR9" i="64"/>
  <c r="GQ9" i="64"/>
  <c r="GP9" i="64"/>
  <c r="GO9" i="64"/>
  <c r="GN9" i="64"/>
  <c r="GM9" i="64"/>
  <c r="GL9" i="64"/>
  <c r="GK9" i="64"/>
  <c r="GJ9" i="64"/>
  <c r="GI9" i="64"/>
  <c r="GH9" i="64"/>
  <c r="GG9" i="64"/>
  <c r="GF9" i="64"/>
  <c r="GE9" i="64"/>
  <c r="GD9" i="64"/>
  <c r="GC9" i="64"/>
  <c r="GB9" i="64"/>
  <c r="GA9" i="64"/>
  <c r="FZ9" i="64"/>
  <c r="FY9" i="64"/>
  <c r="FX9" i="64"/>
  <c r="FW9" i="64"/>
  <c r="FV9" i="64"/>
  <c r="FU9" i="64"/>
  <c r="FT9" i="64"/>
  <c r="FS9" i="64"/>
  <c r="FR9" i="64"/>
  <c r="GZ8" i="64"/>
  <c r="GZ2" i="64" s="1"/>
  <c r="GY8" i="64"/>
  <c r="GY2" i="64" s="1"/>
  <c r="GX8" i="64"/>
  <c r="GX2" i="64" s="1"/>
  <c r="GW8" i="64"/>
  <c r="GW2" i="64" s="1"/>
  <c r="GV8" i="64"/>
  <c r="GV2" i="64" s="1"/>
  <c r="GU8" i="64"/>
  <c r="GU2" i="64" s="1"/>
  <c r="GT8" i="64"/>
  <c r="GT2" i="64" s="1"/>
  <c r="GS8" i="64"/>
  <c r="GS2" i="64" s="1"/>
  <c r="GR8" i="64"/>
  <c r="GR2" i="64" s="1"/>
  <c r="GQ8" i="64"/>
  <c r="GQ2" i="64" s="1"/>
  <c r="GP8" i="64"/>
  <c r="GP2" i="64" s="1"/>
  <c r="GO8" i="64"/>
  <c r="GO2" i="64" s="1"/>
  <c r="GN8" i="64"/>
  <c r="GN2" i="64" s="1"/>
  <c r="GM8" i="64"/>
  <c r="GM2" i="64" s="1"/>
  <c r="GL8" i="64"/>
  <c r="GL2" i="64" s="1"/>
  <c r="GK8" i="64"/>
  <c r="GK2" i="64" s="1"/>
  <c r="GJ8" i="64"/>
  <c r="GJ2" i="64" s="1"/>
  <c r="GI8" i="64"/>
  <c r="GI2" i="64" s="1"/>
  <c r="GH8" i="64"/>
  <c r="GH2" i="64" s="1"/>
  <c r="GG8" i="64"/>
  <c r="GG2" i="64" s="1"/>
  <c r="GF8" i="64"/>
  <c r="GF2" i="64" s="1"/>
  <c r="GE8" i="64"/>
  <c r="GE2" i="64" s="1"/>
  <c r="GD8" i="64"/>
  <c r="GD2" i="64" s="1"/>
  <c r="GC8" i="64"/>
  <c r="GC2" i="64" s="1"/>
  <c r="GB8" i="64"/>
  <c r="GB2" i="64" s="1"/>
  <c r="GA8" i="64"/>
  <c r="GA2" i="64" s="1"/>
  <c r="FZ8" i="64"/>
  <c r="FZ2" i="64" s="1"/>
  <c r="FY8" i="64"/>
  <c r="FY2" i="64" s="1"/>
  <c r="FX8" i="64"/>
  <c r="FX2" i="64" s="1"/>
  <c r="FW8" i="64"/>
  <c r="FW2" i="64" s="1"/>
  <c r="FV8" i="64"/>
  <c r="FV2" i="64" s="1"/>
  <c r="FU8" i="64"/>
  <c r="FU2" i="64" s="1"/>
  <c r="FT8" i="64"/>
  <c r="FT2" i="64" s="1"/>
  <c r="FS8" i="64"/>
  <c r="FS2" i="64" s="1"/>
  <c r="FR8" i="64"/>
  <c r="FR2" i="64" s="1"/>
  <c r="GZ7" i="64"/>
  <c r="GY7" i="64"/>
  <c r="GX7" i="64"/>
  <c r="GW7" i="64"/>
  <c r="GV7" i="64"/>
  <c r="GU7" i="64"/>
  <c r="GT7" i="64"/>
  <c r="GS7" i="64"/>
  <c r="GR7" i="64"/>
  <c r="GQ7" i="64"/>
  <c r="GP7" i="64"/>
  <c r="GO7" i="64"/>
  <c r="GN7" i="64"/>
  <c r="GM7" i="64"/>
  <c r="GL7" i="64"/>
  <c r="GK7" i="64"/>
  <c r="GJ7" i="64"/>
  <c r="GI7" i="64"/>
  <c r="GH7" i="64"/>
  <c r="GG7" i="64"/>
  <c r="GF7" i="64"/>
  <c r="GE7" i="64"/>
  <c r="GD7" i="64"/>
  <c r="GC7" i="64"/>
  <c r="GB7" i="64"/>
  <c r="GA7" i="64"/>
  <c r="FZ7" i="64"/>
  <c r="FY7" i="64"/>
  <c r="FX7" i="64"/>
  <c r="FW7" i="64"/>
  <c r="FV7" i="64"/>
  <c r="FU7" i="64"/>
  <c r="FT7" i="64"/>
  <c r="FS7" i="64"/>
  <c r="FR7" i="64"/>
  <c r="GZ6" i="64"/>
  <c r="GY6" i="64"/>
  <c r="GX6" i="64"/>
  <c r="GW6" i="64"/>
  <c r="GV6" i="64"/>
  <c r="GU6" i="64"/>
  <c r="GT6" i="64"/>
  <c r="GS6" i="64"/>
  <c r="GR6" i="64"/>
  <c r="GQ6" i="64"/>
  <c r="GP6" i="64"/>
  <c r="GO6" i="64"/>
  <c r="GN6" i="64"/>
  <c r="GM6" i="64"/>
  <c r="GL6" i="64"/>
  <c r="GK6" i="64"/>
  <c r="GJ6" i="64"/>
  <c r="GI6" i="64"/>
  <c r="GH6" i="64"/>
  <c r="GG6" i="64"/>
  <c r="GF6" i="64"/>
  <c r="GE6" i="64"/>
  <c r="GD6" i="64"/>
  <c r="GC6" i="64"/>
  <c r="GB6" i="64"/>
  <c r="GA6" i="64"/>
  <c r="FZ6" i="64"/>
  <c r="FY6" i="64"/>
  <c r="FX87" i="64" s="1"/>
  <c r="FX6" i="64"/>
  <c r="FW6" i="64"/>
  <c r="FY91" i="64" s="1"/>
  <c r="FV6" i="64"/>
  <c r="FU6" i="64"/>
  <c r="FT6" i="64"/>
  <c r="FS6" i="64"/>
  <c r="FR6" i="64"/>
  <c r="FT91" i="64" s="1"/>
  <c r="DX54" i="63"/>
  <c r="DW54" i="63"/>
  <c r="DV54" i="63"/>
  <c r="DU54" i="63"/>
  <c r="DT54" i="63"/>
  <c r="DX53" i="63"/>
  <c r="DW53" i="63"/>
  <c r="DV53" i="63"/>
  <c r="DU53" i="63"/>
  <c r="DT53" i="63"/>
  <c r="DX52" i="63"/>
  <c r="DW52" i="63"/>
  <c r="DV52" i="63"/>
  <c r="DU52" i="63"/>
  <c r="DT52" i="63"/>
  <c r="DX51" i="63"/>
  <c r="DW51" i="63"/>
  <c r="DV51" i="63"/>
  <c r="DU51" i="63"/>
  <c r="DT51" i="63"/>
  <c r="DX50" i="63"/>
  <c r="DW50" i="63"/>
  <c r="DV50" i="63"/>
  <c r="DU50" i="63"/>
  <c r="DT50" i="63"/>
  <c r="DX49" i="63"/>
  <c r="DW49" i="63"/>
  <c r="DV49" i="63"/>
  <c r="DU49" i="63"/>
  <c r="DT49" i="63"/>
  <c r="DX48" i="63"/>
  <c r="DW48" i="63"/>
  <c r="DV48" i="63"/>
  <c r="DU48" i="63"/>
  <c r="DT48" i="63"/>
  <c r="DX47" i="63"/>
  <c r="DW47" i="63"/>
  <c r="DV47" i="63"/>
  <c r="DU47" i="63"/>
  <c r="DT47" i="63"/>
  <c r="DX46" i="63"/>
  <c r="DW46" i="63"/>
  <c r="DV46" i="63"/>
  <c r="DU46" i="63"/>
  <c r="DT46" i="63"/>
  <c r="DX45" i="63"/>
  <c r="DW45" i="63"/>
  <c r="DV45" i="63"/>
  <c r="DU45" i="63"/>
  <c r="DT45" i="63"/>
  <c r="DX44" i="63"/>
  <c r="DW44" i="63"/>
  <c r="DV44" i="63"/>
  <c r="DU44" i="63"/>
  <c r="DT44" i="63"/>
  <c r="DX43" i="63"/>
  <c r="DW43" i="63"/>
  <c r="DV43" i="63"/>
  <c r="DU43" i="63"/>
  <c r="DT43" i="63"/>
  <c r="DX42" i="63"/>
  <c r="DW42" i="63"/>
  <c r="DV42" i="63"/>
  <c r="DU42" i="63"/>
  <c r="DT42" i="63"/>
  <c r="DX21" i="63"/>
  <c r="DW21" i="63"/>
  <c r="DV21" i="63"/>
  <c r="DU21" i="63"/>
  <c r="DT21" i="63"/>
  <c r="DX20" i="63"/>
  <c r="DX41" i="63" s="1"/>
  <c r="DW20" i="63"/>
  <c r="DW41" i="63" s="1"/>
  <c r="DV20" i="63"/>
  <c r="DV41" i="63" s="1"/>
  <c r="DU20" i="63"/>
  <c r="DU41" i="63" s="1"/>
  <c r="DT20" i="63"/>
  <c r="DT41" i="63" s="1"/>
  <c r="DX19" i="63"/>
  <c r="DW19" i="63"/>
  <c r="DV19" i="63"/>
  <c r="DU19" i="63"/>
  <c r="DT19" i="63"/>
  <c r="DX18" i="63"/>
  <c r="DW18" i="63"/>
  <c r="DV18" i="63"/>
  <c r="DU18" i="63"/>
  <c r="DT18" i="63"/>
  <c r="DX17" i="63"/>
  <c r="DW17" i="63"/>
  <c r="DV17" i="63"/>
  <c r="DU17" i="63"/>
  <c r="DT17" i="63"/>
  <c r="DX16" i="63"/>
  <c r="DW16" i="63"/>
  <c r="DV16" i="63"/>
  <c r="DU16" i="63"/>
  <c r="DT16" i="63"/>
  <c r="DX15" i="63"/>
  <c r="DW15" i="63"/>
  <c r="DV15" i="63"/>
  <c r="DU15" i="63"/>
  <c r="DT15" i="63"/>
  <c r="DX14" i="63"/>
  <c r="DW14" i="63"/>
  <c r="DV14" i="63"/>
  <c r="DU14" i="63"/>
  <c r="DT14" i="63"/>
  <c r="DX13" i="63"/>
  <c r="DW13" i="63"/>
  <c r="DV13" i="63"/>
  <c r="DU13" i="63"/>
  <c r="DT13" i="63"/>
  <c r="DX12" i="63"/>
  <c r="DW12" i="63"/>
  <c r="DV12" i="63"/>
  <c r="DU12" i="63"/>
  <c r="DT12" i="63"/>
  <c r="DX11" i="63"/>
  <c r="DW11" i="63"/>
  <c r="DV11" i="63"/>
  <c r="DU11" i="63"/>
  <c r="DT11" i="63"/>
  <c r="DX10" i="63"/>
  <c r="DW10" i="63"/>
  <c r="DV10" i="63"/>
  <c r="DU10" i="63"/>
  <c r="DT10" i="63"/>
  <c r="DX9" i="63"/>
  <c r="DW9" i="63"/>
  <c r="DV9" i="63"/>
  <c r="DU9" i="63"/>
  <c r="DT9" i="63"/>
  <c r="DX8" i="63"/>
  <c r="DX2" i="63" s="1"/>
  <c r="DW8" i="63"/>
  <c r="DW2" i="63" s="1"/>
  <c r="DV8" i="63"/>
  <c r="DV2" i="63" s="1"/>
  <c r="DU8" i="63"/>
  <c r="DU2" i="63" s="1"/>
  <c r="DT8" i="63"/>
  <c r="DT2" i="63" s="1"/>
  <c r="DX7" i="63"/>
  <c r="DW7" i="63"/>
  <c r="DV7" i="63"/>
  <c r="DU7" i="63"/>
  <c r="DT7" i="63"/>
  <c r="DX6" i="63"/>
  <c r="DW6" i="63"/>
  <c r="DV6" i="63"/>
  <c r="DU6" i="63"/>
  <c r="DT6" i="63"/>
  <c r="DS54" i="63"/>
  <c r="DR54" i="63"/>
  <c r="DQ54" i="63"/>
  <c r="DP54" i="63"/>
  <c r="DO54" i="63"/>
  <c r="DS53" i="63"/>
  <c r="DR53" i="63"/>
  <c r="DQ53" i="63"/>
  <c r="DP53" i="63"/>
  <c r="DO53" i="63"/>
  <c r="DS52" i="63"/>
  <c r="DR52" i="63"/>
  <c r="DQ52" i="63"/>
  <c r="DP52" i="63"/>
  <c r="DO52" i="63"/>
  <c r="DS51" i="63"/>
  <c r="DR51" i="63"/>
  <c r="DQ51" i="63"/>
  <c r="DP51" i="63"/>
  <c r="DO51" i="63"/>
  <c r="DS50" i="63"/>
  <c r="DR50" i="63"/>
  <c r="DQ50" i="63"/>
  <c r="DP50" i="63"/>
  <c r="DO50" i="63"/>
  <c r="DS49" i="63"/>
  <c r="DR49" i="63"/>
  <c r="DQ49" i="63"/>
  <c r="DP49" i="63"/>
  <c r="DO49" i="63"/>
  <c r="DS48" i="63"/>
  <c r="DR48" i="63"/>
  <c r="DQ48" i="63"/>
  <c r="DP48" i="63"/>
  <c r="DO48" i="63"/>
  <c r="DS47" i="63"/>
  <c r="DR47" i="63"/>
  <c r="DQ47" i="63"/>
  <c r="DP47" i="63"/>
  <c r="DO47" i="63"/>
  <c r="DS46" i="63"/>
  <c r="DR46" i="63"/>
  <c r="DQ46" i="63"/>
  <c r="DP46" i="63"/>
  <c r="DO46" i="63"/>
  <c r="DS45" i="63"/>
  <c r="DR45" i="63"/>
  <c r="DQ45" i="63"/>
  <c r="DP45" i="63"/>
  <c r="DO45" i="63"/>
  <c r="DS44" i="63"/>
  <c r="DR44" i="63"/>
  <c r="DQ44" i="63"/>
  <c r="DP44" i="63"/>
  <c r="DO44" i="63"/>
  <c r="DS43" i="63"/>
  <c r="DR43" i="63"/>
  <c r="DQ43" i="63"/>
  <c r="DP43" i="63"/>
  <c r="DO43" i="63"/>
  <c r="DS42" i="63"/>
  <c r="DR42" i="63"/>
  <c r="DQ42" i="63"/>
  <c r="DP42" i="63"/>
  <c r="DO42" i="63"/>
  <c r="DS21" i="63"/>
  <c r="DR21" i="63"/>
  <c r="DQ21" i="63"/>
  <c r="DP21" i="63"/>
  <c r="DO21" i="63"/>
  <c r="DS20" i="63"/>
  <c r="DS41" i="63" s="1"/>
  <c r="DR20" i="63"/>
  <c r="DR41" i="63" s="1"/>
  <c r="DQ20" i="63"/>
  <c r="DQ41" i="63" s="1"/>
  <c r="DP20" i="63"/>
  <c r="DP41" i="63" s="1"/>
  <c r="DO20" i="63"/>
  <c r="DO41" i="63" s="1"/>
  <c r="DS19" i="63"/>
  <c r="DR19" i="63"/>
  <c r="DQ19" i="63"/>
  <c r="DP19" i="63"/>
  <c r="DO19" i="63"/>
  <c r="DS18" i="63"/>
  <c r="DR18" i="63"/>
  <c r="DQ18" i="63"/>
  <c r="DP18" i="63"/>
  <c r="DO18" i="63"/>
  <c r="DS17" i="63"/>
  <c r="DR17" i="63"/>
  <c r="DQ17" i="63"/>
  <c r="DP17" i="63"/>
  <c r="DO17" i="63"/>
  <c r="DS16" i="63"/>
  <c r="DR16" i="63"/>
  <c r="DQ16" i="63"/>
  <c r="DP16" i="63"/>
  <c r="DO16" i="63"/>
  <c r="DS15" i="63"/>
  <c r="DR15" i="63"/>
  <c r="DQ15" i="63"/>
  <c r="DP15" i="63"/>
  <c r="DO15" i="63"/>
  <c r="DS14" i="63"/>
  <c r="DR14" i="63"/>
  <c r="DQ14" i="63"/>
  <c r="DP14" i="63"/>
  <c r="DO14" i="63"/>
  <c r="DS13" i="63"/>
  <c r="DR13" i="63"/>
  <c r="DQ13" i="63"/>
  <c r="DP13" i="63"/>
  <c r="DO13" i="63"/>
  <c r="DS12" i="63"/>
  <c r="DR12" i="63"/>
  <c r="DQ12" i="63"/>
  <c r="DP12" i="63"/>
  <c r="DO12" i="63"/>
  <c r="DS11" i="63"/>
  <c r="DR11" i="63"/>
  <c r="DQ11" i="63"/>
  <c r="DP11" i="63"/>
  <c r="DO11" i="63"/>
  <c r="DS10" i="63"/>
  <c r="DR10" i="63"/>
  <c r="DQ10" i="63"/>
  <c r="DP10" i="63"/>
  <c r="DO10" i="63"/>
  <c r="DS9" i="63"/>
  <c r="DR9" i="63"/>
  <c r="DQ9" i="63"/>
  <c r="DP9" i="63"/>
  <c r="DO9" i="63"/>
  <c r="DS8" i="63"/>
  <c r="DS2" i="63" s="1"/>
  <c r="DR8" i="63"/>
  <c r="DR2" i="63" s="1"/>
  <c r="DQ8" i="63"/>
  <c r="DQ2" i="63" s="1"/>
  <c r="DP8" i="63"/>
  <c r="DP2" i="63" s="1"/>
  <c r="DO8" i="63"/>
  <c r="DO2" i="63" s="1"/>
  <c r="DS7" i="63"/>
  <c r="DR7" i="63"/>
  <c r="DQ7" i="63"/>
  <c r="DP7" i="63"/>
  <c r="DO7" i="63"/>
  <c r="DS6" i="63"/>
  <c r="DR6" i="63"/>
  <c r="DQ6" i="63"/>
  <c r="DP6" i="63"/>
  <c r="DO6" i="63"/>
  <c r="DN54" i="63"/>
  <c r="DM54" i="63"/>
  <c r="DL54" i="63"/>
  <c r="DK54" i="63"/>
  <c r="DJ54" i="63"/>
  <c r="DN53" i="63"/>
  <c r="DM53" i="63"/>
  <c r="DL53" i="63"/>
  <c r="DK53" i="63"/>
  <c r="DJ53" i="63"/>
  <c r="DN52" i="63"/>
  <c r="DM52" i="63"/>
  <c r="DL52" i="63"/>
  <c r="DK52" i="63"/>
  <c r="DJ52" i="63"/>
  <c r="DN51" i="63"/>
  <c r="DM51" i="63"/>
  <c r="DL51" i="63"/>
  <c r="DK51" i="63"/>
  <c r="DJ51" i="63"/>
  <c r="DN50" i="63"/>
  <c r="DM50" i="63"/>
  <c r="DL50" i="63"/>
  <c r="DK50" i="63"/>
  <c r="DJ50" i="63"/>
  <c r="DN49" i="63"/>
  <c r="DM49" i="63"/>
  <c r="DL49" i="63"/>
  <c r="DN48" i="63"/>
  <c r="DM48" i="63"/>
  <c r="DL48" i="63"/>
  <c r="DK48" i="63"/>
  <c r="DJ48" i="63"/>
  <c r="DN47" i="63"/>
  <c r="DM47" i="63"/>
  <c r="DL47" i="63"/>
  <c r="DK47" i="63"/>
  <c r="DJ47" i="63"/>
  <c r="DN46" i="63"/>
  <c r="DM46" i="63"/>
  <c r="DL46" i="63"/>
  <c r="DK46" i="63"/>
  <c r="DJ46" i="63"/>
  <c r="DN45" i="63"/>
  <c r="DM45" i="63"/>
  <c r="DL45" i="63"/>
  <c r="DK45" i="63"/>
  <c r="DJ45" i="63"/>
  <c r="DN44" i="63"/>
  <c r="DM44" i="63"/>
  <c r="DL44" i="63"/>
  <c r="DK44" i="63"/>
  <c r="DJ44" i="63"/>
  <c r="DN43" i="63"/>
  <c r="DM43" i="63"/>
  <c r="DL43" i="63"/>
  <c r="DK43" i="63"/>
  <c r="DJ43" i="63"/>
  <c r="DN42" i="63"/>
  <c r="DM42" i="63"/>
  <c r="DL42" i="63"/>
  <c r="DK42" i="63"/>
  <c r="DJ42" i="63"/>
  <c r="DN21" i="63"/>
  <c r="DM21" i="63"/>
  <c r="DL21" i="63"/>
  <c r="DK21" i="63"/>
  <c r="DJ21" i="63"/>
  <c r="DN20" i="63"/>
  <c r="DN41" i="63" s="1"/>
  <c r="DM20" i="63"/>
  <c r="DM41" i="63" s="1"/>
  <c r="DL20" i="63"/>
  <c r="DL41" i="63" s="1"/>
  <c r="DK20" i="63"/>
  <c r="DK41" i="63" s="1"/>
  <c r="DJ20" i="63"/>
  <c r="DJ41" i="63" s="1"/>
  <c r="DN19" i="63"/>
  <c r="DM19" i="63"/>
  <c r="DL19" i="63"/>
  <c r="DK19" i="63"/>
  <c r="DJ19" i="63"/>
  <c r="DN18" i="63"/>
  <c r="DM18" i="63"/>
  <c r="DL18" i="63"/>
  <c r="DK18" i="63"/>
  <c r="DJ18" i="63"/>
  <c r="DN17" i="63"/>
  <c r="DM17" i="63"/>
  <c r="DL17" i="63"/>
  <c r="DK17" i="63"/>
  <c r="DJ17" i="63"/>
  <c r="DN16" i="63"/>
  <c r="DM16" i="63"/>
  <c r="DL16" i="63"/>
  <c r="DK16" i="63"/>
  <c r="DJ16" i="63"/>
  <c r="DN15" i="63"/>
  <c r="DM15" i="63"/>
  <c r="DL15" i="63"/>
  <c r="DK15" i="63"/>
  <c r="DJ15" i="63"/>
  <c r="DN14" i="63"/>
  <c r="DM14" i="63"/>
  <c r="DL14" i="63"/>
  <c r="DK14" i="63"/>
  <c r="DJ14" i="63"/>
  <c r="DN13" i="63"/>
  <c r="DM13" i="63"/>
  <c r="DL13" i="63"/>
  <c r="DK13" i="63"/>
  <c r="DJ13" i="63"/>
  <c r="DN12" i="63"/>
  <c r="DM12" i="63"/>
  <c r="DL12" i="63"/>
  <c r="DK12" i="63"/>
  <c r="DJ12" i="63"/>
  <c r="DN11" i="63"/>
  <c r="DM11" i="63"/>
  <c r="DL11" i="63"/>
  <c r="DK11" i="63"/>
  <c r="DJ11" i="63"/>
  <c r="DN10" i="63"/>
  <c r="DM10" i="63"/>
  <c r="DL10" i="63"/>
  <c r="DK10" i="63"/>
  <c r="DJ10" i="63"/>
  <c r="DN9" i="63"/>
  <c r="DM9" i="63"/>
  <c r="DL9" i="63"/>
  <c r="DK9" i="63"/>
  <c r="DJ9" i="63"/>
  <c r="DN8" i="63"/>
  <c r="DN2" i="63" s="1"/>
  <c r="DM8" i="63"/>
  <c r="DM2" i="63" s="1"/>
  <c r="DL8" i="63"/>
  <c r="DL2" i="63" s="1"/>
  <c r="DK8" i="63"/>
  <c r="DK2" i="63" s="1"/>
  <c r="DJ8" i="63"/>
  <c r="DJ2" i="63" s="1"/>
  <c r="DN7" i="63"/>
  <c r="DM7" i="63"/>
  <c r="DL7" i="63"/>
  <c r="DK7" i="63"/>
  <c r="DJ7" i="63"/>
  <c r="DN6" i="63"/>
  <c r="DM6" i="63"/>
  <c r="DL6" i="63"/>
  <c r="DK6" i="63"/>
  <c r="DJ6" i="63"/>
  <c r="EN6" i="55"/>
  <c r="EM6" i="55"/>
  <c r="EL6" i="55"/>
  <c r="EK6" i="55"/>
  <c r="EJ6" i="55"/>
  <c r="IT60" i="64" l="1"/>
  <c r="IM65" i="64"/>
  <c r="IQ65" i="64"/>
  <c r="IV62" i="64"/>
  <c r="IW59" i="64"/>
  <c r="IU61" i="64"/>
  <c r="IX58" i="64"/>
  <c r="IW63" i="64"/>
  <c r="IV64" i="64"/>
  <c r="IX65" i="64"/>
  <c r="IV59" i="64"/>
  <c r="IU65" i="64"/>
  <c r="IW61" i="64"/>
  <c r="IV58" i="64"/>
  <c r="IU63" i="64"/>
  <c r="IX64" i="64"/>
  <c r="IW62" i="64"/>
  <c r="IU60" i="64"/>
  <c r="IX60" i="64"/>
  <c r="IX61" i="64"/>
  <c r="IW58" i="64"/>
  <c r="IV63" i="64"/>
  <c r="IU64" i="64"/>
  <c r="IX62" i="64"/>
  <c r="IW65" i="64"/>
  <c r="IV60" i="64"/>
  <c r="IU59" i="64"/>
  <c r="IT58" i="64"/>
  <c r="IT65" i="64"/>
  <c r="IT64" i="64"/>
  <c r="IT61" i="64"/>
  <c r="IT62" i="64"/>
  <c r="IU58" i="64"/>
  <c r="IT59" i="64"/>
  <c r="IX59" i="64"/>
  <c r="IW60" i="64"/>
  <c r="IV61" i="64"/>
  <c r="IU62" i="64"/>
  <c r="IT63" i="64"/>
  <c r="IX63" i="64"/>
  <c r="IW64" i="64"/>
  <c r="IV65" i="64"/>
  <c r="IK62" i="64"/>
  <c r="IO62" i="64"/>
  <c r="IP61" i="64"/>
  <c r="IJ58" i="64"/>
  <c r="IR58" i="64"/>
  <c r="IS62" i="64"/>
  <c r="IJ61" i="64"/>
  <c r="IN61" i="64"/>
  <c r="IL58" i="64"/>
  <c r="IP62" i="64"/>
  <c r="IR65" i="64"/>
  <c r="IQ63" i="64"/>
  <c r="IS64" i="64"/>
  <c r="IQ62" i="64"/>
  <c r="IS65" i="64"/>
  <c r="IQ60" i="64"/>
  <c r="IS59" i="64"/>
  <c r="IR64" i="64"/>
  <c r="IP60" i="64"/>
  <c r="IR61" i="64"/>
  <c r="IP58" i="64"/>
  <c r="IR63" i="64"/>
  <c r="IP64" i="64"/>
  <c r="IR62" i="64"/>
  <c r="IP65" i="64"/>
  <c r="IR60" i="64"/>
  <c r="IP59" i="64"/>
  <c r="IP63" i="64"/>
  <c r="IR59" i="64"/>
  <c r="IS61" i="64"/>
  <c r="IQ58" i="64"/>
  <c r="IS63" i="64"/>
  <c r="IQ64" i="64"/>
  <c r="IO64" i="64"/>
  <c r="IO65" i="64"/>
  <c r="IO59" i="64"/>
  <c r="IO61" i="64"/>
  <c r="IO63" i="64"/>
  <c r="IM62" i="64"/>
  <c r="IM60" i="64"/>
  <c r="IL61" i="64"/>
  <c r="IN58" i="64"/>
  <c r="IL63" i="64"/>
  <c r="IN64" i="64"/>
  <c r="IL62" i="64"/>
  <c r="IN65" i="64"/>
  <c r="IL60" i="64"/>
  <c r="IN59" i="64"/>
  <c r="IK64" i="64"/>
  <c r="IK59" i="64"/>
  <c r="IN63" i="64"/>
  <c r="IL64" i="64"/>
  <c r="IN62" i="64"/>
  <c r="IL65" i="64"/>
  <c r="IN60" i="64"/>
  <c r="IL59" i="64"/>
  <c r="IM63" i="64"/>
  <c r="IK65" i="64"/>
  <c r="IK61" i="64"/>
  <c r="IM58" i="64"/>
  <c r="IK63" i="64"/>
  <c r="IM64" i="64"/>
  <c r="IJ64" i="64"/>
  <c r="IJ65" i="64"/>
  <c r="IJ59" i="64"/>
  <c r="IJ63" i="64"/>
  <c r="IJ62" i="64"/>
  <c r="IJ60" i="64"/>
  <c r="IK58" i="64"/>
  <c r="IO58" i="64"/>
  <c r="IS58" i="64"/>
  <c r="IM59" i="64"/>
  <c r="IQ59" i="64"/>
  <c r="IK60" i="64"/>
  <c r="IO60" i="64"/>
  <c r="IS60" i="64"/>
  <c r="IM61" i="64"/>
  <c r="IQ61" i="64"/>
  <c r="HM61" i="64"/>
  <c r="HY61" i="64"/>
  <c r="IG61" i="64"/>
  <c r="HB58" i="64"/>
  <c r="HN58" i="64"/>
  <c r="HV58" i="64"/>
  <c r="HZ58" i="64"/>
  <c r="IH58" i="64"/>
  <c r="HO63" i="64"/>
  <c r="HW63" i="64"/>
  <c r="IE63" i="64"/>
  <c r="HL64" i="64"/>
  <c r="HT64" i="64"/>
  <c r="HX64" i="64"/>
  <c r="IF64" i="64"/>
  <c r="II60" i="64"/>
  <c r="HJ64" i="64"/>
  <c r="IC61" i="64"/>
  <c r="ID58" i="64"/>
  <c r="IA63" i="64"/>
  <c r="IB64" i="64"/>
  <c r="HV60" i="64"/>
  <c r="HU61" i="64"/>
  <c r="HQ61" i="64"/>
  <c r="HR58" i="64"/>
  <c r="HS63" i="64"/>
  <c r="HP64" i="64"/>
  <c r="HK63" i="64"/>
  <c r="HI59" i="64"/>
  <c r="HL59" i="64"/>
  <c r="IB59" i="64"/>
  <c r="IF58" i="64"/>
  <c r="IF62" i="64"/>
  <c r="HH98" i="64"/>
  <c r="HD61" i="64"/>
  <c r="HD102" i="64"/>
  <c r="HH61" i="64"/>
  <c r="HH102" i="64"/>
  <c r="HL61" i="64"/>
  <c r="HP61" i="64"/>
  <c r="HT61" i="64"/>
  <c r="HM58" i="64"/>
  <c r="HQ58" i="64"/>
  <c r="HU58" i="64"/>
  <c r="HY58" i="64"/>
  <c r="IC58" i="64"/>
  <c r="IG58" i="64"/>
  <c r="HD62" i="64"/>
  <c r="HH62" i="64"/>
  <c r="HL62" i="64"/>
  <c r="HT62" i="64"/>
  <c r="HX62" i="64"/>
  <c r="IB62" i="64"/>
  <c r="HN60" i="64"/>
  <c r="HR60" i="64"/>
  <c r="HZ60" i="64"/>
  <c r="ID60" i="64"/>
  <c r="IH60" i="64"/>
  <c r="HK59" i="64"/>
  <c r="HO59" i="64"/>
  <c r="HS59" i="64"/>
  <c r="HW59" i="64"/>
  <c r="IA59" i="64"/>
  <c r="IE59" i="64"/>
  <c r="II59" i="64"/>
  <c r="HL58" i="64"/>
  <c r="IB58" i="64"/>
  <c r="HY59" i="64"/>
  <c r="HP62" i="64"/>
  <c r="HD98" i="64"/>
  <c r="HE98" i="64"/>
  <c r="II63" i="64"/>
  <c r="HH105" i="64"/>
  <c r="HH64" i="64"/>
  <c r="HI106" i="64"/>
  <c r="HI62" i="64"/>
  <c r="HU62" i="64"/>
  <c r="IG62" i="64"/>
  <c r="HF65" i="64"/>
  <c r="HF107" i="64"/>
  <c r="HR65" i="64"/>
  <c r="ID65" i="64"/>
  <c r="HO60" i="64"/>
  <c r="IA60" i="64"/>
  <c r="HA98" i="64"/>
  <c r="HI98" i="64"/>
  <c r="HA61" i="64"/>
  <c r="HA102" i="64"/>
  <c r="HE61" i="64"/>
  <c r="HE102" i="64"/>
  <c r="HI61" i="64"/>
  <c r="HI102" i="64"/>
  <c r="HF58" i="64"/>
  <c r="HF103" i="64"/>
  <c r="HJ103" i="64"/>
  <c r="HJ58" i="64"/>
  <c r="HC63" i="64"/>
  <c r="HC104" i="64"/>
  <c r="HG63" i="64"/>
  <c r="HG104" i="64"/>
  <c r="HD105" i="64"/>
  <c r="HD64" i="64"/>
  <c r="HA106" i="64"/>
  <c r="HA62" i="64"/>
  <c r="HE106" i="64"/>
  <c r="HE62" i="64"/>
  <c r="HQ62" i="64"/>
  <c r="IC62" i="64"/>
  <c r="HB65" i="64"/>
  <c r="HB107" i="64"/>
  <c r="HN65" i="64"/>
  <c r="HZ65" i="64"/>
  <c r="HK60" i="64"/>
  <c r="HW60" i="64"/>
  <c r="HH109" i="64"/>
  <c r="HH59" i="64"/>
  <c r="HT59" i="64"/>
  <c r="IF59" i="64"/>
  <c r="HP58" i="64"/>
  <c r="IC59" i="64"/>
  <c r="HZ64" i="64"/>
  <c r="HB102" i="64"/>
  <c r="HB61" i="64"/>
  <c r="HF102" i="64"/>
  <c r="HF61" i="64"/>
  <c r="HJ102" i="64"/>
  <c r="HJ61" i="64"/>
  <c r="HN61" i="64"/>
  <c r="HR61" i="64"/>
  <c r="HV61" i="64"/>
  <c r="HZ61" i="64"/>
  <c r="ID61" i="64"/>
  <c r="IH61" i="64"/>
  <c r="HC103" i="64"/>
  <c r="HC58" i="64"/>
  <c r="HG103" i="64"/>
  <c r="HG58" i="64"/>
  <c r="HK58" i="64"/>
  <c r="HO58" i="64"/>
  <c r="HS58" i="64"/>
  <c r="HW58" i="64"/>
  <c r="IA58" i="64"/>
  <c r="IE58" i="64"/>
  <c r="II58" i="64"/>
  <c r="HD63" i="64"/>
  <c r="HD104" i="64"/>
  <c r="HK65" i="64"/>
  <c r="HO65" i="64"/>
  <c r="HS65" i="64"/>
  <c r="IA65" i="64"/>
  <c r="IE65" i="64"/>
  <c r="II65" i="64"/>
  <c r="HD58" i="64"/>
  <c r="HT58" i="64"/>
  <c r="HA59" i="64"/>
  <c r="HQ59" i="64"/>
  <c r="IG59" i="64"/>
  <c r="HS61" i="64"/>
  <c r="HM63" i="64"/>
  <c r="HG65" i="64"/>
  <c r="HM62" i="64"/>
  <c r="HY62" i="64"/>
  <c r="HJ65" i="64"/>
  <c r="HV65" i="64"/>
  <c r="IH65" i="64"/>
  <c r="HC60" i="64"/>
  <c r="HC108" i="64"/>
  <c r="HG60" i="64"/>
  <c r="HG108" i="64"/>
  <c r="HS60" i="64"/>
  <c r="IE60" i="64"/>
  <c r="HD109" i="64"/>
  <c r="HD59" i="64"/>
  <c r="HP59" i="64"/>
  <c r="HX59" i="64"/>
  <c r="HM59" i="64"/>
  <c r="HC61" i="64"/>
  <c r="HK61" i="64"/>
  <c r="HO61" i="64"/>
  <c r="HW61" i="64"/>
  <c r="IA61" i="64"/>
  <c r="IE61" i="64"/>
  <c r="HQ63" i="64"/>
  <c r="HU63" i="64"/>
  <c r="HY63" i="64"/>
  <c r="IG63" i="64"/>
  <c r="HB64" i="64"/>
  <c r="HF64" i="64"/>
  <c r="HN64" i="64"/>
  <c r="HR64" i="64"/>
  <c r="HV64" i="64"/>
  <c r="ID64" i="64"/>
  <c r="IH64" i="64"/>
  <c r="HF59" i="64"/>
  <c r="HN59" i="64"/>
  <c r="HR59" i="64"/>
  <c r="HV59" i="64"/>
  <c r="HZ59" i="64"/>
  <c r="ID59" i="64"/>
  <c r="IH59" i="64"/>
  <c r="HH58" i="64"/>
  <c r="HX58" i="64"/>
  <c r="HE59" i="64"/>
  <c r="HU59" i="64"/>
  <c r="HF60" i="64"/>
  <c r="II61" i="64"/>
  <c r="IC63" i="64"/>
  <c r="HW65" i="64"/>
  <c r="HB103" i="64"/>
  <c r="HH63" i="64"/>
  <c r="HL63" i="64"/>
  <c r="HP63" i="64"/>
  <c r="HT63" i="64"/>
  <c r="HX63" i="64"/>
  <c r="IB63" i="64"/>
  <c r="IF63" i="64"/>
  <c r="HA105" i="64"/>
  <c r="HA64" i="64"/>
  <c r="HE105" i="64"/>
  <c r="HE64" i="64"/>
  <c r="HI105" i="64"/>
  <c r="HI64" i="64"/>
  <c r="HM64" i="64"/>
  <c r="HQ64" i="64"/>
  <c r="HU64" i="64"/>
  <c r="HY64" i="64"/>
  <c r="IC64" i="64"/>
  <c r="IG64" i="64"/>
  <c r="HB106" i="64"/>
  <c r="HB62" i="64"/>
  <c r="HF106" i="64"/>
  <c r="HF62" i="64"/>
  <c r="HJ106" i="64"/>
  <c r="HJ62" i="64"/>
  <c r="HN62" i="64"/>
  <c r="HR62" i="64"/>
  <c r="HV62" i="64"/>
  <c r="HZ62" i="64"/>
  <c r="ID62" i="64"/>
  <c r="IH62" i="64"/>
  <c r="HD60" i="64"/>
  <c r="HH60" i="64"/>
  <c r="HL60" i="64"/>
  <c r="HP60" i="64"/>
  <c r="HT60" i="64"/>
  <c r="HX60" i="64"/>
  <c r="IB60" i="64"/>
  <c r="IF60" i="64"/>
  <c r="HA58" i="64"/>
  <c r="HE58" i="64"/>
  <c r="HI58" i="64"/>
  <c r="HB59" i="64"/>
  <c r="HJ59" i="64"/>
  <c r="HJ60" i="64"/>
  <c r="HG61" i="64"/>
  <c r="HA63" i="64"/>
  <c r="HB105" i="64"/>
  <c r="HH106" i="64"/>
  <c r="HD108" i="64"/>
  <c r="HC106" i="64"/>
  <c r="HC62" i="64"/>
  <c r="HG106" i="64"/>
  <c r="HG62" i="64"/>
  <c r="HK62" i="64"/>
  <c r="HO62" i="64"/>
  <c r="HS62" i="64"/>
  <c r="HW62" i="64"/>
  <c r="IA62" i="64"/>
  <c r="IE62" i="64"/>
  <c r="II62" i="64"/>
  <c r="HD107" i="64"/>
  <c r="HD65" i="64"/>
  <c r="HH107" i="64"/>
  <c r="HH65" i="64"/>
  <c r="HL65" i="64"/>
  <c r="HP65" i="64"/>
  <c r="HT65" i="64"/>
  <c r="HX65" i="64"/>
  <c r="IB65" i="64"/>
  <c r="IF65" i="64"/>
  <c r="HA108" i="64"/>
  <c r="HA60" i="64"/>
  <c r="HE108" i="64"/>
  <c r="HE60" i="64"/>
  <c r="HI108" i="64"/>
  <c r="HI60" i="64"/>
  <c r="HM60" i="64"/>
  <c r="HQ60" i="64"/>
  <c r="HU60" i="64"/>
  <c r="HY60" i="64"/>
  <c r="IC60" i="64"/>
  <c r="IG60" i="64"/>
  <c r="HC59" i="64"/>
  <c r="HG59" i="64"/>
  <c r="HE63" i="64"/>
  <c r="HF105" i="64"/>
  <c r="HH108" i="64"/>
  <c r="HX61" i="64"/>
  <c r="IB61" i="64"/>
  <c r="IF61" i="64"/>
  <c r="HB104" i="64"/>
  <c r="HB63" i="64"/>
  <c r="HF104" i="64"/>
  <c r="HF63" i="64"/>
  <c r="HJ104" i="64"/>
  <c r="HJ63" i="64"/>
  <c r="HN63" i="64"/>
  <c r="HR63" i="64"/>
  <c r="HV63" i="64"/>
  <c r="HZ63" i="64"/>
  <c r="ID63" i="64"/>
  <c r="IH63" i="64"/>
  <c r="HC105" i="64"/>
  <c r="HC64" i="64"/>
  <c r="HG105" i="64"/>
  <c r="HG64" i="64"/>
  <c r="HK64" i="64"/>
  <c r="HO64" i="64"/>
  <c r="HS64" i="64"/>
  <c r="HW64" i="64"/>
  <c r="IA64" i="64"/>
  <c r="IE64" i="64"/>
  <c r="II64" i="64"/>
  <c r="HA65" i="64"/>
  <c r="HA107" i="64"/>
  <c r="HE65" i="64"/>
  <c r="HE107" i="64"/>
  <c r="HI65" i="64"/>
  <c r="HI107" i="64"/>
  <c r="HM65" i="64"/>
  <c r="HQ65" i="64"/>
  <c r="HU65" i="64"/>
  <c r="HY65" i="64"/>
  <c r="IC65" i="64"/>
  <c r="IG65" i="64"/>
  <c r="HB60" i="64"/>
  <c r="HI63" i="64"/>
  <c r="HC65" i="64"/>
  <c r="GM61" i="64"/>
  <c r="GU61" i="64"/>
  <c r="GY61" i="64"/>
  <c r="GB58" i="64"/>
  <c r="GN58" i="64"/>
  <c r="GR58" i="64"/>
  <c r="GV58" i="64"/>
  <c r="GZ58" i="64"/>
  <c r="GO63" i="64"/>
  <c r="GS63" i="64"/>
  <c r="GW63" i="64"/>
  <c r="GP64" i="64"/>
  <c r="GT64" i="64"/>
  <c r="GX64" i="64"/>
  <c r="GL60" i="64"/>
  <c r="GP60" i="64"/>
  <c r="GZ62" i="64"/>
  <c r="GX60" i="64"/>
  <c r="GV62" i="64"/>
  <c r="GT60" i="64"/>
  <c r="GQ61" i="64"/>
  <c r="GN62" i="64"/>
  <c r="GO65" i="64"/>
  <c r="GL64" i="64"/>
  <c r="GI61" i="64"/>
  <c r="GJ58" i="64"/>
  <c r="GK63" i="64"/>
  <c r="GH64" i="64"/>
  <c r="GJ62" i="64"/>
  <c r="GH60" i="64"/>
  <c r="GG63" i="64"/>
  <c r="GE61" i="64"/>
  <c r="GF58" i="64"/>
  <c r="GD64" i="64"/>
  <c r="GF62" i="64"/>
  <c r="GD60" i="64"/>
  <c r="FZ101" i="64"/>
  <c r="FW63" i="64"/>
  <c r="FX103" i="64"/>
  <c r="FR101" i="64"/>
  <c r="FS102" i="64"/>
  <c r="FV108" i="64"/>
  <c r="FU95" i="64"/>
  <c r="FS94" i="64"/>
  <c r="FS90" i="64"/>
  <c r="FS88" i="64"/>
  <c r="FU87" i="64"/>
  <c r="FS86" i="64"/>
  <c r="FU85" i="64"/>
  <c r="FS84" i="64"/>
  <c r="FU83" i="64"/>
  <c r="FS95" i="64"/>
  <c r="FU90" i="64"/>
  <c r="FU88" i="64"/>
  <c r="FS87" i="64"/>
  <c r="FU86" i="64"/>
  <c r="FS85" i="64"/>
  <c r="FU84" i="64"/>
  <c r="FS83" i="64"/>
  <c r="FR95" i="64"/>
  <c r="FT94" i="64"/>
  <c r="FT90" i="64"/>
  <c r="FT88" i="64"/>
  <c r="FR87" i="64"/>
  <c r="FT86" i="64"/>
  <c r="FR85" i="64"/>
  <c r="FT84" i="64"/>
  <c r="FR83" i="64"/>
  <c r="FT87" i="64"/>
  <c r="FT83" i="64"/>
  <c r="FR88" i="64"/>
  <c r="FR84" i="64"/>
  <c r="FT95" i="64"/>
  <c r="FR94" i="64"/>
  <c r="FR86" i="64"/>
  <c r="GB62" i="64"/>
  <c r="FT85" i="64"/>
  <c r="FY95" i="64"/>
  <c r="GA94" i="64"/>
  <c r="FW94" i="64"/>
  <c r="FY93" i="64"/>
  <c r="GA90" i="64"/>
  <c r="FW90" i="64"/>
  <c r="GA88" i="64"/>
  <c r="FW88" i="64"/>
  <c r="FY87" i="64"/>
  <c r="GA86" i="64"/>
  <c r="FW86" i="64"/>
  <c r="FY85" i="64"/>
  <c r="GA84" i="64"/>
  <c r="FW84" i="64"/>
  <c r="FY83" i="64"/>
  <c r="GA95" i="64"/>
  <c r="FW95" i="64"/>
  <c r="FY94" i="64"/>
  <c r="GA93" i="64"/>
  <c r="FW93" i="64"/>
  <c r="FY90" i="64"/>
  <c r="FY88" i="64"/>
  <c r="GA87" i="64"/>
  <c r="FW87" i="64"/>
  <c r="FY86" i="64"/>
  <c r="GA85" i="64"/>
  <c r="FW85" i="64"/>
  <c r="FY84" i="64"/>
  <c r="GA83" i="64"/>
  <c r="FW83" i="64"/>
  <c r="FZ95" i="64"/>
  <c r="FX94" i="64"/>
  <c r="FZ93" i="64"/>
  <c r="FX90" i="64"/>
  <c r="FX88" i="64"/>
  <c r="FZ87" i="64"/>
  <c r="FX86" i="64"/>
  <c r="FZ85" i="64"/>
  <c r="FX84" i="64"/>
  <c r="FZ83" i="64"/>
  <c r="FZ94" i="64"/>
  <c r="FX93" i="64"/>
  <c r="FX85" i="64"/>
  <c r="FX95" i="64"/>
  <c r="FZ86" i="64"/>
  <c r="FZ88" i="64"/>
  <c r="FZ84" i="64"/>
  <c r="FZ90" i="64"/>
  <c r="FX83" i="64"/>
  <c r="FU98" i="64"/>
  <c r="GM63" i="64"/>
  <c r="GF64" i="64"/>
  <c r="GG59" i="64"/>
  <c r="FS61" i="64"/>
  <c r="GR62" i="64"/>
  <c r="FW98" i="64"/>
  <c r="FR98" i="64"/>
  <c r="FV98" i="64"/>
  <c r="FZ98" i="64"/>
  <c r="GK59" i="64"/>
  <c r="GO59" i="64"/>
  <c r="GS59" i="64"/>
  <c r="FX58" i="64"/>
  <c r="GW59" i="64"/>
  <c r="GA98" i="64"/>
  <c r="FV101" i="64"/>
  <c r="FW102" i="64"/>
  <c r="FW61" i="64"/>
  <c r="GA102" i="64"/>
  <c r="GA61" i="64"/>
  <c r="FU104" i="64"/>
  <c r="FU63" i="64"/>
  <c r="FY104" i="64"/>
  <c r="FR105" i="64"/>
  <c r="FR64" i="64"/>
  <c r="FV105" i="64"/>
  <c r="FV64" i="64"/>
  <c r="FZ105" i="64"/>
  <c r="FZ64" i="64"/>
  <c r="FS106" i="64"/>
  <c r="FS62" i="64"/>
  <c r="FW106" i="64"/>
  <c r="FW62" i="64"/>
  <c r="GA106" i="64"/>
  <c r="GA62" i="64"/>
  <c r="GE62" i="64"/>
  <c r="GI62" i="64"/>
  <c r="GM62" i="64"/>
  <c r="GQ62" i="64"/>
  <c r="GU62" i="64"/>
  <c r="GY62" i="64"/>
  <c r="FT107" i="64"/>
  <c r="FX65" i="64"/>
  <c r="FX107" i="64"/>
  <c r="GB65" i="64"/>
  <c r="GF65" i="64"/>
  <c r="GJ65" i="64"/>
  <c r="GN65" i="64"/>
  <c r="GR65" i="64"/>
  <c r="GV65" i="64"/>
  <c r="GZ65" i="64"/>
  <c r="FU108" i="64"/>
  <c r="FU60" i="64"/>
  <c r="FY108" i="64"/>
  <c r="GG60" i="64"/>
  <c r="GK60" i="64"/>
  <c r="GO60" i="64"/>
  <c r="GS60" i="64"/>
  <c r="GW60" i="64"/>
  <c r="FR109" i="64"/>
  <c r="FR59" i="64"/>
  <c r="FV109" i="64"/>
  <c r="FV59" i="64"/>
  <c r="FZ109" i="64"/>
  <c r="FZ59" i="64"/>
  <c r="GD59" i="64"/>
  <c r="GH59" i="64"/>
  <c r="GL59" i="64"/>
  <c r="GP59" i="64"/>
  <c r="GT59" i="64"/>
  <c r="GX59" i="64"/>
  <c r="FZ60" i="64"/>
  <c r="GV64" i="64"/>
  <c r="FU101" i="64"/>
  <c r="FR61" i="64"/>
  <c r="FV102" i="64"/>
  <c r="FV61" i="64"/>
  <c r="FZ102" i="64"/>
  <c r="FZ61" i="64"/>
  <c r="GD61" i="64"/>
  <c r="GH61" i="64"/>
  <c r="GL61" i="64"/>
  <c r="GP61" i="64"/>
  <c r="GT61" i="64"/>
  <c r="GX61" i="64"/>
  <c r="FS103" i="64"/>
  <c r="FS58" i="64"/>
  <c r="FW103" i="64"/>
  <c r="FW58" i="64"/>
  <c r="GA103" i="64"/>
  <c r="GA58" i="64"/>
  <c r="GE58" i="64"/>
  <c r="GI58" i="64"/>
  <c r="GM58" i="64"/>
  <c r="GQ58" i="64"/>
  <c r="GU58" i="64"/>
  <c r="GY58" i="64"/>
  <c r="FT104" i="64"/>
  <c r="FX63" i="64"/>
  <c r="FX104" i="64"/>
  <c r="GB63" i="64"/>
  <c r="GF63" i="64"/>
  <c r="GJ63" i="64"/>
  <c r="GN63" i="64"/>
  <c r="GR63" i="64"/>
  <c r="GV63" i="64"/>
  <c r="GZ63" i="64"/>
  <c r="FU105" i="64"/>
  <c r="FU64" i="64"/>
  <c r="GG64" i="64"/>
  <c r="GK64" i="64"/>
  <c r="GO64" i="64"/>
  <c r="GS64" i="64"/>
  <c r="GW64" i="64"/>
  <c r="FR106" i="64"/>
  <c r="FR62" i="64"/>
  <c r="FV62" i="64"/>
  <c r="FV106" i="64"/>
  <c r="FZ62" i="64"/>
  <c r="GD62" i="64"/>
  <c r="GH62" i="64"/>
  <c r="GL62" i="64"/>
  <c r="GP62" i="64"/>
  <c r="GT62" i="64"/>
  <c r="GX62" i="64"/>
  <c r="FS107" i="64"/>
  <c r="FS65" i="64"/>
  <c r="FW107" i="64"/>
  <c r="FW65" i="64"/>
  <c r="GA107" i="64"/>
  <c r="GA65" i="64"/>
  <c r="GE65" i="64"/>
  <c r="GI65" i="64"/>
  <c r="GM65" i="64"/>
  <c r="GQ65" i="64"/>
  <c r="GU65" i="64"/>
  <c r="GY65" i="64"/>
  <c r="FT108" i="64"/>
  <c r="FX108" i="64"/>
  <c r="FX60" i="64"/>
  <c r="GB60" i="64"/>
  <c r="GF60" i="64"/>
  <c r="GJ60" i="64"/>
  <c r="GN60" i="64"/>
  <c r="GR60" i="64"/>
  <c r="GV60" i="64"/>
  <c r="GZ60" i="64"/>
  <c r="FY109" i="64"/>
  <c r="FV60" i="64"/>
  <c r="FX62" i="64"/>
  <c r="FR63" i="64"/>
  <c r="FS101" i="64"/>
  <c r="FW101" i="64"/>
  <c r="GA101" i="64"/>
  <c r="FX102" i="64"/>
  <c r="FX61" i="64"/>
  <c r="GB61" i="64"/>
  <c r="GF61" i="64"/>
  <c r="GJ61" i="64"/>
  <c r="GN61" i="64"/>
  <c r="GR61" i="64"/>
  <c r="GV61" i="64"/>
  <c r="GZ61" i="64"/>
  <c r="FU103" i="64"/>
  <c r="FU58" i="64"/>
  <c r="GG58" i="64"/>
  <c r="GK58" i="64"/>
  <c r="GO58" i="64"/>
  <c r="GS58" i="64"/>
  <c r="GW58" i="64"/>
  <c r="FV104" i="64"/>
  <c r="FV63" i="64"/>
  <c r="FZ63" i="64"/>
  <c r="FZ104" i="64"/>
  <c r="GD63" i="64"/>
  <c r="GH63" i="64"/>
  <c r="GL63" i="64"/>
  <c r="GP63" i="64"/>
  <c r="GT63" i="64"/>
  <c r="GX63" i="64"/>
  <c r="FS105" i="64"/>
  <c r="FS64" i="64"/>
  <c r="FW105" i="64"/>
  <c r="FW64" i="64"/>
  <c r="GA105" i="64"/>
  <c r="GA64" i="64"/>
  <c r="GE64" i="64"/>
  <c r="GI64" i="64"/>
  <c r="GM64" i="64"/>
  <c r="GQ64" i="64"/>
  <c r="GU64" i="64"/>
  <c r="GY64" i="64"/>
  <c r="FU107" i="64"/>
  <c r="FU65" i="64"/>
  <c r="GG65" i="64"/>
  <c r="GK65" i="64"/>
  <c r="GS65" i="64"/>
  <c r="GW65" i="64"/>
  <c r="FZ108" i="64"/>
  <c r="FS109" i="64"/>
  <c r="FS59" i="64"/>
  <c r="FW109" i="64"/>
  <c r="FW59" i="64"/>
  <c r="GA109" i="64"/>
  <c r="GA59" i="64"/>
  <c r="GE59" i="64"/>
  <c r="GI59" i="64"/>
  <c r="GM59" i="64"/>
  <c r="GQ59" i="64"/>
  <c r="GU59" i="64"/>
  <c r="GY59" i="64"/>
  <c r="FU59" i="64"/>
  <c r="FR102" i="64"/>
  <c r="FX101" i="64"/>
  <c r="FU102" i="64"/>
  <c r="FU61" i="64"/>
  <c r="FY102" i="64"/>
  <c r="GG61" i="64"/>
  <c r="GK61" i="64"/>
  <c r="GO61" i="64"/>
  <c r="GS61" i="64"/>
  <c r="GW61" i="64"/>
  <c r="FR103" i="64"/>
  <c r="FR58" i="64"/>
  <c r="FV103" i="64"/>
  <c r="FV58" i="64"/>
  <c r="FZ103" i="64"/>
  <c r="FZ58" i="64"/>
  <c r="GD58" i="64"/>
  <c r="GH58" i="64"/>
  <c r="GL58" i="64"/>
  <c r="GP58" i="64"/>
  <c r="GT58" i="64"/>
  <c r="GX58" i="64"/>
  <c r="FS104" i="64"/>
  <c r="FS63" i="64"/>
  <c r="GA104" i="64"/>
  <c r="GA63" i="64"/>
  <c r="GE63" i="64"/>
  <c r="GI63" i="64"/>
  <c r="GQ63" i="64"/>
  <c r="GU63" i="64"/>
  <c r="GY63" i="64"/>
  <c r="FX64" i="64"/>
  <c r="FX105" i="64"/>
  <c r="GB64" i="64"/>
  <c r="GJ64" i="64"/>
  <c r="GN64" i="64"/>
  <c r="GR64" i="64"/>
  <c r="GZ64" i="64"/>
  <c r="FU106" i="64"/>
  <c r="FU62" i="64"/>
  <c r="GG62" i="64"/>
  <c r="GK62" i="64"/>
  <c r="GO62" i="64"/>
  <c r="GS62" i="64"/>
  <c r="GW62" i="64"/>
  <c r="FR65" i="64"/>
  <c r="FR107" i="64"/>
  <c r="FV65" i="64"/>
  <c r="FV107" i="64"/>
  <c r="FZ65" i="64"/>
  <c r="FZ107" i="64"/>
  <c r="GD65" i="64"/>
  <c r="GH65" i="64"/>
  <c r="GL65" i="64"/>
  <c r="GP65" i="64"/>
  <c r="GT65" i="64"/>
  <c r="GX65" i="64"/>
  <c r="FS108" i="64"/>
  <c r="FS60" i="64"/>
  <c r="FW108" i="64"/>
  <c r="FW60" i="64"/>
  <c r="GA108" i="64"/>
  <c r="GA60" i="64"/>
  <c r="GE60" i="64"/>
  <c r="GI60" i="64"/>
  <c r="GM60" i="64"/>
  <c r="GQ60" i="64"/>
  <c r="GU60" i="64"/>
  <c r="GY60" i="64"/>
  <c r="FT109" i="64"/>
  <c r="FX109" i="64"/>
  <c r="FX59" i="64"/>
  <c r="GB59" i="64"/>
  <c r="GF59" i="64"/>
  <c r="GJ59" i="64"/>
  <c r="GN59" i="64"/>
  <c r="GR59" i="64"/>
  <c r="GV59" i="64"/>
  <c r="GZ59" i="64"/>
  <c r="FR60" i="64"/>
  <c r="DU56" i="63"/>
  <c r="DT56" i="63"/>
  <c r="DX56" i="63"/>
  <c r="DS56" i="63"/>
  <c r="DT63" i="63"/>
  <c r="DV56" i="63"/>
  <c r="DL56" i="63"/>
  <c r="DW56" i="63"/>
  <c r="DU57" i="63"/>
  <c r="DU63" i="63"/>
  <c r="DX58" i="63"/>
  <c r="DW65" i="63"/>
  <c r="DV58" i="63"/>
  <c r="DX65" i="63"/>
  <c r="DV57" i="63"/>
  <c r="DV61" i="63"/>
  <c r="DU58" i="63"/>
  <c r="DX63" i="63"/>
  <c r="DW64" i="63"/>
  <c r="DU65" i="63"/>
  <c r="DW59" i="63"/>
  <c r="DV59" i="63"/>
  <c r="DW62" i="63"/>
  <c r="DV65" i="63"/>
  <c r="DU60" i="63"/>
  <c r="DX59" i="63"/>
  <c r="DU62" i="63"/>
  <c r="DW60" i="63"/>
  <c r="DX61" i="63"/>
  <c r="DW58" i="63"/>
  <c r="DV63" i="63"/>
  <c r="DU64" i="63"/>
  <c r="DX62" i="63"/>
  <c r="DV60" i="63"/>
  <c r="DT60" i="63"/>
  <c r="DT65" i="63"/>
  <c r="DT59" i="63"/>
  <c r="DT61" i="63"/>
  <c r="DT62" i="63"/>
  <c r="DW57" i="63"/>
  <c r="DT57" i="63"/>
  <c r="DX57" i="63"/>
  <c r="DU59" i="63"/>
  <c r="DX60" i="63"/>
  <c r="DV62" i="63"/>
  <c r="DX64" i="63"/>
  <c r="DT58" i="63"/>
  <c r="DU61" i="63"/>
  <c r="DW63" i="63"/>
  <c r="DV64" i="63"/>
  <c r="DT64" i="63"/>
  <c r="DP56" i="63"/>
  <c r="DW61" i="63"/>
  <c r="DK56" i="63"/>
  <c r="DO60" i="63"/>
  <c r="DS60" i="63"/>
  <c r="DP57" i="63"/>
  <c r="DP61" i="63"/>
  <c r="DS58" i="63"/>
  <c r="DR63" i="63"/>
  <c r="DQ64" i="63"/>
  <c r="DS65" i="63"/>
  <c r="DQ59" i="63"/>
  <c r="DP65" i="63"/>
  <c r="DR61" i="63"/>
  <c r="DQ58" i="63"/>
  <c r="DP63" i="63"/>
  <c r="DS64" i="63"/>
  <c r="DR62" i="63"/>
  <c r="DP60" i="63"/>
  <c r="DQ62" i="63"/>
  <c r="DR59" i="63"/>
  <c r="DR56" i="63"/>
  <c r="DS61" i="63"/>
  <c r="DR58" i="63"/>
  <c r="DQ63" i="63"/>
  <c r="DP64" i="63"/>
  <c r="DS62" i="63"/>
  <c r="DR65" i="63"/>
  <c r="DQ60" i="63"/>
  <c r="DP59" i="63"/>
  <c r="DO56" i="63"/>
  <c r="DO58" i="63"/>
  <c r="DO65" i="63"/>
  <c r="DO64" i="63"/>
  <c r="DO61" i="63"/>
  <c r="DO62" i="63"/>
  <c r="DQ57" i="63"/>
  <c r="DQ56" i="63"/>
  <c r="DR57" i="63"/>
  <c r="DO57" i="63"/>
  <c r="DS57" i="63"/>
  <c r="DS59" i="63"/>
  <c r="DS63" i="63"/>
  <c r="DJ56" i="63"/>
  <c r="DN56" i="63"/>
  <c r="DL61" i="63"/>
  <c r="DN63" i="63"/>
  <c r="DM64" i="63"/>
  <c r="DP58" i="63"/>
  <c r="DR60" i="63"/>
  <c r="DQ61" i="63"/>
  <c r="DO63" i="63"/>
  <c r="DR64" i="63"/>
  <c r="DO59" i="63"/>
  <c r="DP62" i="63"/>
  <c r="DQ65" i="63"/>
  <c r="DN60" i="63"/>
  <c r="DM65" i="63"/>
  <c r="DL58" i="63"/>
  <c r="DN65" i="63"/>
  <c r="DM60" i="63"/>
  <c r="DL59" i="63"/>
  <c r="DM62" i="63"/>
  <c r="DL65" i="63"/>
  <c r="DN59" i="63"/>
  <c r="DL57" i="63"/>
  <c r="DM59" i="63"/>
  <c r="DN61" i="63"/>
  <c r="DM58" i="63"/>
  <c r="DL63" i="63"/>
  <c r="DN62" i="63"/>
  <c r="DL60" i="63"/>
  <c r="DM56" i="63"/>
  <c r="DM57" i="63"/>
  <c r="DN57" i="63"/>
  <c r="DL62" i="63"/>
  <c r="DN64" i="63"/>
  <c r="DN58" i="63"/>
  <c r="DM63" i="63"/>
  <c r="DL64" i="63"/>
  <c r="DM61" i="63"/>
  <c r="EI6" i="55"/>
  <c r="EH6" i="55"/>
  <c r="EG6" i="55"/>
  <c r="EF6" i="55"/>
  <c r="EE6" i="55"/>
  <c r="ED6" i="55"/>
  <c r="EC6" i="55"/>
  <c r="EB6" i="55"/>
  <c r="EA6" i="55"/>
  <c r="DZ6" i="55"/>
  <c r="DY6" i="55"/>
  <c r="DX6" i="55"/>
  <c r="DW6" i="55"/>
  <c r="DV6" i="55"/>
  <c r="DU6" i="55"/>
  <c r="DT6" i="55"/>
  <c r="DS6" i="55"/>
  <c r="DR6" i="55"/>
  <c r="DQ6" i="55"/>
  <c r="DP6" i="55"/>
  <c r="DO6" i="55"/>
  <c r="EM6" i="63" l="1"/>
  <c r="EL6" i="63"/>
  <c r="EK6" i="63"/>
  <c r="EJ6" i="63"/>
  <c r="BU95" i="63"/>
  <c r="BU94" i="63"/>
  <c r="BU93" i="63"/>
  <c r="BT93" i="63"/>
  <c r="BS93" i="63"/>
  <c r="BR93" i="63"/>
  <c r="BQ93" i="63"/>
  <c r="BZ92" i="63"/>
  <c r="BY92" i="63"/>
  <c r="BX92" i="63"/>
  <c r="BW92" i="63"/>
  <c r="BV92" i="63"/>
  <c r="BU92" i="63"/>
  <c r="BT92" i="63"/>
  <c r="BS92" i="63"/>
  <c r="BR92" i="63"/>
  <c r="BQ92" i="63"/>
  <c r="BZ91" i="63"/>
  <c r="BU91" i="63"/>
  <c r="BT91" i="63"/>
  <c r="BS91" i="63"/>
  <c r="BR91" i="63"/>
  <c r="BQ91" i="63"/>
  <c r="BU90" i="63"/>
  <c r="BU89" i="63"/>
  <c r="BT89" i="63"/>
  <c r="BS89" i="63"/>
  <c r="BR89" i="63"/>
  <c r="BQ89" i="63"/>
  <c r="BU88" i="63"/>
  <c r="BU87" i="63"/>
  <c r="BU86" i="63"/>
  <c r="BU85" i="63"/>
  <c r="BU84" i="63"/>
  <c r="BU83" i="63"/>
  <c r="BZ80" i="63"/>
  <c r="BY80" i="63"/>
  <c r="BX80" i="63"/>
  <c r="BW80" i="63"/>
  <c r="BV80" i="63"/>
  <c r="BU80" i="63"/>
  <c r="BT80" i="63"/>
  <c r="BS80" i="63"/>
  <c r="BR80" i="63"/>
  <c r="BQ80" i="63"/>
  <c r="BZ79" i="63"/>
  <c r="BY79" i="63"/>
  <c r="BX79" i="63"/>
  <c r="BW79" i="63"/>
  <c r="BV79" i="63"/>
  <c r="BU79" i="63"/>
  <c r="BT79" i="63"/>
  <c r="BS79" i="63"/>
  <c r="BR79" i="63"/>
  <c r="BQ79" i="63"/>
  <c r="BZ78" i="63"/>
  <c r="BY78" i="63"/>
  <c r="BX78" i="63"/>
  <c r="BW78" i="63"/>
  <c r="BV78" i="63"/>
  <c r="BU78" i="63"/>
  <c r="BT78" i="63"/>
  <c r="BS78" i="63"/>
  <c r="BR78" i="63"/>
  <c r="BQ78" i="63"/>
  <c r="BZ77" i="63"/>
  <c r="BY77" i="63"/>
  <c r="BX77" i="63"/>
  <c r="BW77" i="63"/>
  <c r="BV77" i="63"/>
  <c r="BU77" i="63"/>
  <c r="BT77" i="63"/>
  <c r="BS77" i="63"/>
  <c r="BR77" i="63"/>
  <c r="BQ77" i="63"/>
  <c r="BZ76" i="63"/>
  <c r="BY76" i="63"/>
  <c r="BX76" i="63"/>
  <c r="BW76" i="63"/>
  <c r="BV76" i="63"/>
  <c r="BU76" i="63"/>
  <c r="BT76" i="63"/>
  <c r="BS76" i="63"/>
  <c r="BR76" i="63"/>
  <c r="BQ76" i="63"/>
  <c r="BZ75" i="63"/>
  <c r="BY75" i="63"/>
  <c r="BX75" i="63"/>
  <c r="BW75" i="63"/>
  <c r="BV75" i="63"/>
  <c r="BU75" i="63"/>
  <c r="BT75" i="63"/>
  <c r="BS75" i="63"/>
  <c r="BR75" i="63"/>
  <c r="BQ75" i="63"/>
  <c r="BZ74" i="63"/>
  <c r="BY74" i="63"/>
  <c r="BX74" i="63"/>
  <c r="BW74" i="63"/>
  <c r="BV74" i="63"/>
  <c r="BU74" i="63"/>
  <c r="BT74" i="63"/>
  <c r="BS74" i="63"/>
  <c r="BR74" i="63"/>
  <c r="BQ74" i="63"/>
  <c r="BZ73" i="63"/>
  <c r="BY73" i="63"/>
  <c r="BX73" i="63"/>
  <c r="BW73" i="63"/>
  <c r="BV73" i="63"/>
  <c r="BU73" i="63"/>
  <c r="BT73" i="63"/>
  <c r="BS73" i="63"/>
  <c r="BR73" i="63"/>
  <c r="BQ73" i="63"/>
  <c r="BZ72" i="63"/>
  <c r="BY72" i="63"/>
  <c r="BX72" i="63"/>
  <c r="BW72" i="63"/>
  <c r="BV72" i="63"/>
  <c r="BU72" i="63"/>
  <c r="BT72" i="63"/>
  <c r="BS72" i="63"/>
  <c r="BR72" i="63"/>
  <c r="BQ72" i="63"/>
  <c r="BZ71" i="63"/>
  <c r="BY71" i="63"/>
  <c r="BX71" i="63"/>
  <c r="BW71" i="63"/>
  <c r="BV71" i="63"/>
  <c r="BU71" i="63"/>
  <c r="BT71" i="63"/>
  <c r="BS71" i="63"/>
  <c r="BR71" i="63"/>
  <c r="BQ71" i="63"/>
  <c r="BZ70" i="63"/>
  <c r="BY70" i="63"/>
  <c r="BX70" i="63"/>
  <c r="BW70" i="63"/>
  <c r="BV70" i="63"/>
  <c r="BU70" i="63"/>
  <c r="BT70" i="63"/>
  <c r="BS70" i="63"/>
  <c r="BR70" i="63"/>
  <c r="BQ70" i="63"/>
  <c r="BZ69" i="63"/>
  <c r="BY69" i="63"/>
  <c r="BX69" i="63"/>
  <c r="BW69" i="63"/>
  <c r="BV69" i="63"/>
  <c r="BU69" i="63"/>
  <c r="BT69" i="63"/>
  <c r="BS69" i="63"/>
  <c r="BR69" i="63"/>
  <c r="BQ69" i="63"/>
  <c r="BZ68" i="63"/>
  <c r="BY68" i="63"/>
  <c r="BX68" i="63"/>
  <c r="BW68" i="63"/>
  <c r="BV68" i="63"/>
  <c r="BU68" i="63"/>
  <c r="BT68" i="63"/>
  <c r="BS68" i="63"/>
  <c r="BR68" i="63"/>
  <c r="BQ68" i="63"/>
  <c r="DE54" i="63"/>
  <c r="CT54" i="63"/>
  <c r="DI53" i="63"/>
  <c r="CW53" i="63"/>
  <c r="CQ53" i="63"/>
  <c r="CP53" i="63"/>
  <c r="CE53" i="63"/>
  <c r="CD53" i="63"/>
  <c r="BZ53" i="63"/>
  <c r="BY53" i="63"/>
  <c r="BU53" i="63"/>
  <c r="BU109" i="63" s="1"/>
  <c r="DB52" i="63"/>
  <c r="CJ52" i="63"/>
  <c r="BZ52" i="63"/>
  <c r="BY52" i="63"/>
  <c r="BX52" i="63"/>
  <c r="BU52" i="63"/>
  <c r="BT52" i="63"/>
  <c r="BS52" i="63"/>
  <c r="BS108" i="63" s="1"/>
  <c r="BR52" i="63"/>
  <c r="BQ52" i="63"/>
  <c r="DI51" i="63"/>
  <c r="DH51" i="63"/>
  <c r="DG51" i="63"/>
  <c r="DF51" i="63"/>
  <c r="DE51" i="63"/>
  <c r="DD51" i="63"/>
  <c r="DC51" i="63"/>
  <c r="DB51" i="63"/>
  <c r="DA51" i="63"/>
  <c r="CZ51" i="63"/>
  <c r="CY51" i="63"/>
  <c r="CX51" i="63"/>
  <c r="CW51" i="63"/>
  <c r="CV51" i="63"/>
  <c r="CU51" i="63"/>
  <c r="CT51" i="63"/>
  <c r="CS51" i="63"/>
  <c r="CR51" i="63"/>
  <c r="CQ51" i="63"/>
  <c r="CP51" i="63"/>
  <c r="CO51" i="63"/>
  <c r="CN51" i="63"/>
  <c r="CM51" i="63"/>
  <c r="CL51" i="63"/>
  <c r="CJ51" i="63"/>
  <c r="CI51" i="63"/>
  <c r="CH51" i="63"/>
  <c r="CG51" i="63"/>
  <c r="CF51" i="63"/>
  <c r="CE51" i="63"/>
  <c r="CD51" i="63"/>
  <c r="CC51" i="63"/>
  <c r="CB51" i="63"/>
  <c r="CA51" i="63"/>
  <c r="BZ51" i="63"/>
  <c r="BY51" i="63"/>
  <c r="BX51" i="63"/>
  <c r="BW51" i="63"/>
  <c r="BV51" i="63"/>
  <c r="BU51" i="63"/>
  <c r="BT51" i="63"/>
  <c r="BS51" i="63"/>
  <c r="BR51" i="63"/>
  <c r="BQ51" i="63"/>
  <c r="BQ107" i="63" s="1"/>
  <c r="DI50" i="63"/>
  <c r="DH50" i="63"/>
  <c r="DG50" i="63"/>
  <c r="DF50" i="63"/>
  <c r="DE50" i="63"/>
  <c r="DD50" i="63"/>
  <c r="DC50" i="63"/>
  <c r="DB50" i="63"/>
  <c r="DA50" i="63"/>
  <c r="CZ50" i="63"/>
  <c r="CY50" i="63"/>
  <c r="CX50" i="63"/>
  <c r="CW50" i="63"/>
  <c r="CV50" i="63"/>
  <c r="CU50" i="63"/>
  <c r="CT50" i="63"/>
  <c r="CS50" i="63"/>
  <c r="CR50" i="63"/>
  <c r="CQ50" i="63"/>
  <c r="CP50" i="63"/>
  <c r="CO50" i="63"/>
  <c r="CN50" i="63"/>
  <c r="CM50" i="63"/>
  <c r="CL50" i="63"/>
  <c r="CK50" i="63"/>
  <c r="CJ50" i="63"/>
  <c r="CI50" i="63"/>
  <c r="CH50" i="63"/>
  <c r="CG50" i="63"/>
  <c r="CD50" i="63"/>
  <c r="BZ50" i="63"/>
  <c r="BZ106" i="63" s="1"/>
  <c r="BU50" i="63"/>
  <c r="BT50" i="63"/>
  <c r="BS50" i="63"/>
  <c r="BR50" i="63"/>
  <c r="BR106" i="63" s="1"/>
  <c r="BQ50" i="63"/>
  <c r="CJ49" i="63"/>
  <c r="BU49" i="63"/>
  <c r="DD48" i="63"/>
  <c r="BU48" i="63"/>
  <c r="BT48" i="63"/>
  <c r="BS48" i="63"/>
  <c r="BR48" i="63"/>
  <c r="BQ48" i="63"/>
  <c r="DI21" i="63"/>
  <c r="DH21" i="63"/>
  <c r="DG21" i="63"/>
  <c r="DF21" i="63"/>
  <c r="DE21" i="63"/>
  <c r="DD21" i="63"/>
  <c r="DC21" i="63"/>
  <c r="DB21" i="63"/>
  <c r="DA21" i="63"/>
  <c r="CZ21" i="63"/>
  <c r="CY21" i="63"/>
  <c r="CX21" i="63"/>
  <c r="CW21" i="63"/>
  <c r="CV21" i="63"/>
  <c r="CU21" i="63"/>
  <c r="CT21" i="63"/>
  <c r="CS21" i="63"/>
  <c r="CR21" i="63"/>
  <c r="CQ21" i="63"/>
  <c r="CP21" i="63"/>
  <c r="CO21" i="63"/>
  <c r="CN21" i="63"/>
  <c r="CM21" i="63"/>
  <c r="CL21" i="63"/>
  <c r="CK21" i="63"/>
  <c r="CJ21" i="63"/>
  <c r="CI21" i="63"/>
  <c r="CH21" i="63"/>
  <c r="CG21" i="63"/>
  <c r="CF21" i="63"/>
  <c r="CE21" i="63"/>
  <c r="CD21" i="63"/>
  <c r="CC21" i="63"/>
  <c r="CB21" i="63"/>
  <c r="CA21" i="63"/>
  <c r="BZ21" i="63"/>
  <c r="BY21" i="63"/>
  <c r="BX21" i="63"/>
  <c r="BW21" i="63"/>
  <c r="BV21" i="63"/>
  <c r="BU21" i="63"/>
  <c r="BT21" i="63"/>
  <c r="BS21" i="63"/>
  <c r="BR21" i="63"/>
  <c r="BQ21" i="63"/>
  <c r="DI20" i="63"/>
  <c r="DH20" i="63"/>
  <c r="DG20" i="63"/>
  <c r="DF20" i="63"/>
  <c r="DE20" i="63"/>
  <c r="DD20" i="63"/>
  <c r="DC20" i="63"/>
  <c r="DB20" i="63"/>
  <c r="DA20" i="63"/>
  <c r="CZ20" i="63"/>
  <c r="CY20" i="63"/>
  <c r="CX20" i="63"/>
  <c r="CW20" i="63"/>
  <c r="CV20" i="63"/>
  <c r="CU20" i="63"/>
  <c r="CT20" i="63"/>
  <c r="CS20" i="63"/>
  <c r="CR20" i="63"/>
  <c r="CQ20" i="63"/>
  <c r="CP20" i="63"/>
  <c r="CO20" i="63"/>
  <c r="CN20" i="63"/>
  <c r="CM20" i="63"/>
  <c r="CL20" i="63"/>
  <c r="CK20" i="63"/>
  <c r="CJ20" i="63"/>
  <c r="CI20" i="63"/>
  <c r="CH20" i="63"/>
  <c r="CG20" i="63"/>
  <c r="CF20" i="63"/>
  <c r="CE20" i="63"/>
  <c r="CD20" i="63"/>
  <c r="CC20" i="63"/>
  <c r="CB20" i="63"/>
  <c r="CA20" i="63"/>
  <c r="BZ20" i="63"/>
  <c r="BY20" i="63"/>
  <c r="BX20" i="63"/>
  <c r="BW20" i="63"/>
  <c r="BV20" i="63"/>
  <c r="DI19" i="63"/>
  <c r="DH19" i="63"/>
  <c r="DG19" i="63"/>
  <c r="DF19" i="63"/>
  <c r="DE19" i="63"/>
  <c r="DD19" i="63"/>
  <c r="DC19" i="63"/>
  <c r="DB19" i="63"/>
  <c r="DA19" i="63"/>
  <c r="CZ19" i="63"/>
  <c r="CY19" i="63"/>
  <c r="CX19" i="63"/>
  <c r="CW19" i="63"/>
  <c r="CV19" i="63"/>
  <c r="CU19" i="63"/>
  <c r="CT19" i="63"/>
  <c r="CS19" i="63"/>
  <c r="CR19" i="63"/>
  <c r="CQ19" i="63"/>
  <c r="CP19" i="63"/>
  <c r="CO19" i="63"/>
  <c r="CN19" i="63"/>
  <c r="CM19" i="63"/>
  <c r="CL19" i="63"/>
  <c r="CK19" i="63"/>
  <c r="CJ19" i="63"/>
  <c r="CI19" i="63"/>
  <c r="CH19" i="63"/>
  <c r="CG19" i="63"/>
  <c r="CF19" i="63"/>
  <c r="CE19" i="63"/>
  <c r="CD19" i="63"/>
  <c r="CC19" i="63"/>
  <c r="CB19" i="63"/>
  <c r="CA19" i="63"/>
  <c r="BZ19" i="63"/>
  <c r="BY19" i="63"/>
  <c r="BX19" i="63"/>
  <c r="BW19" i="63"/>
  <c r="BV19" i="63"/>
  <c r="DI18" i="63"/>
  <c r="DH18" i="63"/>
  <c r="DG18" i="63"/>
  <c r="DF18" i="63"/>
  <c r="DE18" i="63"/>
  <c r="DD18" i="63"/>
  <c r="DC18" i="63"/>
  <c r="DB18" i="63"/>
  <c r="DA18" i="63"/>
  <c r="CZ18" i="63"/>
  <c r="CY18" i="63"/>
  <c r="CX18" i="63"/>
  <c r="CW18" i="63"/>
  <c r="CV18" i="63"/>
  <c r="CU18" i="63"/>
  <c r="CT18" i="63"/>
  <c r="CS18" i="63"/>
  <c r="CR18" i="63"/>
  <c r="CQ18" i="63"/>
  <c r="CP18" i="63"/>
  <c r="CO18" i="63"/>
  <c r="CN18" i="63"/>
  <c r="CM18" i="63"/>
  <c r="CL18" i="63"/>
  <c r="CK18" i="63"/>
  <c r="CJ18" i="63"/>
  <c r="CI18" i="63"/>
  <c r="CH18" i="63"/>
  <c r="CG18" i="63"/>
  <c r="CF18" i="63"/>
  <c r="CE18" i="63"/>
  <c r="CD18" i="63"/>
  <c r="CC18" i="63"/>
  <c r="CB18" i="63"/>
  <c r="CA18" i="63"/>
  <c r="BZ18" i="63"/>
  <c r="BY18" i="63"/>
  <c r="BX18" i="63"/>
  <c r="BW18" i="63"/>
  <c r="BV18" i="63"/>
  <c r="BU18" i="63"/>
  <c r="BT18" i="63"/>
  <c r="BS18" i="63"/>
  <c r="BR18" i="63"/>
  <c r="BQ18" i="63"/>
  <c r="DI17" i="63"/>
  <c r="DH17" i="63"/>
  <c r="DG17" i="63"/>
  <c r="DF17" i="63"/>
  <c r="DE17" i="63"/>
  <c r="DD17" i="63"/>
  <c r="DC17" i="63"/>
  <c r="DB17" i="63"/>
  <c r="DA17" i="63"/>
  <c r="CZ17" i="63"/>
  <c r="CY17" i="63"/>
  <c r="CX17" i="63"/>
  <c r="CW17" i="63"/>
  <c r="CV17" i="63"/>
  <c r="CU17" i="63"/>
  <c r="CT17" i="63"/>
  <c r="CS17" i="63"/>
  <c r="CR17" i="63"/>
  <c r="CQ17" i="63"/>
  <c r="CP17" i="63"/>
  <c r="CO17" i="63"/>
  <c r="CN17" i="63"/>
  <c r="CM17" i="63"/>
  <c r="CL17" i="63"/>
  <c r="CK17" i="63"/>
  <c r="CJ17" i="63"/>
  <c r="CI17" i="63"/>
  <c r="CH17" i="63"/>
  <c r="CG17" i="63"/>
  <c r="CF17" i="63"/>
  <c r="CE17" i="63"/>
  <c r="CD17" i="63"/>
  <c r="CC17" i="63"/>
  <c r="CB17" i="63"/>
  <c r="CA17" i="63"/>
  <c r="BZ17" i="63"/>
  <c r="BY17" i="63"/>
  <c r="BX17" i="63"/>
  <c r="BW17" i="63"/>
  <c r="BV17" i="63"/>
  <c r="BU17" i="63"/>
  <c r="BT17" i="63"/>
  <c r="BS17" i="63"/>
  <c r="BR17" i="63"/>
  <c r="BQ17" i="63"/>
  <c r="DI16" i="63"/>
  <c r="DH16" i="63"/>
  <c r="DG16" i="63"/>
  <c r="DF16" i="63"/>
  <c r="DE16" i="63"/>
  <c r="DD16" i="63"/>
  <c r="DC16" i="63"/>
  <c r="DB16" i="63"/>
  <c r="DA16" i="63"/>
  <c r="CZ16" i="63"/>
  <c r="CY16" i="63"/>
  <c r="CX16" i="63"/>
  <c r="CW16" i="63"/>
  <c r="CV16" i="63"/>
  <c r="CU16" i="63"/>
  <c r="CT16" i="63"/>
  <c r="CS16" i="63"/>
  <c r="CR16" i="63"/>
  <c r="CQ16" i="63"/>
  <c r="CP16" i="63"/>
  <c r="CO16" i="63"/>
  <c r="CN16" i="63"/>
  <c r="CM16" i="63"/>
  <c r="CL16" i="63"/>
  <c r="CK16" i="63"/>
  <c r="CJ16" i="63"/>
  <c r="CI16" i="63"/>
  <c r="CH16" i="63"/>
  <c r="CG16" i="63"/>
  <c r="CF16" i="63"/>
  <c r="CE16" i="63"/>
  <c r="CD16" i="63"/>
  <c r="CC16" i="63"/>
  <c r="CB16" i="63"/>
  <c r="CA16" i="63"/>
  <c r="BZ16" i="63"/>
  <c r="BY16" i="63"/>
  <c r="BX16" i="63"/>
  <c r="BW16" i="63"/>
  <c r="BV16" i="63"/>
  <c r="BU16" i="63"/>
  <c r="BT16" i="63"/>
  <c r="BS16" i="63"/>
  <c r="BR16" i="63"/>
  <c r="BQ16" i="63"/>
  <c r="DI15" i="63"/>
  <c r="DH15" i="63"/>
  <c r="DG15" i="63"/>
  <c r="DF15" i="63"/>
  <c r="DE15" i="63"/>
  <c r="DD15" i="63"/>
  <c r="DC15" i="63"/>
  <c r="DB15" i="63"/>
  <c r="DA15" i="63"/>
  <c r="CZ15" i="63"/>
  <c r="CY15" i="63"/>
  <c r="CX15" i="63"/>
  <c r="CW15" i="63"/>
  <c r="CV15" i="63"/>
  <c r="CU15" i="63"/>
  <c r="CT15" i="63"/>
  <c r="CS15" i="63"/>
  <c r="CR15" i="63"/>
  <c r="CQ15" i="63"/>
  <c r="CP15" i="63"/>
  <c r="CO15" i="63"/>
  <c r="CN15" i="63"/>
  <c r="CM15" i="63"/>
  <c r="CL15" i="63"/>
  <c r="CK15" i="63"/>
  <c r="CJ15" i="63"/>
  <c r="CI15" i="63"/>
  <c r="CH15" i="63"/>
  <c r="CG15" i="63"/>
  <c r="CF15" i="63"/>
  <c r="CE15" i="63"/>
  <c r="CD15" i="63"/>
  <c r="CC15" i="63"/>
  <c r="CB15" i="63"/>
  <c r="CA15" i="63"/>
  <c r="BZ15" i="63"/>
  <c r="BY15" i="63"/>
  <c r="BX15" i="63"/>
  <c r="BW15" i="63"/>
  <c r="BV15" i="63"/>
  <c r="BU15" i="63"/>
  <c r="BT15" i="63"/>
  <c r="BS15" i="63"/>
  <c r="BR15" i="63"/>
  <c r="BQ15" i="63"/>
  <c r="DI14" i="63"/>
  <c r="DH14" i="63"/>
  <c r="DG14" i="63"/>
  <c r="DF14" i="63"/>
  <c r="DE14" i="63"/>
  <c r="DD14" i="63"/>
  <c r="DC14" i="63"/>
  <c r="DB14" i="63"/>
  <c r="DA14" i="63"/>
  <c r="CZ14" i="63"/>
  <c r="CY14" i="63"/>
  <c r="CX14" i="63"/>
  <c r="CW14" i="63"/>
  <c r="CV14" i="63"/>
  <c r="CU14" i="63"/>
  <c r="CT14" i="63"/>
  <c r="CS14" i="63"/>
  <c r="CR14" i="63"/>
  <c r="CQ14" i="63"/>
  <c r="CP14" i="63"/>
  <c r="CO14" i="63"/>
  <c r="CN14" i="63"/>
  <c r="CM14" i="63"/>
  <c r="CL14" i="63"/>
  <c r="CK14" i="63"/>
  <c r="CJ14" i="63"/>
  <c r="CI14" i="63"/>
  <c r="CH14" i="63"/>
  <c r="CG14" i="63"/>
  <c r="CF14" i="63"/>
  <c r="CE14" i="63"/>
  <c r="CD14" i="63"/>
  <c r="CC14" i="63"/>
  <c r="CB14" i="63"/>
  <c r="CA14" i="63"/>
  <c r="BZ14" i="63"/>
  <c r="BY14" i="63"/>
  <c r="BX14" i="63"/>
  <c r="BW14" i="63"/>
  <c r="BV14" i="63"/>
  <c r="BU14" i="63"/>
  <c r="BT14" i="63"/>
  <c r="BS14" i="63"/>
  <c r="BR14" i="63"/>
  <c r="BQ14" i="63"/>
  <c r="DI13" i="63"/>
  <c r="DH13" i="63"/>
  <c r="DG13" i="63"/>
  <c r="DF13" i="63"/>
  <c r="DE13" i="63"/>
  <c r="DD13" i="63"/>
  <c r="DC13" i="63"/>
  <c r="DB13" i="63"/>
  <c r="DA13" i="63"/>
  <c r="CZ13" i="63"/>
  <c r="CY13" i="63"/>
  <c r="CX13" i="63"/>
  <c r="CW13" i="63"/>
  <c r="CV13" i="63"/>
  <c r="CU13" i="63"/>
  <c r="CT13" i="63"/>
  <c r="CS13" i="63"/>
  <c r="CR13" i="63"/>
  <c r="CQ13" i="63"/>
  <c r="CP13" i="63"/>
  <c r="CO13" i="63"/>
  <c r="CN13" i="63"/>
  <c r="CM13" i="63"/>
  <c r="CL13" i="63"/>
  <c r="CK13" i="63"/>
  <c r="CJ13" i="63"/>
  <c r="CI13" i="63"/>
  <c r="CH13" i="63"/>
  <c r="CG13" i="63"/>
  <c r="CF13" i="63"/>
  <c r="CE13" i="63"/>
  <c r="CD13" i="63"/>
  <c r="CC13" i="63"/>
  <c r="CB13" i="63"/>
  <c r="CA13" i="63"/>
  <c r="BZ13" i="63"/>
  <c r="BY13" i="63"/>
  <c r="BX13" i="63"/>
  <c r="BW13" i="63"/>
  <c r="BV13" i="63"/>
  <c r="BU13" i="63"/>
  <c r="BT13" i="63"/>
  <c r="BS13" i="63"/>
  <c r="BR13" i="63"/>
  <c r="BQ13" i="63"/>
  <c r="DI12" i="63"/>
  <c r="DH12" i="63"/>
  <c r="DG12" i="63"/>
  <c r="DF12" i="63"/>
  <c r="DE12" i="63"/>
  <c r="DD12" i="63"/>
  <c r="DC12" i="63"/>
  <c r="DB12" i="63"/>
  <c r="DA12" i="63"/>
  <c r="CZ12" i="63"/>
  <c r="CY12" i="63"/>
  <c r="CX12" i="63"/>
  <c r="CW12" i="63"/>
  <c r="CV12" i="63"/>
  <c r="CU12" i="63"/>
  <c r="CT12" i="63"/>
  <c r="CS12" i="63"/>
  <c r="CR12" i="63"/>
  <c r="CQ12" i="63"/>
  <c r="CP12" i="63"/>
  <c r="CO12" i="63"/>
  <c r="CN12" i="63"/>
  <c r="CM12" i="63"/>
  <c r="CL12" i="63"/>
  <c r="CK12" i="63"/>
  <c r="CJ12" i="63"/>
  <c r="CI12" i="63"/>
  <c r="CH12" i="63"/>
  <c r="CG12" i="63"/>
  <c r="CF12" i="63"/>
  <c r="CE12" i="63"/>
  <c r="CD12" i="63"/>
  <c r="CC12" i="63"/>
  <c r="CB12" i="63"/>
  <c r="CA12" i="63"/>
  <c r="BZ12" i="63"/>
  <c r="BY12" i="63"/>
  <c r="BX12" i="63"/>
  <c r="BW12" i="63"/>
  <c r="BV12" i="63"/>
  <c r="BU12" i="63"/>
  <c r="BT12" i="63"/>
  <c r="BS12" i="63"/>
  <c r="BR12" i="63"/>
  <c r="BQ12" i="63"/>
  <c r="DI11" i="63"/>
  <c r="DH11" i="63"/>
  <c r="DG11" i="63"/>
  <c r="DF11" i="63"/>
  <c r="DE11" i="63"/>
  <c r="DD11" i="63"/>
  <c r="DC11" i="63"/>
  <c r="DB11" i="63"/>
  <c r="DA11" i="63"/>
  <c r="CZ11" i="63"/>
  <c r="CY11" i="63"/>
  <c r="CX11" i="63"/>
  <c r="CW11" i="63"/>
  <c r="CV11" i="63"/>
  <c r="CU11" i="63"/>
  <c r="CT11" i="63"/>
  <c r="CS11" i="63"/>
  <c r="CR11" i="63"/>
  <c r="CQ11" i="63"/>
  <c r="CP11" i="63"/>
  <c r="CO11" i="63"/>
  <c r="CN11" i="63"/>
  <c r="CM11" i="63"/>
  <c r="CL11" i="63"/>
  <c r="CK11" i="63"/>
  <c r="CJ11" i="63"/>
  <c r="CI11" i="63"/>
  <c r="CH11" i="63"/>
  <c r="CG11" i="63"/>
  <c r="CF11" i="63"/>
  <c r="CE11" i="63"/>
  <c r="CD11" i="63"/>
  <c r="CC11" i="63"/>
  <c r="CB11" i="63"/>
  <c r="CA11" i="63"/>
  <c r="BZ11" i="63"/>
  <c r="BY11" i="63"/>
  <c r="BX11" i="63"/>
  <c r="BW11" i="63"/>
  <c r="BV11" i="63"/>
  <c r="BU11" i="63"/>
  <c r="BT11" i="63"/>
  <c r="BS11" i="63"/>
  <c r="BR11" i="63"/>
  <c r="BQ11" i="63"/>
  <c r="DI10" i="63"/>
  <c r="DH10" i="63"/>
  <c r="DG10" i="63"/>
  <c r="DF10" i="63"/>
  <c r="DE10" i="63"/>
  <c r="DD10" i="63"/>
  <c r="DC10" i="63"/>
  <c r="DB10" i="63"/>
  <c r="DA10" i="63"/>
  <c r="CZ10" i="63"/>
  <c r="CY10" i="63"/>
  <c r="CX10" i="63"/>
  <c r="CW10" i="63"/>
  <c r="CV10" i="63"/>
  <c r="CU10" i="63"/>
  <c r="CT10" i="63"/>
  <c r="CS10" i="63"/>
  <c r="CR10" i="63"/>
  <c r="CQ10" i="63"/>
  <c r="CP10" i="63"/>
  <c r="CO10" i="63"/>
  <c r="CN10" i="63"/>
  <c r="CM10" i="63"/>
  <c r="CL10" i="63"/>
  <c r="CK10" i="63"/>
  <c r="CJ10" i="63"/>
  <c r="CI10" i="63"/>
  <c r="CH10" i="63"/>
  <c r="CG10" i="63"/>
  <c r="CF10" i="63"/>
  <c r="CE10" i="63"/>
  <c r="CD10" i="63"/>
  <c r="CC10" i="63"/>
  <c r="CB10" i="63"/>
  <c r="CA10" i="63"/>
  <c r="BZ10" i="63"/>
  <c r="BY10" i="63"/>
  <c r="BX10" i="63"/>
  <c r="BW10" i="63"/>
  <c r="BV10" i="63"/>
  <c r="BU10" i="63"/>
  <c r="BT10" i="63"/>
  <c r="BS10" i="63"/>
  <c r="BR10" i="63"/>
  <c r="BQ10" i="63"/>
  <c r="DI9" i="63"/>
  <c r="DH9" i="63"/>
  <c r="DG9" i="63"/>
  <c r="DF9" i="63"/>
  <c r="DE9" i="63"/>
  <c r="DD9" i="63"/>
  <c r="DC9" i="63"/>
  <c r="DB9" i="63"/>
  <c r="DA9" i="63"/>
  <c r="CZ9" i="63"/>
  <c r="CY9" i="63"/>
  <c r="CX9" i="63"/>
  <c r="CW9" i="63"/>
  <c r="CV9" i="63"/>
  <c r="CU9" i="63"/>
  <c r="CT9" i="63"/>
  <c r="CS9" i="63"/>
  <c r="CR9" i="63"/>
  <c r="CQ9" i="63"/>
  <c r="CP9" i="63"/>
  <c r="CO9" i="63"/>
  <c r="CN9" i="63"/>
  <c r="CM9" i="63"/>
  <c r="CL9" i="63"/>
  <c r="CK9" i="63"/>
  <c r="CJ9" i="63"/>
  <c r="CI9" i="63"/>
  <c r="CH9" i="63"/>
  <c r="CG9" i="63"/>
  <c r="CF9" i="63"/>
  <c r="CE9" i="63"/>
  <c r="CD9" i="63"/>
  <c r="CC9" i="63"/>
  <c r="CB9" i="63"/>
  <c r="CA9" i="63"/>
  <c r="BZ9" i="63"/>
  <c r="BY9" i="63"/>
  <c r="BX9" i="63"/>
  <c r="BW9" i="63"/>
  <c r="BV9" i="63"/>
  <c r="BU9" i="63"/>
  <c r="BT9" i="63"/>
  <c r="BS9" i="63"/>
  <c r="BR9" i="63"/>
  <c r="BQ9" i="63"/>
  <c r="DI8" i="63"/>
  <c r="DI2" i="63" s="1"/>
  <c r="DH8" i="63"/>
  <c r="DH2" i="63" s="1"/>
  <c r="DG8" i="63"/>
  <c r="DG2" i="63" s="1"/>
  <c r="DF8" i="63"/>
  <c r="DF2" i="63" s="1"/>
  <c r="DE8" i="63"/>
  <c r="DE2" i="63" s="1"/>
  <c r="DD8" i="63"/>
  <c r="DD2" i="63" s="1"/>
  <c r="DC8" i="63"/>
  <c r="DC2" i="63" s="1"/>
  <c r="DB8" i="63"/>
  <c r="DB2" i="63" s="1"/>
  <c r="DA8" i="63"/>
  <c r="DA2" i="63" s="1"/>
  <c r="CZ8" i="63"/>
  <c r="CZ2" i="63" s="1"/>
  <c r="CY8" i="63"/>
  <c r="CY2" i="63" s="1"/>
  <c r="CX8" i="63"/>
  <c r="CX2" i="63" s="1"/>
  <c r="CW8" i="63"/>
  <c r="CW2" i="63" s="1"/>
  <c r="CV8" i="63"/>
  <c r="CV2" i="63" s="1"/>
  <c r="CU8" i="63"/>
  <c r="CU2" i="63" s="1"/>
  <c r="CT8" i="63"/>
  <c r="CT2" i="63" s="1"/>
  <c r="CS8" i="63"/>
  <c r="CS2" i="63" s="1"/>
  <c r="CR8" i="63"/>
  <c r="CR2" i="63" s="1"/>
  <c r="CQ8" i="63"/>
  <c r="CQ2" i="63" s="1"/>
  <c r="CP8" i="63"/>
  <c r="CP2" i="63" s="1"/>
  <c r="CO8" i="63"/>
  <c r="CO2" i="63" s="1"/>
  <c r="CN8" i="63"/>
  <c r="CN2" i="63" s="1"/>
  <c r="CM8" i="63"/>
  <c r="CM2" i="63" s="1"/>
  <c r="CL8" i="63"/>
  <c r="CL2" i="63" s="1"/>
  <c r="CK8" i="63"/>
  <c r="CK2" i="63" s="1"/>
  <c r="CJ8" i="63"/>
  <c r="CJ2" i="63" s="1"/>
  <c r="CI8" i="63"/>
  <c r="CI2" i="63" s="1"/>
  <c r="CH8" i="63"/>
  <c r="CH2" i="63" s="1"/>
  <c r="CG8" i="63"/>
  <c r="CG2" i="63" s="1"/>
  <c r="CF8" i="63"/>
  <c r="CF2" i="63" s="1"/>
  <c r="CE8" i="63"/>
  <c r="CE2" i="63" s="1"/>
  <c r="CD8" i="63"/>
  <c r="CD2" i="63" s="1"/>
  <c r="CC8" i="63"/>
  <c r="CC2" i="63" s="1"/>
  <c r="CB8" i="63"/>
  <c r="CB2" i="63" s="1"/>
  <c r="CA8" i="63"/>
  <c r="CA2" i="63" s="1"/>
  <c r="BZ8" i="63"/>
  <c r="BZ2" i="63" s="1"/>
  <c r="BY8" i="63"/>
  <c r="BY2" i="63" s="1"/>
  <c r="BX8" i="63"/>
  <c r="BX2" i="63" s="1"/>
  <c r="BW8" i="63"/>
  <c r="BW2" i="63" s="1"/>
  <c r="BV8" i="63"/>
  <c r="BV2" i="63" s="1"/>
  <c r="BU8" i="63"/>
  <c r="BU2" i="63" s="1"/>
  <c r="BT8" i="63"/>
  <c r="BT2" i="63" s="1"/>
  <c r="BS8" i="63"/>
  <c r="BS2" i="63" s="1"/>
  <c r="BR8" i="63"/>
  <c r="BR2" i="63" s="1"/>
  <c r="BQ8" i="63"/>
  <c r="BQ2" i="63" s="1"/>
  <c r="DI7" i="63"/>
  <c r="DH7" i="63"/>
  <c r="DG7" i="63"/>
  <c r="DF7" i="63"/>
  <c r="DE7" i="63"/>
  <c r="DD7" i="63"/>
  <c r="DC7" i="63"/>
  <c r="DB7" i="63"/>
  <c r="DA7" i="63"/>
  <c r="CZ7" i="63"/>
  <c r="CY7" i="63"/>
  <c r="CX7" i="63"/>
  <c r="CW7" i="63"/>
  <c r="CV7" i="63"/>
  <c r="CU7" i="63"/>
  <c r="CT7" i="63"/>
  <c r="CS7" i="63"/>
  <c r="CR7" i="63"/>
  <c r="CQ7" i="63"/>
  <c r="CP7" i="63"/>
  <c r="CO7" i="63"/>
  <c r="CN7" i="63"/>
  <c r="CM7" i="63"/>
  <c r="CL7" i="63"/>
  <c r="CK7" i="63"/>
  <c r="CJ7" i="63"/>
  <c r="CI7" i="63"/>
  <c r="CH7" i="63"/>
  <c r="CG7" i="63"/>
  <c r="CF7" i="63"/>
  <c r="CE7" i="63"/>
  <c r="CD7" i="63"/>
  <c r="CC7" i="63"/>
  <c r="CB7" i="63"/>
  <c r="CA7" i="63"/>
  <c r="BZ7" i="63"/>
  <c r="BY7" i="63"/>
  <c r="BX7" i="63"/>
  <c r="BW7" i="63"/>
  <c r="BV7" i="63"/>
  <c r="BU7" i="63"/>
  <c r="BT7" i="63"/>
  <c r="BS7" i="63"/>
  <c r="BR7" i="63"/>
  <c r="BQ7" i="63"/>
  <c r="DI6" i="63"/>
  <c r="DH6" i="63"/>
  <c r="DG6" i="63"/>
  <c r="DF6" i="63"/>
  <c r="DE6" i="63"/>
  <c r="DD6" i="63"/>
  <c r="DC6" i="63"/>
  <c r="DB6" i="63"/>
  <c r="DA6" i="63"/>
  <c r="CZ6" i="63"/>
  <c r="CY6" i="63"/>
  <c r="CX6" i="63"/>
  <c r="CW6" i="63"/>
  <c r="CV6" i="63"/>
  <c r="CU6" i="63"/>
  <c r="CT6" i="63"/>
  <c r="CS6" i="63"/>
  <c r="CR6" i="63"/>
  <c r="CQ6" i="63"/>
  <c r="CP6" i="63"/>
  <c r="CO6" i="63"/>
  <c r="CN6" i="63"/>
  <c r="CM6" i="63"/>
  <c r="CL6" i="63"/>
  <c r="CK6" i="63"/>
  <c r="CJ6" i="63"/>
  <c r="CI6" i="63"/>
  <c r="CH6" i="63"/>
  <c r="CG6" i="63"/>
  <c r="CF6" i="63"/>
  <c r="CE6" i="63"/>
  <c r="CD6" i="63"/>
  <c r="CC6" i="63"/>
  <c r="CB6" i="63"/>
  <c r="CA6" i="63"/>
  <c r="BZ6" i="63"/>
  <c r="BY6" i="63"/>
  <c r="BX6" i="63"/>
  <c r="BW6" i="63"/>
  <c r="BV6" i="63"/>
  <c r="BU6" i="63"/>
  <c r="BT6" i="63"/>
  <c r="BS6" i="63"/>
  <c r="BR6" i="63"/>
  <c r="BQ6" i="63"/>
  <c r="BW91" i="63" l="1"/>
  <c r="BQ90" i="63"/>
  <c r="BX91" i="63"/>
  <c r="BX89" i="63"/>
  <c r="BY89" i="63"/>
  <c r="BY91" i="63"/>
  <c r="BV89" i="63"/>
  <c r="BZ89" i="63"/>
  <c r="BV91" i="63"/>
  <c r="BT94" i="63"/>
  <c r="BW89" i="63"/>
  <c r="EM8" i="63"/>
  <c r="EM13" i="63"/>
  <c r="EM42" i="63" s="1"/>
  <c r="EM19" i="63"/>
  <c r="EM9" i="63"/>
  <c r="EM15" i="63"/>
  <c r="EM20" i="63"/>
  <c r="EM11" i="63"/>
  <c r="EM16" i="63"/>
  <c r="EM21" i="63"/>
  <c r="EM7" i="63"/>
  <c r="EM12" i="63"/>
  <c r="EM17" i="63"/>
  <c r="EM10" i="63"/>
  <c r="EM14" i="63"/>
  <c r="EM18" i="63"/>
  <c r="EK7" i="63"/>
  <c r="EK8" i="63"/>
  <c r="EK9" i="63"/>
  <c r="EK10" i="63"/>
  <c r="EK11" i="63"/>
  <c r="EK12" i="63"/>
  <c r="EK13" i="63"/>
  <c r="EK14" i="63"/>
  <c r="EK15" i="63"/>
  <c r="EK16" i="63"/>
  <c r="EK17" i="63"/>
  <c r="EK18" i="63"/>
  <c r="EK19" i="63"/>
  <c r="EK20" i="63"/>
  <c r="EK21" i="63"/>
  <c r="EL7" i="63"/>
  <c r="EL8" i="63"/>
  <c r="EL9" i="63"/>
  <c r="EL10" i="63"/>
  <c r="EL11" i="63"/>
  <c r="EL12" i="63"/>
  <c r="EL13" i="63"/>
  <c r="EL14" i="63"/>
  <c r="EL15" i="63"/>
  <c r="EL16" i="63"/>
  <c r="EL17" i="63"/>
  <c r="EL18" i="63"/>
  <c r="EL19" i="63"/>
  <c r="EL20" i="63"/>
  <c r="EL21" i="63"/>
  <c r="EJ7" i="63"/>
  <c r="EJ8" i="63"/>
  <c r="EJ9" i="63"/>
  <c r="EJ10" i="63"/>
  <c r="EJ11" i="63"/>
  <c r="EJ12" i="63"/>
  <c r="EJ13" i="63"/>
  <c r="EJ14" i="63"/>
  <c r="EJ15" i="63"/>
  <c r="EJ16" i="63"/>
  <c r="EJ17" i="63"/>
  <c r="EJ18" i="63"/>
  <c r="EJ19" i="63"/>
  <c r="EJ20" i="63"/>
  <c r="EJ21" i="63"/>
  <c r="BT104" i="63"/>
  <c r="BQ104" i="63"/>
  <c r="BU104" i="63"/>
  <c r="BS106" i="63"/>
  <c r="BT95" i="63"/>
  <c r="BR94" i="63"/>
  <c r="BR90" i="63"/>
  <c r="BR88" i="63"/>
  <c r="BT87" i="63"/>
  <c r="BR86" i="63"/>
  <c r="BT85" i="63"/>
  <c r="BR84" i="63"/>
  <c r="BT83" i="63"/>
  <c r="BS95" i="63"/>
  <c r="BQ94" i="63"/>
  <c r="BQ88" i="63"/>
  <c r="BS87" i="63"/>
  <c r="BQ86" i="63"/>
  <c r="BS85" i="63"/>
  <c r="BQ84" i="63"/>
  <c r="BS83" i="63"/>
  <c r="BQ95" i="63"/>
  <c r="BS94" i="63"/>
  <c r="BS90" i="63"/>
  <c r="BS88" i="63"/>
  <c r="BQ87" i="63"/>
  <c r="BS86" i="63"/>
  <c r="BQ85" i="63"/>
  <c r="BS84" i="63"/>
  <c r="BQ83" i="63"/>
  <c r="BT90" i="63"/>
  <c r="BT84" i="63"/>
  <c r="BR83" i="63"/>
  <c r="BT86" i="63"/>
  <c r="BR85" i="63"/>
  <c r="BR95" i="63"/>
  <c r="BR87" i="63"/>
  <c r="BT88" i="63"/>
  <c r="BR104" i="63"/>
  <c r="BU105" i="63"/>
  <c r="BT106" i="63"/>
  <c r="BS107" i="63"/>
  <c r="BW107" i="63"/>
  <c r="BR108" i="63"/>
  <c r="BZ108" i="63"/>
  <c r="BY109" i="63"/>
  <c r="BX95" i="63"/>
  <c r="BZ94" i="63"/>
  <c r="BV94" i="63"/>
  <c r="BX93" i="63"/>
  <c r="BZ90" i="63"/>
  <c r="BV90" i="63"/>
  <c r="BZ88" i="63"/>
  <c r="BV88" i="63"/>
  <c r="BX87" i="63"/>
  <c r="BZ86" i="63"/>
  <c r="BV86" i="63"/>
  <c r="BX85" i="63"/>
  <c r="BZ84" i="63"/>
  <c r="BV84" i="63"/>
  <c r="BX83" i="63"/>
  <c r="BW95" i="63"/>
  <c r="BY94" i="63"/>
  <c r="BW93" i="63"/>
  <c r="BY90" i="63"/>
  <c r="BY88" i="63"/>
  <c r="BW87" i="63"/>
  <c r="BY86" i="63"/>
  <c r="BW85" i="63"/>
  <c r="BY84" i="63"/>
  <c r="BW83" i="63"/>
  <c r="BY95" i="63"/>
  <c r="BW94" i="63"/>
  <c r="BY93" i="63"/>
  <c r="BW90" i="63"/>
  <c r="BW88" i="63"/>
  <c r="BY87" i="63"/>
  <c r="BW86" i="63"/>
  <c r="BY85" i="63"/>
  <c r="BW84" i="63"/>
  <c r="BY83" i="63"/>
  <c r="BZ95" i="63"/>
  <c r="BX94" i="63"/>
  <c r="BV93" i="63"/>
  <c r="BX88" i="63"/>
  <c r="BV87" i="63"/>
  <c r="BV95" i="63"/>
  <c r="BZ83" i="63"/>
  <c r="BZ93" i="63"/>
  <c r="BZ87" i="63"/>
  <c r="BX86" i="63"/>
  <c r="BV85" i="63"/>
  <c r="BX90" i="63"/>
  <c r="BX84" i="63"/>
  <c r="BZ85" i="63"/>
  <c r="BV83" i="63"/>
  <c r="BS104" i="63"/>
  <c r="BQ106" i="63"/>
  <c r="BU106" i="63"/>
  <c r="BT107" i="63"/>
  <c r="BX107" i="63"/>
  <c r="BU107" i="63"/>
  <c r="BY107" i="63"/>
  <c r="BX108" i="63"/>
  <c r="BT108" i="63"/>
  <c r="BR107" i="63"/>
  <c r="BV107" i="63"/>
  <c r="BZ107" i="63"/>
  <c r="BQ108" i="63"/>
  <c r="BU108" i="63"/>
  <c r="BY108" i="63"/>
  <c r="BZ109" i="63"/>
  <c r="EM41" i="63" l="1"/>
  <c r="EK42" i="63"/>
  <c r="EK41" i="63"/>
  <c r="EJ42" i="63"/>
  <c r="EJ41" i="63"/>
  <c r="EL42" i="63"/>
  <c r="EL41" i="63"/>
  <c r="BP55" i="63"/>
  <c r="BO55" i="63"/>
  <c r="BN55" i="63"/>
  <c r="BM55" i="63"/>
  <c r="BL55" i="63"/>
  <c r="BK55" i="63"/>
  <c r="BJ55" i="63"/>
  <c r="BI55" i="63"/>
  <c r="BH55" i="63"/>
  <c r="BG55" i="63"/>
  <c r="BF55" i="63"/>
  <c r="BE55" i="63"/>
  <c r="BD55" i="63"/>
  <c r="BC55" i="63"/>
  <c r="BB55" i="63"/>
  <c r="BA55" i="63"/>
  <c r="AZ55" i="63"/>
  <c r="AY55" i="63"/>
  <c r="AX55" i="63"/>
  <c r="AW55" i="63"/>
  <c r="BP54" i="63"/>
  <c r="BO54" i="63"/>
  <c r="BN54" i="63"/>
  <c r="BM54" i="63"/>
  <c r="BL54" i="63"/>
  <c r="BK54" i="63"/>
  <c r="BJ54" i="63"/>
  <c r="BI54" i="63"/>
  <c r="BH54" i="63"/>
  <c r="BG54" i="63"/>
  <c r="BF54" i="63"/>
  <c r="BE54" i="63"/>
  <c r="BD54" i="63"/>
  <c r="BC54" i="63"/>
  <c r="BB54" i="63"/>
  <c r="BA54" i="63"/>
  <c r="AZ54" i="63"/>
  <c r="AY54" i="63"/>
  <c r="AX54" i="63"/>
  <c r="AW54" i="63"/>
  <c r="BP53" i="63"/>
  <c r="BO53" i="63"/>
  <c r="BN53" i="63"/>
  <c r="BM53" i="63"/>
  <c r="BL53" i="63"/>
  <c r="BK53" i="63"/>
  <c r="BJ53" i="63"/>
  <c r="BI53" i="63"/>
  <c r="BH53" i="63"/>
  <c r="BG53" i="63"/>
  <c r="BF53" i="63"/>
  <c r="BE53" i="63"/>
  <c r="BD53" i="63"/>
  <c r="BC53" i="63"/>
  <c r="BB53" i="63"/>
  <c r="BA53" i="63"/>
  <c r="AZ53" i="63"/>
  <c r="AY53" i="63"/>
  <c r="AX53" i="63"/>
  <c r="AW53" i="63"/>
  <c r="BP52" i="63"/>
  <c r="BO52" i="63"/>
  <c r="BN52" i="63"/>
  <c r="BM52" i="63"/>
  <c r="BL52" i="63"/>
  <c r="BK52" i="63"/>
  <c r="BJ52" i="63"/>
  <c r="BI52" i="63"/>
  <c r="BH52" i="63"/>
  <c r="BG52" i="63"/>
  <c r="BF52" i="63"/>
  <c r="BE52" i="63"/>
  <c r="BD52" i="63"/>
  <c r="BC52" i="63"/>
  <c r="BB52" i="63"/>
  <c r="BA52" i="63"/>
  <c r="AZ52" i="63"/>
  <c r="AY52" i="63"/>
  <c r="AX52" i="63"/>
  <c r="AW52" i="63"/>
  <c r="BP51" i="63"/>
  <c r="BO51" i="63"/>
  <c r="BN51" i="63"/>
  <c r="BM51" i="63"/>
  <c r="BL51" i="63"/>
  <c r="BK51" i="63"/>
  <c r="BJ51" i="63"/>
  <c r="BI51" i="63"/>
  <c r="BH51" i="63"/>
  <c r="BG51" i="63"/>
  <c r="BF51" i="63"/>
  <c r="BE51" i="63"/>
  <c r="BD51" i="63"/>
  <c r="BC51" i="63"/>
  <c r="BB51" i="63"/>
  <c r="BA51" i="63"/>
  <c r="AZ51" i="63"/>
  <c r="AY51" i="63"/>
  <c r="AX51" i="63"/>
  <c r="AW51" i="63"/>
  <c r="BP50" i="63"/>
  <c r="BO50" i="63"/>
  <c r="BN50" i="63"/>
  <c r="BM50" i="63"/>
  <c r="BL50" i="63"/>
  <c r="BK50" i="63"/>
  <c r="BJ50" i="63"/>
  <c r="BI50" i="63"/>
  <c r="BH50" i="63"/>
  <c r="BG50" i="63"/>
  <c r="BF50" i="63"/>
  <c r="BE50" i="63"/>
  <c r="BD50" i="63"/>
  <c r="BC50" i="63"/>
  <c r="BB50" i="63"/>
  <c r="BA50" i="63"/>
  <c r="AZ50" i="63"/>
  <c r="AY50" i="63"/>
  <c r="AX50" i="63"/>
  <c r="AW50" i="63"/>
  <c r="BP49" i="63"/>
  <c r="BO49" i="63"/>
  <c r="BN49" i="63"/>
  <c r="BM49" i="63"/>
  <c r="BL49" i="63"/>
  <c r="BK49" i="63"/>
  <c r="BJ49" i="63"/>
  <c r="BI49" i="63"/>
  <c r="BH49" i="63"/>
  <c r="BG49" i="63"/>
  <c r="BF49" i="63"/>
  <c r="BE49" i="63"/>
  <c r="BD49" i="63"/>
  <c r="BC49" i="63"/>
  <c r="BB49" i="63"/>
  <c r="BA49" i="63"/>
  <c r="AZ49" i="63"/>
  <c r="AY49" i="63"/>
  <c r="AX49" i="63"/>
  <c r="AW49" i="63"/>
  <c r="BP48" i="63"/>
  <c r="BO48" i="63"/>
  <c r="BN48" i="63"/>
  <c r="BM48" i="63"/>
  <c r="BL48" i="63"/>
  <c r="BK48" i="63"/>
  <c r="BJ48" i="63"/>
  <c r="BI48" i="63"/>
  <c r="BH48" i="63"/>
  <c r="BG48" i="63"/>
  <c r="BF48" i="63"/>
  <c r="BE48" i="63"/>
  <c r="BD48" i="63"/>
  <c r="BC48" i="63"/>
  <c r="BB48" i="63"/>
  <c r="BA48" i="63"/>
  <c r="AZ48" i="63"/>
  <c r="AY48" i="63"/>
  <c r="AX48" i="63"/>
  <c r="AW48" i="63"/>
  <c r="BP47" i="63"/>
  <c r="BO47" i="63"/>
  <c r="BN47" i="63"/>
  <c r="BM47" i="63"/>
  <c r="BL47" i="63"/>
  <c r="BK47" i="63"/>
  <c r="BJ47" i="63"/>
  <c r="BI47" i="63"/>
  <c r="BH47" i="63"/>
  <c r="BG47" i="63"/>
  <c r="BF47" i="63"/>
  <c r="BE47" i="63"/>
  <c r="BD47" i="63"/>
  <c r="BC47" i="63"/>
  <c r="BB47" i="63"/>
  <c r="BA47" i="63"/>
  <c r="AZ47" i="63"/>
  <c r="AY47" i="63"/>
  <c r="AX47" i="63"/>
  <c r="AW47" i="63"/>
  <c r="BP46" i="63"/>
  <c r="BO46" i="63"/>
  <c r="BK46" i="63"/>
  <c r="BJ46" i="63"/>
  <c r="BF46" i="63"/>
  <c r="BE46" i="63"/>
  <c r="BD46" i="63"/>
  <c r="BP45" i="63"/>
  <c r="BO45" i="63"/>
  <c r="BN45" i="63"/>
  <c r="BM45" i="63"/>
  <c r="BL45" i="63"/>
  <c r="BK45" i="63"/>
  <c r="BJ45" i="63"/>
  <c r="BI45" i="63"/>
  <c r="BH45" i="63"/>
  <c r="BG45" i="63"/>
  <c r="BF45" i="63"/>
  <c r="BE45" i="63"/>
  <c r="BD45" i="63"/>
  <c r="BC45" i="63"/>
  <c r="BB45" i="63"/>
  <c r="BA45" i="63"/>
  <c r="AZ45" i="63"/>
  <c r="AY45" i="63"/>
  <c r="AX45" i="63"/>
  <c r="AW45" i="63"/>
  <c r="BP44" i="63"/>
  <c r="BO44" i="63"/>
  <c r="BN44" i="63"/>
  <c r="BM44" i="63"/>
  <c r="BL44" i="63"/>
  <c r="BK44" i="63"/>
  <c r="BJ44" i="63"/>
  <c r="BI44" i="63"/>
  <c r="BH44" i="63"/>
  <c r="BG44" i="63"/>
  <c r="BF44" i="63"/>
  <c r="BE44" i="63"/>
  <c r="BD44" i="63"/>
  <c r="BC44" i="63"/>
  <c r="BB44" i="63"/>
  <c r="BA44" i="63"/>
  <c r="AZ44" i="63"/>
  <c r="AY44" i="63"/>
  <c r="AX44" i="63"/>
  <c r="AW44" i="63"/>
  <c r="BL43" i="63"/>
  <c r="BF43" i="63"/>
  <c r="BE43" i="63"/>
  <c r="BA43" i="63"/>
  <c r="AZ43" i="63"/>
  <c r="BP21" i="63"/>
  <c r="BO21" i="63"/>
  <c r="BN21" i="63"/>
  <c r="BM21" i="63"/>
  <c r="BL21" i="63"/>
  <c r="BK21" i="63"/>
  <c r="BJ21" i="63"/>
  <c r="BI21" i="63"/>
  <c r="BH21" i="63"/>
  <c r="BG21" i="63"/>
  <c r="BF21" i="63"/>
  <c r="BE21" i="63"/>
  <c r="BD21" i="63"/>
  <c r="BC21" i="63"/>
  <c r="BB21" i="63"/>
  <c r="BA21" i="63"/>
  <c r="AZ21" i="63"/>
  <c r="AY21" i="63"/>
  <c r="AX21" i="63"/>
  <c r="AW21" i="63"/>
  <c r="BP20" i="63"/>
  <c r="BO20" i="63"/>
  <c r="BN20" i="63"/>
  <c r="BM20" i="63"/>
  <c r="BL20" i="63"/>
  <c r="BK20" i="63"/>
  <c r="BJ20" i="63"/>
  <c r="BI20" i="63"/>
  <c r="BH20" i="63"/>
  <c r="BG20" i="63"/>
  <c r="BF20" i="63"/>
  <c r="BE20" i="63"/>
  <c r="BD20" i="63"/>
  <c r="BC20" i="63"/>
  <c r="BB20" i="63"/>
  <c r="BA20" i="63"/>
  <c r="AZ20" i="63"/>
  <c r="AY20" i="63"/>
  <c r="AX20" i="63"/>
  <c r="AW20" i="63"/>
  <c r="BP19" i="63"/>
  <c r="BP67" i="63" s="1"/>
  <c r="BO19" i="63"/>
  <c r="BN19" i="63"/>
  <c r="BM19" i="63"/>
  <c r="BL19" i="63"/>
  <c r="BK19" i="63"/>
  <c r="BJ19" i="63"/>
  <c r="BJ67" i="63" s="1"/>
  <c r="BI19" i="63"/>
  <c r="BH19" i="63"/>
  <c r="BH67" i="63" s="1"/>
  <c r="BG19" i="63"/>
  <c r="BF19" i="63"/>
  <c r="BE19" i="63"/>
  <c r="BD19" i="63"/>
  <c r="BC19" i="63"/>
  <c r="BB19" i="63"/>
  <c r="BB67" i="63" s="1"/>
  <c r="BA19" i="63"/>
  <c r="AZ19" i="63"/>
  <c r="AZ67" i="63" s="1"/>
  <c r="AY19" i="63"/>
  <c r="AX19" i="63"/>
  <c r="AW19" i="63"/>
  <c r="BP18" i="63"/>
  <c r="BO18" i="63"/>
  <c r="BN18" i="63"/>
  <c r="BN66" i="63" s="1"/>
  <c r="BM18" i="63"/>
  <c r="BL18" i="63"/>
  <c r="BK18" i="63"/>
  <c r="BJ18" i="63"/>
  <c r="BI18" i="63"/>
  <c r="BH18" i="63"/>
  <c r="BG18" i="63"/>
  <c r="BF18" i="63"/>
  <c r="BF66" i="63" s="1"/>
  <c r="BE18" i="63"/>
  <c r="BD18" i="63"/>
  <c r="BD66" i="63" s="1"/>
  <c r="BC18" i="63"/>
  <c r="BB18" i="63"/>
  <c r="BA18" i="63"/>
  <c r="AZ18" i="63"/>
  <c r="AY18" i="63"/>
  <c r="AX18" i="63"/>
  <c r="AW18" i="63"/>
  <c r="BP17" i="63"/>
  <c r="BP65" i="63" s="1"/>
  <c r="BO17" i="63"/>
  <c r="BN17" i="63"/>
  <c r="BM17" i="63"/>
  <c r="BL17" i="63"/>
  <c r="BK17" i="63"/>
  <c r="BJ17" i="63"/>
  <c r="BJ65" i="63" s="1"/>
  <c r="BI17" i="63"/>
  <c r="BH17" i="63"/>
  <c r="BH65" i="63" s="1"/>
  <c r="BG17" i="63"/>
  <c r="BF17" i="63"/>
  <c r="BE17" i="63"/>
  <c r="BD17" i="63"/>
  <c r="BC17" i="63"/>
  <c r="BB17" i="63"/>
  <c r="BB65" i="63" s="1"/>
  <c r="BA17" i="63"/>
  <c r="AZ17" i="63"/>
  <c r="AZ65" i="63" s="1"/>
  <c r="AY17" i="63"/>
  <c r="AX17" i="63"/>
  <c r="AW17" i="63"/>
  <c r="BP16" i="63"/>
  <c r="BO16" i="63"/>
  <c r="BN16" i="63"/>
  <c r="BN64" i="63" s="1"/>
  <c r="BM16" i="63"/>
  <c r="BL16" i="63"/>
  <c r="BK16" i="63"/>
  <c r="BJ16" i="63"/>
  <c r="BI16" i="63"/>
  <c r="BH16" i="63"/>
  <c r="BG16" i="63"/>
  <c r="BF16" i="63"/>
  <c r="BF64" i="63" s="1"/>
  <c r="BE16" i="63"/>
  <c r="BD16" i="63"/>
  <c r="BD64" i="63" s="1"/>
  <c r="BC16" i="63"/>
  <c r="BB16" i="63"/>
  <c r="BA16" i="63"/>
  <c r="AZ16" i="63"/>
  <c r="AY16" i="63"/>
  <c r="AX16" i="63"/>
  <c r="AW16" i="63"/>
  <c r="BP15" i="63"/>
  <c r="BP63" i="63" s="1"/>
  <c r="BO15" i="63"/>
  <c r="BN15" i="63"/>
  <c r="BM15" i="63"/>
  <c r="BL15" i="63"/>
  <c r="BK15" i="63"/>
  <c r="BJ15" i="63"/>
  <c r="BJ63" i="63" s="1"/>
  <c r="BI15" i="63"/>
  <c r="BH15" i="63"/>
  <c r="BH63" i="63" s="1"/>
  <c r="BG15" i="63"/>
  <c r="BF15" i="63"/>
  <c r="BE15" i="63"/>
  <c r="BD15" i="63"/>
  <c r="BC15" i="63"/>
  <c r="BB15" i="63"/>
  <c r="BB63" i="63" s="1"/>
  <c r="BA15" i="63"/>
  <c r="AZ15" i="63"/>
  <c r="AZ63" i="63" s="1"/>
  <c r="AY15" i="63"/>
  <c r="AX15" i="63"/>
  <c r="AW15" i="63"/>
  <c r="BP14" i="63"/>
  <c r="BO14" i="63"/>
  <c r="BN14" i="63"/>
  <c r="BN62" i="63" s="1"/>
  <c r="BM14" i="63"/>
  <c r="BL14" i="63"/>
  <c r="BL62" i="63" s="1"/>
  <c r="BK14" i="63"/>
  <c r="BJ14" i="63"/>
  <c r="BI14" i="63"/>
  <c r="BH14" i="63"/>
  <c r="BG14" i="63"/>
  <c r="BF14" i="63"/>
  <c r="BF62" i="63" s="1"/>
  <c r="BE14" i="63"/>
  <c r="BD14" i="63"/>
  <c r="BD62" i="63" s="1"/>
  <c r="BC14" i="63"/>
  <c r="BB14" i="63"/>
  <c r="BA14" i="63"/>
  <c r="AZ14" i="63"/>
  <c r="AY14" i="63"/>
  <c r="AX14" i="63"/>
  <c r="AX62" i="63" s="1"/>
  <c r="AW14" i="63"/>
  <c r="BP13" i="63"/>
  <c r="BP61" i="63" s="1"/>
  <c r="BO13" i="63"/>
  <c r="BO42" i="63" s="1"/>
  <c r="BN13" i="63"/>
  <c r="BM13" i="63"/>
  <c r="BM42" i="63" s="1"/>
  <c r="BL13" i="63"/>
  <c r="BK13" i="63"/>
  <c r="BJ13" i="63"/>
  <c r="BI13" i="63"/>
  <c r="BH13" i="63"/>
  <c r="BH61" i="63" s="1"/>
  <c r="BG13" i="63"/>
  <c r="BG42" i="63" s="1"/>
  <c r="BF13" i="63"/>
  <c r="BE13" i="63"/>
  <c r="BD13" i="63"/>
  <c r="BC13" i="63"/>
  <c r="BB13" i="63"/>
  <c r="BA13" i="63"/>
  <c r="AZ13" i="63"/>
  <c r="AZ61" i="63" s="1"/>
  <c r="AY13" i="63"/>
  <c r="AX13" i="63"/>
  <c r="AW13" i="63"/>
  <c r="BP12" i="63"/>
  <c r="BO12" i="63"/>
  <c r="BN12" i="63"/>
  <c r="BN60" i="63" s="1"/>
  <c r="BM12" i="63"/>
  <c r="BL12" i="63"/>
  <c r="BL60" i="63" s="1"/>
  <c r="BK12" i="63"/>
  <c r="BJ12" i="63"/>
  <c r="BI12" i="63"/>
  <c r="BH12" i="63"/>
  <c r="BG12" i="63"/>
  <c r="BF12" i="63"/>
  <c r="BF60" i="63" s="1"/>
  <c r="BE12" i="63"/>
  <c r="BD12" i="63"/>
  <c r="BD60" i="63" s="1"/>
  <c r="BC12" i="63"/>
  <c r="BB12" i="63"/>
  <c r="BA12" i="63"/>
  <c r="AZ12" i="63"/>
  <c r="AY12" i="63"/>
  <c r="AX12" i="63"/>
  <c r="AX60" i="63" s="1"/>
  <c r="AW12" i="63"/>
  <c r="BP11" i="63"/>
  <c r="BO11" i="63"/>
  <c r="BN11" i="63"/>
  <c r="BM11" i="63"/>
  <c r="BL11" i="63"/>
  <c r="BK11" i="63"/>
  <c r="BJ11" i="63"/>
  <c r="BI11" i="63"/>
  <c r="BH11" i="63"/>
  <c r="BG11" i="63"/>
  <c r="BF11" i="63"/>
  <c r="BE11" i="63"/>
  <c r="BD11" i="63"/>
  <c r="BC11" i="63"/>
  <c r="BB11" i="63"/>
  <c r="BA11" i="63"/>
  <c r="AZ11" i="63"/>
  <c r="AY11" i="63"/>
  <c r="AX11" i="63"/>
  <c r="AW11" i="63"/>
  <c r="BP10" i="63"/>
  <c r="BO10" i="63"/>
  <c r="BN10" i="63"/>
  <c r="BM10" i="63"/>
  <c r="BL10" i="63"/>
  <c r="BK10" i="63"/>
  <c r="BJ10" i="63"/>
  <c r="BI10" i="63"/>
  <c r="BH10" i="63"/>
  <c r="BG10" i="63"/>
  <c r="BF10" i="63"/>
  <c r="BE10" i="63"/>
  <c r="BD10" i="63"/>
  <c r="BC10" i="63"/>
  <c r="BB10" i="63"/>
  <c r="BA10" i="63"/>
  <c r="AZ10" i="63"/>
  <c r="AY10" i="63"/>
  <c r="AX10" i="63"/>
  <c r="AW10" i="63"/>
  <c r="BP9" i="63"/>
  <c r="BO9" i="63"/>
  <c r="BN9" i="63"/>
  <c r="BM9" i="63"/>
  <c r="BL9" i="63"/>
  <c r="BK9" i="63"/>
  <c r="BJ9" i="63"/>
  <c r="BI9" i="63"/>
  <c r="BH9" i="63"/>
  <c r="BG9" i="63"/>
  <c r="BF9" i="63"/>
  <c r="BE9" i="63"/>
  <c r="BD9" i="63"/>
  <c r="BC9" i="63"/>
  <c r="BB9" i="63"/>
  <c r="BA9" i="63"/>
  <c r="AZ9" i="63"/>
  <c r="AY9" i="63"/>
  <c r="AX9" i="63"/>
  <c r="AW9" i="63"/>
  <c r="BP8" i="63"/>
  <c r="BO8" i="63"/>
  <c r="BN8" i="63"/>
  <c r="BM8" i="63"/>
  <c r="BL8" i="63"/>
  <c r="BK8" i="63"/>
  <c r="BJ8" i="63"/>
  <c r="BI8" i="63"/>
  <c r="BH8" i="63"/>
  <c r="BG8" i="63"/>
  <c r="BF8" i="63"/>
  <c r="BE8" i="63"/>
  <c r="BD8" i="63"/>
  <c r="BC8" i="63"/>
  <c r="BB8" i="63"/>
  <c r="BA8" i="63"/>
  <c r="AZ8" i="63"/>
  <c r="AY8" i="63"/>
  <c r="AX8" i="63"/>
  <c r="AW8" i="63"/>
  <c r="BP7" i="63"/>
  <c r="BO7" i="63"/>
  <c r="BN7" i="63"/>
  <c r="BM7" i="63"/>
  <c r="BL7" i="63"/>
  <c r="BK7" i="63"/>
  <c r="BJ7" i="63"/>
  <c r="BI7" i="63"/>
  <c r="BH7" i="63"/>
  <c r="BG7" i="63"/>
  <c r="BF7" i="63"/>
  <c r="BE7" i="63"/>
  <c r="BD7" i="63"/>
  <c r="BC7" i="63"/>
  <c r="BB7" i="63"/>
  <c r="BA7" i="63"/>
  <c r="AZ7" i="63"/>
  <c r="AY7" i="63"/>
  <c r="AX7" i="63"/>
  <c r="AW7" i="63"/>
  <c r="BP6" i="63"/>
  <c r="BO6" i="63"/>
  <c r="BN6" i="63"/>
  <c r="BM6" i="63"/>
  <c r="BL6" i="63"/>
  <c r="BK6" i="63"/>
  <c r="BJ6" i="63"/>
  <c r="BI6" i="63"/>
  <c r="BH6" i="63"/>
  <c r="BG6" i="63"/>
  <c r="BF6" i="63"/>
  <c r="BE6" i="63"/>
  <c r="BD6" i="63"/>
  <c r="BC6" i="63"/>
  <c r="BB6" i="63"/>
  <c r="BA6" i="63"/>
  <c r="AZ6" i="63"/>
  <c r="AY6" i="63"/>
  <c r="AX6" i="63"/>
  <c r="AW6" i="63"/>
  <c r="A88" i="52"/>
  <c r="A87" i="52"/>
  <c r="A86" i="52"/>
  <c r="G33" i="36"/>
  <c r="G34" i="36" s="1"/>
  <c r="G32" i="36"/>
  <c r="A85" i="52"/>
  <c r="AX66" i="63" l="1"/>
  <c r="AX64" i="63"/>
  <c r="BL64" i="63"/>
  <c r="BL66" i="63"/>
  <c r="BK60" i="63"/>
  <c r="AY61" i="63"/>
  <c r="BK62" i="63"/>
  <c r="AY63" i="63"/>
  <c r="BG63" i="63"/>
  <c r="BO63" i="63"/>
  <c r="BK64" i="63"/>
  <c r="AY65" i="63"/>
  <c r="BG65" i="63"/>
  <c r="BP60" i="63"/>
  <c r="BO65" i="63"/>
  <c r="BK66" i="63"/>
  <c r="AY67" i="63"/>
  <c r="BG67" i="63"/>
  <c r="BO67" i="63"/>
  <c r="BD63" i="63"/>
  <c r="AZ60" i="63"/>
  <c r="AZ62" i="63"/>
  <c r="BP62" i="63"/>
  <c r="BH60" i="63"/>
  <c r="BH62" i="63"/>
  <c r="BB60" i="63"/>
  <c r="BJ60" i="63"/>
  <c r="AX61" i="63"/>
  <c r="BF61" i="63"/>
  <c r="BN61" i="63"/>
  <c r="BB62" i="63"/>
  <c r="BJ62" i="63"/>
  <c r="AX63" i="63"/>
  <c r="BF63" i="63"/>
  <c r="BN63" i="63"/>
  <c r="BB64" i="63"/>
  <c r="BJ64" i="63"/>
  <c r="AX65" i="63"/>
  <c r="BF65" i="63"/>
  <c r="BN65" i="63"/>
  <c r="BB66" i="63"/>
  <c r="BJ66" i="63"/>
  <c r="AX67" i="63"/>
  <c r="BF67" i="63"/>
  <c r="BN67" i="63"/>
  <c r="BL63" i="63"/>
  <c r="BH64" i="63"/>
  <c r="BP64" i="63"/>
  <c r="BD65" i="63"/>
  <c r="BL65" i="63"/>
  <c r="AZ66" i="63"/>
  <c r="BH66" i="63"/>
  <c r="BP66" i="63"/>
  <c r="BD67" i="63"/>
  <c r="BL67" i="63"/>
  <c r="AZ64" i="63"/>
  <c r="BA60" i="63"/>
  <c r="BI60" i="63"/>
  <c r="AW61" i="63"/>
  <c r="BE61" i="63"/>
  <c r="BA62" i="63"/>
  <c r="BI62" i="63"/>
  <c r="AW63" i="63"/>
  <c r="BE63" i="63"/>
  <c r="BM63" i="63"/>
  <c r="BA64" i="63"/>
  <c r="BI64" i="63"/>
  <c r="AW65" i="63"/>
  <c r="BE65" i="63"/>
  <c r="BM65" i="63"/>
  <c r="BA66" i="63"/>
  <c r="BI66" i="63"/>
  <c r="AW67" i="63"/>
  <c r="BE67" i="63"/>
  <c r="BM67" i="63"/>
  <c r="BC60" i="63"/>
  <c r="BC66" i="63"/>
  <c r="BC62" i="63"/>
  <c r="BC64" i="63"/>
  <c r="BO64" i="63"/>
  <c r="BM66" i="63"/>
  <c r="BL41" i="63"/>
  <c r="BK41" i="63"/>
  <c r="BK61" i="63"/>
  <c r="BI41" i="63"/>
  <c r="BI67" i="63"/>
  <c r="BG66" i="63"/>
  <c r="BE66" i="63"/>
  <c r="BD41" i="63"/>
  <c r="BD57" i="63" s="1"/>
  <c r="BC41" i="63"/>
  <c r="BC61" i="63"/>
  <c r="BA41" i="63"/>
  <c r="BA67" i="63"/>
  <c r="AY64" i="63"/>
  <c r="AW60" i="63"/>
  <c r="AW42" i="63"/>
  <c r="BE42" i="63"/>
  <c r="BE60" i="63"/>
  <c r="BM60" i="63"/>
  <c r="BA61" i="63"/>
  <c r="BI61" i="63"/>
  <c r="AW62" i="63"/>
  <c r="BE62" i="63"/>
  <c r="BM62" i="63"/>
  <c r="BA63" i="63"/>
  <c r="BI63" i="63"/>
  <c r="AW64" i="63"/>
  <c r="BE64" i="63"/>
  <c r="BM64" i="63"/>
  <c r="BA65" i="63"/>
  <c r="BI65" i="63"/>
  <c r="AW66" i="63"/>
  <c r="BB41" i="63"/>
  <c r="BJ41" i="63"/>
  <c r="BJ57" i="63" s="1"/>
  <c r="AX42" i="63"/>
  <c r="BF42" i="63"/>
  <c r="BN42" i="63"/>
  <c r="BB61" i="63"/>
  <c r="BJ61" i="63"/>
  <c r="AY42" i="63"/>
  <c r="AY60" i="63"/>
  <c r="BG62" i="63"/>
  <c r="BK65" i="63"/>
  <c r="AY66" i="63"/>
  <c r="AZ42" i="63"/>
  <c r="BH42" i="63"/>
  <c r="BP42" i="63"/>
  <c r="BD61" i="63"/>
  <c r="BL61" i="63"/>
  <c r="BG60" i="63"/>
  <c r="AY62" i="63"/>
  <c r="BK63" i="63"/>
  <c r="BC65" i="63"/>
  <c r="BK67" i="63"/>
  <c r="AW41" i="63"/>
  <c r="BE41" i="63"/>
  <c r="BE57" i="63" s="1"/>
  <c r="BM41" i="63"/>
  <c r="BA42" i="63"/>
  <c r="BI42" i="63"/>
  <c r="BM61" i="63"/>
  <c r="BC67" i="63"/>
  <c r="AX41" i="63"/>
  <c r="BF41" i="63"/>
  <c r="BF58" i="63" s="1"/>
  <c r="BN41" i="63"/>
  <c r="BB42" i="63"/>
  <c r="BJ42" i="63"/>
  <c r="BO60" i="63"/>
  <c r="BC63" i="63"/>
  <c r="BG64" i="63"/>
  <c r="BO66" i="63"/>
  <c r="AY41" i="63"/>
  <c r="BG41" i="63"/>
  <c r="BO41" i="63"/>
  <c r="BO57" i="63" s="1"/>
  <c r="BC42" i="63"/>
  <c r="BK42" i="63"/>
  <c r="BG61" i="63"/>
  <c r="BO61" i="63"/>
  <c r="BO62" i="63"/>
  <c r="AZ41" i="63"/>
  <c r="BH41" i="63"/>
  <c r="BP41" i="63"/>
  <c r="BD42" i="63"/>
  <c r="BL42" i="63"/>
  <c r="CW7" i="65"/>
  <c r="CE98" i="65"/>
  <c r="CD98" i="65"/>
  <c r="CC98" i="65"/>
  <c r="CB98" i="65"/>
  <c r="CA98" i="65"/>
  <c r="CE95" i="65"/>
  <c r="CD95" i="65"/>
  <c r="CC95" i="65"/>
  <c r="CB95" i="65"/>
  <c r="CA95" i="65"/>
  <c r="CE94" i="65"/>
  <c r="CD94" i="65"/>
  <c r="CC94" i="65"/>
  <c r="CB94" i="65"/>
  <c r="CA94" i="65"/>
  <c r="CE93" i="65"/>
  <c r="CD93" i="65"/>
  <c r="CC93" i="65"/>
  <c r="CB93" i="65"/>
  <c r="CA93" i="65"/>
  <c r="CE91" i="65"/>
  <c r="CD91" i="65"/>
  <c r="CC91" i="65"/>
  <c r="CB91" i="65"/>
  <c r="CA91" i="65"/>
  <c r="CE89" i="65"/>
  <c r="CD89" i="65"/>
  <c r="CC89" i="65"/>
  <c r="CB89" i="65"/>
  <c r="CA89" i="65"/>
  <c r="CE88" i="65"/>
  <c r="CD88" i="65"/>
  <c r="CC88" i="65"/>
  <c r="CB88" i="65"/>
  <c r="CA88" i="65"/>
  <c r="CE86" i="65"/>
  <c r="CD86" i="65"/>
  <c r="CC86" i="65"/>
  <c r="CB86" i="65"/>
  <c r="CA86" i="65"/>
  <c r="CE80" i="65"/>
  <c r="CD80" i="65"/>
  <c r="CC80" i="65"/>
  <c r="CB80" i="65"/>
  <c r="CA80" i="65"/>
  <c r="CE79" i="65"/>
  <c r="CD79" i="65"/>
  <c r="CC79" i="65"/>
  <c r="CB79" i="65"/>
  <c r="CA79" i="65"/>
  <c r="CE78" i="65"/>
  <c r="CD78" i="65"/>
  <c r="CC78" i="65"/>
  <c r="CB78" i="65"/>
  <c r="CA78" i="65"/>
  <c r="CE77" i="65"/>
  <c r="CD77" i="65"/>
  <c r="CC77" i="65"/>
  <c r="CB77" i="65"/>
  <c r="CA77" i="65"/>
  <c r="CE76" i="65"/>
  <c r="CD76" i="65"/>
  <c r="CC76" i="65"/>
  <c r="CB76" i="65"/>
  <c r="CA76" i="65"/>
  <c r="CE75" i="65"/>
  <c r="CD75" i="65"/>
  <c r="CC75" i="65"/>
  <c r="CB75" i="65"/>
  <c r="CA75" i="65"/>
  <c r="CE74" i="65"/>
  <c r="CD74" i="65"/>
  <c r="CC74" i="65"/>
  <c r="CB74" i="65"/>
  <c r="CA74" i="65"/>
  <c r="CE73" i="65"/>
  <c r="CD73" i="65"/>
  <c r="CC73" i="65"/>
  <c r="CB73" i="65"/>
  <c r="CA73" i="65"/>
  <c r="CE72" i="65"/>
  <c r="CD72" i="65"/>
  <c r="CC72" i="65"/>
  <c r="CB72" i="65"/>
  <c r="CA72" i="65"/>
  <c r="CE71" i="65"/>
  <c r="CD71" i="65"/>
  <c r="CC71" i="65"/>
  <c r="CB71" i="65"/>
  <c r="CA71" i="65"/>
  <c r="CE70" i="65"/>
  <c r="CD70" i="65"/>
  <c r="CC70" i="65"/>
  <c r="CB70" i="65"/>
  <c r="CA70" i="65"/>
  <c r="CE69" i="65"/>
  <c r="CD69" i="65"/>
  <c r="CC69" i="65"/>
  <c r="CB69" i="65"/>
  <c r="CA69" i="65"/>
  <c r="CE68" i="65"/>
  <c r="CD68" i="65"/>
  <c r="CC68" i="65"/>
  <c r="CB68" i="65"/>
  <c r="CA68" i="65"/>
  <c r="BZ98" i="65"/>
  <c r="BY98" i="65"/>
  <c r="BX98" i="65"/>
  <c r="BW98" i="65"/>
  <c r="BV98" i="65"/>
  <c r="BZ95" i="65"/>
  <c r="BY95" i="65"/>
  <c r="BX95" i="65"/>
  <c r="BW95" i="65"/>
  <c r="BV95" i="65"/>
  <c r="BZ94" i="65"/>
  <c r="BY94" i="65"/>
  <c r="BX94" i="65"/>
  <c r="BW94" i="65"/>
  <c r="BV94" i="65"/>
  <c r="BZ93" i="65"/>
  <c r="BY93" i="65"/>
  <c r="BX93" i="65"/>
  <c r="BW93" i="65"/>
  <c r="BV93" i="65"/>
  <c r="BZ91" i="65"/>
  <c r="BY91" i="65"/>
  <c r="BX91" i="65"/>
  <c r="BW91" i="65"/>
  <c r="BV91" i="65"/>
  <c r="BZ89" i="65"/>
  <c r="BY89" i="65"/>
  <c r="BX89" i="65"/>
  <c r="BW89" i="65"/>
  <c r="BV89" i="65"/>
  <c r="BZ88" i="65"/>
  <c r="BY88" i="65"/>
  <c r="BX88" i="65"/>
  <c r="BW88" i="65"/>
  <c r="BV88" i="65"/>
  <c r="BZ86" i="65"/>
  <c r="BY86" i="65"/>
  <c r="BX86" i="65"/>
  <c r="BW86" i="65"/>
  <c r="BV86" i="65"/>
  <c r="BZ85" i="65"/>
  <c r="BY85" i="65"/>
  <c r="BX85" i="65"/>
  <c r="BW85" i="65"/>
  <c r="BV85" i="65"/>
  <c r="BZ80" i="65"/>
  <c r="BY80" i="65"/>
  <c r="BX80" i="65"/>
  <c r="BW80" i="65"/>
  <c r="BV80" i="65"/>
  <c r="BZ79" i="65"/>
  <c r="BY79" i="65"/>
  <c r="BX79" i="65"/>
  <c r="BW79" i="65"/>
  <c r="BV79" i="65"/>
  <c r="BZ78" i="65"/>
  <c r="BY78" i="65"/>
  <c r="BX78" i="65"/>
  <c r="BW78" i="65"/>
  <c r="BV78" i="65"/>
  <c r="BZ77" i="65"/>
  <c r="BY77" i="65"/>
  <c r="BX77" i="65"/>
  <c r="BW77" i="65"/>
  <c r="BV77" i="65"/>
  <c r="BZ76" i="65"/>
  <c r="BY76" i="65"/>
  <c r="BX76" i="65"/>
  <c r="BW76" i="65"/>
  <c r="BV76" i="65"/>
  <c r="BZ75" i="65"/>
  <c r="BY75" i="65"/>
  <c r="BX75" i="65"/>
  <c r="BW75" i="65"/>
  <c r="BV75" i="65"/>
  <c r="BZ74" i="65"/>
  <c r="BY74" i="65"/>
  <c r="BX74" i="65"/>
  <c r="BW74" i="65"/>
  <c r="BV74" i="65"/>
  <c r="BZ73" i="65"/>
  <c r="BY73" i="65"/>
  <c r="BX73" i="65"/>
  <c r="BW73" i="65"/>
  <c r="BV73" i="65"/>
  <c r="BZ72" i="65"/>
  <c r="BY72" i="65"/>
  <c r="BX72" i="65"/>
  <c r="BW72" i="65"/>
  <c r="BV72" i="65"/>
  <c r="BZ71" i="65"/>
  <c r="BY71" i="65"/>
  <c r="BX71" i="65"/>
  <c r="BW71" i="65"/>
  <c r="BV71" i="65"/>
  <c r="BZ70" i="65"/>
  <c r="BY70" i="65"/>
  <c r="BX70" i="65"/>
  <c r="BW70" i="65"/>
  <c r="BV70" i="65"/>
  <c r="BZ69" i="65"/>
  <c r="BY69" i="65"/>
  <c r="BX69" i="65"/>
  <c r="BW69" i="65"/>
  <c r="BV69" i="65"/>
  <c r="BZ68" i="65"/>
  <c r="BY68" i="65"/>
  <c r="BX68" i="65"/>
  <c r="BW68" i="65"/>
  <c r="BV68" i="65"/>
  <c r="BU98" i="65"/>
  <c r="BT98" i="65"/>
  <c r="BS98" i="65"/>
  <c r="BR98" i="65"/>
  <c r="BQ98" i="65"/>
  <c r="BU95" i="65"/>
  <c r="BT95" i="65"/>
  <c r="BS95" i="65"/>
  <c r="BR95" i="65"/>
  <c r="BQ95" i="65"/>
  <c r="BU94" i="65"/>
  <c r="BT94" i="65"/>
  <c r="BS94" i="65"/>
  <c r="BR94" i="65"/>
  <c r="BQ94" i="65"/>
  <c r="BU93" i="65"/>
  <c r="BT93" i="65"/>
  <c r="BS93" i="65"/>
  <c r="BR93" i="65"/>
  <c r="BQ93" i="65"/>
  <c r="BU91" i="65"/>
  <c r="BT91" i="65"/>
  <c r="BS91" i="65"/>
  <c r="BR91" i="65"/>
  <c r="BQ91" i="65"/>
  <c r="BU89" i="65"/>
  <c r="BT89" i="65"/>
  <c r="BS89" i="65"/>
  <c r="BR89" i="65"/>
  <c r="BQ89" i="65"/>
  <c r="BU88" i="65"/>
  <c r="BT88" i="65"/>
  <c r="BS88" i="65"/>
  <c r="BR88" i="65"/>
  <c r="BQ88" i="65"/>
  <c r="BU86" i="65"/>
  <c r="BT86" i="65"/>
  <c r="BS86" i="65"/>
  <c r="BR86" i="65"/>
  <c r="BQ86" i="65"/>
  <c r="BU85" i="65"/>
  <c r="BT85" i="65"/>
  <c r="BS85" i="65"/>
  <c r="BR85" i="65"/>
  <c r="BQ85" i="65"/>
  <c r="BU80" i="65"/>
  <c r="BT80" i="65"/>
  <c r="BS80" i="65"/>
  <c r="BR80" i="65"/>
  <c r="BQ80" i="65"/>
  <c r="BU79" i="65"/>
  <c r="BT79" i="65"/>
  <c r="BS79" i="65"/>
  <c r="BR79" i="65"/>
  <c r="BQ79" i="65"/>
  <c r="BU78" i="65"/>
  <c r="BT78" i="65"/>
  <c r="BS78" i="65"/>
  <c r="BR78" i="65"/>
  <c r="BQ78" i="65"/>
  <c r="BU77" i="65"/>
  <c r="BT77" i="65"/>
  <c r="BS77" i="65"/>
  <c r="BR77" i="65"/>
  <c r="BQ77" i="65"/>
  <c r="BU76" i="65"/>
  <c r="BT76" i="65"/>
  <c r="BS76" i="65"/>
  <c r="BR76" i="65"/>
  <c r="BQ76" i="65"/>
  <c r="BU75" i="65"/>
  <c r="BT75" i="65"/>
  <c r="BS75" i="65"/>
  <c r="BR75" i="65"/>
  <c r="BQ75" i="65"/>
  <c r="BU74" i="65"/>
  <c r="BT74" i="65"/>
  <c r="BS74" i="65"/>
  <c r="BR74" i="65"/>
  <c r="BQ74" i="65"/>
  <c r="BU73" i="65"/>
  <c r="BT73" i="65"/>
  <c r="BS73" i="65"/>
  <c r="BR73" i="65"/>
  <c r="BQ73" i="65"/>
  <c r="BU72" i="65"/>
  <c r="BT72" i="65"/>
  <c r="BS72" i="65"/>
  <c r="BR72" i="65"/>
  <c r="BQ72" i="65"/>
  <c r="BU71" i="65"/>
  <c r="BT71" i="65"/>
  <c r="BS71" i="65"/>
  <c r="BR71" i="65"/>
  <c r="BQ71" i="65"/>
  <c r="BU70" i="65"/>
  <c r="BT70" i="65"/>
  <c r="BS70" i="65"/>
  <c r="BR70" i="65"/>
  <c r="BQ70" i="65"/>
  <c r="BU69" i="65"/>
  <c r="BT69" i="65"/>
  <c r="BS69" i="65"/>
  <c r="BR69" i="65"/>
  <c r="BQ69" i="65"/>
  <c r="BU68" i="65"/>
  <c r="BT68" i="65"/>
  <c r="BS68" i="65"/>
  <c r="BR68" i="65"/>
  <c r="BQ68" i="65"/>
  <c r="BP98" i="65"/>
  <c r="BO98" i="65"/>
  <c r="BN98" i="65"/>
  <c r="BM98" i="65"/>
  <c r="BL98" i="65"/>
  <c r="BP95" i="65"/>
  <c r="BO95" i="65"/>
  <c r="BN95" i="65"/>
  <c r="BM95" i="65"/>
  <c r="BL95" i="65"/>
  <c r="BP94" i="65"/>
  <c r="BO94" i="65"/>
  <c r="BN94" i="65"/>
  <c r="BM94" i="65"/>
  <c r="BL94" i="65"/>
  <c r="BP93" i="65"/>
  <c r="BO93" i="65"/>
  <c r="BN93" i="65"/>
  <c r="BM93" i="65"/>
  <c r="BL93" i="65"/>
  <c r="BP89" i="65"/>
  <c r="BO89" i="65"/>
  <c r="BN89" i="65"/>
  <c r="BM89" i="65"/>
  <c r="BL89" i="65"/>
  <c r="BP88" i="65"/>
  <c r="BO88" i="65"/>
  <c r="BN88" i="65"/>
  <c r="BM88" i="65"/>
  <c r="BL88" i="65"/>
  <c r="BP86" i="65"/>
  <c r="BO86" i="65"/>
  <c r="BN86" i="65"/>
  <c r="BM86" i="65"/>
  <c r="BL86" i="65"/>
  <c r="BP85" i="65"/>
  <c r="BO85" i="65"/>
  <c r="BN85" i="65"/>
  <c r="BM85" i="65"/>
  <c r="BL85" i="65"/>
  <c r="BP80" i="65"/>
  <c r="BO80" i="65"/>
  <c r="BN80" i="65"/>
  <c r="BM80" i="65"/>
  <c r="BL80" i="65"/>
  <c r="BP79" i="65"/>
  <c r="BO79" i="65"/>
  <c r="BN79" i="65"/>
  <c r="BM79" i="65"/>
  <c r="BL79" i="65"/>
  <c r="BP78" i="65"/>
  <c r="BO78" i="65"/>
  <c r="BN78" i="65"/>
  <c r="BM78" i="65"/>
  <c r="BL78" i="65"/>
  <c r="BP77" i="65"/>
  <c r="BO77" i="65"/>
  <c r="BN77" i="65"/>
  <c r="BM77" i="65"/>
  <c r="BL77" i="65"/>
  <c r="BP76" i="65"/>
  <c r="BO76" i="65"/>
  <c r="BN76" i="65"/>
  <c r="BM76" i="65"/>
  <c r="BL76" i="65"/>
  <c r="BP75" i="65"/>
  <c r="BO75" i="65"/>
  <c r="BN75" i="65"/>
  <c r="BM75" i="65"/>
  <c r="BL75" i="65"/>
  <c r="BP74" i="65"/>
  <c r="BO74" i="65"/>
  <c r="BN74" i="65"/>
  <c r="BM74" i="65"/>
  <c r="BL74" i="65"/>
  <c r="BP73" i="65"/>
  <c r="BO73" i="65"/>
  <c r="BN73" i="65"/>
  <c r="BM73" i="65"/>
  <c r="BL73" i="65"/>
  <c r="BP72" i="65"/>
  <c r="BO72" i="65"/>
  <c r="BN72" i="65"/>
  <c r="BM72" i="65"/>
  <c r="BL72" i="65"/>
  <c r="BP71" i="65"/>
  <c r="BO71" i="65"/>
  <c r="BN71" i="65"/>
  <c r="BM71" i="65"/>
  <c r="BL71" i="65"/>
  <c r="BP70" i="65"/>
  <c r="BO70" i="65"/>
  <c r="BN70" i="65"/>
  <c r="BM70" i="65"/>
  <c r="BL70" i="65"/>
  <c r="BP69" i="65"/>
  <c r="BO69" i="65"/>
  <c r="BN69" i="65"/>
  <c r="BM69" i="65"/>
  <c r="BL69" i="65"/>
  <c r="BP68" i="65"/>
  <c r="BO68" i="65"/>
  <c r="BN68" i="65"/>
  <c r="BM68" i="65"/>
  <c r="BL68" i="65"/>
  <c r="BK98" i="65"/>
  <c r="BJ98" i="65"/>
  <c r="BI98" i="65"/>
  <c r="BH98" i="65"/>
  <c r="BG98" i="65"/>
  <c r="BK95" i="65"/>
  <c r="BJ95" i="65"/>
  <c r="BI95" i="65"/>
  <c r="BH95" i="65"/>
  <c r="BG95" i="65"/>
  <c r="BK94" i="65"/>
  <c r="BJ94" i="65"/>
  <c r="BI94" i="65"/>
  <c r="BH94" i="65"/>
  <c r="BG94" i="65"/>
  <c r="BK93" i="65"/>
  <c r="BJ93" i="65"/>
  <c r="BI93" i="65"/>
  <c r="BH93" i="65"/>
  <c r="BG93" i="65"/>
  <c r="BK89" i="65"/>
  <c r="BJ89" i="65"/>
  <c r="BI89" i="65"/>
  <c r="BH89" i="65"/>
  <c r="BG89" i="65"/>
  <c r="BK88" i="65"/>
  <c r="BJ88" i="65"/>
  <c r="BI88" i="65"/>
  <c r="BH88" i="65"/>
  <c r="BG88" i="65"/>
  <c r="BK86" i="65"/>
  <c r="BJ86" i="65"/>
  <c r="BI86" i="65"/>
  <c r="BH86" i="65"/>
  <c r="BG86" i="65"/>
  <c r="BK85" i="65"/>
  <c r="BJ85" i="65"/>
  <c r="BI85" i="65"/>
  <c r="BH85" i="65"/>
  <c r="BG85" i="65"/>
  <c r="BK80" i="65"/>
  <c r="BJ80" i="65"/>
  <c r="BI80" i="65"/>
  <c r="BH80" i="65"/>
  <c r="BG80" i="65"/>
  <c r="BK79" i="65"/>
  <c r="BJ79" i="65"/>
  <c r="BI79" i="65"/>
  <c r="BH79" i="65"/>
  <c r="BG79" i="65"/>
  <c r="BK78" i="65"/>
  <c r="BJ78" i="65"/>
  <c r="BI78" i="65"/>
  <c r="BH78" i="65"/>
  <c r="BG78" i="65"/>
  <c r="BK77" i="65"/>
  <c r="BJ77" i="65"/>
  <c r="BI77" i="65"/>
  <c r="BH77" i="65"/>
  <c r="BG77" i="65"/>
  <c r="BK76" i="65"/>
  <c r="BJ76" i="65"/>
  <c r="BI76" i="65"/>
  <c r="BH76" i="65"/>
  <c r="BG76" i="65"/>
  <c r="BK75" i="65"/>
  <c r="BJ75" i="65"/>
  <c r="BI75" i="65"/>
  <c r="BH75" i="65"/>
  <c r="BG75" i="65"/>
  <c r="BK74" i="65"/>
  <c r="BJ74" i="65"/>
  <c r="BI74" i="65"/>
  <c r="BH74" i="65"/>
  <c r="BG74" i="65"/>
  <c r="BK73" i="65"/>
  <c r="BJ73" i="65"/>
  <c r="BI73" i="65"/>
  <c r="BH73" i="65"/>
  <c r="BG73" i="65"/>
  <c r="BK72" i="65"/>
  <c r="BJ72" i="65"/>
  <c r="BI72" i="65"/>
  <c r="BH72" i="65"/>
  <c r="BG72" i="65"/>
  <c r="BK71" i="65"/>
  <c r="BJ71" i="65"/>
  <c r="BI71" i="65"/>
  <c r="BH71" i="65"/>
  <c r="BG71" i="65"/>
  <c r="BK70" i="65"/>
  <c r="BJ70" i="65"/>
  <c r="BI70" i="65"/>
  <c r="BH70" i="65"/>
  <c r="BG70" i="65"/>
  <c r="BK69" i="65"/>
  <c r="BJ69" i="65"/>
  <c r="BI69" i="65"/>
  <c r="BH69" i="65"/>
  <c r="BG69" i="65"/>
  <c r="BK68" i="65"/>
  <c r="BJ68" i="65"/>
  <c r="BI68" i="65"/>
  <c r="BH68" i="65"/>
  <c r="BG68" i="65"/>
  <c r="BF98" i="65"/>
  <c r="BE98" i="65"/>
  <c r="BD98" i="65"/>
  <c r="BC98" i="65"/>
  <c r="BB98" i="65"/>
  <c r="BF95" i="65"/>
  <c r="BE95" i="65"/>
  <c r="BD95" i="65"/>
  <c r="BC95" i="65"/>
  <c r="BB95" i="65"/>
  <c r="BF94" i="65"/>
  <c r="BE94" i="65"/>
  <c r="BD94" i="65"/>
  <c r="BC94" i="65"/>
  <c r="BB94" i="65"/>
  <c r="BF93" i="65"/>
  <c r="BE93" i="65"/>
  <c r="BD93" i="65"/>
  <c r="BC93" i="65"/>
  <c r="BB93" i="65"/>
  <c r="BF89" i="65"/>
  <c r="BE89" i="65"/>
  <c r="BD89" i="65"/>
  <c r="BC89" i="65"/>
  <c r="BB89" i="65"/>
  <c r="BF88" i="65"/>
  <c r="BE88" i="65"/>
  <c r="BD88" i="65"/>
  <c r="BC88" i="65"/>
  <c r="BB88" i="65"/>
  <c r="BF86" i="65"/>
  <c r="BE86" i="65"/>
  <c r="BD86" i="65"/>
  <c r="BC86" i="65"/>
  <c r="BB86" i="65"/>
  <c r="BF85" i="65"/>
  <c r="BE85" i="65"/>
  <c r="BD85" i="65"/>
  <c r="BC85" i="65"/>
  <c r="BB85" i="65"/>
  <c r="BF80" i="65"/>
  <c r="BE80" i="65"/>
  <c r="BD80" i="65"/>
  <c r="BC80" i="65"/>
  <c r="BB80" i="65"/>
  <c r="BF79" i="65"/>
  <c r="BE79" i="65"/>
  <c r="BD79" i="65"/>
  <c r="BC79" i="65"/>
  <c r="BB79" i="65"/>
  <c r="BF78" i="65"/>
  <c r="BE78" i="65"/>
  <c r="BD78" i="65"/>
  <c r="BC78" i="65"/>
  <c r="BB78" i="65"/>
  <c r="BF77" i="65"/>
  <c r="BE77" i="65"/>
  <c r="BD77" i="65"/>
  <c r="BC77" i="65"/>
  <c r="BB77" i="65"/>
  <c r="BF76" i="65"/>
  <c r="BE76" i="65"/>
  <c r="BD76" i="65"/>
  <c r="BC76" i="65"/>
  <c r="BB76" i="65"/>
  <c r="BF75" i="65"/>
  <c r="BE75" i="65"/>
  <c r="BD75" i="65"/>
  <c r="BC75" i="65"/>
  <c r="BB75" i="65"/>
  <c r="BF74" i="65"/>
  <c r="BE74" i="65"/>
  <c r="BD74" i="65"/>
  <c r="BC74" i="65"/>
  <c r="BB74" i="65"/>
  <c r="BF73" i="65"/>
  <c r="BE73" i="65"/>
  <c r="BD73" i="65"/>
  <c r="BC73" i="65"/>
  <c r="BB73" i="65"/>
  <c r="BF72" i="65"/>
  <c r="BE72" i="65"/>
  <c r="BD72" i="65"/>
  <c r="BC72" i="65"/>
  <c r="BB72" i="65"/>
  <c r="BF71" i="65"/>
  <c r="BE71" i="65"/>
  <c r="BD71" i="65"/>
  <c r="BC71" i="65"/>
  <c r="BB71" i="65"/>
  <c r="BF70" i="65"/>
  <c r="BE70" i="65"/>
  <c r="BD70" i="65"/>
  <c r="BC70" i="65"/>
  <c r="BB70" i="65"/>
  <c r="BF69" i="65"/>
  <c r="BE69" i="65"/>
  <c r="BD69" i="65"/>
  <c r="BC69" i="65"/>
  <c r="BB69" i="65"/>
  <c r="BF68" i="65"/>
  <c r="BE68" i="65"/>
  <c r="BD68" i="65"/>
  <c r="BC68" i="65"/>
  <c r="BB68" i="65"/>
  <c r="BA98" i="65"/>
  <c r="AZ98" i="65"/>
  <c r="AY98" i="65"/>
  <c r="AX98" i="65"/>
  <c r="AW98" i="65"/>
  <c r="BA95" i="65"/>
  <c r="AZ95" i="65"/>
  <c r="AY95" i="65"/>
  <c r="AX95" i="65"/>
  <c r="AW95" i="65"/>
  <c r="BA94" i="65"/>
  <c r="AZ94" i="65"/>
  <c r="AY94" i="65"/>
  <c r="AX94" i="65"/>
  <c r="AW94" i="65"/>
  <c r="BA93" i="65"/>
  <c r="AZ93" i="65"/>
  <c r="AY93" i="65"/>
  <c r="AX93" i="65"/>
  <c r="AW93" i="65"/>
  <c r="BA89" i="65"/>
  <c r="AZ89" i="65"/>
  <c r="AY89" i="65"/>
  <c r="AX89" i="65"/>
  <c r="AW89" i="65"/>
  <c r="BA88" i="65"/>
  <c r="AZ88" i="65"/>
  <c r="AY88" i="65"/>
  <c r="AX88" i="65"/>
  <c r="AW88" i="65"/>
  <c r="BA86" i="65"/>
  <c r="AZ86" i="65"/>
  <c r="AY86" i="65"/>
  <c r="AX86" i="65"/>
  <c r="AW86" i="65"/>
  <c r="BA85" i="65"/>
  <c r="AZ85" i="65"/>
  <c r="AY85" i="65"/>
  <c r="AX85" i="65"/>
  <c r="AW85" i="65"/>
  <c r="BA80" i="65"/>
  <c r="AZ80" i="65"/>
  <c r="AY80" i="65"/>
  <c r="AX80" i="65"/>
  <c r="AW80" i="65"/>
  <c r="BA79" i="65"/>
  <c r="AZ79" i="65"/>
  <c r="AY79" i="65"/>
  <c r="AX79" i="65"/>
  <c r="AW79" i="65"/>
  <c r="BA78" i="65"/>
  <c r="AZ78" i="65"/>
  <c r="AY78" i="65"/>
  <c r="AX78" i="65"/>
  <c r="AW78" i="65"/>
  <c r="BA77" i="65"/>
  <c r="AZ77" i="65"/>
  <c r="AY77" i="65"/>
  <c r="AX77" i="65"/>
  <c r="AW77" i="65"/>
  <c r="BA76" i="65"/>
  <c r="AZ76" i="65"/>
  <c r="AY76" i="65"/>
  <c r="AX76" i="65"/>
  <c r="AW76" i="65"/>
  <c r="BA75" i="65"/>
  <c r="AZ75" i="65"/>
  <c r="AY75" i="65"/>
  <c r="AX75" i="65"/>
  <c r="AW75" i="65"/>
  <c r="BA74" i="65"/>
  <c r="AZ74" i="65"/>
  <c r="AY74" i="65"/>
  <c r="AX74" i="65"/>
  <c r="AW74" i="65"/>
  <c r="BA73" i="65"/>
  <c r="AZ73" i="65"/>
  <c r="AY73" i="65"/>
  <c r="AX73" i="65"/>
  <c r="AW73" i="65"/>
  <c r="BA72" i="65"/>
  <c r="AZ72" i="65"/>
  <c r="AY72" i="65"/>
  <c r="AX72" i="65"/>
  <c r="AW72" i="65"/>
  <c r="BA71" i="65"/>
  <c r="AZ71" i="65"/>
  <c r="AY71" i="65"/>
  <c r="AX71" i="65"/>
  <c r="AW71" i="65"/>
  <c r="BA70" i="65"/>
  <c r="AZ70" i="65"/>
  <c r="AY70" i="65"/>
  <c r="AX70" i="65"/>
  <c r="AW70" i="65"/>
  <c r="BA69" i="65"/>
  <c r="AZ69" i="65"/>
  <c r="AY69" i="65"/>
  <c r="AX69" i="65"/>
  <c r="AW69" i="65"/>
  <c r="BA68" i="65"/>
  <c r="AZ68" i="65"/>
  <c r="AY68" i="65"/>
  <c r="AX68" i="65"/>
  <c r="AW68" i="65"/>
  <c r="AV98" i="65"/>
  <c r="AU98" i="65"/>
  <c r="AT98" i="65"/>
  <c r="AS98" i="65"/>
  <c r="AR98" i="65"/>
  <c r="AV95" i="65"/>
  <c r="AU95" i="65"/>
  <c r="AT95" i="65"/>
  <c r="AS95" i="65"/>
  <c r="AR95" i="65"/>
  <c r="AV94" i="65"/>
  <c r="AU94" i="65"/>
  <c r="AT94" i="65"/>
  <c r="AS94" i="65"/>
  <c r="AR94" i="65"/>
  <c r="AV93" i="65"/>
  <c r="AU93" i="65"/>
  <c r="AT93" i="65"/>
  <c r="AS93" i="65"/>
  <c r="AR93" i="65"/>
  <c r="AV89" i="65"/>
  <c r="AU89" i="65"/>
  <c r="AT89" i="65"/>
  <c r="AS89" i="65"/>
  <c r="AR89" i="65"/>
  <c r="AV88" i="65"/>
  <c r="AU88" i="65"/>
  <c r="AT88" i="65"/>
  <c r="AS88" i="65"/>
  <c r="AR88" i="65"/>
  <c r="AV86" i="65"/>
  <c r="AU86" i="65"/>
  <c r="AT86" i="65"/>
  <c r="AS86" i="65"/>
  <c r="AR86" i="65"/>
  <c r="AV85" i="65"/>
  <c r="AU85" i="65"/>
  <c r="AT85" i="65"/>
  <c r="AS85" i="65"/>
  <c r="AR85" i="65"/>
  <c r="AV80" i="65"/>
  <c r="AU80" i="65"/>
  <c r="AT80" i="65"/>
  <c r="AS80" i="65"/>
  <c r="AR80" i="65"/>
  <c r="AV79" i="65"/>
  <c r="AU79" i="65"/>
  <c r="AT79" i="65"/>
  <c r="AS79" i="65"/>
  <c r="AR79" i="65"/>
  <c r="AV78" i="65"/>
  <c r="AU78" i="65"/>
  <c r="AT78" i="65"/>
  <c r="AS78" i="65"/>
  <c r="AR78" i="65"/>
  <c r="AV77" i="65"/>
  <c r="AU77" i="65"/>
  <c r="AT77" i="65"/>
  <c r="AS77" i="65"/>
  <c r="AR77" i="65"/>
  <c r="AV76" i="65"/>
  <c r="AU76" i="65"/>
  <c r="AT76" i="65"/>
  <c r="AS76" i="65"/>
  <c r="AR76" i="65"/>
  <c r="AV75" i="65"/>
  <c r="AU75" i="65"/>
  <c r="AT75" i="65"/>
  <c r="AS75" i="65"/>
  <c r="AR75" i="65"/>
  <c r="AV74" i="65"/>
  <c r="AU74" i="65"/>
  <c r="AT74" i="65"/>
  <c r="AS74" i="65"/>
  <c r="AR74" i="65"/>
  <c r="AV73" i="65"/>
  <c r="AU73" i="65"/>
  <c r="AT73" i="65"/>
  <c r="AS73" i="65"/>
  <c r="AR73" i="65"/>
  <c r="AV72" i="65"/>
  <c r="AU72" i="65"/>
  <c r="AT72" i="65"/>
  <c r="AS72" i="65"/>
  <c r="AR72" i="65"/>
  <c r="AV71" i="65"/>
  <c r="AU71" i="65"/>
  <c r="AT71" i="65"/>
  <c r="AS71" i="65"/>
  <c r="AR71" i="65"/>
  <c r="AV70" i="65"/>
  <c r="AU70" i="65"/>
  <c r="AT70" i="65"/>
  <c r="AS70" i="65"/>
  <c r="AR70" i="65"/>
  <c r="AV69" i="65"/>
  <c r="AU69" i="65"/>
  <c r="AT69" i="65"/>
  <c r="AS69" i="65"/>
  <c r="AR69" i="65"/>
  <c r="AV68" i="65"/>
  <c r="AU68" i="65"/>
  <c r="AT68" i="65"/>
  <c r="AS68" i="65"/>
  <c r="AR68" i="65"/>
  <c r="AQ98" i="65"/>
  <c r="AP98" i="65"/>
  <c r="AO98" i="65"/>
  <c r="AN98" i="65"/>
  <c r="AM98" i="65"/>
  <c r="AQ95" i="65"/>
  <c r="AP95" i="65"/>
  <c r="AO95" i="65"/>
  <c r="AN95" i="65"/>
  <c r="AM95" i="65"/>
  <c r="AQ94" i="65"/>
  <c r="AP94" i="65"/>
  <c r="AO94" i="65"/>
  <c r="AN94" i="65"/>
  <c r="AM94" i="65"/>
  <c r="AQ93" i="65"/>
  <c r="AP93" i="65"/>
  <c r="AO93" i="65"/>
  <c r="AN93" i="65"/>
  <c r="AM93" i="65"/>
  <c r="AM92" i="65"/>
  <c r="AQ91" i="65"/>
  <c r="AP91" i="65"/>
  <c r="AO91" i="65"/>
  <c r="AN91" i="65"/>
  <c r="AM91" i="65"/>
  <c r="AM90" i="65"/>
  <c r="AQ89" i="65"/>
  <c r="AP89" i="65"/>
  <c r="AO89" i="65"/>
  <c r="AN89" i="65"/>
  <c r="AM89" i="65"/>
  <c r="AQ88" i="65"/>
  <c r="AP88" i="65"/>
  <c r="AO88" i="65"/>
  <c r="AN88" i="65"/>
  <c r="AM88" i="65"/>
  <c r="AM87" i="65"/>
  <c r="AQ86" i="65"/>
  <c r="AP86" i="65"/>
  <c r="AO86" i="65"/>
  <c r="AN86" i="65"/>
  <c r="AM86" i="65"/>
  <c r="AQ85" i="65"/>
  <c r="AP85" i="65"/>
  <c r="AO85" i="65"/>
  <c r="AN85" i="65"/>
  <c r="AM85" i="65"/>
  <c r="AM84" i="65"/>
  <c r="AM83" i="65"/>
  <c r="AQ80" i="65"/>
  <c r="AP80" i="65"/>
  <c r="AO80" i="65"/>
  <c r="AN80" i="65"/>
  <c r="AM80" i="65"/>
  <c r="AQ79" i="65"/>
  <c r="AP79" i="65"/>
  <c r="AO79" i="65"/>
  <c r="AN79" i="65"/>
  <c r="AM79" i="65"/>
  <c r="AQ78" i="65"/>
  <c r="AP78" i="65"/>
  <c r="AO78" i="65"/>
  <c r="AN78" i="65"/>
  <c r="AM78" i="65"/>
  <c r="AQ77" i="65"/>
  <c r="AP77" i="65"/>
  <c r="AO77" i="65"/>
  <c r="AN77" i="65"/>
  <c r="AM77" i="65"/>
  <c r="AQ76" i="65"/>
  <c r="AP76" i="65"/>
  <c r="AO76" i="65"/>
  <c r="AN76" i="65"/>
  <c r="AM76" i="65"/>
  <c r="AQ75" i="65"/>
  <c r="AP75" i="65"/>
  <c r="AO75" i="65"/>
  <c r="AN75" i="65"/>
  <c r="AM75" i="65"/>
  <c r="AQ74" i="65"/>
  <c r="AP74" i="65"/>
  <c r="AO74" i="65"/>
  <c r="AN74" i="65"/>
  <c r="AM74" i="65"/>
  <c r="AQ73" i="65"/>
  <c r="AP73" i="65"/>
  <c r="AO73" i="65"/>
  <c r="AN73" i="65"/>
  <c r="AM73" i="65"/>
  <c r="AQ72" i="65"/>
  <c r="AP72" i="65"/>
  <c r="AO72" i="65"/>
  <c r="AN72" i="65"/>
  <c r="AM72" i="65"/>
  <c r="AQ71" i="65"/>
  <c r="AP71" i="65"/>
  <c r="AO71" i="65"/>
  <c r="AN71" i="65"/>
  <c r="AM71" i="65"/>
  <c r="AQ70" i="65"/>
  <c r="AP70" i="65"/>
  <c r="AO70" i="65"/>
  <c r="AN70" i="65"/>
  <c r="AM70" i="65"/>
  <c r="AQ69" i="65"/>
  <c r="AP69" i="65"/>
  <c r="AO69" i="65"/>
  <c r="AN69" i="65"/>
  <c r="AM69" i="65"/>
  <c r="AQ68" i="65"/>
  <c r="AP68" i="65"/>
  <c r="AO68" i="65"/>
  <c r="AN68" i="65"/>
  <c r="AM68" i="65"/>
  <c r="AL98" i="65"/>
  <c r="AK98" i="65"/>
  <c r="AJ98" i="65"/>
  <c r="AI98" i="65"/>
  <c r="AH98" i="65"/>
  <c r="AL95" i="65"/>
  <c r="AK95" i="65"/>
  <c r="AJ95" i="65"/>
  <c r="AI95" i="65"/>
  <c r="AH95" i="65"/>
  <c r="AL94" i="65"/>
  <c r="AK94" i="65"/>
  <c r="AJ94" i="65"/>
  <c r="AI94" i="65"/>
  <c r="AH94" i="65"/>
  <c r="AL93" i="65"/>
  <c r="AK93" i="65"/>
  <c r="AJ93" i="65"/>
  <c r="AI93" i="65"/>
  <c r="AH93" i="65"/>
  <c r="AL91" i="65"/>
  <c r="AK91" i="65"/>
  <c r="AJ91" i="65"/>
  <c r="AI91" i="65"/>
  <c r="AH91" i="65"/>
  <c r="AL89" i="65"/>
  <c r="AK89" i="65"/>
  <c r="AJ89" i="65"/>
  <c r="AI89" i="65"/>
  <c r="AH89" i="65"/>
  <c r="AL88" i="65"/>
  <c r="AK88" i="65"/>
  <c r="AJ88" i="65"/>
  <c r="AI88" i="65"/>
  <c r="AH88" i="65"/>
  <c r="AL86" i="65"/>
  <c r="AK86" i="65"/>
  <c r="AJ86" i="65"/>
  <c r="AI86" i="65"/>
  <c r="AH86" i="65"/>
  <c r="AL85" i="65"/>
  <c r="AK85" i="65"/>
  <c r="AJ85" i="65"/>
  <c r="AI85" i="65"/>
  <c r="AH85" i="65"/>
  <c r="AL80" i="65"/>
  <c r="AK80" i="65"/>
  <c r="AJ80" i="65"/>
  <c r="AI80" i="65"/>
  <c r="AH80" i="65"/>
  <c r="AL79" i="65"/>
  <c r="AK79" i="65"/>
  <c r="AJ79" i="65"/>
  <c r="AI79" i="65"/>
  <c r="AH79" i="65"/>
  <c r="AL78" i="65"/>
  <c r="AK78" i="65"/>
  <c r="AJ78" i="65"/>
  <c r="AI78" i="65"/>
  <c r="AH78" i="65"/>
  <c r="AL77" i="65"/>
  <c r="AK77" i="65"/>
  <c r="AJ77" i="65"/>
  <c r="AI77" i="65"/>
  <c r="AH77" i="65"/>
  <c r="AL76" i="65"/>
  <c r="AK76" i="65"/>
  <c r="AJ76" i="65"/>
  <c r="AI76" i="65"/>
  <c r="AH76" i="65"/>
  <c r="AL75" i="65"/>
  <c r="AK75" i="65"/>
  <c r="AJ75" i="65"/>
  <c r="AI75" i="65"/>
  <c r="AH75" i="65"/>
  <c r="AL74" i="65"/>
  <c r="AK74" i="65"/>
  <c r="AJ74" i="65"/>
  <c r="AI74" i="65"/>
  <c r="AH74" i="65"/>
  <c r="AL73" i="65"/>
  <c r="AK73" i="65"/>
  <c r="AJ73" i="65"/>
  <c r="AI73" i="65"/>
  <c r="AH73" i="65"/>
  <c r="AL72" i="65"/>
  <c r="AK72" i="65"/>
  <c r="AJ72" i="65"/>
  <c r="AI72" i="65"/>
  <c r="AH72" i="65"/>
  <c r="AL71" i="65"/>
  <c r="AK71" i="65"/>
  <c r="AJ71" i="65"/>
  <c r="AI71" i="65"/>
  <c r="AH71" i="65"/>
  <c r="AL70" i="65"/>
  <c r="AK70" i="65"/>
  <c r="AJ70" i="65"/>
  <c r="AI70" i="65"/>
  <c r="AH70" i="65"/>
  <c r="AL69" i="65"/>
  <c r="AK69" i="65"/>
  <c r="AJ69" i="65"/>
  <c r="AI69" i="65"/>
  <c r="AH69" i="65"/>
  <c r="AL68" i="65"/>
  <c r="AK68" i="65"/>
  <c r="AJ68" i="65"/>
  <c r="AI68" i="65"/>
  <c r="AH68" i="65"/>
  <c r="AG98" i="65"/>
  <c r="AF98" i="65"/>
  <c r="AE98" i="65"/>
  <c r="AD98" i="65"/>
  <c r="AC98" i="65"/>
  <c r="AG95" i="65"/>
  <c r="AF95" i="65"/>
  <c r="AE95" i="65"/>
  <c r="AD95" i="65"/>
  <c r="AC95" i="65"/>
  <c r="AG94" i="65"/>
  <c r="AF94" i="65"/>
  <c r="AE94" i="65"/>
  <c r="AD94" i="65"/>
  <c r="AC94" i="65"/>
  <c r="AG93" i="65"/>
  <c r="AF93" i="65"/>
  <c r="AE93" i="65"/>
  <c r="AD93" i="65"/>
  <c r="AC93" i="65"/>
  <c r="AG91" i="65"/>
  <c r="AF91" i="65"/>
  <c r="AE91" i="65"/>
  <c r="AD91" i="65"/>
  <c r="AC91" i="65"/>
  <c r="AG89" i="65"/>
  <c r="AF89" i="65"/>
  <c r="AE89" i="65"/>
  <c r="AD89" i="65"/>
  <c r="AC89" i="65"/>
  <c r="AG88" i="65"/>
  <c r="AF88" i="65"/>
  <c r="AE88" i="65"/>
  <c r="AD88" i="65"/>
  <c r="AC88" i="65"/>
  <c r="AG86" i="65"/>
  <c r="AF86" i="65"/>
  <c r="AE86" i="65"/>
  <c r="AD86" i="65"/>
  <c r="AC86" i="65"/>
  <c r="AG85" i="65"/>
  <c r="AF85" i="65"/>
  <c r="AE85" i="65"/>
  <c r="AD85" i="65"/>
  <c r="AC85" i="65"/>
  <c r="AG80" i="65"/>
  <c r="AF80" i="65"/>
  <c r="AE80" i="65"/>
  <c r="AD80" i="65"/>
  <c r="AC80" i="65"/>
  <c r="AG79" i="65"/>
  <c r="AF79" i="65"/>
  <c r="AE79" i="65"/>
  <c r="AD79" i="65"/>
  <c r="AC79" i="65"/>
  <c r="AG78" i="65"/>
  <c r="AF78" i="65"/>
  <c r="AE78" i="65"/>
  <c r="AD78" i="65"/>
  <c r="AC78" i="65"/>
  <c r="AG77" i="65"/>
  <c r="AF77" i="65"/>
  <c r="AE77" i="65"/>
  <c r="AD77" i="65"/>
  <c r="AC77" i="65"/>
  <c r="AG76" i="65"/>
  <c r="AF76" i="65"/>
  <c r="AE76" i="65"/>
  <c r="AD76" i="65"/>
  <c r="AC76" i="65"/>
  <c r="AG75" i="65"/>
  <c r="AF75" i="65"/>
  <c r="AE75" i="65"/>
  <c r="AD75" i="65"/>
  <c r="AC75" i="65"/>
  <c r="AG74" i="65"/>
  <c r="AF74" i="65"/>
  <c r="AE74" i="65"/>
  <c r="AD74" i="65"/>
  <c r="AC74" i="65"/>
  <c r="AG73" i="65"/>
  <c r="AF73" i="65"/>
  <c r="AE73" i="65"/>
  <c r="AD73" i="65"/>
  <c r="AC73" i="65"/>
  <c r="AG72" i="65"/>
  <c r="AF72" i="65"/>
  <c r="AE72" i="65"/>
  <c r="AD72" i="65"/>
  <c r="AC72" i="65"/>
  <c r="AG71" i="65"/>
  <c r="AF71" i="65"/>
  <c r="AE71" i="65"/>
  <c r="AD71" i="65"/>
  <c r="AC71" i="65"/>
  <c r="AG70" i="65"/>
  <c r="AF70" i="65"/>
  <c r="AE70" i="65"/>
  <c r="AD70" i="65"/>
  <c r="AC70" i="65"/>
  <c r="AG69" i="65"/>
  <c r="AF69" i="65"/>
  <c r="AE69" i="65"/>
  <c r="AD69" i="65"/>
  <c r="AC69" i="65"/>
  <c r="AG68" i="65"/>
  <c r="AF68" i="65"/>
  <c r="AE68" i="65"/>
  <c r="AD68" i="65"/>
  <c r="AC68" i="65"/>
  <c r="AB98" i="65"/>
  <c r="AA98" i="65"/>
  <c r="Z98" i="65"/>
  <c r="Y98" i="65"/>
  <c r="X98" i="65"/>
  <c r="AB95" i="65"/>
  <c r="AA95" i="65"/>
  <c r="Z95" i="65"/>
  <c r="Y95" i="65"/>
  <c r="X95" i="65"/>
  <c r="AB94" i="65"/>
  <c r="AA94" i="65"/>
  <c r="Z94" i="65"/>
  <c r="Y94" i="65"/>
  <c r="X94" i="65"/>
  <c r="AB93" i="65"/>
  <c r="AA93" i="65"/>
  <c r="Z93" i="65"/>
  <c r="Y93" i="65"/>
  <c r="X93" i="65"/>
  <c r="AB91" i="65"/>
  <c r="AA91" i="65"/>
  <c r="Z91" i="65"/>
  <c r="Y91" i="65"/>
  <c r="X91" i="65"/>
  <c r="AB89" i="65"/>
  <c r="AA89" i="65"/>
  <c r="Z89" i="65"/>
  <c r="Y89" i="65"/>
  <c r="X89" i="65"/>
  <c r="AB88" i="65"/>
  <c r="AA88" i="65"/>
  <c r="Z88" i="65"/>
  <c r="Y88" i="65"/>
  <c r="X88" i="65"/>
  <c r="AB86" i="65"/>
  <c r="AA86" i="65"/>
  <c r="Z86" i="65"/>
  <c r="Y86" i="65"/>
  <c r="X86" i="65"/>
  <c r="AB85" i="65"/>
  <c r="AA85" i="65"/>
  <c r="Z85" i="65"/>
  <c r="Y85" i="65"/>
  <c r="X85" i="65"/>
  <c r="AB80" i="65"/>
  <c r="AA80" i="65"/>
  <c r="Z80" i="65"/>
  <c r="Y80" i="65"/>
  <c r="X80" i="65"/>
  <c r="AB79" i="65"/>
  <c r="AA79" i="65"/>
  <c r="Z79" i="65"/>
  <c r="Y79" i="65"/>
  <c r="X79" i="65"/>
  <c r="AB78" i="65"/>
  <c r="AA78" i="65"/>
  <c r="Z78" i="65"/>
  <c r="Y78" i="65"/>
  <c r="X78" i="65"/>
  <c r="AB77" i="65"/>
  <c r="AA77" i="65"/>
  <c r="Z77" i="65"/>
  <c r="Y77" i="65"/>
  <c r="X77" i="65"/>
  <c r="AB76" i="65"/>
  <c r="AA76" i="65"/>
  <c r="Z76" i="65"/>
  <c r="Y76" i="65"/>
  <c r="X76" i="65"/>
  <c r="AB75" i="65"/>
  <c r="AA75" i="65"/>
  <c r="Z75" i="65"/>
  <c r="Y75" i="65"/>
  <c r="X75" i="65"/>
  <c r="AB74" i="65"/>
  <c r="AA74" i="65"/>
  <c r="Z74" i="65"/>
  <c r="Y74" i="65"/>
  <c r="X74" i="65"/>
  <c r="AB73" i="65"/>
  <c r="AA73" i="65"/>
  <c r="Z73" i="65"/>
  <c r="Y73" i="65"/>
  <c r="X73" i="65"/>
  <c r="AB72" i="65"/>
  <c r="AA72" i="65"/>
  <c r="Z72" i="65"/>
  <c r="Y72" i="65"/>
  <c r="X72" i="65"/>
  <c r="AB71" i="65"/>
  <c r="AA71" i="65"/>
  <c r="Z71" i="65"/>
  <c r="Y71" i="65"/>
  <c r="X71" i="65"/>
  <c r="AB70" i="65"/>
  <c r="AA70" i="65"/>
  <c r="Z70" i="65"/>
  <c r="Y70" i="65"/>
  <c r="X70" i="65"/>
  <c r="AB69" i="65"/>
  <c r="AA69" i="65"/>
  <c r="Z69" i="65"/>
  <c r="Y69" i="65"/>
  <c r="X69" i="65"/>
  <c r="AB68" i="65"/>
  <c r="AA68" i="65"/>
  <c r="Z68" i="65"/>
  <c r="Y68" i="65"/>
  <c r="X68" i="65"/>
  <c r="W98" i="65"/>
  <c r="V98" i="65"/>
  <c r="U98" i="65"/>
  <c r="T98" i="65"/>
  <c r="S98" i="65"/>
  <c r="W95" i="65"/>
  <c r="V95" i="65"/>
  <c r="U95" i="65"/>
  <c r="T95" i="65"/>
  <c r="S95" i="65"/>
  <c r="W94" i="65"/>
  <c r="V94" i="65"/>
  <c r="U94" i="65"/>
  <c r="T94" i="65"/>
  <c r="S94" i="65"/>
  <c r="W93" i="65"/>
  <c r="V93" i="65"/>
  <c r="U93" i="65"/>
  <c r="T93" i="65"/>
  <c r="S93" i="65"/>
  <c r="W91" i="65"/>
  <c r="V91" i="65"/>
  <c r="U91" i="65"/>
  <c r="T91" i="65"/>
  <c r="S91" i="65"/>
  <c r="W89" i="65"/>
  <c r="V89" i="65"/>
  <c r="U89" i="65"/>
  <c r="T89" i="65"/>
  <c r="S89" i="65"/>
  <c r="W88" i="65"/>
  <c r="V88" i="65"/>
  <c r="U88" i="65"/>
  <c r="T88" i="65"/>
  <c r="S88" i="65"/>
  <c r="W86" i="65"/>
  <c r="V86" i="65"/>
  <c r="U86" i="65"/>
  <c r="T86" i="65"/>
  <c r="S86" i="65"/>
  <c r="W85" i="65"/>
  <c r="V85" i="65"/>
  <c r="U85" i="65"/>
  <c r="T85" i="65"/>
  <c r="S85" i="65"/>
  <c r="W80" i="65"/>
  <c r="V80" i="65"/>
  <c r="U80" i="65"/>
  <c r="T80" i="65"/>
  <c r="S80" i="65"/>
  <c r="W79" i="65"/>
  <c r="V79" i="65"/>
  <c r="U79" i="65"/>
  <c r="T79" i="65"/>
  <c r="S79" i="65"/>
  <c r="W78" i="65"/>
  <c r="V78" i="65"/>
  <c r="U78" i="65"/>
  <c r="T78" i="65"/>
  <c r="S78" i="65"/>
  <c r="W77" i="65"/>
  <c r="V77" i="65"/>
  <c r="U77" i="65"/>
  <c r="T77" i="65"/>
  <c r="S77" i="65"/>
  <c r="W76" i="65"/>
  <c r="V76" i="65"/>
  <c r="U76" i="65"/>
  <c r="T76" i="65"/>
  <c r="S76" i="65"/>
  <c r="W75" i="65"/>
  <c r="V75" i="65"/>
  <c r="U75" i="65"/>
  <c r="T75" i="65"/>
  <c r="S75" i="65"/>
  <c r="W74" i="65"/>
  <c r="V74" i="65"/>
  <c r="U74" i="65"/>
  <c r="T74" i="65"/>
  <c r="S74" i="65"/>
  <c r="W73" i="65"/>
  <c r="V73" i="65"/>
  <c r="U73" i="65"/>
  <c r="T73" i="65"/>
  <c r="S73" i="65"/>
  <c r="W72" i="65"/>
  <c r="V72" i="65"/>
  <c r="U72" i="65"/>
  <c r="T72" i="65"/>
  <c r="S72" i="65"/>
  <c r="W71" i="65"/>
  <c r="V71" i="65"/>
  <c r="U71" i="65"/>
  <c r="T71" i="65"/>
  <c r="S71" i="65"/>
  <c r="W70" i="65"/>
  <c r="V70" i="65"/>
  <c r="U70" i="65"/>
  <c r="T70" i="65"/>
  <c r="S70" i="65"/>
  <c r="W69" i="65"/>
  <c r="V69" i="65"/>
  <c r="U69" i="65"/>
  <c r="T69" i="65"/>
  <c r="S69" i="65"/>
  <c r="W68" i="65"/>
  <c r="V68" i="65"/>
  <c r="U68" i="65"/>
  <c r="T68" i="65"/>
  <c r="S68" i="65"/>
  <c r="R98" i="65"/>
  <c r="Q98" i="65"/>
  <c r="P98" i="65"/>
  <c r="O98" i="65"/>
  <c r="N98" i="65"/>
  <c r="R95" i="65"/>
  <c r="Q95" i="65"/>
  <c r="P95" i="65"/>
  <c r="O95" i="65"/>
  <c r="N95" i="65"/>
  <c r="R94" i="65"/>
  <c r="Q94" i="65"/>
  <c r="P94" i="65"/>
  <c r="O94" i="65"/>
  <c r="N94" i="65"/>
  <c r="R93" i="65"/>
  <c r="Q93" i="65"/>
  <c r="P93" i="65"/>
  <c r="O93" i="65"/>
  <c r="N93" i="65"/>
  <c r="R91" i="65"/>
  <c r="Q91" i="65"/>
  <c r="P91" i="65"/>
  <c r="O91" i="65"/>
  <c r="N91" i="65"/>
  <c r="R89" i="65"/>
  <c r="Q89" i="65"/>
  <c r="P89" i="65"/>
  <c r="O89" i="65"/>
  <c r="N89" i="65"/>
  <c r="R88" i="65"/>
  <c r="Q88" i="65"/>
  <c r="P88" i="65"/>
  <c r="O88" i="65"/>
  <c r="N88" i="65"/>
  <c r="R86" i="65"/>
  <c r="Q86" i="65"/>
  <c r="P86" i="65"/>
  <c r="O86" i="65"/>
  <c r="N86" i="65"/>
  <c r="R85" i="65"/>
  <c r="Q85" i="65"/>
  <c r="P85" i="65"/>
  <c r="O85" i="65"/>
  <c r="N85" i="65"/>
  <c r="R80" i="65"/>
  <c r="Q80" i="65"/>
  <c r="P80" i="65"/>
  <c r="O80" i="65"/>
  <c r="N80" i="65"/>
  <c r="R79" i="65"/>
  <c r="Q79" i="65"/>
  <c r="P79" i="65"/>
  <c r="O79" i="65"/>
  <c r="N79" i="65"/>
  <c r="R78" i="65"/>
  <c r="Q78" i="65"/>
  <c r="P78" i="65"/>
  <c r="O78" i="65"/>
  <c r="N78" i="65"/>
  <c r="R77" i="65"/>
  <c r="Q77" i="65"/>
  <c r="P77" i="65"/>
  <c r="O77" i="65"/>
  <c r="N77" i="65"/>
  <c r="R76" i="65"/>
  <c r="Q76" i="65"/>
  <c r="P76" i="65"/>
  <c r="O76" i="65"/>
  <c r="N76" i="65"/>
  <c r="R75" i="65"/>
  <c r="Q75" i="65"/>
  <c r="P75" i="65"/>
  <c r="O75" i="65"/>
  <c r="N75" i="65"/>
  <c r="R74" i="65"/>
  <c r="Q74" i="65"/>
  <c r="P74" i="65"/>
  <c r="O74" i="65"/>
  <c r="N74" i="65"/>
  <c r="R73" i="65"/>
  <c r="Q73" i="65"/>
  <c r="P73" i="65"/>
  <c r="O73" i="65"/>
  <c r="N73" i="65"/>
  <c r="R72" i="65"/>
  <c r="Q72" i="65"/>
  <c r="P72" i="65"/>
  <c r="O72" i="65"/>
  <c r="N72" i="65"/>
  <c r="R71" i="65"/>
  <c r="Q71" i="65"/>
  <c r="P71" i="65"/>
  <c r="O71" i="65"/>
  <c r="N71" i="65"/>
  <c r="R70" i="65"/>
  <c r="Q70" i="65"/>
  <c r="P70" i="65"/>
  <c r="O70" i="65"/>
  <c r="N70" i="65"/>
  <c r="R69" i="65"/>
  <c r="Q69" i="65"/>
  <c r="P69" i="65"/>
  <c r="O69" i="65"/>
  <c r="N69" i="65"/>
  <c r="R68" i="65"/>
  <c r="Q68" i="65"/>
  <c r="P68" i="65"/>
  <c r="O68" i="65"/>
  <c r="N68" i="65"/>
  <c r="M98" i="65"/>
  <c r="L98" i="65"/>
  <c r="K98" i="65"/>
  <c r="J98" i="65"/>
  <c r="I98" i="65"/>
  <c r="M95" i="65"/>
  <c r="L95" i="65"/>
  <c r="K95" i="65"/>
  <c r="J95" i="65"/>
  <c r="I95" i="65"/>
  <c r="M94" i="65"/>
  <c r="L94" i="65"/>
  <c r="K94" i="65"/>
  <c r="J94" i="65"/>
  <c r="I94" i="65"/>
  <c r="M93" i="65"/>
  <c r="L93" i="65"/>
  <c r="K93" i="65"/>
  <c r="J93" i="65"/>
  <c r="I93" i="65"/>
  <c r="L92" i="65"/>
  <c r="M91" i="65"/>
  <c r="L91" i="65"/>
  <c r="K91" i="65"/>
  <c r="J91" i="65"/>
  <c r="I91" i="65"/>
  <c r="L90" i="65"/>
  <c r="M89" i="65"/>
  <c r="L89" i="65"/>
  <c r="K89" i="65"/>
  <c r="J89" i="65"/>
  <c r="I89" i="65"/>
  <c r="M88" i="65"/>
  <c r="L88" i="65"/>
  <c r="K88" i="65"/>
  <c r="J88" i="65"/>
  <c r="I88" i="65"/>
  <c r="L87" i="65"/>
  <c r="M86" i="65"/>
  <c r="L86" i="65"/>
  <c r="K86" i="65"/>
  <c r="J86" i="65"/>
  <c r="I86" i="65"/>
  <c r="M85" i="65"/>
  <c r="L85" i="65"/>
  <c r="L84" i="65"/>
  <c r="L83" i="65"/>
  <c r="M80" i="65"/>
  <c r="L80" i="65"/>
  <c r="K80" i="65"/>
  <c r="J80" i="65"/>
  <c r="I80" i="65"/>
  <c r="M79" i="65"/>
  <c r="L79" i="65"/>
  <c r="K79" i="65"/>
  <c r="J79" i="65"/>
  <c r="I79" i="65"/>
  <c r="M78" i="65"/>
  <c r="L78" i="65"/>
  <c r="K78" i="65"/>
  <c r="J78" i="65"/>
  <c r="I78" i="65"/>
  <c r="M77" i="65"/>
  <c r="L77" i="65"/>
  <c r="K77" i="65"/>
  <c r="J77" i="65"/>
  <c r="I77" i="65"/>
  <c r="M76" i="65"/>
  <c r="L76" i="65"/>
  <c r="K76" i="65"/>
  <c r="J76" i="65"/>
  <c r="I76" i="65"/>
  <c r="M75" i="65"/>
  <c r="L75" i="65"/>
  <c r="K75" i="65"/>
  <c r="J75" i="65"/>
  <c r="I75" i="65"/>
  <c r="M74" i="65"/>
  <c r="L74" i="65"/>
  <c r="K74" i="65"/>
  <c r="J74" i="65"/>
  <c r="I74" i="65"/>
  <c r="M73" i="65"/>
  <c r="L73" i="65"/>
  <c r="K73" i="65"/>
  <c r="J73" i="65"/>
  <c r="I73" i="65"/>
  <c r="M72" i="65"/>
  <c r="L72" i="65"/>
  <c r="K72" i="65"/>
  <c r="J72" i="65"/>
  <c r="I72" i="65"/>
  <c r="M71" i="65"/>
  <c r="L71" i="65"/>
  <c r="K71" i="65"/>
  <c r="J71" i="65"/>
  <c r="I71" i="65"/>
  <c r="M70" i="65"/>
  <c r="L70" i="65"/>
  <c r="K70" i="65"/>
  <c r="J70" i="65"/>
  <c r="I70" i="65"/>
  <c r="M69" i="65"/>
  <c r="L69" i="65"/>
  <c r="K69" i="65"/>
  <c r="J69" i="65"/>
  <c r="I69" i="65"/>
  <c r="M68" i="65"/>
  <c r="L68" i="65"/>
  <c r="K68" i="65"/>
  <c r="J68" i="65"/>
  <c r="I68" i="65"/>
  <c r="D68" i="65"/>
  <c r="H98" i="65"/>
  <c r="G98" i="65"/>
  <c r="F98" i="65"/>
  <c r="E98" i="65"/>
  <c r="D98" i="65"/>
  <c r="H95" i="65"/>
  <c r="G95" i="65"/>
  <c r="F95" i="65"/>
  <c r="E95" i="65"/>
  <c r="D95" i="65"/>
  <c r="H94" i="65"/>
  <c r="G94" i="65"/>
  <c r="F94" i="65"/>
  <c r="E94" i="65"/>
  <c r="D94" i="65"/>
  <c r="H93" i="65"/>
  <c r="G93" i="65"/>
  <c r="F93" i="65"/>
  <c r="E93" i="65"/>
  <c r="D93" i="65"/>
  <c r="H91" i="65"/>
  <c r="G91" i="65"/>
  <c r="F91" i="65"/>
  <c r="E91" i="65"/>
  <c r="D91" i="65"/>
  <c r="H89" i="65"/>
  <c r="G89" i="65"/>
  <c r="F89" i="65"/>
  <c r="E89" i="65"/>
  <c r="D89" i="65"/>
  <c r="H88" i="65"/>
  <c r="G88" i="65"/>
  <c r="F88" i="65"/>
  <c r="E88" i="65"/>
  <c r="D88" i="65"/>
  <c r="H80" i="65"/>
  <c r="G80" i="65"/>
  <c r="F80" i="65"/>
  <c r="E80" i="65"/>
  <c r="D80" i="65"/>
  <c r="H79" i="65"/>
  <c r="G79" i="65"/>
  <c r="F79" i="65"/>
  <c r="E79" i="65"/>
  <c r="D79" i="65"/>
  <c r="H78" i="65"/>
  <c r="G78" i="65"/>
  <c r="F78" i="65"/>
  <c r="E78" i="65"/>
  <c r="D78" i="65"/>
  <c r="H77" i="65"/>
  <c r="G77" i="65"/>
  <c r="F77" i="65"/>
  <c r="E77" i="65"/>
  <c r="D77" i="65"/>
  <c r="H76" i="65"/>
  <c r="G76" i="65"/>
  <c r="F76" i="65"/>
  <c r="E76" i="65"/>
  <c r="D76" i="65"/>
  <c r="H75" i="65"/>
  <c r="G75" i="65"/>
  <c r="F75" i="65"/>
  <c r="E75" i="65"/>
  <c r="D75" i="65"/>
  <c r="H74" i="65"/>
  <c r="G74" i="65"/>
  <c r="F74" i="65"/>
  <c r="E74" i="65"/>
  <c r="D74" i="65"/>
  <c r="H73" i="65"/>
  <c r="G73" i="65"/>
  <c r="F73" i="65"/>
  <c r="E73" i="65"/>
  <c r="D73" i="65"/>
  <c r="H72" i="65"/>
  <c r="G72" i="65"/>
  <c r="F72" i="65"/>
  <c r="E72" i="65"/>
  <c r="D72" i="65"/>
  <c r="H71" i="65"/>
  <c r="G71" i="65"/>
  <c r="F71" i="65"/>
  <c r="E71" i="65"/>
  <c r="D71" i="65"/>
  <c r="H70" i="65"/>
  <c r="G70" i="65"/>
  <c r="F70" i="65"/>
  <c r="E70" i="65"/>
  <c r="D70" i="65"/>
  <c r="H69" i="65"/>
  <c r="G69" i="65"/>
  <c r="F69" i="65"/>
  <c r="E69" i="65"/>
  <c r="D69" i="65"/>
  <c r="H68" i="65"/>
  <c r="G68" i="65"/>
  <c r="F68" i="65"/>
  <c r="E68" i="65"/>
  <c r="H95" i="64"/>
  <c r="G95" i="64"/>
  <c r="F95" i="64"/>
  <c r="E95" i="64"/>
  <c r="D95" i="64"/>
  <c r="H94" i="64"/>
  <c r="G94" i="64"/>
  <c r="F94" i="64"/>
  <c r="E94" i="64"/>
  <c r="D94" i="64"/>
  <c r="H93" i="64"/>
  <c r="G93" i="64"/>
  <c r="F93" i="64"/>
  <c r="E93" i="64"/>
  <c r="D93" i="64"/>
  <c r="H92" i="64"/>
  <c r="G92" i="64"/>
  <c r="F92" i="64"/>
  <c r="E92" i="64"/>
  <c r="D92" i="64"/>
  <c r="H91" i="64"/>
  <c r="G91" i="64"/>
  <c r="F91" i="64"/>
  <c r="E91" i="64"/>
  <c r="D91" i="64"/>
  <c r="H90" i="64"/>
  <c r="G90" i="64"/>
  <c r="F90" i="64"/>
  <c r="E90" i="64"/>
  <c r="D90" i="64"/>
  <c r="H89" i="64"/>
  <c r="G89" i="64"/>
  <c r="F89" i="64"/>
  <c r="E89" i="64"/>
  <c r="D89" i="64"/>
  <c r="H88" i="64"/>
  <c r="G88" i="64"/>
  <c r="F88" i="64"/>
  <c r="E88" i="64"/>
  <c r="D88" i="64"/>
  <c r="H87" i="64"/>
  <c r="G87" i="64"/>
  <c r="F87" i="64"/>
  <c r="E87" i="64"/>
  <c r="D87" i="64"/>
  <c r="H86" i="64"/>
  <c r="G86" i="64"/>
  <c r="F86" i="64"/>
  <c r="E86" i="64"/>
  <c r="D86" i="64"/>
  <c r="H85" i="64"/>
  <c r="G85" i="64"/>
  <c r="F85" i="64"/>
  <c r="E85" i="64"/>
  <c r="D85" i="64"/>
  <c r="H84" i="64"/>
  <c r="G84" i="64"/>
  <c r="F84" i="64"/>
  <c r="E84" i="64"/>
  <c r="D84" i="64"/>
  <c r="H83" i="64"/>
  <c r="G83" i="64"/>
  <c r="F83" i="64"/>
  <c r="E83" i="64"/>
  <c r="D83" i="64"/>
  <c r="H80" i="64"/>
  <c r="G80" i="64"/>
  <c r="F80" i="64"/>
  <c r="E80" i="64"/>
  <c r="D80" i="64"/>
  <c r="H79" i="64"/>
  <c r="G79" i="64"/>
  <c r="F79" i="64"/>
  <c r="E79" i="64"/>
  <c r="D79" i="64"/>
  <c r="H78" i="64"/>
  <c r="G78" i="64"/>
  <c r="F78" i="64"/>
  <c r="E78" i="64"/>
  <c r="D78" i="64"/>
  <c r="H77" i="64"/>
  <c r="G77" i="64"/>
  <c r="F77" i="64"/>
  <c r="E77" i="64"/>
  <c r="D77" i="64"/>
  <c r="H76" i="64"/>
  <c r="G76" i="64"/>
  <c r="F76" i="64"/>
  <c r="E76" i="64"/>
  <c r="D76" i="64"/>
  <c r="H75" i="64"/>
  <c r="G75" i="64"/>
  <c r="F75" i="64"/>
  <c r="E75" i="64"/>
  <c r="D75" i="64"/>
  <c r="H74" i="64"/>
  <c r="G74" i="64"/>
  <c r="F74" i="64"/>
  <c r="E74" i="64"/>
  <c r="D74" i="64"/>
  <c r="H73" i="64"/>
  <c r="G73" i="64"/>
  <c r="F73" i="64"/>
  <c r="E73" i="64"/>
  <c r="D73" i="64"/>
  <c r="H72" i="64"/>
  <c r="G72" i="64"/>
  <c r="F72" i="64"/>
  <c r="E72" i="64"/>
  <c r="D72" i="64"/>
  <c r="H71" i="64"/>
  <c r="G71" i="64"/>
  <c r="F71" i="64"/>
  <c r="E71" i="64"/>
  <c r="D71" i="64"/>
  <c r="H70" i="64"/>
  <c r="G70" i="64"/>
  <c r="F70" i="64"/>
  <c r="E70" i="64"/>
  <c r="D70" i="64"/>
  <c r="H69" i="64"/>
  <c r="G69" i="64"/>
  <c r="F69" i="64"/>
  <c r="E69" i="64"/>
  <c r="D69" i="64"/>
  <c r="H68" i="64"/>
  <c r="G68" i="64"/>
  <c r="F68" i="64"/>
  <c r="E68" i="64"/>
  <c r="D68" i="64"/>
  <c r="I87" i="64"/>
  <c r="I89" i="64"/>
  <c r="I90" i="64"/>
  <c r="I91" i="64"/>
  <c r="I92" i="64"/>
  <c r="EH92" i="64"/>
  <c r="EG92" i="64"/>
  <c r="EF92" i="64"/>
  <c r="EE92" i="64"/>
  <c r="ED92" i="64"/>
  <c r="EH91" i="64"/>
  <c r="EG91" i="64"/>
  <c r="EF91" i="64"/>
  <c r="EE91" i="64"/>
  <c r="ED91" i="64"/>
  <c r="EH89" i="64"/>
  <c r="EG89" i="64"/>
  <c r="EF89" i="64"/>
  <c r="EE89" i="64"/>
  <c r="ED89" i="64"/>
  <c r="EC95" i="64"/>
  <c r="EC94" i="64"/>
  <c r="EB94" i="64"/>
  <c r="EB93" i="64"/>
  <c r="EA93" i="64"/>
  <c r="DZ93" i="64"/>
  <c r="DY93" i="64"/>
  <c r="EC92" i="64"/>
  <c r="EB92" i="64"/>
  <c r="EA92" i="64"/>
  <c r="DZ92" i="64"/>
  <c r="DY92" i="64"/>
  <c r="EC91" i="64"/>
  <c r="EB91" i="64"/>
  <c r="EA91" i="64"/>
  <c r="DZ91" i="64"/>
  <c r="DY91" i="64"/>
  <c r="DY90" i="64"/>
  <c r="EC89" i="64"/>
  <c r="EB89" i="64"/>
  <c r="EA89" i="64"/>
  <c r="DZ89" i="64"/>
  <c r="DY89" i="64"/>
  <c r="DV92" i="64"/>
  <c r="DU92" i="64"/>
  <c r="DT92" i="64"/>
  <c r="DX91" i="64"/>
  <c r="DW91" i="64"/>
  <c r="DV91" i="64"/>
  <c r="DU91" i="64"/>
  <c r="DT91" i="64"/>
  <c r="DX90" i="64"/>
  <c r="DW90" i="64"/>
  <c r="DV90" i="64"/>
  <c r="DX89" i="64"/>
  <c r="DW89" i="64"/>
  <c r="DV89" i="64"/>
  <c r="DU89" i="64"/>
  <c r="DT89" i="64"/>
  <c r="DS95" i="64"/>
  <c r="DS94" i="64"/>
  <c r="DS93" i="64"/>
  <c r="DS92" i="64"/>
  <c r="DR92" i="64"/>
  <c r="DQ92" i="64"/>
  <c r="DP92" i="64"/>
  <c r="DO92" i="64"/>
  <c r="DS91" i="64"/>
  <c r="DR91" i="64"/>
  <c r="DQ91" i="64"/>
  <c r="DP91" i="64"/>
  <c r="DO91" i="64"/>
  <c r="DS90" i="64"/>
  <c r="DS89" i="64"/>
  <c r="DR89" i="64"/>
  <c r="DQ89" i="64"/>
  <c r="DP89" i="64"/>
  <c r="DO89" i="64"/>
  <c r="DS88" i="64"/>
  <c r="DS87" i="64"/>
  <c r="DS86" i="64"/>
  <c r="DS85" i="64"/>
  <c r="DS84" i="64"/>
  <c r="DS83" i="64"/>
  <c r="DJ95" i="64"/>
  <c r="DJ94" i="64"/>
  <c r="DJ93" i="64"/>
  <c r="DN92" i="64"/>
  <c r="DM92" i="64"/>
  <c r="DL92" i="64"/>
  <c r="DK92" i="64"/>
  <c r="DJ92" i="64"/>
  <c r="DN91" i="64"/>
  <c r="DM91" i="64"/>
  <c r="DL91" i="64"/>
  <c r="DK91" i="64"/>
  <c r="DJ91" i="64"/>
  <c r="DJ90" i="64"/>
  <c r="DN89" i="64"/>
  <c r="DM89" i="64"/>
  <c r="DL89" i="64"/>
  <c r="DK89" i="64"/>
  <c r="DJ89" i="64"/>
  <c r="DJ88" i="64"/>
  <c r="DJ87" i="64"/>
  <c r="DJ86" i="64"/>
  <c r="DJ85" i="64"/>
  <c r="DJ84" i="64"/>
  <c r="DJ83" i="64"/>
  <c r="DH95" i="64"/>
  <c r="DH94" i="64"/>
  <c r="DH93" i="64"/>
  <c r="DI92" i="64"/>
  <c r="DH92" i="64"/>
  <c r="DG92" i="64"/>
  <c r="DF92" i="64"/>
  <c r="DE92" i="64"/>
  <c r="DI91" i="64"/>
  <c r="DH91" i="64"/>
  <c r="DG91" i="64"/>
  <c r="DF91" i="64"/>
  <c r="DE91" i="64"/>
  <c r="DH90" i="64"/>
  <c r="DI89" i="64"/>
  <c r="DH89" i="64"/>
  <c r="DG89" i="64"/>
  <c r="DF89" i="64"/>
  <c r="DE89" i="64"/>
  <c r="DH88" i="64"/>
  <c r="DH87" i="64"/>
  <c r="DH86" i="64"/>
  <c r="DH85" i="64"/>
  <c r="DH84" i="64"/>
  <c r="DH83" i="64"/>
  <c r="DB95" i="64"/>
  <c r="DB94" i="64"/>
  <c r="DB93" i="64"/>
  <c r="DD92" i="64"/>
  <c r="DC92" i="64"/>
  <c r="DB92" i="64"/>
  <c r="DA92" i="64"/>
  <c r="CZ92" i="64"/>
  <c r="DD91" i="64"/>
  <c r="DC91" i="64"/>
  <c r="DB91" i="64"/>
  <c r="DA91" i="64"/>
  <c r="CZ91" i="64"/>
  <c r="DB90" i="64"/>
  <c r="DD89" i="64"/>
  <c r="DC89" i="64"/>
  <c r="DB89" i="64"/>
  <c r="DA89" i="64"/>
  <c r="CZ89" i="64"/>
  <c r="DB88" i="64"/>
  <c r="DB87" i="64"/>
  <c r="DB86" i="64"/>
  <c r="DB85" i="64"/>
  <c r="DB84" i="64"/>
  <c r="DB83" i="64"/>
  <c r="CX95" i="64"/>
  <c r="CX94" i="64"/>
  <c r="CX93" i="64"/>
  <c r="CW93" i="64"/>
  <c r="CV93" i="64"/>
  <c r="CU93" i="64"/>
  <c r="CY92" i="64"/>
  <c r="CX92" i="64"/>
  <c r="CW92" i="64"/>
  <c r="CV92" i="64"/>
  <c r="CU92" i="64"/>
  <c r="CX91" i="64"/>
  <c r="CX90" i="64"/>
  <c r="CY89" i="64"/>
  <c r="CX89" i="64"/>
  <c r="CW89" i="64"/>
  <c r="CV89" i="64"/>
  <c r="CU89" i="64"/>
  <c r="CX88" i="64"/>
  <c r="CX87" i="64"/>
  <c r="CX86" i="64"/>
  <c r="CX85" i="64"/>
  <c r="CX84" i="64"/>
  <c r="CX83" i="64"/>
  <c r="CP95" i="64"/>
  <c r="CR94" i="64"/>
  <c r="CP94" i="64"/>
  <c r="CT93" i="64"/>
  <c r="CP93" i="64"/>
  <c r="CT92" i="64"/>
  <c r="CS92" i="64"/>
  <c r="CR92" i="64"/>
  <c r="CQ92" i="64"/>
  <c r="CP92" i="64"/>
  <c r="CP91" i="64"/>
  <c r="CP90" i="64"/>
  <c r="CT89" i="64"/>
  <c r="CS89" i="64"/>
  <c r="CR89" i="64"/>
  <c r="CQ89" i="64"/>
  <c r="CP89" i="64"/>
  <c r="CP88" i="64"/>
  <c r="CP87" i="64"/>
  <c r="CP86" i="64"/>
  <c r="CP85" i="64"/>
  <c r="CP84" i="64"/>
  <c r="CP83" i="64"/>
  <c r="CO94" i="64"/>
  <c r="CM94" i="64"/>
  <c r="CO93" i="64"/>
  <c r="CN93" i="64"/>
  <c r="CM93" i="64"/>
  <c r="CL93" i="64"/>
  <c r="CK93" i="64"/>
  <c r="CO92" i="64"/>
  <c r="CN92" i="64"/>
  <c r="CM92" i="64"/>
  <c r="CL92" i="64"/>
  <c r="CK92" i="64"/>
  <c r="CO91" i="64"/>
  <c r="CN91" i="64"/>
  <c r="CO89" i="64"/>
  <c r="CN89" i="64"/>
  <c r="CM89" i="64"/>
  <c r="CL89" i="64"/>
  <c r="CK89" i="64"/>
  <c r="CJ95" i="64"/>
  <c r="CH95" i="64"/>
  <c r="CJ93" i="64"/>
  <c r="CI93" i="64"/>
  <c r="CH93" i="64"/>
  <c r="CG93" i="64"/>
  <c r="CF93" i="64"/>
  <c r="CJ92" i="64"/>
  <c r="CI92" i="64"/>
  <c r="CH92" i="64"/>
  <c r="CG92" i="64"/>
  <c r="CF92" i="64"/>
  <c r="CH91" i="64"/>
  <c r="CF91" i="64"/>
  <c r="CH90" i="64"/>
  <c r="CJ89" i="64"/>
  <c r="CI89" i="64"/>
  <c r="CH89" i="64"/>
  <c r="CG89" i="64"/>
  <c r="CF89" i="64"/>
  <c r="CE92" i="64"/>
  <c r="CD92" i="64"/>
  <c r="CC92" i="64"/>
  <c r="CB92" i="64"/>
  <c r="CA92" i="64"/>
  <c r="CE91" i="64"/>
  <c r="CD91" i="64"/>
  <c r="CC91" i="64"/>
  <c r="CB91" i="64"/>
  <c r="CA91" i="64"/>
  <c r="CE90" i="64"/>
  <c r="CD90" i="64"/>
  <c r="CC90" i="64"/>
  <c r="CB90" i="64"/>
  <c r="CA90" i="64"/>
  <c r="CE89" i="64"/>
  <c r="CD89" i="64"/>
  <c r="CC89" i="64"/>
  <c r="CB89" i="64"/>
  <c r="CA89" i="64"/>
  <c r="BZ92" i="64"/>
  <c r="BY92" i="64"/>
  <c r="BX92" i="64"/>
  <c r="BW92" i="64"/>
  <c r="BV92" i="64"/>
  <c r="BZ91" i="64"/>
  <c r="BY91" i="64"/>
  <c r="BX91" i="64"/>
  <c r="BW91" i="64"/>
  <c r="BV91" i="64"/>
  <c r="BZ90" i="64"/>
  <c r="BY90" i="64"/>
  <c r="BX90" i="64"/>
  <c r="BW90" i="64"/>
  <c r="BV90" i="64"/>
  <c r="BZ89" i="64"/>
  <c r="BY89" i="64"/>
  <c r="BX89" i="64"/>
  <c r="BW89" i="64"/>
  <c r="BV89" i="64"/>
  <c r="BU92" i="64"/>
  <c r="BT92" i="64"/>
  <c r="BS92" i="64"/>
  <c r="BR92" i="64"/>
  <c r="BQ92" i="64"/>
  <c r="BU91" i="64"/>
  <c r="BT91" i="64"/>
  <c r="BS91" i="64"/>
  <c r="BR91" i="64"/>
  <c r="BQ91" i="64"/>
  <c r="BU90" i="64"/>
  <c r="BT90" i="64"/>
  <c r="BS90" i="64"/>
  <c r="BR90" i="64"/>
  <c r="BQ90" i="64"/>
  <c r="BU89" i="64"/>
  <c r="BT89" i="64"/>
  <c r="BS89" i="64"/>
  <c r="BR89" i="64"/>
  <c r="BQ89" i="64"/>
  <c r="BP92" i="64"/>
  <c r="BO92" i="64"/>
  <c r="BN92" i="64"/>
  <c r="BM92" i="64"/>
  <c r="BL92" i="64"/>
  <c r="BP91" i="64"/>
  <c r="BO91" i="64"/>
  <c r="BN91" i="64"/>
  <c r="BM91" i="64"/>
  <c r="BL91" i="64"/>
  <c r="BP90" i="64"/>
  <c r="BO90" i="64"/>
  <c r="BN90" i="64"/>
  <c r="BM90" i="64"/>
  <c r="BL90" i="64"/>
  <c r="BP89" i="64"/>
  <c r="BO89" i="64"/>
  <c r="BN89" i="64"/>
  <c r="BM89" i="64"/>
  <c r="BL89" i="64"/>
  <c r="BH95" i="64"/>
  <c r="BH94" i="64"/>
  <c r="BJ93" i="64"/>
  <c r="BH93" i="64"/>
  <c r="BK92" i="64"/>
  <c r="BJ92" i="64"/>
  <c r="BI92" i="64"/>
  <c r="BH92" i="64"/>
  <c r="BG92" i="64"/>
  <c r="BK91" i="64"/>
  <c r="BJ91" i="64"/>
  <c r="BI91" i="64"/>
  <c r="BH91" i="64"/>
  <c r="BG91" i="64"/>
  <c r="BK90" i="64"/>
  <c r="BJ90" i="64"/>
  <c r="BI90" i="64"/>
  <c r="BH90" i="64"/>
  <c r="BG90" i="64"/>
  <c r="BK89" i="64"/>
  <c r="BJ89" i="64"/>
  <c r="BI89" i="64"/>
  <c r="BH89" i="64"/>
  <c r="BG89" i="64"/>
  <c r="BH88" i="64"/>
  <c r="BH87" i="64"/>
  <c r="BH86" i="64"/>
  <c r="BH85" i="64"/>
  <c r="BH84" i="64"/>
  <c r="BH83" i="64"/>
  <c r="BF93" i="64"/>
  <c r="BE93" i="64"/>
  <c r="BD93" i="64"/>
  <c r="BC93" i="64"/>
  <c r="BB93" i="64"/>
  <c r="BF92" i="64"/>
  <c r="BE92" i="64"/>
  <c r="BD92" i="64"/>
  <c r="BC92" i="64"/>
  <c r="BB92" i="64"/>
  <c r="BF91" i="64"/>
  <c r="BE91" i="64"/>
  <c r="BD91" i="64"/>
  <c r="BC91" i="64"/>
  <c r="BB91" i="64"/>
  <c r="BF90" i="64"/>
  <c r="BE90" i="64"/>
  <c r="BD90" i="64"/>
  <c r="BC90" i="64"/>
  <c r="BB90" i="64"/>
  <c r="BF89" i="64"/>
  <c r="BE89" i="64"/>
  <c r="BD89" i="64"/>
  <c r="BC89" i="64"/>
  <c r="BB89" i="64"/>
  <c r="BA93" i="64"/>
  <c r="AZ93" i="64"/>
  <c r="AY93" i="64"/>
  <c r="AX93" i="64"/>
  <c r="AW93" i="64"/>
  <c r="BA92" i="64"/>
  <c r="AZ92" i="64"/>
  <c r="AY92" i="64"/>
  <c r="AX92" i="64"/>
  <c r="AW92" i="64"/>
  <c r="BA91" i="64"/>
  <c r="AZ91" i="64"/>
  <c r="AY91" i="64"/>
  <c r="AX91" i="64"/>
  <c r="AW91" i="64"/>
  <c r="BA90" i="64"/>
  <c r="AZ90" i="64"/>
  <c r="AY90" i="64"/>
  <c r="AX90" i="64"/>
  <c r="AW90" i="64"/>
  <c r="BA89" i="64"/>
  <c r="AZ89" i="64"/>
  <c r="AY89" i="64"/>
  <c r="AX89" i="64"/>
  <c r="AW89" i="64"/>
  <c r="BA87" i="64"/>
  <c r="AZ87" i="64"/>
  <c r="AY87" i="64"/>
  <c r="AX87" i="64"/>
  <c r="AW87" i="64"/>
  <c r="AV93" i="64"/>
  <c r="AU93" i="64"/>
  <c r="AT93" i="64"/>
  <c r="AS93" i="64"/>
  <c r="AR93" i="64"/>
  <c r="AV92" i="64"/>
  <c r="AU92" i="64"/>
  <c r="AT92" i="64"/>
  <c r="AS92" i="64"/>
  <c r="AR92" i="64"/>
  <c r="AV91" i="64"/>
  <c r="AU91" i="64"/>
  <c r="AT91" i="64"/>
  <c r="AS91" i="64"/>
  <c r="AR91" i="64"/>
  <c r="AV90" i="64"/>
  <c r="AU90" i="64"/>
  <c r="AT90" i="64"/>
  <c r="AS90" i="64"/>
  <c r="AR90" i="64"/>
  <c r="AV89" i="64"/>
  <c r="AU89" i="64"/>
  <c r="AT89" i="64"/>
  <c r="AS89" i="64"/>
  <c r="AR89" i="64"/>
  <c r="AV87" i="64"/>
  <c r="AU87" i="64"/>
  <c r="AT87" i="64"/>
  <c r="AS87" i="64"/>
  <c r="AR87" i="64"/>
  <c r="AQ92" i="64"/>
  <c r="AP92" i="64"/>
  <c r="AO92" i="64"/>
  <c r="AN92" i="64"/>
  <c r="AM92" i="64"/>
  <c r="AQ91" i="64"/>
  <c r="AP91" i="64"/>
  <c r="AO91" i="64"/>
  <c r="AN91" i="64"/>
  <c r="AM91" i="64"/>
  <c r="AQ90" i="64"/>
  <c r="AP90" i="64"/>
  <c r="AO90" i="64"/>
  <c r="AN90" i="64"/>
  <c r="AM90" i="64"/>
  <c r="AQ89" i="64"/>
  <c r="AP89" i="64"/>
  <c r="AO89" i="64"/>
  <c r="AN89" i="64"/>
  <c r="AM89" i="64"/>
  <c r="AQ87" i="64"/>
  <c r="AP87" i="64"/>
  <c r="AO87" i="64"/>
  <c r="AN87" i="64"/>
  <c r="AM87" i="64"/>
  <c r="AH95" i="64"/>
  <c r="AH94" i="64"/>
  <c r="AH93" i="64"/>
  <c r="AL92" i="64"/>
  <c r="AK92" i="64"/>
  <c r="AJ92" i="64"/>
  <c r="AI92" i="64"/>
  <c r="AH92" i="64"/>
  <c r="AL91" i="64"/>
  <c r="AK91" i="64"/>
  <c r="AJ91" i="64"/>
  <c r="AI91" i="64"/>
  <c r="AH91" i="64"/>
  <c r="AL90" i="64"/>
  <c r="AK90" i="64"/>
  <c r="AJ90" i="64"/>
  <c r="AI90" i="64"/>
  <c r="AH90" i="64"/>
  <c r="AL89" i="64"/>
  <c r="AK89" i="64"/>
  <c r="AJ89" i="64"/>
  <c r="AI89" i="64"/>
  <c r="AH89" i="64"/>
  <c r="AH88" i="64"/>
  <c r="AL87" i="64"/>
  <c r="AK87" i="64"/>
  <c r="AJ87" i="64"/>
  <c r="AI87" i="64"/>
  <c r="AH87" i="64"/>
  <c r="AH86" i="64"/>
  <c r="AH85" i="64"/>
  <c r="AH84" i="64"/>
  <c r="AH83" i="64"/>
  <c r="AG92" i="64"/>
  <c r="AF92" i="64"/>
  <c r="AE92" i="64"/>
  <c r="AD92" i="64"/>
  <c r="AC92" i="64"/>
  <c r="AG91" i="64"/>
  <c r="AF91" i="64"/>
  <c r="AE91" i="64"/>
  <c r="AD91" i="64"/>
  <c r="AC91" i="64"/>
  <c r="AG90" i="64"/>
  <c r="AF90" i="64"/>
  <c r="AE90" i="64"/>
  <c r="AD90" i="64"/>
  <c r="AC90" i="64"/>
  <c r="AG89" i="64"/>
  <c r="AF89" i="64"/>
  <c r="AE89" i="64"/>
  <c r="AD89" i="64"/>
  <c r="AC89" i="64"/>
  <c r="AG87" i="64"/>
  <c r="AF87" i="64"/>
  <c r="AE87" i="64"/>
  <c r="AD87" i="64"/>
  <c r="AC87" i="64"/>
  <c r="AB92" i="64"/>
  <c r="AA92" i="64"/>
  <c r="Z92" i="64"/>
  <c r="Y92" i="64"/>
  <c r="X92" i="64"/>
  <c r="AB91" i="64"/>
  <c r="AA91" i="64"/>
  <c r="Z91" i="64"/>
  <c r="Y91" i="64"/>
  <c r="X91" i="64"/>
  <c r="AB90" i="64"/>
  <c r="AA90" i="64"/>
  <c r="Z90" i="64"/>
  <c r="Y90" i="64"/>
  <c r="X90" i="64"/>
  <c r="AB89" i="64"/>
  <c r="AA89" i="64"/>
  <c r="Z89" i="64"/>
  <c r="Y89" i="64"/>
  <c r="X89" i="64"/>
  <c r="AB87" i="64"/>
  <c r="AA87" i="64"/>
  <c r="Z87" i="64"/>
  <c r="Y87" i="64"/>
  <c r="X87" i="64"/>
  <c r="W92" i="64"/>
  <c r="V92" i="64"/>
  <c r="U92" i="64"/>
  <c r="T92" i="64"/>
  <c r="S92" i="64"/>
  <c r="W91" i="64"/>
  <c r="V91" i="64"/>
  <c r="U91" i="64"/>
  <c r="T91" i="64"/>
  <c r="S91" i="64"/>
  <c r="W90" i="64"/>
  <c r="V90" i="64"/>
  <c r="U90" i="64"/>
  <c r="T90" i="64"/>
  <c r="S90" i="64"/>
  <c r="W89" i="64"/>
  <c r="V89" i="64"/>
  <c r="U89" i="64"/>
  <c r="T89" i="64"/>
  <c r="S89" i="64"/>
  <c r="W87" i="64"/>
  <c r="V87" i="64"/>
  <c r="U87" i="64"/>
  <c r="T87" i="64"/>
  <c r="S87" i="64"/>
  <c r="R95" i="64"/>
  <c r="R94" i="64"/>
  <c r="R93" i="64"/>
  <c r="R92" i="64"/>
  <c r="Q92" i="64"/>
  <c r="P92" i="64"/>
  <c r="O92" i="64"/>
  <c r="N92" i="64"/>
  <c r="R91" i="64"/>
  <c r="Q91" i="64"/>
  <c r="P91" i="64"/>
  <c r="O91" i="64"/>
  <c r="N91" i="64"/>
  <c r="R90" i="64"/>
  <c r="Q90" i="64"/>
  <c r="P90" i="64"/>
  <c r="O90" i="64"/>
  <c r="N90" i="64"/>
  <c r="R89" i="64"/>
  <c r="Q89" i="64"/>
  <c r="P89" i="64"/>
  <c r="O89" i="64"/>
  <c r="N89" i="64"/>
  <c r="R88" i="64"/>
  <c r="R87" i="64"/>
  <c r="Q87" i="64"/>
  <c r="P87" i="64"/>
  <c r="O87" i="64"/>
  <c r="N87" i="64"/>
  <c r="R86" i="64"/>
  <c r="R85" i="64"/>
  <c r="R84" i="64"/>
  <c r="R83" i="64"/>
  <c r="K84" i="64"/>
  <c r="K85" i="64"/>
  <c r="K86" i="64"/>
  <c r="J87" i="64"/>
  <c r="K87" i="64"/>
  <c r="L87" i="64"/>
  <c r="M87" i="64"/>
  <c r="K88" i="64"/>
  <c r="J89" i="64"/>
  <c r="K89" i="64"/>
  <c r="L89" i="64"/>
  <c r="M89" i="64"/>
  <c r="J90" i="64"/>
  <c r="K90" i="64"/>
  <c r="L90" i="64"/>
  <c r="M90" i="64"/>
  <c r="J91" i="64"/>
  <c r="K91" i="64"/>
  <c r="L91" i="64"/>
  <c r="M91" i="64"/>
  <c r="J92" i="64"/>
  <c r="K92" i="64"/>
  <c r="L92" i="64"/>
  <c r="M92" i="64"/>
  <c r="K93" i="64"/>
  <c r="K94" i="64"/>
  <c r="K95" i="64"/>
  <c r="K83" i="64"/>
  <c r="EH80" i="64"/>
  <c r="EG80" i="64"/>
  <c r="EF80" i="64"/>
  <c r="EE80" i="64"/>
  <c r="ED80" i="64"/>
  <c r="EH79" i="64"/>
  <c r="EG79" i="64"/>
  <c r="EF79" i="64"/>
  <c r="EE79" i="64"/>
  <c r="ED79" i="64"/>
  <c r="EH78" i="64"/>
  <c r="EG78" i="64"/>
  <c r="EF78" i="64"/>
  <c r="EE78" i="64"/>
  <c r="ED78" i="64"/>
  <c r="EH77" i="64"/>
  <c r="EG77" i="64"/>
  <c r="EF77" i="64"/>
  <c r="EE77" i="64"/>
  <c r="ED77" i="64"/>
  <c r="EH76" i="64"/>
  <c r="EG76" i="64"/>
  <c r="EF76" i="64"/>
  <c r="EE76" i="64"/>
  <c r="ED76" i="64"/>
  <c r="EH75" i="64"/>
  <c r="EG75" i="64"/>
  <c r="EF75" i="64"/>
  <c r="EE75" i="64"/>
  <c r="ED75" i="64"/>
  <c r="EH74" i="64"/>
  <c r="EG74" i="64"/>
  <c r="EF74" i="64"/>
  <c r="EE74" i="64"/>
  <c r="ED74" i="64"/>
  <c r="EH73" i="64"/>
  <c r="EG73" i="64"/>
  <c r="EF73" i="64"/>
  <c r="EE73" i="64"/>
  <c r="ED73" i="64"/>
  <c r="EH72" i="64"/>
  <c r="EG72" i="64"/>
  <c r="EF72" i="64"/>
  <c r="EE72" i="64"/>
  <c r="ED72" i="64"/>
  <c r="EH71" i="64"/>
  <c r="EG71" i="64"/>
  <c r="EF71" i="64"/>
  <c r="EE71" i="64"/>
  <c r="ED71" i="64"/>
  <c r="EH70" i="64"/>
  <c r="EG70" i="64"/>
  <c r="EF70" i="64"/>
  <c r="EE70" i="64"/>
  <c r="ED70" i="64"/>
  <c r="EH69" i="64"/>
  <c r="EG69" i="64"/>
  <c r="EF69" i="64"/>
  <c r="EE69" i="64"/>
  <c r="ED69" i="64"/>
  <c r="EH68" i="64"/>
  <c r="EG68" i="64"/>
  <c r="EF68" i="64"/>
  <c r="EE68" i="64"/>
  <c r="ED68" i="64"/>
  <c r="EC80" i="64"/>
  <c r="EB80" i="64"/>
  <c r="EA80" i="64"/>
  <c r="DZ80" i="64"/>
  <c r="DY80" i="64"/>
  <c r="EC79" i="64"/>
  <c r="EB79" i="64"/>
  <c r="EA79" i="64"/>
  <c r="DZ79" i="64"/>
  <c r="DY79" i="64"/>
  <c r="EC78" i="64"/>
  <c r="EB78" i="64"/>
  <c r="EA78" i="64"/>
  <c r="DZ78" i="64"/>
  <c r="DY78" i="64"/>
  <c r="EC77" i="64"/>
  <c r="EB77" i="64"/>
  <c r="EA77" i="64"/>
  <c r="DZ77" i="64"/>
  <c r="DY77" i="64"/>
  <c r="EC76" i="64"/>
  <c r="EB76" i="64"/>
  <c r="EA76" i="64"/>
  <c r="DZ76" i="64"/>
  <c r="DY76" i="64"/>
  <c r="EC75" i="64"/>
  <c r="EB75" i="64"/>
  <c r="EA75" i="64"/>
  <c r="DZ75" i="64"/>
  <c r="DY75" i="64"/>
  <c r="EC74" i="64"/>
  <c r="EB74" i="64"/>
  <c r="EA74" i="64"/>
  <c r="DZ74" i="64"/>
  <c r="DY74" i="64"/>
  <c r="EC73" i="64"/>
  <c r="EB73" i="64"/>
  <c r="EA73" i="64"/>
  <c r="DZ73" i="64"/>
  <c r="DY73" i="64"/>
  <c r="EC72" i="64"/>
  <c r="EB72" i="64"/>
  <c r="EA72" i="64"/>
  <c r="DZ72" i="64"/>
  <c r="DY72" i="64"/>
  <c r="EC71" i="64"/>
  <c r="EB71" i="64"/>
  <c r="EA71" i="64"/>
  <c r="DZ71" i="64"/>
  <c r="DY71" i="64"/>
  <c r="EC70" i="64"/>
  <c r="EB70" i="64"/>
  <c r="EA70" i="64"/>
  <c r="DZ70" i="64"/>
  <c r="DY70" i="64"/>
  <c r="EC69" i="64"/>
  <c r="EB69" i="64"/>
  <c r="EA69" i="64"/>
  <c r="DZ69" i="64"/>
  <c r="DY69" i="64"/>
  <c r="EC68" i="64"/>
  <c r="EB68" i="64"/>
  <c r="EA68" i="64"/>
  <c r="DZ68" i="64"/>
  <c r="DY68" i="64"/>
  <c r="DX80" i="64"/>
  <c r="DW80" i="64"/>
  <c r="DV80" i="64"/>
  <c r="DU80" i="64"/>
  <c r="DT80" i="64"/>
  <c r="DX79" i="64"/>
  <c r="DW79" i="64"/>
  <c r="DV79" i="64"/>
  <c r="DU79" i="64"/>
  <c r="DT79" i="64"/>
  <c r="DX78" i="64"/>
  <c r="DW78" i="64"/>
  <c r="DV78" i="64"/>
  <c r="DU78" i="64"/>
  <c r="DT78" i="64"/>
  <c r="DX77" i="64"/>
  <c r="DW77" i="64"/>
  <c r="DV77" i="64"/>
  <c r="DU77" i="64"/>
  <c r="DT77" i="64"/>
  <c r="DX76" i="64"/>
  <c r="DW76" i="64"/>
  <c r="DV76" i="64"/>
  <c r="DU76" i="64"/>
  <c r="DT76" i="64"/>
  <c r="DX75" i="64"/>
  <c r="DW75" i="64"/>
  <c r="DV75" i="64"/>
  <c r="DU75" i="64"/>
  <c r="DT75" i="64"/>
  <c r="DX74" i="64"/>
  <c r="DW74" i="64"/>
  <c r="DV74" i="64"/>
  <c r="DU74" i="64"/>
  <c r="DT74" i="64"/>
  <c r="DX73" i="64"/>
  <c r="DW73" i="64"/>
  <c r="DV73" i="64"/>
  <c r="DU73" i="64"/>
  <c r="DT73" i="64"/>
  <c r="DX72" i="64"/>
  <c r="DW72" i="64"/>
  <c r="DV72" i="64"/>
  <c r="DU72" i="64"/>
  <c r="DT72" i="64"/>
  <c r="DX71" i="64"/>
  <c r="DW71" i="64"/>
  <c r="DV71" i="64"/>
  <c r="DU71" i="64"/>
  <c r="DT71" i="64"/>
  <c r="DX70" i="64"/>
  <c r="DW70" i="64"/>
  <c r="DV70" i="64"/>
  <c r="DU70" i="64"/>
  <c r="DT70" i="64"/>
  <c r="DX69" i="64"/>
  <c r="DW69" i="64"/>
  <c r="DV69" i="64"/>
  <c r="DU69" i="64"/>
  <c r="DT69" i="64"/>
  <c r="DX68" i="64"/>
  <c r="DW68" i="64"/>
  <c r="DV68" i="64"/>
  <c r="DU68" i="64"/>
  <c r="DT68" i="64"/>
  <c r="DS80" i="64"/>
  <c r="DR80" i="64"/>
  <c r="DQ80" i="64"/>
  <c r="DP80" i="64"/>
  <c r="DO80" i="64"/>
  <c r="DS79" i="64"/>
  <c r="DR79" i="64"/>
  <c r="DQ79" i="64"/>
  <c r="DP79" i="64"/>
  <c r="DO79" i="64"/>
  <c r="DS78" i="64"/>
  <c r="DR78" i="64"/>
  <c r="DQ78" i="64"/>
  <c r="DP78" i="64"/>
  <c r="DO78" i="64"/>
  <c r="DS77" i="64"/>
  <c r="DR77" i="64"/>
  <c r="DQ77" i="64"/>
  <c r="DP77" i="64"/>
  <c r="DO77" i="64"/>
  <c r="DS76" i="64"/>
  <c r="DR76" i="64"/>
  <c r="DQ76" i="64"/>
  <c r="DP76" i="64"/>
  <c r="DO76" i="64"/>
  <c r="DS75" i="64"/>
  <c r="DR75" i="64"/>
  <c r="DQ75" i="64"/>
  <c r="DP75" i="64"/>
  <c r="DO75" i="64"/>
  <c r="DS74" i="64"/>
  <c r="DR74" i="64"/>
  <c r="DQ74" i="64"/>
  <c r="DP74" i="64"/>
  <c r="DO74" i="64"/>
  <c r="DS73" i="64"/>
  <c r="DR73" i="64"/>
  <c r="DQ73" i="64"/>
  <c r="DP73" i="64"/>
  <c r="DO73" i="64"/>
  <c r="DS72" i="64"/>
  <c r="DR72" i="64"/>
  <c r="DQ72" i="64"/>
  <c r="DP72" i="64"/>
  <c r="DO72" i="64"/>
  <c r="DS71" i="64"/>
  <c r="DR71" i="64"/>
  <c r="DQ71" i="64"/>
  <c r="DP71" i="64"/>
  <c r="DO71" i="64"/>
  <c r="DS70" i="64"/>
  <c r="DR70" i="64"/>
  <c r="DQ70" i="64"/>
  <c r="DP70" i="64"/>
  <c r="DO70" i="64"/>
  <c r="DS69" i="64"/>
  <c r="DR69" i="64"/>
  <c r="DQ69" i="64"/>
  <c r="DP69" i="64"/>
  <c r="DO69" i="64"/>
  <c r="DS68" i="64"/>
  <c r="DR68" i="64"/>
  <c r="DQ68" i="64"/>
  <c r="DP68" i="64"/>
  <c r="DO68" i="64"/>
  <c r="DN80" i="64"/>
  <c r="DM80" i="64"/>
  <c r="DL80" i="64"/>
  <c r="DK80" i="64"/>
  <c r="DJ80" i="64"/>
  <c r="DN79" i="64"/>
  <c r="DM79" i="64"/>
  <c r="DL79" i="64"/>
  <c r="DK79" i="64"/>
  <c r="DJ79" i="64"/>
  <c r="DN78" i="64"/>
  <c r="DM78" i="64"/>
  <c r="DL78" i="64"/>
  <c r="DK78" i="64"/>
  <c r="DJ78" i="64"/>
  <c r="DN77" i="64"/>
  <c r="DM77" i="64"/>
  <c r="DL77" i="64"/>
  <c r="DK77" i="64"/>
  <c r="DJ77" i="64"/>
  <c r="DN76" i="64"/>
  <c r="DM76" i="64"/>
  <c r="DL76" i="64"/>
  <c r="DK76" i="64"/>
  <c r="DJ76" i="64"/>
  <c r="DN75" i="64"/>
  <c r="DM75" i="64"/>
  <c r="DL75" i="64"/>
  <c r="DK75" i="64"/>
  <c r="DJ75" i="64"/>
  <c r="DN74" i="64"/>
  <c r="DM74" i="64"/>
  <c r="DL74" i="64"/>
  <c r="DK74" i="64"/>
  <c r="DJ74" i="64"/>
  <c r="DN73" i="64"/>
  <c r="DM73" i="64"/>
  <c r="DL73" i="64"/>
  <c r="DK73" i="64"/>
  <c r="DJ73" i="64"/>
  <c r="DN72" i="64"/>
  <c r="DM72" i="64"/>
  <c r="DL72" i="64"/>
  <c r="DK72" i="64"/>
  <c r="DJ72" i="64"/>
  <c r="DN71" i="64"/>
  <c r="DM71" i="64"/>
  <c r="DL71" i="64"/>
  <c r="DK71" i="64"/>
  <c r="DJ71" i="64"/>
  <c r="DN70" i="64"/>
  <c r="DM70" i="64"/>
  <c r="DL70" i="64"/>
  <c r="DK70" i="64"/>
  <c r="DJ70" i="64"/>
  <c r="DN69" i="64"/>
  <c r="DM69" i="64"/>
  <c r="DL69" i="64"/>
  <c r="DK69" i="64"/>
  <c r="DJ69" i="64"/>
  <c r="DN68" i="64"/>
  <c r="DM68" i="64"/>
  <c r="DL68" i="64"/>
  <c r="DK68" i="64"/>
  <c r="DJ68" i="64"/>
  <c r="DI80" i="64"/>
  <c r="DH80" i="64"/>
  <c r="DG80" i="64"/>
  <c r="DF80" i="64"/>
  <c r="DE80" i="64"/>
  <c r="DI79" i="64"/>
  <c r="DH79" i="64"/>
  <c r="DG79" i="64"/>
  <c r="DF79" i="64"/>
  <c r="DE79" i="64"/>
  <c r="DI78" i="64"/>
  <c r="DH78" i="64"/>
  <c r="DG78" i="64"/>
  <c r="DF78" i="64"/>
  <c r="DE78" i="64"/>
  <c r="DI77" i="64"/>
  <c r="DH77" i="64"/>
  <c r="DG77" i="64"/>
  <c r="DF77" i="64"/>
  <c r="DE77" i="64"/>
  <c r="DI76" i="64"/>
  <c r="DH76" i="64"/>
  <c r="DG76" i="64"/>
  <c r="DF76" i="64"/>
  <c r="DE76" i="64"/>
  <c r="DI75" i="64"/>
  <c r="DH75" i="64"/>
  <c r="DG75" i="64"/>
  <c r="DF75" i="64"/>
  <c r="DE75" i="64"/>
  <c r="DI74" i="64"/>
  <c r="DH74" i="64"/>
  <c r="DG74" i="64"/>
  <c r="DF74" i="64"/>
  <c r="DE74" i="64"/>
  <c r="DI73" i="64"/>
  <c r="DH73" i="64"/>
  <c r="DG73" i="64"/>
  <c r="DF73" i="64"/>
  <c r="DE73" i="64"/>
  <c r="DI72" i="64"/>
  <c r="DH72" i="64"/>
  <c r="DG72" i="64"/>
  <c r="DF72" i="64"/>
  <c r="DE72" i="64"/>
  <c r="DI71" i="64"/>
  <c r="DH71" i="64"/>
  <c r="DG71" i="64"/>
  <c r="DF71" i="64"/>
  <c r="DE71" i="64"/>
  <c r="DI70" i="64"/>
  <c r="DH70" i="64"/>
  <c r="DG70" i="64"/>
  <c r="DF70" i="64"/>
  <c r="DE70" i="64"/>
  <c r="DI69" i="64"/>
  <c r="DH69" i="64"/>
  <c r="DG69" i="64"/>
  <c r="DF69" i="64"/>
  <c r="DE69" i="64"/>
  <c r="DI68" i="64"/>
  <c r="DH68" i="64"/>
  <c r="DG68" i="64"/>
  <c r="DF68" i="64"/>
  <c r="DE68" i="64"/>
  <c r="DD80" i="64"/>
  <c r="DC80" i="64"/>
  <c r="DB80" i="64"/>
  <c r="DA80" i="64"/>
  <c r="CZ80" i="64"/>
  <c r="DD79" i="64"/>
  <c r="DC79" i="64"/>
  <c r="DB79" i="64"/>
  <c r="DA79" i="64"/>
  <c r="CZ79" i="64"/>
  <c r="DD78" i="64"/>
  <c r="DC78" i="64"/>
  <c r="DB78" i="64"/>
  <c r="DA78" i="64"/>
  <c r="CZ78" i="64"/>
  <c r="DD77" i="64"/>
  <c r="DC77" i="64"/>
  <c r="DB77" i="64"/>
  <c r="DA77" i="64"/>
  <c r="CZ77" i="64"/>
  <c r="DD76" i="64"/>
  <c r="DC76" i="64"/>
  <c r="DB76" i="64"/>
  <c r="DA76" i="64"/>
  <c r="CZ76" i="64"/>
  <c r="DD75" i="64"/>
  <c r="DC75" i="64"/>
  <c r="DB75" i="64"/>
  <c r="DA75" i="64"/>
  <c r="CZ75" i="64"/>
  <c r="DD74" i="64"/>
  <c r="DC74" i="64"/>
  <c r="DB74" i="64"/>
  <c r="DA74" i="64"/>
  <c r="CZ74" i="64"/>
  <c r="DD73" i="64"/>
  <c r="DC73" i="64"/>
  <c r="DB73" i="64"/>
  <c r="DA73" i="64"/>
  <c r="CZ73" i="64"/>
  <c r="DD72" i="64"/>
  <c r="DC72" i="64"/>
  <c r="DB72" i="64"/>
  <c r="DA72" i="64"/>
  <c r="CZ72" i="64"/>
  <c r="DD71" i="64"/>
  <c r="DC71" i="64"/>
  <c r="DB71" i="64"/>
  <c r="DA71" i="64"/>
  <c r="CZ71" i="64"/>
  <c r="DD70" i="64"/>
  <c r="DC70" i="64"/>
  <c r="DB70" i="64"/>
  <c r="DA70" i="64"/>
  <c r="CZ70" i="64"/>
  <c r="DD69" i="64"/>
  <c r="DC69" i="64"/>
  <c r="DB69" i="64"/>
  <c r="DA69" i="64"/>
  <c r="CZ69" i="64"/>
  <c r="DD68" i="64"/>
  <c r="DC68" i="64"/>
  <c r="DB68" i="64"/>
  <c r="DA68" i="64"/>
  <c r="CZ68" i="64"/>
  <c r="CY80" i="64"/>
  <c r="CX80" i="64"/>
  <c r="CW80" i="64"/>
  <c r="CV80" i="64"/>
  <c r="CU80" i="64"/>
  <c r="CY79" i="64"/>
  <c r="CX79" i="64"/>
  <c r="CW79" i="64"/>
  <c r="CV79" i="64"/>
  <c r="CU79" i="64"/>
  <c r="CY78" i="64"/>
  <c r="CX78" i="64"/>
  <c r="CW78" i="64"/>
  <c r="CV78" i="64"/>
  <c r="CU78" i="64"/>
  <c r="CY77" i="64"/>
  <c r="CX77" i="64"/>
  <c r="CW77" i="64"/>
  <c r="CV77" i="64"/>
  <c r="CU77" i="64"/>
  <c r="CY76" i="64"/>
  <c r="CX76" i="64"/>
  <c r="CW76" i="64"/>
  <c r="CV76" i="64"/>
  <c r="CU76" i="64"/>
  <c r="CY75" i="64"/>
  <c r="CX75" i="64"/>
  <c r="CW75" i="64"/>
  <c r="CV75" i="64"/>
  <c r="CU75" i="64"/>
  <c r="CY74" i="64"/>
  <c r="CX74" i="64"/>
  <c r="CW74" i="64"/>
  <c r="CV74" i="64"/>
  <c r="CU74" i="64"/>
  <c r="CY73" i="64"/>
  <c r="CX73" i="64"/>
  <c r="CW73" i="64"/>
  <c r="CV73" i="64"/>
  <c r="CU73" i="64"/>
  <c r="CY72" i="64"/>
  <c r="CX72" i="64"/>
  <c r="CW72" i="64"/>
  <c r="CV72" i="64"/>
  <c r="CU72" i="64"/>
  <c r="CY71" i="64"/>
  <c r="CX71" i="64"/>
  <c r="CW71" i="64"/>
  <c r="CV71" i="64"/>
  <c r="CU71" i="64"/>
  <c r="CY70" i="64"/>
  <c r="CX70" i="64"/>
  <c r="CW70" i="64"/>
  <c r="CV70" i="64"/>
  <c r="CU70" i="64"/>
  <c r="CY69" i="64"/>
  <c r="CX69" i="64"/>
  <c r="CW69" i="64"/>
  <c r="CV69" i="64"/>
  <c r="CU69" i="64"/>
  <c r="CY68" i="64"/>
  <c r="CX68" i="64"/>
  <c r="CW68" i="64"/>
  <c r="CV68" i="64"/>
  <c r="CU68" i="64"/>
  <c r="CT80" i="64"/>
  <c r="CS80" i="64"/>
  <c r="CR80" i="64"/>
  <c r="CQ80" i="64"/>
  <c r="CP80" i="64"/>
  <c r="CT79" i="64"/>
  <c r="CS79" i="64"/>
  <c r="CR79" i="64"/>
  <c r="CQ79" i="64"/>
  <c r="CP79" i="64"/>
  <c r="CT78" i="64"/>
  <c r="CS78" i="64"/>
  <c r="CR78" i="64"/>
  <c r="CQ78" i="64"/>
  <c r="CP78" i="64"/>
  <c r="CT77" i="64"/>
  <c r="CS77" i="64"/>
  <c r="CR77" i="64"/>
  <c r="CQ77" i="64"/>
  <c r="CP77" i="64"/>
  <c r="CT76" i="64"/>
  <c r="CS76" i="64"/>
  <c r="CR76" i="64"/>
  <c r="CQ76" i="64"/>
  <c r="CP76" i="64"/>
  <c r="CT75" i="64"/>
  <c r="CS75" i="64"/>
  <c r="CR75" i="64"/>
  <c r="CQ75" i="64"/>
  <c r="CP75" i="64"/>
  <c r="CT74" i="64"/>
  <c r="CS74" i="64"/>
  <c r="CR74" i="64"/>
  <c r="CQ74" i="64"/>
  <c r="CP74" i="64"/>
  <c r="CT73" i="64"/>
  <c r="CS73" i="64"/>
  <c r="CR73" i="64"/>
  <c r="CQ73" i="64"/>
  <c r="CP73" i="64"/>
  <c r="CT72" i="64"/>
  <c r="CS72" i="64"/>
  <c r="CR72" i="64"/>
  <c r="CQ72" i="64"/>
  <c r="CP72" i="64"/>
  <c r="CT71" i="64"/>
  <c r="CS71" i="64"/>
  <c r="CR71" i="64"/>
  <c r="CQ71" i="64"/>
  <c r="CP71" i="64"/>
  <c r="CT70" i="64"/>
  <c r="CS70" i="64"/>
  <c r="CR70" i="64"/>
  <c r="CQ70" i="64"/>
  <c r="CP70" i="64"/>
  <c r="CT69" i="64"/>
  <c r="CS69" i="64"/>
  <c r="CR69" i="64"/>
  <c r="CQ69" i="64"/>
  <c r="CP69" i="64"/>
  <c r="CT68" i="64"/>
  <c r="CS68" i="64"/>
  <c r="CR68" i="64"/>
  <c r="CQ68" i="64"/>
  <c r="CP68" i="64"/>
  <c r="CO80" i="64"/>
  <c r="CN80" i="64"/>
  <c r="CM80" i="64"/>
  <c r="CL80" i="64"/>
  <c r="CK80" i="64"/>
  <c r="CO79" i="64"/>
  <c r="CN79" i="64"/>
  <c r="CM79" i="64"/>
  <c r="CL79" i="64"/>
  <c r="CK79" i="64"/>
  <c r="CO78" i="64"/>
  <c r="CN78" i="64"/>
  <c r="CM78" i="64"/>
  <c r="CL78" i="64"/>
  <c r="CK78" i="64"/>
  <c r="CO77" i="64"/>
  <c r="CN77" i="64"/>
  <c r="CM77" i="64"/>
  <c r="CL77" i="64"/>
  <c r="CK77" i="64"/>
  <c r="CO76" i="64"/>
  <c r="CN76" i="64"/>
  <c r="CM76" i="64"/>
  <c r="CL76" i="64"/>
  <c r="CK76" i="64"/>
  <c r="CO75" i="64"/>
  <c r="CN75" i="64"/>
  <c r="CM75" i="64"/>
  <c r="CL75" i="64"/>
  <c r="CK75" i="64"/>
  <c r="CO74" i="64"/>
  <c r="CN74" i="64"/>
  <c r="CM74" i="64"/>
  <c r="CL74" i="64"/>
  <c r="CK74" i="64"/>
  <c r="CO73" i="64"/>
  <c r="CN73" i="64"/>
  <c r="CM73" i="64"/>
  <c r="CL73" i="64"/>
  <c r="CK73" i="64"/>
  <c r="CO72" i="64"/>
  <c r="CN72" i="64"/>
  <c r="CM72" i="64"/>
  <c r="CL72" i="64"/>
  <c r="CK72" i="64"/>
  <c r="CO71" i="64"/>
  <c r="CN71" i="64"/>
  <c r="CM71" i="64"/>
  <c r="CL71" i="64"/>
  <c r="CK71" i="64"/>
  <c r="CO70" i="64"/>
  <c r="CN70" i="64"/>
  <c r="CM70" i="64"/>
  <c r="CL70" i="64"/>
  <c r="CK70" i="64"/>
  <c r="CO69" i="64"/>
  <c r="CN69" i="64"/>
  <c r="CM69" i="64"/>
  <c r="CL69" i="64"/>
  <c r="CK69" i="64"/>
  <c r="CO68" i="64"/>
  <c r="CN68" i="64"/>
  <c r="CM68" i="64"/>
  <c r="CL68" i="64"/>
  <c r="CK68" i="64"/>
  <c r="CJ80" i="64"/>
  <c r="CI80" i="64"/>
  <c r="CH80" i="64"/>
  <c r="CG80" i="64"/>
  <c r="CF80" i="64"/>
  <c r="CJ79" i="64"/>
  <c r="CI79" i="64"/>
  <c r="CH79" i="64"/>
  <c r="CG79" i="64"/>
  <c r="CF79" i="64"/>
  <c r="CJ78" i="64"/>
  <c r="CI78" i="64"/>
  <c r="CH78" i="64"/>
  <c r="CG78" i="64"/>
  <c r="CF78" i="64"/>
  <c r="CJ77" i="64"/>
  <c r="CI77" i="64"/>
  <c r="CH77" i="64"/>
  <c r="CG77" i="64"/>
  <c r="CF77" i="64"/>
  <c r="CJ76" i="64"/>
  <c r="CI76" i="64"/>
  <c r="CH76" i="64"/>
  <c r="CG76" i="64"/>
  <c r="CF76" i="64"/>
  <c r="CJ75" i="64"/>
  <c r="CI75" i="64"/>
  <c r="CH75" i="64"/>
  <c r="CG75" i="64"/>
  <c r="CF75" i="64"/>
  <c r="CJ74" i="64"/>
  <c r="CI74" i="64"/>
  <c r="CH74" i="64"/>
  <c r="CG74" i="64"/>
  <c r="CF74" i="64"/>
  <c r="CJ73" i="64"/>
  <c r="CI73" i="64"/>
  <c r="CH73" i="64"/>
  <c r="CG73" i="64"/>
  <c r="CF73" i="64"/>
  <c r="CJ72" i="64"/>
  <c r="CI72" i="64"/>
  <c r="CH72" i="64"/>
  <c r="CG72" i="64"/>
  <c r="CF72" i="64"/>
  <c r="CJ71" i="64"/>
  <c r="CI71" i="64"/>
  <c r="CH71" i="64"/>
  <c r="CG71" i="64"/>
  <c r="CF71" i="64"/>
  <c r="CJ70" i="64"/>
  <c r="CI70" i="64"/>
  <c r="CH70" i="64"/>
  <c r="CG70" i="64"/>
  <c r="CF70" i="64"/>
  <c r="CJ69" i="64"/>
  <c r="CI69" i="64"/>
  <c r="CH69" i="64"/>
  <c r="CG69" i="64"/>
  <c r="CF69" i="64"/>
  <c r="CJ68" i="64"/>
  <c r="CI68" i="64"/>
  <c r="CH68" i="64"/>
  <c r="CG68" i="64"/>
  <c r="CF68" i="64"/>
  <c r="CE80" i="64"/>
  <c r="CD80" i="64"/>
  <c r="CC80" i="64"/>
  <c r="CB80" i="64"/>
  <c r="CA80" i="64"/>
  <c r="CE79" i="64"/>
  <c r="CD79" i="64"/>
  <c r="CC79" i="64"/>
  <c r="CB79" i="64"/>
  <c r="CA79" i="64"/>
  <c r="CE78" i="64"/>
  <c r="CD78" i="64"/>
  <c r="CC78" i="64"/>
  <c r="CB78" i="64"/>
  <c r="CA78" i="64"/>
  <c r="CE77" i="64"/>
  <c r="CD77" i="64"/>
  <c r="CC77" i="64"/>
  <c r="CB77" i="64"/>
  <c r="CA77" i="64"/>
  <c r="CE76" i="64"/>
  <c r="CD76" i="64"/>
  <c r="CC76" i="64"/>
  <c r="CB76" i="64"/>
  <c r="CA76" i="64"/>
  <c r="CE75" i="64"/>
  <c r="CD75" i="64"/>
  <c r="CC75" i="64"/>
  <c r="CB75" i="64"/>
  <c r="CA75" i="64"/>
  <c r="CE74" i="64"/>
  <c r="CD74" i="64"/>
  <c r="CC74" i="64"/>
  <c r="CB74" i="64"/>
  <c r="CA74" i="64"/>
  <c r="CE73" i="64"/>
  <c r="CD73" i="64"/>
  <c r="CC73" i="64"/>
  <c r="CB73" i="64"/>
  <c r="CA73" i="64"/>
  <c r="CE72" i="64"/>
  <c r="CD72" i="64"/>
  <c r="CC72" i="64"/>
  <c r="CB72" i="64"/>
  <c r="CA72" i="64"/>
  <c r="CE71" i="64"/>
  <c r="CD71" i="64"/>
  <c r="CC71" i="64"/>
  <c r="CB71" i="64"/>
  <c r="CA71" i="64"/>
  <c r="CE70" i="64"/>
  <c r="CD70" i="64"/>
  <c r="CC70" i="64"/>
  <c r="CB70" i="64"/>
  <c r="CA70" i="64"/>
  <c r="CE69" i="64"/>
  <c r="CD69" i="64"/>
  <c r="CC69" i="64"/>
  <c r="CB69" i="64"/>
  <c r="CA69" i="64"/>
  <c r="CE68" i="64"/>
  <c r="CD68" i="64"/>
  <c r="CC68" i="64"/>
  <c r="CB68" i="64"/>
  <c r="CA68" i="64"/>
  <c r="BZ80" i="64"/>
  <c r="BY80" i="64"/>
  <c r="BX80" i="64"/>
  <c r="BW80" i="64"/>
  <c r="BV80" i="64"/>
  <c r="BZ79" i="64"/>
  <c r="BY79" i="64"/>
  <c r="BX79" i="64"/>
  <c r="BW79" i="64"/>
  <c r="BV79" i="64"/>
  <c r="BZ78" i="64"/>
  <c r="BY78" i="64"/>
  <c r="BX78" i="64"/>
  <c r="BW78" i="64"/>
  <c r="BV78" i="64"/>
  <c r="BZ77" i="64"/>
  <c r="BY77" i="64"/>
  <c r="BX77" i="64"/>
  <c r="BW77" i="64"/>
  <c r="BV77" i="64"/>
  <c r="BZ76" i="64"/>
  <c r="BY76" i="64"/>
  <c r="BX76" i="64"/>
  <c r="BW76" i="64"/>
  <c r="BV76" i="64"/>
  <c r="BZ75" i="64"/>
  <c r="BY75" i="64"/>
  <c r="BX75" i="64"/>
  <c r="BW75" i="64"/>
  <c r="BV75" i="64"/>
  <c r="BZ74" i="64"/>
  <c r="BY74" i="64"/>
  <c r="BX74" i="64"/>
  <c r="BW74" i="64"/>
  <c r="BV74" i="64"/>
  <c r="BZ73" i="64"/>
  <c r="BY73" i="64"/>
  <c r="BX73" i="64"/>
  <c r="BW73" i="64"/>
  <c r="BV73" i="64"/>
  <c r="BZ72" i="64"/>
  <c r="BY72" i="64"/>
  <c r="BX72" i="64"/>
  <c r="BW72" i="64"/>
  <c r="BV72" i="64"/>
  <c r="BZ71" i="64"/>
  <c r="BY71" i="64"/>
  <c r="BX71" i="64"/>
  <c r="BW71" i="64"/>
  <c r="BV71" i="64"/>
  <c r="BZ70" i="64"/>
  <c r="BY70" i="64"/>
  <c r="BX70" i="64"/>
  <c r="BW70" i="64"/>
  <c r="BV70" i="64"/>
  <c r="BZ69" i="64"/>
  <c r="BY69" i="64"/>
  <c r="BX69" i="64"/>
  <c r="BW69" i="64"/>
  <c r="BV69" i="64"/>
  <c r="BZ68" i="64"/>
  <c r="BY68" i="64"/>
  <c r="BX68" i="64"/>
  <c r="BW68" i="64"/>
  <c r="BV68" i="64"/>
  <c r="BU80" i="64"/>
  <c r="BT80" i="64"/>
  <c r="BS80" i="64"/>
  <c r="BR80" i="64"/>
  <c r="BQ80" i="64"/>
  <c r="BU79" i="64"/>
  <c r="BT79" i="64"/>
  <c r="BS79" i="64"/>
  <c r="BR79" i="64"/>
  <c r="BQ79" i="64"/>
  <c r="BU78" i="64"/>
  <c r="BT78" i="64"/>
  <c r="BS78" i="64"/>
  <c r="BR78" i="64"/>
  <c r="BQ78" i="64"/>
  <c r="BU77" i="64"/>
  <c r="BT77" i="64"/>
  <c r="BS77" i="64"/>
  <c r="BR77" i="64"/>
  <c r="BQ77" i="64"/>
  <c r="BU76" i="64"/>
  <c r="BT76" i="64"/>
  <c r="BS76" i="64"/>
  <c r="BR76" i="64"/>
  <c r="BQ76" i="64"/>
  <c r="BU75" i="64"/>
  <c r="BT75" i="64"/>
  <c r="BS75" i="64"/>
  <c r="BR75" i="64"/>
  <c r="BQ75" i="64"/>
  <c r="BU74" i="64"/>
  <c r="BT74" i="64"/>
  <c r="BS74" i="64"/>
  <c r="BR74" i="64"/>
  <c r="BQ74" i="64"/>
  <c r="BU73" i="64"/>
  <c r="BT73" i="64"/>
  <c r="BS73" i="64"/>
  <c r="BR73" i="64"/>
  <c r="BQ73" i="64"/>
  <c r="BU72" i="64"/>
  <c r="BT72" i="64"/>
  <c r="BS72" i="64"/>
  <c r="BR72" i="64"/>
  <c r="BQ72" i="64"/>
  <c r="BU71" i="64"/>
  <c r="BT71" i="64"/>
  <c r="BS71" i="64"/>
  <c r="BR71" i="64"/>
  <c r="BQ71" i="64"/>
  <c r="BU70" i="64"/>
  <c r="BT70" i="64"/>
  <c r="BS70" i="64"/>
  <c r="BR70" i="64"/>
  <c r="BQ70" i="64"/>
  <c r="BU69" i="64"/>
  <c r="BT69" i="64"/>
  <c r="BS69" i="64"/>
  <c r="BR69" i="64"/>
  <c r="BQ69" i="64"/>
  <c r="BU68" i="64"/>
  <c r="BT68" i="64"/>
  <c r="BS68" i="64"/>
  <c r="BR68" i="64"/>
  <c r="BQ68" i="64"/>
  <c r="BP80" i="64"/>
  <c r="BO80" i="64"/>
  <c r="BN80" i="64"/>
  <c r="BM80" i="64"/>
  <c r="BL80" i="64"/>
  <c r="BP79" i="64"/>
  <c r="BO79" i="64"/>
  <c r="BN79" i="64"/>
  <c r="BM79" i="64"/>
  <c r="BL79" i="64"/>
  <c r="BP78" i="64"/>
  <c r="BO78" i="64"/>
  <c r="BN78" i="64"/>
  <c r="BM78" i="64"/>
  <c r="BL78" i="64"/>
  <c r="BP77" i="64"/>
  <c r="BO77" i="64"/>
  <c r="BN77" i="64"/>
  <c r="BM77" i="64"/>
  <c r="BL77" i="64"/>
  <c r="BP76" i="64"/>
  <c r="BO76" i="64"/>
  <c r="BN76" i="64"/>
  <c r="BM76" i="64"/>
  <c r="BL76" i="64"/>
  <c r="BP75" i="64"/>
  <c r="BO75" i="64"/>
  <c r="BN75" i="64"/>
  <c r="BM75" i="64"/>
  <c r="BL75" i="64"/>
  <c r="BP74" i="64"/>
  <c r="BO74" i="64"/>
  <c r="BN74" i="64"/>
  <c r="BM74" i="64"/>
  <c r="BL74" i="64"/>
  <c r="BP73" i="64"/>
  <c r="BO73" i="64"/>
  <c r="BN73" i="64"/>
  <c r="BM73" i="64"/>
  <c r="BL73" i="64"/>
  <c r="BP72" i="64"/>
  <c r="BO72" i="64"/>
  <c r="BN72" i="64"/>
  <c r="BM72" i="64"/>
  <c r="BL72" i="64"/>
  <c r="BP71" i="64"/>
  <c r="BO71" i="64"/>
  <c r="BN71" i="64"/>
  <c r="BM71" i="64"/>
  <c r="BL71" i="64"/>
  <c r="BP70" i="64"/>
  <c r="BO70" i="64"/>
  <c r="BN70" i="64"/>
  <c r="BM70" i="64"/>
  <c r="BL70" i="64"/>
  <c r="BP69" i="64"/>
  <c r="BO69" i="64"/>
  <c r="BN69" i="64"/>
  <c r="BM69" i="64"/>
  <c r="BL69" i="64"/>
  <c r="BP68" i="64"/>
  <c r="BO68" i="64"/>
  <c r="BN68" i="64"/>
  <c r="BM68" i="64"/>
  <c r="BL68" i="64"/>
  <c r="BK80" i="64"/>
  <c r="BJ80" i="64"/>
  <c r="BI80" i="64"/>
  <c r="BH80" i="64"/>
  <c r="BG80" i="64"/>
  <c r="BK79" i="64"/>
  <c r="BJ79" i="64"/>
  <c r="BI79" i="64"/>
  <c r="BH79" i="64"/>
  <c r="BG79" i="64"/>
  <c r="BK78" i="64"/>
  <c r="BJ78" i="64"/>
  <c r="BI78" i="64"/>
  <c r="BH78" i="64"/>
  <c r="BG78" i="64"/>
  <c r="BK77" i="64"/>
  <c r="BJ77" i="64"/>
  <c r="BI77" i="64"/>
  <c r="BH77" i="64"/>
  <c r="BG77" i="64"/>
  <c r="BK76" i="64"/>
  <c r="BJ76" i="64"/>
  <c r="BI76" i="64"/>
  <c r="BH76" i="64"/>
  <c r="BG76" i="64"/>
  <c r="BK75" i="64"/>
  <c r="BJ75" i="64"/>
  <c r="BI75" i="64"/>
  <c r="BH75" i="64"/>
  <c r="BG75" i="64"/>
  <c r="BK74" i="64"/>
  <c r="BJ74" i="64"/>
  <c r="BI74" i="64"/>
  <c r="BH74" i="64"/>
  <c r="BG74" i="64"/>
  <c r="BK73" i="64"/>
  <c r="BJ73" i="64"/>
  <c r="BI73" i="64"/>
  <c r="BH73" i="64"/>
  <c r="BG73" i="64"/>
  <c r="BK72" i="64"/>
  <c r="BJ72" i="64"/>
  <c r="BI72" i="64"/>
  <c r="BH72" i="64"/>
  <c r="BG72" i="64"/>
  <c r="BK71" i="64"/>
  <c r="BJ71" i="64"/>
  <c r="BI71" i="64"/>
  <c r="BH71" i="64"/>
  <c r="BG71" i="64"/>
  <c r="BK70" i="64"/>
  <c r="BJ70" i="64"/>
  <c r="BI70" i="64"/>
  <c r="BH70" i="64"/>
  <c r="BG70" i="64"/>
  <c r="BK69" i="64"/>
  <c r="BJ69" i="64"/>
  <c r="BI69" i="64"/>
  <c r="BH69" i="64"/>
  <c r="BG69" i="64"/>
  <c r="BK68" i="64"/>
  <c r="BJ68" i="64"/>
  <c r="BI68" i="64"/>
  <c r="BH68" i="64"/>
  <c r="BG68" i="64"/>
  <c r="BF80" i="64"/>
  <c r="BE80" i="64"/>
  <c r="BD80" i="64"/>
  <c r="BC80" i="64"/>
  <c r="BB80" i="64"/>
  <c r="BF79" i="64"/>
  <c r="BE79" i="64"/>
  <c r="BD79" i="64"/>
  <c r="BC79" i="64"/>
  <c r="BB79" i="64"/>
  <c r="BF78" i="64"/>
  <c r="BE78" i="64"/>
  <c r="BD78" i="64"/>
  <c r="BC78" i="64"/>
  <c r="BB78" i="64"/>
  <c r="BF77" i="64"/>
  <c r="BE77" i="64"/>
  <c r="BD77" i="64"/>
  <c r="BC77" i="64"/>
  <c r="BB77" i="64"/>
  <c r="BF76" i="64"/>
  <c r="BE76" i="64"/>
  <c r="BD76" i="64"/>
  <c r="BC76" i="64"/>
  <c r="BB76" i="64"/>
  <c r="BF75" i="64"/>
  <c r="BE75" i="64"/>
  <c r="BD75" i="64"/>
  <c r="BC75" i="64"/>
  <c r="BB75" i="64"/>
  <c r="BF74" i="64"/>
  <c r="BE74" i="64"/>
  <c r="BD74" i="64"/>
  <c r="BC74" i="64"/>
  <c r="BB74" i="64"/>
  <c r="BF73" i="64"/>
  <c r="BE73" i="64"/>
  <c r="BD73" i="64"/>
  <c r="BC73" i="64"/>
  <c r="BB73" i="64"/>
  <c r="BF72" i="64"/>
  <c r="BE72" i="64"/>
  <c r="BD72" i="64"/>
  <c r="BC72" i="64"/>
  <c r="BB72" i="64"/>
  <c r="BF71" i="64"/>
  <c r="BE71" i="64"/>
  <c r="BD71" i="64"/>
  <c r="BC71" i="64"/>
  <c r="BB71" i="64"/>
  <c r="BF70" i="64"/>
  <c r="BE70" i="64"/>
  <c r="BD70" i="64"/>
  <c r="BC70" i="64"/>
  <c r="BB70" i="64"/>
  <c r="BF69" i="64"/>
  <c r="BE69" i="64"/>
  <c r="BD69" i="64"/>
  <c r="BC69" i="64"/>
  <c r="BB69" i="64"/>
  <c r="BF68" i="64"/>
  <c r="BE68" i="64"/>
  <c r="BD68" i="64"/>
  <c r="BC68" i="64"/>
  <c r="BB68" i="64"/>
  <c r="BA80" i="64"/>
  <c r="AZ80" i="64"/>
  <c r="AY80" i="64"/>
  <c r="AX80" i="64"/>
  <c r="AW80" i="64"/>
  <c r="BA79" i="64"/>
  <c r="AZ79" i="64"/>
  <c r="AY79" i="64"/>
  <c r="AX79" i="64"/>
  <c r="AW79" i="64"/>
  <c r="BA78" i="64"/>
  <c r="AZ78" i="64"/>
  <c r="AY78" i="64"/>
  <c r="AX78" i="64"/>
  <c r="AW78" i="64"/>
  <c r="BA77" i="64"/>
  <c r="AZ77" i="64"/>
  <c r="AY77" i="64"/>
  <c r="AX77" i="64"/>
  <c r="AW77" i="64"/>
  <c r="BA76" i="64"/>
  <c r="AZ76" i="64"/>
  <c r="AY76" i="64"/>
  <c r="AX76" i="64"/>
  <c r="AW76" i="64"/>
  <c r="BA75" i="64"/>
  <c r="AZ75" i="64"/>
  <c r="AY75" i="64"/>
  <c r="AX75" i="64"/>
  <c r="AW75" i="64"/>
  <c r="BA74" i="64"/>
  <c r="AZ74" i="64"/>
  <c r="AY74" i="64"/>
  <c r="AX74" i="64"/>
  <c r="AW74" i="64"/>
  <c r="BA73" i="64"/>
  <c r="AZ73" i="64"/>
  <c r="AY73" i="64"/>
  <c r="AX73" i="64"/>
  <c r="AW73" i="64"/>
  <c r="BA72" i="64"/>
  <c r="AZ72" i="64"/>
  <c r="AY72" i="64"/>
  <c r="AX72" i="64"/>
  <c r="AW72" i="64"/>
  <c r="BA71" i="64"/>
  <c r="AZ71" i="64"/>
  <c r="AY71" i="64"/>
  <c r="AX71" i="64"/>
  <c r="AW71" i="64"/>
  <c r="BA70" i="64"/>
  <c r="AZ70" i="64"/>
  <c r="AY70" i="64"/>
  <c r="AX70" i="64"/>
  <c r="AW70" i="64"/>
  <c r="BA69" i="64"/>
  <c r="AZ69" i="64"/>
  <c r="AY69" i="64"/>
  <c r="AX69" i="64"/>
  <c r="AW69" i="64"/>
  <c r="BA68" i="64"/>
  <c r="AZ68" i="64"/>
  <c r="AY68" i="64"/>
  <c r="AX68" i="64"/>
  <c r="AW68" i="64"/>
  <c r="AV80" i="64"/>
  <c r="AU80" i="64"/>
  <c r="AT80" i="64"/>
  <c r="AS80" i="64"/>
  <c r="AR80" i="64"/>
  <c r="AV79" i="64"/>
  <c r="AU79" i="64"/>
  <c r="AT79" i="64"/>
  <c r="AS79" i="64"/>
  <c r="AR79" i="64"/>
  <c r="AV78" i="64"/>
  <c r="AU78" i="64"/>
  <c r="AT78" i="64"/>
  <c r="AS78" i="64"/>
  <c r="AR78" i="64"/>
  <c r="AV77" i="64"/>
  <c r="AU77" i="64"/>
  <c r="AT77" i="64"/>
  <c r="AS77" i="64"/>
  <c r="AR77" i="64"/>
  <c r="AV76" i="64"/>
  <c r="AU76" i="64"/>
  <c r="AT76" i="64"/>
  <c r="AS76" i="64"/>
  <c r="AR76" i="64"/>
  <c r="AV75" i="64"/>
  <c r="AU75" i="64"/>
  <c r="AT75" i="64"/>
  <c r="AS75" i="64"/>
  <c r="AR75" i="64"/>
  <c r="AV74" i="64"/>
  <c r="AU74" i="64"/>
  <c r="AT74" i="64"/>
  <c r="AS74" i="64"/>
  <c r="AR74" i="64"/>
  <c r="AV73" i="64"/>
  <c r="AU73" i="64"/>
  <c r="AT73" i="64"/>
  <c r="AS73" i="64"/>
  <c r="AR73" i="64"/>
  <c r="AV72" i="64"/>
  <c r="AU72" i="64"/>
  <c r="AT72" i="64"/>
  <c r="AS72" i="64"/>
  <c r="AR72" i="64"/>
  <c r="AV71" i="64"/>
  <c r="AU71" i="64"/>
  <c r="AT71" i="64"/>
  <c r="AS71" i="64"/>
  <c r="AR71" i="64"/>
  <c r="AV70" i="64"/>
  <c r="AU70" i="64"/>
  <c r="AT70" i="64"/>
  <c r="AS70" i="64"/>
  <c r="AR70" i="64"/>
  <c r="AV69" i="64"/>
  <c r="AU69" i="64"/>
  <c r="AT69" i="64"/>
  <c r="AS69" i="64"/>
  <c r="AR69" i="64"/>
  <c r="AV68" i="64"/>
  <c r="AU68" i="64"/>
  <c r="AT68" i="64"/>
  <c r="AS68" i="64"/>
  <c r="AR68" i="64"/>
  <c r="AQ80" i="64"/>
  <c r="AP80" i="64"/>
  <c r="AO80" i="64"/>
  <c r="AN80" i="64"/>
  <c r="AM80" i="64"/>
  <c r="AQ79" i="64"/>
  <c r="AP79" i="64"/>
  <c r="AO79" i="64"/>
  <c r="AN79" i="64"/>
  <c r="AM79" i="64"/>
  <c r="AQ78" i="64"/>
  <c r="AP78" i="64"/>
  <c r="AO78" i="64"/>
  <c r="AN78" i="64"/>
  <c r="AM78" i="64"/>
  <c r="AQ77" i="64"/>
  <c r="AP77" i="64"/>
  <c r="AO77" i="64"/>
  <c r="AN77" i="64"/>
  <c r="AM77" i="64"/>
  <c r="AQ76" i="64"/>
  <c r="AP76" i="64"/>
  <c r="AO76" i="64"/>
  <c r="AN76" i="64"/>
  <c r="AM76" i="64"/>
  <c r="AQ75" i="64"/>
  <c r="AP75" i="64"/>
  <c r="AO75" i="64"/>
  <c r="AN75" i="64"/>
  <c r="AM75" i="64"/>
  <c r="AQ74" i="64"/>
  <c r="AP74" i="64"/>
  <c r="AO74" i="64"/>
  <c r="AN74" i="64"/>
  <c r="AM74" i="64"/>
  <c r="AQ73" i="64"/>
  <c r="AP73" i="64"/>
  <c r="AO73" i="64"/>
  <c r="AN73" i="64"/>
  <c r="AM73" i="64"/>
  <c r="AQ72" i="64"/>
  <c r="AP72" i="64"/>
  <c r="AO72" i="64"/>
  <c r="AN72" i="64"/>
  <c r="AM72" i="64"/>
  <c r="AQ71" i="64"/>
  <c r="AP71" i="64"/>
  <c r="AO71" i="64"/>
  <c r="AN71" i="64"/>
  <c r="AM71" i="64"/>
  <c r="AQ70" i="64"/>
  <c r="AP70" i="64"/>
  <c r="AO70" i="64"/>
  <c r="AN70" i="64"/>
  <c r="AM70" i="64"/>
  <c r="AQ69" i="64"/>
  <c r="AP69" i="64"/>
  <c r="AO69" i="64"/>
  <c r="AN69" i="64"/>
  <c r="AM69" i="64"/>
  <c r="AQ68" i="64"/>
  <c r="AP68" i="64"/>
  <c r="AO68" i="64"/>
  <c r="AN68" i="64"/>
  <c r="AM68" i="64"/>
  <c r="AL80" i="64"/>
  <c r="AK80" i="64"/>
  <c r="AJ80" i="64"/>
  <c r="AI80" i="64"/>
  <c r="AH80" i="64"/>
  <c r="AL79" i="64"/>
  <c r="AK79" i="64"/>
  <c r="AJ79" i="64"/>
  <c r="AI79" i="64"/>
  <c r="AH79" i="64"/>
  <c r="AL78" i="64"/>
  <c r="AK78" i="64"/>
  <c r="AJ78" i="64"/>
  <c r="AI78" i="64"/>
  <c r="AH78" i="64"/>
  <c r="AL77" i="64"/>
  <c r="AK77" i="64"/>
  <c r="AJ77" i="64"/>
  <c r="AI77" i="64"/>
  <c r="AH77" i="64"/>
  <c r="AL76" i="64"/>
  <c r="AK76" i="64"/>
  <c r="AJ76" i="64"/>
  <c r="AI76" i="64"/>
  <c r="AH76" i="64"/>
  <c r="AL75" i="64"/>
  <c r="AK75" i="64"/>
  <c r="AJ75" i="64"/>
  <c r="AI75" i="64"/>
  <c r="AH75" i="64"/>
  <c r="AL74" i="64"/>
  <c r="AK74" i="64"/>
  <c r="AJ74" i="64"/>
  <c r="AI74" i="64"/>
  <c r="AH74" i="64"/>
  <c r="AL73" i="64"/>
  <c r="AK73" i="64"/>
  <c r="AJ73" i="64"/>
  <c r="AI73" i="64"/>
  <c r="AH73" i="64"/>
  <c r="AL72" i="64"/>
  <c r="AK72" i="64"/>
  <c r="AJ72" i="64"/>
  <c r="AI72" i="64"/>
  <c r="AH72" i="64"/>
  <c r="AL71" i="64"/>
  <c r="AK71" i="64"/>
  <c r="AJ71" i="64"/>
  <c r="AI71" i="64"/>
  <c r="AH71" i="64"/>
  <c r="AL70" i="64"/>
  <c r="AK70" i="64"/>
  <c r="AJ70" i="64"/>
  <c r="AI70" i="64"/>
  <c r="AH70" i="64"/>
  <c r="AL69" i="64"/>
  <c r="AK69" i="64"/>
  <c r="AJ69" i="64"/>
  <c r="AI69" i="64"/>
  <c r="AH69" i="64"/>
  <c r="AL68" i="64"/>
  <c r="AK68" i="64"/>
  <c r="AJ68" i="64"/>
  <c r="AI68" i="64"/>
  <c r="AH68" i="64"/>
  <c r="AG80" i="64"/>
  <c r="AF80" i="64"/>
  <c r="AE80" i="64"/>
  <c r="AD80" i="64"/>
  <c r="AC80" i="64"/>
  <c r="AG79" i="64"/>
  <c r="AF79" i="64"/>
  <c r="AE79" i="64"/>
  <c r="AD79" i="64"/>
  <c r="AC79" i="64"/>
  <c r="AG78" i="64"/>
  <c r="AF78" i="64"/>
  <c r="AE78" i="64"/>
  <c r="AD78" i="64"/>
  <c r="AC78" i="64"/>
  <c r="AG77" i="64"/>
  <c r="AF77" i="64"/>
  <c r="AE77" i="64"/>
  <c r="AD77" i="64"/>
  <c r="AC77" i="64"/>
  <c r="AG76" i="64"/>
  <c r="AF76" i="64"/>
  <c r="AE76" i="64"/>
  <c r="AD76" i="64"/>
  <c r="AC76" i="64"/>
  <c r="AG75" i="64"/>
  <c r="AF75" i="64"/>
  <c r="AE75" i="64"/>
  <c r="AD75" i="64"/>
  <c r="AC75" i="64"/>
  <c r="AG74" i="64"/>
  <c r="AF74" i="64"/>
  <c r="AE74" i="64"/>
  <c r="AD74" i="64"/>
  <c r="AC74" i="64"/>
  <c r="AG73" i="64"/>
  <c r="AF73" i="64"/>
  <c r="AE73" i="64"/>
  <c r="AD73" i="64"/>
  <c r="AC73" i="64"/>
  <c r="AG72" i="64"/>
  <c r="AF72" i="64"/>
  <c r="AE72" i="64"/>
  <c r="AD72" i="64"/>
  <c r="AC72" i="64"/>
  <c r="AG71" i="64"/>
  <c r="AF71" i="64"/>
  <c r="AE71" i="64"/>
  <c r="AD71" i="64"/>
  <c r="AC71" i="64"/>
  <c r="AG70" i="64"/>
  <c r="AF70" i="64"/>
  <c r="AE70" i="64"/>
  <c r="AD70" i="64"/>
  <c r="AC70" i="64"/>
  <c r="AG69" i="64"/>
  <c r="AF69" i="64"/>
  <c r="AE69" i="64"/>
  <c r="AD69" i="64"/>
  <c r="AC69" i="64"/>
  <c r="AG68" i="64"/>
  <c r="AF68" i="64"/>
  <c r="AE68" i="64"/>
  <c r="AD68" i="64"/>
  <c r="AC68" i="64"/>
  <c r="AB80" i="64"/>
  <c r="AA80" i="64"/>
  <c r="Z80" i="64"/>
  <c r="Y80" i="64"/>
  <c r="X80" i="64"/>
  <c r="AB79" i="64"/>
  <c r="AA79" i="64"/>
  <c r="Z79" i="64"/>
  <c r="Y79" i="64"/>
  <c r="X79" i="64"/>
  <c r="AB78" i="64"/>
  <c r="AA78" i="64"/>
  <c r="Z78" i="64"/>
  <c r="Y78" i="64"/>
  <c r="X78" i="64"/>
  <c r="AB77" i="64"/>
  <c r="AA77" i="64"/>
  <c r="Z77" i="64"/>
  <c r="Y77" i="64"/>
  <c r="X77" i="64"/>
  <c r="AB76" i="64"/>
  <c r="AA76" i="64"/>
  <c r="Z76" i="64"/>
  <c r="Y76" i="64"/>
  <c r="X76" i="64"/>
  <c r="AB75" i="64"/>
  <c r="AA75" i="64"/>
  <c r="Z75" i="64"/>
  <c r="Y75" i="64"/>
  <c r="X75" i="64"/>
  <c r="AB74" i="64"/>
  <c r="AA74" i="64"/>
  <c r="Z74" i="64"/>
  <c r="Y74" i="64"/>
  <c r="X74" i="64"/>
  <c r="AB73" i="64"/>
  <c r="AA73" i="64"/>
  <c r="Z73" i="64"/>
  <c r="Y73" i="64"/>
  <c r="X73" i="64"/>
  <c r="AB72" i="64"/>
  <c r="AA72" i="64"/>
  <c r="Z72" i="64"/>
  <c r="Y72" i="64"/>
  <c r="X72" i="64"/>
  <c r="AB71" i="64"/>
  <c r="AA71" i="64"/>
  <c r="Z71" i="64"/>
  <c r="Y71" i="64"/>
  <c r="X71" i="64"/>
  <c r="AB70" i="64"/>
  <c r="AA70" i="64"/>
  <c r="Z70" i="64"/>
  <c r="Y70" i="64"/>
  <c r="X70" i="64"/>
  <c r="AB69" i="64"/>
  <c r="AA69" i="64"/>
  <c r="Z69" i="64"/>
  <c r="Y69" i="64"/>
  <c r="X69" i="64"/>
  <c r="AB68" i="64"/>
  <c r="AA68" i="64"/>
  <c r="Z68" i="64"/>
  <c r="Y68" i="64"/>
  <c r="X68" i="64"/>
  <c r="W80" i="64"/>
  <c r="V80" i="64"/>
  <c r="U80" i="64"/>
  <c r="T80" i="64"/>
  <c r="S80" i="64"/>
  <c r="W79" i="64"/>
  <c r="V79" i="64"/>
  <c r="U79" i="64"/>
  <c r="T79" i="64"/>
  <c r="S79" i="64"/>
  <c r="W78" i="64"/>
  <c r="V78" i="64"/>
  <c r="U78" i="64"/>
  <c r="T78" i="64"/>
  <c r="S78" i="64"/>
  <c r="W77" i="64"/>
  <c r="V77" i="64"/>
  <c r="U77" i="64"/>
  <c r="T77" i="64"/>
  <c r="S77" i="64"/>
  <c r="W76" i="64"/>
  <c r="V76" i="64"/>
  <c r="U76" i="64"/>
  <c r="T76" i="64"/>
  <c r="S76" i="64"/>
  <c r="W75" i="64"/>
  <c r="V75" i="64"/>
  <c r="U75" i="64"/>
  <c r="T75" i="64"/>
  <c r="S75" i="64"/>
  <c r="W74" i="64"/>
  <c r="V74" i="64"/>
  <c r="U74" i="64"/>
  <c r="T74" i="64"/>
  <c r="S74" i="64"/>
  <c r="W73" i="64"/>
  <c r="V73" i="64"/>
  <c r="U73" i="64"/>
  <c r="T73" i="64"/>
  <c r="S73" i="64"/>
  <c r="W72" i="64"/>
  <c r="V72" i="64"/>
  <c r="U72" i="64"/>
  <c r="T72" i="64"/>
  <c r="S72" i="64"/>
  <c r="W71" i="64"/>
  <c r="V71" i="64"/>
  <c r="U71" i="64"/>
  <c r="T71" i="64"/>
  <c r="S71" i="64"/>
  <c r="W70" i="64"/>
  <c r="V70" i="64"/>
  <c r="U70" i="64"/>
  <c r="T70" i="64"/>
  <c r="S70" i="64"/>
  <c r="W69" i="64"/>
  <c r="V69" i="64"/>
  <c r="U69" i="64"/>
  <c r="T69" i="64"/>
  <c r="S69" i="64"/>
  <c r="W68" i="64"/>
  <c r="V68" i="64"/>
  <c r="U68" i="64"/>
  <c r="T68" i="64"/>
  <c r="S68" i="64"/>
  <c r="R80" i="64"/>
  <c r="Q80" i="64"/>
  <c r="P80" i="64"/>
  <c r="O80" i="64"/>
  <c r="N80" i="64"/>
  <c r="R79" i="64"/>
  <c r="Q79" i="64"/>
  <c r="P79" i="64"/>
  <c r="O79" i="64"/>
  <c r="N79" i="64"/>
  <c r="R78" i="64"/>
  <c r="Q78" i="64"/>
  <c r="P78" i="64"/>
  <c r="O78" i="64"/>
  <c r="N78" i="64"/>
  <c r="R77" i="64"/>
  <c r="Q77" i="64"/>
  <c r="P77" i="64"/>
  <c r="O77" i="64"/>
  <c r="N77" i="64"/>
  <c r="R76" i="64"/>
  <c r="Q76" i="64"/>
  <c r="P76" i="64"/>
  <c r="O76" i="64"/>
  <c r="N76" i="64"/>
  <c r="R75" i="64"/>
  <c r="Q75" i="64"/>
  <c r="P75" i="64"/>
  <c r="O75" i="64"/>
  <c r="N75" i="64"/>
  <c r="R74" i="64"/>
  <c r="Q74" i="64"/>
  <c r="P74" i="64"/>
  <c r="O74" i="64"/>
  <c r="N74" i="64"/>
  <c r="R73" i="64"/>
  <c r="Q73" i="64"/>
  <c r="P73" i="64"/>
  <c r="O73" i="64"/>
  <c r="N73" i="64"/>
  <c r="R72" i="64"/>
  <c r="Q72" i="64"/>
  <c r="P72" i="64"/>
  <c r="O72" i="64"/>
  <c r="N72" i="64"/>
  <c r="R71" i="64"/>
  <c r="Q71" i="64"/>
  <c r="P71" i="64"/>
  <c r="O71" i="64"/>
  <c r="N71" i="64"/>
  <c r="R70" i="64"/>
  <c r="Q70" i="64"/>
  <c r="P70" i="64"/>
  <c r="O70" i="64"/>
  <c r="N70" i="64"/>
  <c r="R69" i="64"/>
  <c r="Q69" i="64"/>
  <c r="P69" i="64"/>
  <c r="O69" i="64"/>
  <c r="N69" i="64"/>
  <c r="R68" i="64"/>
  <c r="Q68" i="64"/>
  <c r="P68" i="64"/>
  <c r="O68" i="64"/>
  <c r="N68" i="64"/>
  <c r="I69" i="64"/>
  <c r="J69" i="64"/>
  <c r="K69" i="64"/>
  <c r="L69" i="64"/>
  <c r="M69" i="64"/>
  <c r="I70" i="64"/>
  <c r="J70" i="64"/>
  <c r="K70" i="64"/>
  <c r="L70" i="64"/>
  <c r="M70" i="64"/>
  <c r="I71" i="64"/>
  <c r="J71" i="64"/>
  <c r="K71" i="64"/>
  <c r="L71" i="64"/>
  <c r="M71" i="64"/>
  <c r="I72" i="64"/>
  <c r="J72" i="64"/>
  <c r="K72" i="64"/>
  <c r="L72" i="64"/>
  <c r="M72" i="64"/>
  <c r="I73" i="64"/>
  <c r="J73" i="64"/>
  <c r="K73" i="64"/>
  <c r="L73" i="64"/>
  <c r="M73" i="64"/>
  <c r="I74" i="64"/>
  <c r="J74" i="64"/>
  <c r="K74" i="64"/>
  <c r="L74" i="64"/>
  <c r="M74" i="64"/>
  <c r="I75" i="64"/>
  <c r="J75" i="64"/>
  <c r="K75" i="64"/>
  <c r="L75" i="64"/>
  <c r="M75" i="64"/>
  <c r="I76" i="64"/>
  <c r="J76" i="64"/>
  <c r="K76" i="64"/>
  <c r="L76" i="64"/>
  <c r="M76" i="64"/>
  <c r="I77" i="64"/>
  <c r="J77" i="64"/>
  <c r="K77" i="64"/>
  <c r="L77" i="64"/>
  <c r="M77" i="64"/>
  <c r="I78" i="64"/>
  <c r="J78" i="64"/>
  <c r="K78" i="64"/>
  <c r="L78" i="64"/>
  <c r="M78" i="64"/>
  <c r="I79" i="64"/>
  <c r="J79" i="64"/>
  <c r="K79" i="64"/>
  <c r="L79" i="64"/>
  <c r="M79" i="64"/>
  <c r="I80" i="64"/>
  <c r="J80" i="64"/>
  <c r="K80" i="64"/>
  <c r="L80" i="64"/>
  <c r="M80" i="64"/>
  <c r="M68" i="64"/>
  <c r="L68" i="64"/>
  <c r="K68" i="64"/>
  <c r="J68" i="64"/>
  <c r="I68" i="64"/>
  <c r="BK57" i="63" l="1"/>
  <c r="BE58" i="63"/>
  <c r="BP57" i="63"/>
  <c r="BF57" i="63"/>
  <c r="Y6" i="57"/>
  <c r="P6" i="57"/>
  <c r="Q6" i="57"/>
  <c r="R6" i="57"/>
  <c r="K6" i="57"/>
  <c r="L6" i="57" s="1"/>
  <c r="F6" i="57"/>
  <c r="S6" i="57" l="1"/>
  <c r="U6" i="57"/>
  <c r="AA6" i="57" s="1"/>
  <c r="G6" i="57"/>
  <c r="W6" i="57" s="1"/>
  <c r="KL6" i="64" l="1"/>
  <c r="KL18" i="64" s="1"/>
  <c r="KK6" i="64"/>
  <c r="KK19" i="64" s="1"/>
  <c r="KJ6" i="64"/>
  <c r="KI6" i="64"/>
  <c r="KH6" i="64"/>
  <c r="KG6" i="64"/>
  <c r="KF6" i="64"/>
  <c r="KF9" i="64" s="1"/>
  <c r="KE6" i="64"/>
  <c r="KE19" i="64" s="1"/>
  <c r="KD6" i="64"/>
  <c r="KD11" i="64" s="1"/>
  <c r="A84" i="52"/>
  <c r="A83" i="52"/>
  <c r="A82" i="52"/>
  <c r="A81" i="52"/>
  <c r="A80" i="52"/>
  <c r="A79" i="52"/>
  <c r="A78" i="52"/>
  <c r="A77" i="52"/>
  <c r="P76" i="52"/>
  <c r="O76" i="52"/>
  <c r="A76" i="52"/>
  <c r="EC54" i="64"/>
  <c r="EC110" i="64" s="1"/>
  <c r="EC53" i="64"/>
  <c r="EC109" i="64" s="1"/>
  <c r="EB53" i="64"/>
  <c r="EB109" i="64" s="1"/>
  <c r="EB52" i="64"/>
  <c r="EB108" i="64" s="1"/>
  <c r="DZ52" i="64"/>
  <c r="DZ108" i="64" s="1"/>
  <c r="DY52" i="64"/>
  <c r="DY108" i="64" s="1"/>
  <c r="FQ51" i="64"/>
  <c r="FP51" i="64"/>
  <c r="FO51" i="64"/>
  <c r="FN51" i="64"/>
  <c r="FM51" i="64"/>
  <c r="FL51" i="64"/>
  <c r="FK51" i="64"/>
  <c r="FJ51" i="64"/>
  <c r="FI51" i="64"/>
  <c r="FH51" i="64"/>
  <c r="FG51" i="64"/>
  <c r="FF51" i="64"/>
  <c r="FE51" i="64"/>
  <c r="FD51" i="64"/>
  <c r="FC51" i="64"/>
  <c r="FB51" i="64"/>
  <c r="FA51" i="64"/>
  <c r="EZ51" i="64"/>
  <c r="EY51" i="64"/>
  <c r="EX51" i="64"/>
  <c r="EW51" i="64"/>
  <c r="EV51" i="64"/>
  <c r="EU51" i="64"/>
  <c r="ET51" i="64"/>
  <c r="ES51" i="64"/>
  <c r="ER51" i="64"/>
  <c r="EQ51" i="64"/>
  <c r="EP51" i="64"/>
  <c r="EO51" i="64"/>
  <c r="EN51" i="64"/>
  <c r="EM51" i="64"/>
  <c r="EL51" i="64"/>
  <c r="EK51" i="64"/>
  <c r="EJ51" i="64"/>
  <c r="EI51" i="64"/>
  <c r="EH51" i="64"/>
  <c r="EH107" i="64" s="1"/>
  <c r="EG51" i="64"/>
  <c r="EG107" i="64" s="1"/>
  <c r="EF51" i="64"/>
  <c r="EF107" i="64" s="1"/>
  <c r="EE51" i="64"/>
  <c r="EE107" i="64" s="1"/>
  <c r="ED51" i="64"/>
  <c r="ED107" i="64" s="1"/>
  <c r="EC51" i="64"/>
  <c r="EC107" i="64" s="1"/>
  <c r="EB51" i="64"/>
  <c r="EB107" i="64" s="1"/>
  <c r="EA51" i="64"/>
  <c r="EA107" i="64" s="1"/>
  <c r="DZ51" i="64"/>
  <c r="DZ107" i="64" s="1"/>
  <c r="DY51" i="64"/>
  <c r="DY107" i="64" s="1"/>
  <c r="FQ50" i="64"/>
  <c r="FP50" i="64"/>
  <c r="FO50" i="64"/>
  <c r="FN50" i="64"/>
  <c r="FM50" i="64"/>
  <c r="FL50" i="64"/>
  <c r="FK50" i="64"/>
  <c r="FJ50" i="64"/>
  <c r="FI50" i="64"/>
  <c r="FH50" i="64"/>
  <c r="FG50" i="64"/>
  <c r="FF50" i="64"/>
  <c r="FE50" i="64"/>
  <c r="FD50" i="64"/>
  <c r="FC50" i="64"/>
  <c r="FB50" i="64"/>
  <c r="FA50" i="64"/>
  <c r="EZ50" i="64"/>
  <c r="EY50" i="64"/>
  <c r="EX50" i="64"/>
  <c r="EW50" i="64"/>
  <c r="EV50" i="64"/>
  <c r="EU50" i="64"/>
  <c r="ET50" i="64"/>
  <c r="ES50" i="64"/>
  <c r="ER50" i="64"/>
  <c r="EQ50" i="64"/>
  <c r="EP50" i="64"/>
  <c r="EO50" i="64"/>
  <c r="EN50" i="64"/>
  <c r="EM50" i="64"/>
  <c r="EL50" i="64"/>
  <c r="EK50" i="64"/>
  <c r="EJ50" i="64"/>
  <c r="EI50" i="64"/>
  <c r="EH50" i="64"/>
  <c r="EH106" i="64" s="1"/>
  <c r="EG50" i="64"/>
  <c r="EG106" i="64" s="1"/>
  <c r="EF50" i="64"/>
  <c r="EF106" i="64" s="1"/>
  <c r="EE50" i="64"/>
  <c r="EE106" i="64" s="1"/>
  <c r="ED50" i="64"/>
  <c r="ED106" i="64" s="1"/>
  <c r="EC50" i="64"/>
  <c r="EC106" i="64" s="1"/>
  <c r="EB50" i="64"/>
  <c r="EB106" i="64" s="1"/>
  <c r="EA50" i="64"/>
  <c r="EA106" i="64" s="1"/>
  <c r="DZ50" i="64"/>
  <c r="DZ106" i="64" s="1"/>
  <c r="DY50" i="64"/>
  <c r="DY106" i="64" s="1"/>
  <c r="FQ48" i="64"/>
  <c r="FP48" i="64"/>
  <c r="FO48" i="64"/>
  <c r="FN48" i="64"/>
  <c r="FM48" i="64"/>
  <c r="FL48" i="64"/>
  <c r="FK48" i="64"/>
  <c r="FJ48" i="64"/>
  <c r="FI48" i="64"/>
  <c r="FH48" i="64"/>
  <c r="FG48" i="64"/>
  <c r="FF48" i="64"/>
  <c r="FE48" i="64"/>
  <c r="FD48" i="64"/>
  <c r="FC48" i="64"/>
  <c r="FB48" i="64"/>
  <c r="FA48" i="64"/>
  <c r="EZ48" i="64"/>
  <c r="EY48" i="64"/>
  <c r="EX48" i="64"/>
  <c r="EW48" i="64"/>
  <c r="EV48" i="64"/>
  <c r="EU48" i="64"/>
  <c r="ET48" i="64"/>
  <c r="ES48" i="64"/>
  <c r="ER48" i="64"/>
  <c r="EQ48" i="64"/>
  <c r="EP48" i="64"/>
  <c r="EO48" i="64"/>
  <c r="EN48" i="64"/>
  <c r="EM48" i="64"/>
  <c r="EL48" i="64"/>
  <c r="EK48" i="64"/>
  <c r="EJ48" i="64"/>
  <c r="EI48" i="64"/>
  <c r="EH48" i="64"/>
  <c r="EH104" i="64" s="1"/>
  <c r="EG48" i="64"/>
  <c r="EG104" i="64" s="1"/>
  <c r="EF48" i="64"/>
  <c r="EF104" i="64" s="1"/>
  <c r="EE48" i="64"/>
  <c r="EE104" i="64" s="1"/>
  <c r="ED48" i="64"/>
  <c r="ED104" i="64" s="1"/>
  <c r="EC48" i="64"/>
  <c r="EC104" i="64" s="1"/>
  <c r="EB48" i="64"/>
  <c r="EB104" i="64" s="1"/>
  <c r="EA48" i="64"/>
  <c r="EA104" i="64" s="1"/>
  <c r="DZ48" i="64"/>
  <c r="DZ104" i="64" s="1"/>
  <c r="DY48" i="64"/>
  <c r="DY104" i="64" s="1"/>
  <c r="FQ21" i="64"/>
  <c r="FP21" i="64"/>
  <c r="FO21" i="64"/>
  <c r="FN21" i="64"/>
  <c r="FM21" i="64"/>
  <c r="FL21" i="64"/>
  <c r="FK21" i="64"/>
  <c r="FJ21" i="64"/>
  <c r="FI21" i="64"/>
  <c r="FH21" i="64"/>
  <c r="FG21" i="64"/>
  <c r="FF21" i="64"/>
  <c r="FE21" i="64"/>
  <c r="FD21" i="64"/>
  <c r="FC21" i="64"/>
  <c r="FB21" i="64"/>
  <c r="FA21" i="64"/>
  <c r="EZ21" i="64"/>
  <c r="EY21" i="64"/>
  <c r="EX21" i="64"/>
  <c r="EW21" i="64"/>
  <c r="EV21" i="64"/>
  <c r="EU21" i="64"/>
  <c r="ET21" i="64"/>
  <c r="ES21" i="64"/>
  <c r="ER21" i="64"/>
  <c r="EQ21" i="64"/>
  <c r="EP21" i="64"/>
  <c r="EO21" i="64"/>
  <c r="EN21" i="64"/>
  <c r="EM21" i="64"/>
  <c r="EL21" i="64"/>
  <c r="EK21" i="64"/>
  <c r="EJ21" i="64"/>
  <c r="EI21" i="64"/>
  <c r="EH21" i="64"/>
  <c r="EG21" i="64"/>
  <c r="EF21" i="64"/>
  <c r="EE21" i="64"/>
  <c r="ED21" i="64"/>
  <c r="EC21" i="64"/>
  <c r="EB21" i="64"/>
  <c r="EA21" i="64"/>
  <c r="DZ21" i="64"/>
  <c r="DY21" i="64"/>
  <c r="FQ20" i="64"/>
  <c r="FP20" i="64"/>
  <c r="FO20" i="64"/>
  <c r="FN20" i="64"/>
  <c r="FM20" i="64"/>
  <c r="FL20" i="64"/>
  <c r="FK20" i="64"/>
  <c r="FJ20" i="64"/>
  <c r="FI20" i="64"/>
  <c r="FH20" i="64"/>
  <c r="FG20" i="64"/>
  <c r="FF20" i="64"/>
  <c r="FE20" i="64"/>
  <c r="FD20" i="64"/>
  <c r="FC20" i="64"/>
  <c r="FB20" i="64"/>
  <c r="FA20" i="64"/>
  <c r="EZ20" i="64"/>
  <c r="EY20" i="64"/>
  <c r="EX20" i="64"/>
  <c r="EW20" i="64"/>
  <c r="EV20" i="64"/>
  <c r="EU20" i="64"/>
  <c r="ET20" i="64"/>
  <c r="ES20" i="64"/>
  <c r="ER20" i="64"/>
  <c r="EQ20" i="64"/>
  <c r="EP20" i="64"/>
  <c r="EO20" i="64"/>
  <c r="EN20" i="64"/>
  <c r="EM20" i="64"/>
  <c r="EL20" i="64"/>
  <c r="EK20" i="64"/>
  <c r="EJ20" i="64"/>
  <c r="EI20" i="64"/>
  <c r="EH20" i="64"/>
  <c r="EG20" i="64"/>
  <c r="EF20" i="64"/>
  <c r="EE20" i="64"/>
  <c r="ED20" i="64"/>
  <c r="DZ20" i="64"/>
  <c r="DY20" i="64"/>
  <c r="FQ19" i="64"/>
  <c r="FP19" i="64"/>
  <c r="FO19" i="64"/>
  <c r="FN19" i="64"/>
  <c r="FM19" i="64"/>
  <c r="FL19" i="64"/>
  <c r="FK19" i="64"/>
  <c r="FJ19" i="64"/>
  <c r="FI19" i="64"/>
  <c r="FH19" i="64"/>
  <c r="FG19" i="64"/>
  <c r="FF19" i="64"/>
  <c r="FE19" i="64"/>
  <c r="FD19" i="64"/>
  <c r="FC19" i="64"/>
  <c r="FB19" i="64"/>
  <c r="FA19" i="64"/>
  <c r="EZ19" i="64"/>
  <c r="EY19" i="64"/>
  <c r="EX19" i="64"/>
  <c r="EW19" i="64"/>
  <c r="EV19" i="64"/>
  <c r="EU19" i="64"/>
  <c r="ET19" i="64"/>
  <c r="ES19" i="64"/>
  <c r="ER19" i="64"/>
  <c r="EQ19" i="64"/>
  <c r="EP19" i="64"/>
  <c r="EO19" i="64"/>
  <c r="EN19" i="64"/>
  <c r="EM19" i="64"/>
  <c r="EL19" i="64"/>
  <c r="EK19" i="64"/>
  <c r="EJ19" i="64"/>
  <c r="EI19" i="64"/>
  <c r="EH19" i="64"/>
  <c r="EG19" i="64"/>
  <c r="EF19" i="64"/>
  <c r="EE19" i="64"/>
  <c r="ED19" i="64"/>
  <c r="FQ18" i="64"/>
  <c r="FP18" i="64"/>
  <c r="FO18" i="64"/>
  <c r="FN18" i="64"/>
  <c r="FM18" i="64"/>
  <c r="FL18" i="64"/>
  <c r="FK18" i="64"/>
  <c r="FJ18" i="64"/>
  <c r="FI18" i="64"/>
  <c r="FH18" i="64"/>
  <c r="FG18" i="64"/>
  <c r="FF18" i="64"/>
  <c r="FE18" i="64"/>
  <c r="FD18" i="64"/>
  <c r="FC18" i="64"/>
  <c r="FB18" i="64"/>
  <c r="FA18" i="64"/>
  <c r="EZ18" i="64"/>
  <c r="EY18" i="64"/>
  <c r="EX18" i="64"/>
  <c r="EW18" i="64"/>
  <c r="EV18" i="64"/>
  <c r="EU18" i="64"/>
  <c r="ET18" i="64"/>
  <c r="ES18" i="64"/>
  <c r="ER18" i="64"/>
  <c r="EQ18" i="64"/>
  <c r="EP18" i="64"/>
  <c r="EO18" i="64"/>
  <c r="EN18" i="64"/>
  <c r="EM18" i="64"/>
  <c r="EL18" i="64"/>
  <c r="EK18" i="64"/>
  <c r="EJ18" i="64"/>
  <c r="EI18" i="64"/>
  <c r="EH18" i="64"/>
  <c r="EG18" i="64"/>
  <c r="EF18" i="64"/>
  <c r="EE18" i="64"/>
  <c r="ED18" i="64"/>
  <c r="EC18" i="64"/>
  <c r="EB18" i="64"/>
  <c r="EA18" i="64"/>
  <c r="DZ18" i="64"/>
  <c r="DY18" i="64"/>
  <c r="FQ17" i="64"/>
  <c r="FP17" i="64"/>
  <c r="FO17" i="64"/>
  <c r="FN17" i="64"/>
  <c r="FM17" i="64"/>
  <c r="FL17" i="64"/>
  <c r="FK17" i="64"/>
  <c r="FJ17" i="64"/>
  <c r="FI17" i="64"/>
  <c r="FH17" i="64"/>
  <c r="FG17" i="64"/>
  <c r="FF17" i="64"/>
  <c r="FE17" i="64"/>
  <c r="FD17" i="64"/>
  <c r="FC17" i="64"/>
  <c r="FB17" i="64"/>
  <c r="FA17" i="64"/>
  <c r="EZ17" i="64"/>
  <c r="EY17" i="64"/>
  <c r="EX17" i="64"/>
  <c r="EW17" i="64"/>
  <c r="EV17" i="64"/>
  <c r="EU17" i="64"/>
  <c r="ET17" i="64"/>
  <c r="ES17" i="64"/>
  <c r="ER17" i="64"/>
  <c r="EQ17" i="64"/>
  <c r="EP17" i="64"/>
  <c r="EO17" i="64"/>
  <c r="EN17" i="64"/>
  <c r="EM17" i="64"/>
  <c r="EL17" i="64"/>
  <c r="EK17" i="64"/>
  <c r="EJ17" i="64"/>
  <c r="EI17" i="64"/>
  <c r="EH17" i="64"/>
  <c r="EG17" i="64"/>
  <c r="EF17" i="64"/>
  <c r="EE17" i="64"/>
  <c r="ED17" i="64"/>
  <c r="EC17" i="64"/>
  <c r="EB17" i="64"/>
  <c r="EA17" i="64"/>
  <c r="DZ17" i="64"/>
  <c r="DY17" i="64"/>
  <c r="FQ16" i="64"/>
  <c r="FP16" i="64"/>
  <c r="FO16" i="64"/>
  <c r="FN16" i="64"/>
  <c r="FM16" i="64"/>
  <c r="FL16" i="64"/>
  <c r="FK16" i="64"/>
  <c r="FJ16" i="64"/>
  <c r="FI16" i="64"/>
  <c r="FH16" i="64"/>
  <c r="FG16" i="64"/>
  <c r="FF16" i="64"/>
  <c r="FE16" i="64"/>
  <c r="FD16" i="64"/>
  <c r="FC16" i="64"/>
  <c r="FB16" i="64"/>
  <c r="FA16" i="64"/>
  <c r="EZ16" i="64"/>
  <c r="EY16" i="64"/>
  <c r="EX16" i="64"/>
  <c r="EW16" i="64"/>
  <c r="EV16" i="64"/>
  <c r="EU16" i="64"/>
  <c r="ET16" i="64"/>
  <c r="ES16" i="64"/>
  <c r="ER16" i="64"/>
  <c r="EQ16" i="64"/>
  <c r="EP16" i="64"/>
  <c r="EO16" i="64"/>
  <c r="EN16" i="64"/>
  <c r="EM16" i="64"/>
  <c r="EL16" i="64"/>
  <c r="EK16" i="64"/>
  <c r="EJ16" i="64"/>
  <c r="EI16" i="64"/>
  <c r="EH16" i="64"/>
  <c r="EG16" i="64"/>
  <c r="EF16" i="64"/>
  <c r="EE16" i="64"/>
  <c r="ED16" i="64"/>
  <c r="EC16" i="64"/>
  <c r="EB16" i="64"/>
  <c r="EA16" i="64"/>
  <c r="DZ16" i="64"/>
  <c r="DY16" i="64"/>
  <c r="FQ15" i="64"/>
  <c r="FP15" i="64"/>
  <c r="FO15" i="64"/>
  <c r="FN15" i="64"/>
  <c r="FM15" i="64"/>
  <c r="FL15" i="64"/>
  <c r="FK15" i="64"/>
  <c r="FJ15" i="64"/>
  <c r="FI15" i="64"/>
  <c r="FH15" i="64"/>
  <c r="FG15" i="64"/>
  <c r="FF15" i="64"/>
  <c r="FE15" i="64"/>
  <c r="FD15" i="64"/>
  <c r="FC15" i="64"/>
  <c r="FB15" i="64"/>
  <c r="FA15" i="64"/>
  <c r="EZ15" i="64"/>
  <c r="EY15" i="64"/>
  <c r="EX15" i="64"/>
  <c r="EW15" i="64"/>
  <c r="EV15" i="64"/>
  <c r="EU15" i="64"/>
  <c r="ET15" i="64"/>
  <c r="ES15" i="64"/>
  <c r="ER15" i="64"/>
  <c r="EQ15" i="64"/>
  <c r="EP15" i="64"/>
  <c r="EO15" i="64"/>
  <c r="EN15" i="64"/>
  <c r="EM15" i="64"/>
  <c r="EL15" i="64"/>
  <c r="EK15" i="64"/>
  <c r="EJ15" i="64"/>
  <c r="EI15" i="64"/>
  <c r="EH15" i="64"/>
  <c r="EG15" i="64"/>
  <c r="EF15" i="64"/>
  <c r="EE15" i="64"/>
  <c r="ED15" i="64"/>
  <c r="EC15" i="64"/>
  <c r="EB15" i="64"/>
  <c r="EA15" i="64"/>
  <c r="DZ15" i="64"/>
  <c r="DY15" i="64"/>
  <c r="FQ14" i="64"/>
  <c r="FP14" i="64"/>
  <c r="FO14" i="64"/>
  <c r="FN14" i="64"/>
  <c r="FM14" i="64"/>
  <c r="FL14" i="64"/>
  <c r="FK14" i="64"/>
  <c r="FJ14" i="64"/>
  <c r="FI14" i="64"/>
  <c r="FH14" i="64"/>
  <c r="FG14" i="64"/>
  <c r="FF14" i="64"/>
  <c r="FE14" i="64"/>
  <c r="FD14" i="64"/>
  <c r="FC14" i="64"/>
  <c r="FB14" i="64"/>
  <c r="FA14" i="64"/>
  <c r="EZ14" i="64"/>
  <c r="EY14" i="64"/>
  <c r="EX14" i="64"/>
  <c r="EW14" i="64"/>
  <c r="EV14" i="64"/>
  <c r="EU14" i="64"/>
  <c r="ET14" i="64"/>
  <c r="ES14" i="64"/>
  <c r="ER14" i="64"/>
  <c r="EQ14" i="64"/>
  <c r="EP14" i="64"/>
  <c r="EO14" i="64"/>
  <c r="EN14" i="64"/>
  <c r="EM14" i="64"/>
  <c r="EL14" i="64"/>
  <c r="EK14" i="64"/>
  <c r="EJ14" i="64"/>
  <c r="EI14" i="64"/>
  <c r="EH14" i="64"/>
  <c r="EG14" i="64"/>
  <c r="EF14" i="64"/>
  <c r="EE14" i="64"/>
  <c r="ED14" i="64"/>
  <c r="EC14" i="64"/>
  <c r="EB14" i="64"/>
  <c r="EA14" i="64"/>
  <c r="DZ14" i="64"/>
  <c r="DY14" i="64"/>
  <c r="FQ13" i="64"/>
  <c r="FP13" i="64"/>
  <c r="FO13" i="64"/>
  <c r="FN13" i="64"/>
  <c r="FM13" i="64"/>
  <c r="FL13" i="64"/>
  <c r="FK13" i="64"/>
  <c r="FJ13" i="64"/>
  <c r="FI13" i="64"/>
  <c r="FH13" i="64"/>
  <c r="FG13" i="64"/>
  <c r="FF13" i="64"/>
  <c r="FE13" i="64"/>
  <c r="FD13" i="64"/>
  <c r="FC13" i="64"/>
  <c r="FB13" i="64"/>
  <c r="FA13" i="64"/>
  <c r="EZ13" i="64"/>
  <c r="EY13" i="64"/>
  <c r="EX13" i="64"/>
  <c r="EW13" i="64"/>
  <c r="EV13" i="64"/>
  <c r="EU13" i="64"/>
  <c r="ET13" i="64"/>
  <c r="ES13" i="64"/>
  <c r="ER13" i="64"/>
  <c r="EQ13" i="64"/>
  <c r="EP13" i="64"/>
  <c r="EO13" i="64"/>
  <c r="EN13" i="64"/>
  <c r="EM13" i="64"/>
  <c r="EL13" i="64"/>
  <c r="EK13" i="64"/>
  <c r="EJ13" i="64"/>
  <c r="EI13" i="64"/>
  <c r="EH13" i="64"/>
  <c r="EG13" i="64"/>
  <c r="EF13" i="64"/>
  <c r="EE13" i="64"/>
  <c r="ED13" i="64"/>
  <c r="EC13" i="64"/>
  <c r="EB13" i="64"/>
  <c r="EA13" i="64"/>
  <c r="DZ13" i="64"/>
  <c r="DY13" i="64"/>
  <c r="FQ12" i="64"/>
  <c r="FP12" i="64"/>
  <c r="FO12" i="64"/>
  <c r="FN12" i="64"/>
  <c r="FM12" i="64"/>
  <c r="FL12" i="64"/>
  <c r="FK12" i="64"/>
  <c r="FJ12" i="64"/>
  <c r="FI12" i="64"/>
  <c r="FH12" i="64"/>
  <c r="FG12" i="64"/>
  <c r="FF12" i="64"/>
  <c r="FE12" i="64"/>
  <c r="FD12" i="64"/>
  <c r="FC12" i="64"/>
  <c r="FB12" i="64"/>
  <c r="FA12" i="64"/>
  <c r="EZ12" i="64"/>
  <c r="EY12" i="64"/>
  <c r="EX12" i="64"/>
  <c r="EW12" i="64"/>
  <c r="EV12" i="64"/>
  <c r="EU12" i="64"/>
  <c r="ET12" i="64"/>
  <c r="ES12" i="64"/>
  <c r="ER12" i="64"/>
  <c r="EQ12" i="64"/>
  <c r="EP12" i="64"/>
  <c r="EO12" i="64"/>
  <c r="EN12" i="64"/>
  <c r="EM12" i="64"/>
  <c r="EL12" i="64"/>
  <c r="EK12" i="64"/>
  <c r="EJ12" i="64"/>
  <c r="EI12" i="64"/>
  <c r="EH12" i="64"/>
  <c r="EG12" i="64"/>
  <c r="EF12" i="64"/>
  <c r="EE12" i="64"/>
  <c r="ED12" i="64"/>
  <c r="EC12" i="64"/>
  <c r="EB12" i="64"/>
  <c r="EA12" i="64"/>
  <c r="DZ12" i="64"/>
  <c r="DY12" i="64"/>
  <c r="FQ11" i="64"/>
  <c r="FP11" i="64"/>
  <c r="FO11" i="64"/>
  <c r="FN11" i="64"/>
  <c r="FM11" i="64"/>
  <c r="FL11" i="64"/>
  <c r="FK11" i="64"/>
  <c r="FJ11" i="64"/>
  <c r="FI11" i="64"/>
  <c r="FH11" i="64"/>
  <c r="FG11" i="64"/>
  <c r="FF11" i="64"/>
  <c r="FE11" i="64"/>
  <c r="FD11" i="64"/>
  <c r="FC11" i="64"/>
  <c r="FB11" i="64"/>
  <c r="FA11" i="64"/>
  <c r="EZ11" i="64"/>
  <c r="EY11" i="64"/>
  <c r="EX11" i="64"/>
  <c r="EW11" i="64"/>
  <c r="EV11" i="64"/>
  <c r="EU11" i="64"/>
  <c r="ET11" i="64"/>
  <c r="ES11" i="64"/>
  <c r="ER11" i="64"/>
  <c r="EQ11" i="64"/>
  <c r="EP11" i="64"/>
  <c r="EO11" i="64"/>
  <c r="EN11" i="64"/>
  <c r="EM11" i="64"/>
  <c r="EL11" i="64"/>
  <c r="EK11" i="64"/>
  <c r="EJ11" i="64"/>
  <c r="EI11" i="64"/>
  <c r="EH11" i="64"/>
  <c r="EG11" i="64"/>
  <c r="EF11" i="64"/>
  <c r="EE11" i="64"/>
  <c r="ED11" i="64"/>
  <c r="EC11" i="64"/>
  <c r="EB11" i="64"/>
  <c r="EA11" i="64"/>
  <c r="DZ11" i="64"/>
  <c r="DY11" i="64"/>
  <c r="FQ10" i="64"/>
  <c r="FP10" i="64"/>
  <c r="FO10" i="64"/>
  <c r="FN10" i="64"/>
  <c r="FM10" i="64"/>
  <c r="FL10" i="64"/>
  <c r="FK10" i="64"/>
  <c r="FJ10" i="64"/>
  <c r="FI10" i="64"/>
  <c r="FH10" i="64"/>
  <c r="FG10" i="64"/>
  <c r="FF10" i="64"/>
  <c r="FE10" i="64"/>
  <c r="FD10" i="64"/>
  <c r="FC10" i="64"/>
  <c r="FB10" i="64"/>
  <c r="FA10" i="64"/>
  <c r="EZ10" i="64"/>
  <c r="EY10" i="64"/>
  <c r="EX10" i="64"/>
  <c r="EW10" i="64"/>
  <c r="EV10" i="64"/>
  <c r="EU10" i="64"/>
  <c r="ET10" i="64"/>
  <c r="ES10" i="64"/>
  <c r="ER10" i="64"/>
  <c r="EQ10" i="64"/>
  <c r="EP10" i="64"/>
  <c r="EO10" i="64"/>
  <c r="EN10" i="64"/>
  <c r="EM10" i="64"/>
  <c r="EL10" i="64"/>
  <c r="EK10" i="64"/>
  <c r="EJ10" i="64"/>
  <c r="EI10" i="64"/>
  <c r="EH10" i="64"/>
  <c r="EG10" i="64"/>
  <c r="EF10" i="64"/>
  <c r="EE10" i="64"/>
  <c r="ED10" i="64"/>
  <c r="EC10" i="64"/>
  <c r="EB10" i="64"/>
  <c r="EA10" i="64"/>
  <c r="DZ10" i="64"/>
  <c r="DY10" i="64"/>
  <c r="FQ9" i="64"/>
  <c r="FP9" i="64"/>
  <c r="FO9" i="64"/>
  <c r="FN9" i="64"/>
  <c r="FM9" i="64"/>
  <c r="FL9" i="64"/>
  <c r="FK9" i="64"/>
  <c r="FJ9" i="64"/>
  <c r="FI9" i="64"/>
  <c r="FH9" i="64"/>
  <c r="FG9" i="64"/>
  <c r="FF9" i="64"/>
  <c r="FE9" i="64"/>
  <c r="FD9" i="64"/>
  <c r="FC9" i="64"/>
  <c r="FB9" i="64"/>
  <c r="FA9" i="64"/>
  <c r="EZ9" i="64"/>
  <c r="EY9" i="64"/>
  <c r="EX9" i="64"/>
  <c r="EW9" i="64"/>
  <c r="EV9" i="64"/>
  <c r="EU9" i="64"/>
  <c r="ET9" i="64"/>
  <c r="ES9" i="64"/>
  <c r="ER9" i="64"/>
  <c r="EQ9" i="64"/>
  <c r="EP9" i="64"/>
  <c r="EO9" i="64"/>
  <c r="EN9" i="64"/>
  <c r="EM9" i="64"/>
  <c r="EL9" i="64"/>
  <c r="EK9" i="64"/>
  <c r="EJ9" i="64"/>
  <c r="EI9" i="64"/>
  <c r="EH9" i="64"/>
  <c r="EG9" i="64"/>
  <c r="EF9" i="64"/>
  <c r="EE9" i="64"/>
  <c r="ED9" i="64"/>
  <c r="EC9" i="64"/>
  <c r="EB9" i="64"/>
  <c r="EA9" i="64"/>
  <c r="DZ9" i="64"/>
  <c r="DY9" i="64"/>
  <c r="FQ8" i="64"/>
  <c r="FQ2" i="64" s="1"/>
  <c r="FP8" i="64"/>
  <c r="FP2" i="64" s="1"/>
  <c r="FO8" i="64"/>
  <c r="FO2" i="64" s="1"/>
  <c r="FN8" i="64"/>
  <c r="FN2" i="64" s="1"/>
  <c r="FM8" i="64"/>
  <c r="FM2" i="64" s="1"/>
  <c r="FL8" i="64"/>
  <c r="FL2" i="64" s="1"/>
  <c r="FK8" i="64"/>
  <c r="FK2" i="64" s="1"/>
  <c r="FJ8" i="64"/>
  <c r="FJ2" i="64" s="1"/>
  <c r="FI8" i="64"/>
  <c r="FI2" i="64" s="1"/>
  <c r="FH8" i="64"/>
  <c r="FH2" i="64" s="1"/>
  <c r="FG8" i="64"/>
  <c r="FG2" i="64" s="1"/>
  <c r="FF8" i="64"/>
  <c r="FF2" i="64" s="1"/>
  <c r="FE8" i="64"/>
  <c r="FE2" i="64" s="1"/>
  <c r="FD8" i="64"/>
  <c r="FD2" i="64" s="1"/>
  <c r="FC8" i="64"/>
  <c r="FC2" i="64" s="1"/>
  <c r="FB8" i="64"/>
  <c r="FB2" i="64" s="1"/>
  <c r="FA8" i="64"/>
  <c r="FA2" i="64" s="1"/>
  <c r="EZ8" i="64"/>
  <c r="EZ2" i="64" s="1"/>
  <c r="EY8" i="64"/>
  <c r="EY2" i="64" s="1"/>
  <c r="EX8" i="64"/>
  <c r="EX2" i="64" s="1"/>
  <c r="EW8" i="64"/>
  <c r="EW2" i="64" s="1"/>
  <c r="EV8" i="64"/>
  <c r="EV2" i="64" s="1"/>
  <c r="EU8" i="64"/>
  <c r="EU2" i="64" s="1"/>
  <c r="ET8" i="64"/>
  <c r="ET2" i="64" s="1"/>
  <c r="ES8" i="64"/>
  <c r="ES2" i="64" s="1"/>
  <c r="ER8" i="64"/>
  <c r="ER2" i="64" s="1"/>
  <c r="EQ8" i="64"/>
  <c r="EQ2" i="64" s="1"/>
  <c r="EP8" i="64"/>
  <c r="EP2" i="64" s="1"/>
  <c r="EO8" i="64"/>
  <c r="EO2" i="64" s="1"/>
  <c r="EN8" i="64"/>
  <c r="EN2" i="64" s="1"/>
  <c r="EM8" i="64"/>
  <c r="EM2" i="64" s="1"/>
  <c r="EL8" i="64"/>
  <c r="EL2" i="64" s="1"/>
  <c r="EK8" i="64"/>
  <c r="EK2" i="64" s="1"/>
  <c r="EJ8" i="64"/>
  <c r="EJ2" i="64" s="1"/>
  <c r="EI8" i="64"/>
  <c r="EI2" i="64" s="1"/>
  <c r="EH8" i="64"/>
  <c r="EH2" i="64" s="1"/>
  <c r="EG8" i="64"/>
  <c r="EG2" i="64" s="1"/>
  <c r="EF8" i="64"/>
  <c r="EF2" i="64" s="1"/>
  <c r="EE8" i="64"/>
  <c r="EE2" i="64" s="1"/>
  <c r="ED8" i="64"/>
  <c r="ED2" i="64" s="1"/>
  <c r="EC8" i="64"/>
  <c r="EC2" i="64" s="1"/>
  <c r="EB8" i="64"/>
  <c r="EB2" i="64" s="1"/>
  <c r="EA8" i="64"/>
  <c r="EA2" i="64" s="1"/>
  <c r="DZ8" i="64"/>
  <c r="DZ2" i="64" s="1"/>
  <c r="DY8" i="64"/>
  <c r="DY2" i="64" s="1"/>
  <c r="FQ7" i="64"/>
  <c r="FP7" i="64"/>
  <c r="FO7" i="64"/>
  <c r="FN7" i="64"/>
  <c r="FM7" i="64"/>
  <c r="FL7" i="64"/>
  <c r="FK7" i="64"/>
  <c r="FJ7" i="64"/>
  <c r="FI7" i="64"/>
  <c r="FH7" i="64"/>
  <c r="FG7" i="64"/>
  <c r="FF7" i="64"/>
  <c r="FE7" i="64"/>
  <c r="FD7" i="64"/>
  <c r="FC7" i="64"/>
  <c r="FB7" i="64"/>
  <c r="FA7" i="64"/>
  <c r="EZ7" i="64"/>
  <c r="EY7" i="64"/>
  <c r="EX7" i="64"/>
  <c r="EW7" i="64"/>
  <c r="EV7" i="64"/>
  <c r="EU7" i="64"/>
  <c r="ET7" i="64"/>
  <c r="ES7" i="64"/>
  <c r="ER7" i="64"/>
  <c r="EQ7" i="64"/>
  <c r="EP7" i="64"/>
  <c r="EO7" i="64"/>
  <c r="EN7" i="64"/>
  <c r="EM7" i="64"/>
  <c r="EL7" i="64"/>
  <c r="EK7" i="64"/>
  <c r="EJ7" i="64"/>
  <c r="EI7" i="64"/>
  <c r="EH7" i="64"/>
  <c r="EG7" i="64"/>
  <c r="EF7" i="64"/>
  <c r="EE7" i="64"/>
  <c r="ED7" i="64"/>
  <c r="EC7" i="64"/>
  <c r="EB7" i="64"/>
  <c r="EA7" i="64"/>
  <c r="DZ7" i="64"/>
  <c r="DY7" i="64"/>
  <c r="FQ6" i="64"/>
  <c r="FP6" i="64"/>
  <c r="FO6" i="64"/>
  <c r="FN6" i="64"/>
  <c r="FM6" i="64"/>
  <c r="FL6" i="64"/>
  <c r="FK6" i="64"/>
  <c r="FJ6" i="64"/>
  <c r="FI6" i="64"/>
  <c r="FH6" i="64"/>
  <c r="FG6" i="64"/>
  <c r="FF6" i="64"/>
  <c r="FE6" i="64"/>
  <c r="FD6" i="64"/>
  <c r="FC6" i="64"/>
  <c r="FB6" i="64"/>
  <c r="FA6" i="64"/>
  <c r="EZ6" i="64"/>
  <c r="EY6" i="64"/>
  <c r="EX6" i="64"/>
  <c r="EW6" i="64"/>
  <c r="EV6" i="64"/>
  <c r="EU6" i="64"/>
  <c r="ET6" i="64"/>
  <c r="ES6" i="64"/>
  <c r="ER6" i="64"/>
  <c r="EQ6" i="64"/>
  <c r="EP6" i="64"/>
  <c r="EO6" i="64"/>
  <c r="EN6" i="64"/>
  <c r="EM6" i="64"/>
  <c r="EL6" i="64"/>
  <c r="EK6" i="64"/>
  <c r="EJ6" i="64"/>
  <c r="EI6" i="64"/>
  <c r="EH6" i="64"/>
  <c r="EG6" i="64"/>
  <c r="EF6" i="64"/>
  <c r="EE6" i="64"/>
  <c r="ED6" i="64"/>
  <c r="EC6" i="64"/>
  <c r="EB6" i="64"/>
  <c r="EA6" i="64"/>
  <c r="DZ6" i="64"/>
  <c r="DY6" i="64"/>
  <c r="DV51" i="64"/>
  <c r="DV107" i="64" s="1"/>
  <c r="DU51" i="64"/>
  <c r="DU107" i="64" s="1"/>
  <c r="DT51" i="64"/>
  <c r="DT107" i="64" s="1"/>
  <c r="DX50" i="64"/>
  <c r="DX106" i="64" s="1"/>
  <c r="DW50" i="64"/>
  <c r="DW106" i="64" s="1"/>
  <c r="DV50" i="64"/>
  <c r="DV106" i="64" s="1"/>
  <c r="DU50" i="64"/>
  <c r="DU106" i="64" s="1"/>
  <c r="DT50" i="64"/>
  <c r="DT106" i="64" s="1"/>
  <c r="DX49" i="64"/>
  <c r="DX105" i="64" s="1"/>
  <c r="DW49" i="64"/>
  <c r="DW105" i="64" s="1"/>
  <c r="DV49" i="64"/>
  <c r="DV105" i="64" s="1"/>
  <c r="DX48" i="64"/>
  <c r="DX104" i="64" s="1"/>
  <c r="DW48" i="64"/>
  <c r="DW104" i="64" s="1"/>
  <c r="DV48" i="64"/>
  <c r="DV104" i="64" s="1"/>
  <c r="DU48" i="64"/>
  <c r="DU104" i="64" s="1"/>
  <c r="DT48" i="64"/>
  <c r="DT104" i="64" s="1"/>
  <c r="DX21" i="64"/>
  <c r="DW21" i="64"/>
  <c r="DV21" i="64"/>
  <c r="DU21" i="64"/>
  <c r="DT21" i="64"/>
  <c r="DX20" i="64"/>
  <c r="DW20" i="64"/>
  <c r="DV20" i="64"/>
  <c r="DU20" i="64"/>
  <c r="DT20" i="64"/>
  <c r="DX19" i="64"/>
  <c r="DW19" i="64"/>
  <c r="DV19" i="64"/>
  <c r="DU19" i="64"/>
  <c r="DT19" i="64"/>
  <c r="DX18" i="64"/>
  <c r="DW18" i="64"/>
  <c r="DV18" i="64"/>
  <c r="DU18" i="64"/>
  <c r="DT18" i="64"/>
  <c r="DX17" i="64"/>
  <c r="DW17" i="64"/>
  <c r="DV17" i="64"/>
  <c r="DU17" i="64"/>
  <c r="DT17" i="64"/>
  <c r="DX16" i="64"/>
  <c r="DW16" i="64"/>
  <c r="DV16" i="64"/>
  <c r="DU16" i="64"/>
  <c r="DT16" i="64"/>
  <c r="DX15" i="64"/>
  <c r="DW15" i="64"/>
  <c r="DV15" i="64"/>
  <c r="DU15" i="64"/>
  <c r="DT15" i="64"/>
  <c r="DX14" i="64"/>
  <c r="DW14" i="64"/>
  <c r="DV14" i="64"/>
  <c r="DU14" i="64"/>
  <c r="DT14" i="64"/>
  <c r="DX13" i="64"/>
  <c r="DW13" i="64"/>
  <c r="DV13" i="64"/>
  <c r="DU13" i="64"/>
  <c r="DT13" i="64"/>
  <c r="DX12" i="64"/>
  <c r="DW12" i="64"/>
  <c r="DV12" i="64"/>
  <c r="DU12" i="64"/>
  <c r="DT12" i="64"/>
  <c r="DX11" i="64"/>
  <c r="DW11" i="64"/>
  <c r="DV11" i="64"/>
  <c r="DU11" i="64"/>
  <c r="DT11" i="64"/>
  <c r="DX10" i="64"/>
  <c r="DW10" i="64"/>
  <c r="DV10" i="64"/>
  <c r="DU10" i="64"/>
  <c r="DT10" i="64"/>
  <c r="DX9" i="64"/>
  <c r="DW9" i="64"/>
  <c r="DV9" i="64"/>
  <c r="DU9" i="64"/>
  <c r="DT9" i="64"/>
  <c r="DX8" i="64"/>
  <c r="DX2" i="64" s="1"/>
  <c r="DW8" i="64"/>
  <c r="DW2" i="64" s="1"/>
  <c r="DV8" i="64"/>
  <c r="DV2" i="64" s="1"/>
  <c r="DU8" i="64"/>
  <c r="DU2" i="64" s="1"/>
  <c r="DT8" i="64"/>
  <c r="DT2" i="64" s="1"/>
  <c r="DX7" i="64"/>
  <c r="DW7" i="64"/>
  <c r="DV7" i="64"/>
  <c r="DU7" i="64"/>
  <c r="DT7" i="64"/>
  <c r="DX6" i="64"/>
  <c r="DW6" i="64"/>
  <c r="DV6" i="64"/>
  <c r="DU6" i="64"/>
  <c r="DT6" i="64"/>
  <c r="JE25" i="64"/>
  <c r="JE26" i="64"/>
  <c r="JE27" i="64"/>
  <c r="JE28" i="64"/>
  <c r="JE29" i="64"/>
  <c r="JE30" i="64"/>
  <c r="JE31" i="64"/>
  <c r="JE32" i="64"/>
  <c r="JE33" i="64"/>
  <c r="JE34" i="64"/>
  <c r="JE35" i="64"/>
  <c r="JE36" i="64"/>
  <c r="JE37" i="64"/>
  <c r="EC19" i="64" l="1"/>
  <c r="BQ19" i="63"/>
  <c r="BU19" i="63"/>
  <c r="BT19" i="63"/>
  <c r="BS19" i="63"/>
  <c r="BR19" i="63"/>
  <c r="EA20" i="64"/>
  <c r="BT20" i="63"/>
  <c r="BS20" i="63"/>
  <c r="BR20" i="63"/>
  <c r="BQ20" i="63"/>
  <c r="BU20" i="63"/>
  <c r="EG93" i="64"/>
  <c r="EH95" i="64"/>
  <c r="EF93" i="64"/>
  <c r="EH94" i="64"/>
  <c r="EE93" i="64"/>
  <c r="ED90" i="64"/>
  <c r="EG94" i="64"/>
  <c r="ED93" i="64"/>
  <c r="EH85" i="64"/>
  <c r="EH88" i="64"/>
  <c r="EH84" i="64"/>
  <c r="EH90" i="64"/>
  <c r="EH87" i="64"/>
  <c r="EH83" i="64"/>
  <c r="EH93" i="64"/>
  <c r="EH86" i="64"/>
  <c r="ED95" i="64"/>
  <c r="EE94" i="64"/>
  <c r="EE90" i="64"/>
  <c r="EG88" i="64"/>
  <c r="ED87" i="64"/>
  <c r="EE86" i="64"/>
  <c r="EF85" i="64"/>
  <c r="EG84" i="64"/>
  <c r="ED83" i="64"/>
  <c r="EE95" i="64"/>
  <c r="EE87" i="64"/>
  <c r="EE83" i="64"/>
  <c r="EG95" i="64"/>
  <c r="ED94" i="64"/>
  <c r="EF88" i="64"/>
  <c r="EG87" i="64"/>
  <c r="ED86" i="64"/>
  <c r="EE85" i="64"/>
  <c r="EF84" i="64"/>
  <c r="EG83" i="64"/>
  <c r="EF94" i="64"/>
  <c r="EF86" i="64"/>
  <c r="ED84" i="64"/>
  <c r="EF95" i="64"/>
  <c r="EG90" i="64"/>
  <c r="EE88" i="64"/>
  <c r="EF87" i="64"/>
  <c r="EG86" i="64"/>
  <c r="ED85" i="64"/>
  <c r="EE84" i="64"/>
  <c r="EF83" i="64"/>
  <c r="EF90" i="64"/>
  <c r="ED88" i="64"/>
  <c r="EG85" i="64"/>
  <c r="DY19" i="64"/>
  <c r="EB20" i="64"/>
  <c r="DZ19" i="64"/>
  <c r="EC20" i="64"/>
  <c r="EA19" i="64"/>
  <c r="EB19" i="64"/>
  <c r="DV94" i="64"/>
  <c r="DX92" i="64"/>
  <c r="DT88" i="64"/>
  <c r="DV86" i="64"/>
  <c r="DX84" i="64"/>
  <c r="DU83" i="64"/>
  <c r="DX95" i="64"/>
  <c r="DU94" i="64"/>
  <c r="DW92" i="64"/>
  <c r="DX87" i="64"/>
  <c r="DU86" i="64"/>
  <c r="DW84" i="64"/>
  <c r="DT83" i="64"/>
  <c r="DW95" i="64"/>
  <c r="DT94" i="64"/>
  <c r="DW87" i="64"/>
  <c r="DT86" i="64"/>
  <c r="DV84" i="64"/>
  <c r="DV95" i="64"/>
  <c r="DX93" i="64"/>
  <c r="DV87" i="64"/>
  <c r="DX85" i="64"/>
  <c r="DU84" i="64"/>
  <c r="DT95" i="64"/>
  <c r="DV93" i="64"/>
  <c r="DU90" i="64"/>
  <c r="DW88" i="64"/>
  <c r="DT87" i="64"/>
  <c r="DV85" i="64"/>
  <c r="DX83" i="64"/>
  <c r="DX94" i="64"/>
  <c r="DU93" i="64"/>
  <c r="DT90" i="64"/>
  <c r="DV88" i="64"/>
  <c r="DX86" i="64"/>
  <c r="DU85" i="64"/>
  <c r="DW83" i="64"/>
  <c r="DW94" i="64"/>
  <c r="DT93" i="64"/>
  <c r="DU88" i="64"/>
  <c r="DW86" i="64"/>
  <c r="DT85" i="64"/>
  <c r="DV83" i="64"/>
  <c r="DU87" i="64"/>
  <c r="DW85" i="64"/>
  <c r="DT84" i="64"/>
  <c r="DU95" i="64"/>
  <c r="DW93" i="64"/>
  <c r="DX88" i="64"/>
  <c r="DZ94" i="64"/>
  <c r="EC87" i="64"/>
  <c r="DZ86" i="64"/>
  <c r="EB84" i="64"/>
  <c r="DY83" i="64"/>
  <c r="EB95" i="64"/>
  <c r="DY94" i="64"/>
  <c r="EC90" i="64"/>
  <c r="EB87" i="64"/>
  <c r="DY86" i="64"/>
  <c r="EA84" i="64"/>
  <c r="EA95" i="64"/>
  <c r="EC93" i="64"/>
  <c r="EB90" i="64"/>
  <c r="EA87" i="64"/>
  <c r="EC85" i="64"/>
  <c r="DZ84" i="64"/>
  <c r="DZ95" i="64"/>
  <c r="EA90" i="64"/>
  <c r="EC88" i="64"/>
  <c r="DZ87" i="64"/>
  <c r="EB85" i="64"/>
  <c r="DY84" i="64"/>
  <c r="EA88" i="64"/>
  <c r="EC86" i="64"/>
  <c r="DZ85" i="64"/>
  <c r="EB83" i="64"/>
  <c r="DZ88" i="64"/>
  <c r="EB86" i="64"/>
  <c r="DY85" i="64"/>
  <c r="EA83" i="64"/>
  <c r="EA94" i="64"/>
  <c r="DY88" i="64"/>
  <c r="EA86" i="64"/>
  <c r="EC84" i="64"/>
  <c r="DZ83" i="64"/>
  <c r="DY95" i="64"/>
  <c r="EB88" i="64"/>
  <c r="DZ90" i="64"/>
  <c r="DY87" i="64"/>
  <c r="EA85" i="64"/>
  <c r="EC83" i="64"/>
  <c r="KE9" i="64"/>
  <c r="KL10" i="64"/>
  <c r="KE15" i="64"/>
  <c r="KD16" i="64"/>
  <c r="KE17" i="64"/>
  <c r="KD10" i="64"/>
  <c r="KF16" i="64"/>
  <c r="KF10" i="64"/>
  <c r="KL16" i="64"/>
  <c r="KL19" i="64"/>
  <c r="KF17" i="64"/>
  <c r="KD12" i="64"/>
  <c r="KD18" i="64"/>
  <c r="KF8" i="64"/>
  <c r="KL12" i="64"/>
  <c r="KF18" i="64"/>
  <c r="KL20" i="64"/>
  <c r="KL11" i="64"/>
  <c r="KL8" i="64"/>
  <c r="KK9" i="64"/>
  <c r="KK12" i="64"/>
  <c r="KK20" i="64"/>
  <c r="KK17" i="64"/>
  <c r="KK13" i="64"/>
  <c r="KK21" i="64"/>
  <c r="KK11" i="64"/>
  <c r="KJ13" i="64"/>
  <c r="KJ21" i="64"/>
  <c r="KH16" i="64"/>
  <c r="KH7" i="64"/>
  <c r="KH8" i="64"/>
  <c r="KH15" i="64"/>
  <c r="KG15" i="64"/>
  <c r="KG7" i="64"/>
  <c r="KG9" i="64"/>
  <c r="KG17" i="64"/>
  <c r="KG21" i="64"/>
  <c r="KG8" i="64"/>
  <c r="KG13" i="64"/>
  <c r="KG16" i="64"/>
  <c r="KE7" i="64"/>
  <c r="KE11" i="64"/>
  <c r="KE10" i="64"/>
  <c r="KE18" i="64"/>
  <c r="KD20" i="64"/>
  <c r="KD19" i="64"/>
  <c r="KD8" i="64"/>
  <c r="KI14" i="64"/>
  <c r="KI7" i="64"/>
  <c r="KJ14" i="64"/>
  <c r="KI15" i="64"/>
  <c r="KJ7" i="64"/>
  <c r="KI8" i="64"/>
  <c r="KH9" i="64"/>
  <c r="KG10" i="64"/>
  <c r="KF11" i="64"/>
  <c r="KE12" i="64"/>
  <c r="KD13" i="64"/>
  <c r="KL13" i="64"/>
  <c r="KK14" i="64"/>
  <c r="KJ15" i="64"/>
  <c r="KI16" i="64"/>
  <c r="KH17" i="64"/>
  <c r="KG18" i="64"/>
  <c r="KF19" i="64"/>
  <c r="KE20" i="64"/>
  <c r="KD21" i="64"/>
  <c r="KL21" i="64"/>
  <c r="KK7" i="64"/>
  <c r="KJ8" i="64"/>
  <c r="KI9" i="64"/>
  <c r="KH10" i="64"/>
  <c r="KG11" i="64"/>
  <c r="KF12" i="64"/>
  <c r="KE13" i="64"/>
  <c r="KD14" i="64"/>
  <c r="KL14" i="64"/>
  <c r="KK15" i="64"/>
  <c r="KJ16" i="64"/>
  <c r="KI17" i="64"/>
  <c r="KH18" i="64"/>
  <c r="KG19" i="64"/>
  <c r="KF20" i="64"/>
  <c r="KE21" i="64"/>
  <c r="KD7" i="64"/>
  <c r="KL7" i="64"/>
  <c r="KK8" i="64"/>
  <c r="KJ9" i="64"/>
  <c r="KI10" i="64"/>
  <c r="KH11" i="64"/>
  <c r="KG12" i="64"/>
  <c r="KF13" i="64"/>
  <c r="KE14" i="64"/>
  <c r="KD15" i="64"/>
  <c r="KL15" i="64"/>
  <c r="KK16" i="64"/>
  <c r="KJ17" i="64"/>
  <c r="KI18" i="64"/>
  <c r="KH19" i="64"/>
  <c r="KG20" i="64"/>
  <c r="KF21" i="64"/>
  <c r="KJ10" i="64"/>
  <c r="KI11" i="64"/>
  <c r="KH12" i="64"/>
  <c r="KF14" i="64"/>
  <c r="KJ18" i="64"/>
  <c r="KI19" i="64"/>
  <c r="KH20" i="64"/>
  <c r="KF7" i="64"/>
  <c r="KE8" i="64"/>
  <c r="KD9" i="64"/>
  <c r="KL9" i="64"/>
  <c r="KK10" i="64"/>
  <c r="KJ11" i="64"/>
  <c r="KI12" i="64"/>
  <c r="KH13" i="64"/>
  <c r="KG14" i="64"/>
  <c r="KF15" i="64"/>
  <c r="KE16" i="64"/>
  <c r="KD17" i="64"/>
  <c r="KL17" i="64"/>
  <c r="KK18" i="64"/>
  <c r="KJ19" i="64"/>
  <c r="KI20" i="64"/>
  <c r="KH21" i="64"/>
  <c r="KJ12" i="64"/>
  <c r="KI13" i="64"/>
  <c r="KH14" i="64"/>
  <c r="KJ20" i="64"/>
  <c r="KI21" i="64"/>
  <c r="CW21" i="65" l="1"/>
  <c r="CW18" i="65"/>
  <c r="CW16" i="65"/>
  <c r="CW15" i="65"/>
  <c r="CW13" i="65"/>
  <c r="CW10" i="65"/>
  <c r="CW8" i="65"/>
  <c r="CW2" i="65" s="1"/>
  <c r="CU21" i="65"/>
  <c r="CT21" i="65"/>
  <c r="CV20" i="65"/>
  <c r="CU20" i="65"/>
  <c r="CT20" i="65"/>
  <c r="CU18" i="65"/>
  <c r="CT18" i="65"/>
  <c r="CU17" i="65"/>
  <c r="CT16" i="65"/>
  <c r="CV15" i="65"/>
  <c r="CU15" i="65"/>
  <c r="CT15" i="65"/>
  <c r="CU13" i="65"/>
  <c r="CT13" i="65"/>
  <c r="CV12" i="65"/>
  <c r="CU12" i="65"/>
  <c r="CT12" i="65"/>
  <c r="CU10" i="65"/>
  <c r="CT10" i="65"/>
  <c r="CU9" i="65"/>
  <c r="CT8" i="65"/>
  <c r="CT2" i="65" s="1"/>
  <c r="CV7" i="65"/>
  <c r="CU7" i="65"/>
  <c r="CT7" i="65"/>
  <c r="CR21" i="65"/>
  <c r="CQ21" i="65"/>
  <c r="CS20" i="65"/>
  <c r="CS18" i="65"/>
  <c r="CR18" i="65"/>
  <c r="CQ18" i="65"/>
  <c r="CQ16" i="65"/>
  <c r="CS15" i="65"/>
  <c r="CR15" i="65"/>
  <c r="CR13" i="65"/>
  <c r="CQ13" i="65"/>
  <c r="CS12" i="65"/>
  <c r="CS10" i="65"/>
  <c r="CR10" i="65"/>
  <c r="CQ10" i="65"/>
  <c r="CQ8" i="65"/>
  <c r="CQ2" i="65" s="1"/>
  <c r="CS7" i="65"/>
  <c r="CR7" i="65"/>
  <c r="CO21" i="65"/>
  <c r="CN21" i="65"/>
  <c r="CO20" i="65"/>
  <c r="CN20" i="65"/>
  <c r="CO18" i="65"/>
  <c r="CN18" i="65"/>
  <c r="CO17" i="65"/>
  <c r="CN16" i="65"/>
  <c r="CP15" i="65"/>
  <c r="CO15" i="65"/>
  <c r="CN15" i="65"/>
  <c r="CO13" i="65"/>
  <c r="CN13" i="65"/>
  <c r="CP12" i="65"/>
  <c r="CO12" i="65"/>
  <c r="CN12" i="65"/>
  <c r="CO10" i="65"/>
  <c r="CN10" i="65"/>
  <c r="CO9" i="65"/>
  <c r="CN8" i="65"/>
  <c r="CN2" i="65" s="1"/>
  <c r="CP7" i="65"/>
  <c r="CO7" i="65"/>
  <c r="CN7" i="65"/>
  <c r="CL21" i="65"/>
  <c r="CK21" i="65"/>
  <c r="CM20" i="65"/>
  <c r="CM18" i="65"/>
  <c r="CL18" i="65"/>
  <c r="CK18" i="65"/>
  <c r="CK16" i="65"/>
  <c r="CM15" i="65"/>
  <c r="CL15" i="65"/>
  <c r="CL13" i="65"/>
  <c r="CK13" i="65"/>
  <c r="CM12" i="65"/>
  <c r="CM10" i="65"/>
  <c r="CL10" i="65"/>
  <c r="CK10" i="65"/>
  <c r="CK8" i="65"/>
  <c r="CK2" i="65" s="1"/>
  <c r="CM7" i="65"/>
  <c r="CL7" i="65"/>
  <c r="CE55" i="65"/>
  <c r="CD55" i="65"/>
  <c r="CC55" i="65"/>
  <c r="CB55" i="65"/>
  <c r="CA55" i="65"/>
  <c r="CE54" i="65"/>
  <c r="CD54" i="65"/>
  <c r="CC54" i="65"/>
  <c r="CB54" i="65"/>
  <c r="CA54" i="65"/>
  <c r="CE53" i="65"/>
  <c r="CD53" i="65"/>
  <c r="CC53" i="65"/>
  <c r="CB53" i="65"/>
  <c r="CA53" i="65"/>
  <c r="CE51" i="65"/>
  <c r="CD51" i="65"/>
  <c r="CE49" i="65"/>
  <c r="CD49" i="65"/>
  <c r="CC49" i="65"/>
  <c r="CB49" i="65"/>
  <c r="CA49" i="65"/>
  <c r="CE48" i="65"/>
  <c r="CD48" i="65"/>
  <c r="CC48" i="65"/>
  <c r="CB48" i="65"/>
  <c r="CA48" i="65"/>
  <c r="CE46" i="65"/>
  <c r="CE102" i="65" s="1"/>
  <c r="CD46" i="65"/>
  <c r="CD102" i="65" s="1"/>
  <c r="CC46" i="65"/>
  <c r="CC102" i="65" s="1"/>
  <c r="CB46" i="65"/>
  <c r="CB102" i="65" s="1"/>
  <c r="CA46" i="65"/>
  <c r="CA102" i="65" s="1"/>
  <c r="CE21" i="65"/>
  <c r="CD21" i="65"/>
  <c r="CC21" i="65"/>
  <c r="CB21" i="65"/>
  <c r="CA21" i="65"/>
  <c r="CE20" i="65"/>
  <c r="CD20" i="65"/>
  <c r="CC20" i="65"/>
  <c r="CB20" i="65"/>
  <c r="CA20" i="65"/>
  <c r="CE19" i="65"/>
  <c r="CD19" i="65"/>
  <c r="CC19" i="65"/>
  <c r="CB19" i="65"/>
  <c r="CA19" i="65"/>
  <c r="CE18" i="65"/>
  <c r="CD18" i="65"/>
  <c r="CC18" i="65"/>
  <c r="CB18" i="65"/>
  <c r="CA18" i="65"/>
  <c r="CE17" i="65"/>
  <c r="CD17" i="65"/>
  <c r="CC17" i="65"/>
  <c r="CB17" i="65"/>
  <c r="CA17" i="65"/>
  <c r="CE16" i="65"/>
  <c r="CD16" i="65"/>
  <c r="CC16" i="65"/>
  <c r="CB16" i="65"/>
  <c r="CA16" i="65"/>
  <c r="CE15" i="65"/>
  <c r="CD15" i="65"/>
  <c r="CC15" i="65"/>
  <c r="CB15" i="65"/>
  <c r="CA15" i="65"/>
  <c r="CE14" i="65"/>
  <c r="CD14" i="65"/>
  <c r="CC14" i="65"/>
  <c r="CB14" i="65"/>
  <c r="CA14" i="65"/>
  <c r="CE13" i="65"/>
  <c r="CD13" i="65"/>
  <c r="CC13" i="65"/>
  <c r="CB13" i="65"/>
  <c r="CA13" i="65"/>
  <c r="CE12" i="65"/>
  <c r="CD12" i="65"/>
  <c r="CC12" i="65"/>
  <c r="CB12" i="65"/>
  <c r="CA12" i="65"/>
  <c r="CE11" i="65"/>
  <c r="CD11" i="65"/>
  <c r="CC11" i="65"/>
  <c r="CB11" i="65"/>
  <c r="CA11" i="65"/>
  <c r="CE10" i="65"/>
  <c r="CD10" i="65"/>
  <c r="CC10" i="65"/>
  <c r="CB10" i="65"/>
  <c r="CA10" i="65"/>
  <c r="CE9" i="65"/>
  <c r="CD9" i="65"/>
  <c r="CC9" i="65"/>
  <c r="CB9" i="65"/>
  <c r="CA9" i="65"/>
  <c r="CE8" i="65"/>
  <c r="CE2" i="65" s="1"/>
  <c r="CD8" i="65"/>
  <c r="CD2" i="65" s="1"/>
  <c r="CC8" i="65"/>
  <c r="CC2" i="65" s="1"/>
  <c r="CB8" i="65"/>
  <c r="CB2" i="65" s="1"/>
  <c r="CA8" i="65"/>
  <c r="CA2" i="65" s="1"/>
  <c r="CE7" i="65"/>
  <c r="CD7" i="65"/>
  <c r="CC7" i="65"/>
  <c r="CB7" i="65"/>
  <c r="CA7" i="65"/>
  <c r="CE6" i="65"/>
  <c r="CD6" i="65"/>
  <c r="CC6" i="65"/>
  <c r="CB6" i="65"/>
  <c r="CA6" i="65"/>
  <c r="BZ55" i="65"/>
  <c r="BY55" i="65"/>
  <c r="BX55" i="65"/>
  <c r="BW55" i="65"/>
  <c r="BV55" i="65"/>
  <c r="BU55" i="65"/>
  <c r="BT55" i="65"/>
  <c r="BS55" i="65"/>
  <c r="BR55" i="65"/>
  <c r="BQ55" i="65"/>
  <c r="BP55" i="65"/>
  <c r="BO55" i="65"/>
  <c r="BN55" i="65"/>
  <c r="BM55" i="65"/>
  <c r="BL55" i="65"/>
  <c r="BZ54" i="65"/>
  <c r="BY54" i="65"/>
  <c r="BX54" i="65"/>
  <c r="BW54" i="65"/>
  <c r="BV54" i="65"/>
  <c r="BU54" i="65"/>
  <c r="BT54" i="65"/>
  <c r="BS54" i="65"/>
  <c r="BR54" i="65"/>
  <c r="BQ54" i="65"/>
  <c r="BP54" i="65"/>
  <c r="BO54" i="65"/>
  <c r="BN54" i="65"/>
  <c r="BM54" i="65"/>
  <c r="BL54" i="65"/>
  <c r="BZ53" i="65"/>
  <c r="BY53" i="65"/>
  <c r="BX53" i="65"/>
  <c r="BW53" i="65"/>
  <c r="BV53" i="65"/>
  <c r="BU53" i="65"/>
  <c r="BT53" i="65"/>
  <c r="BS53" i="65"/>
  <c r="BR53" i="65"/>
  <c r="BQ53" i="65"/>
  <c r="BP53" i="65"/>
  <c r="BO53" i="65"/>
  <c r="BN53" i="65"/>
  <c r="BM53" i="65"/>
  <c r="BL53" i="65"/>
  <c r="BZ51" i="65"/>
  <c r="BY51" i="65"/>
  <c r="BX51" i="65"/>
  <c r="BW51" i="65"/>
  <c r="BV51" i="65"/>
  <c r="BU51" i="65"/>
  <c r="BT51" i="65"/>
  <c r="BS51" i="65"/>
  <c r="BR51" i="65"/>
  <c r="BQ51" i="65"/>
  <c r="BZ49" i="65"/>
  <c r="BY49" i="65"/>
  <c r="BX49" i="65"/>
  <c r="BW49" i="65"/>
  <c r="BV49" i="65"/>
  <c r="BU49" i="65"/>
  <c r="BT49" i="65"/>
  <c r="BS49" i="65"/>
  <c r="BR49" i="65"/>
  <c r="BQ49" i="65"/>
  <c r="BP49" i="65"/>
  <c r="BO49" i="65"/>
  <c r="BN49" i="65"/>
  <c r="BM49" i="65"/>
  <c r="BL49" i="65"/>
  <c r="BZ48" i="65"/>
  <c r="BY48" i="65"/>
  <c r="BX48" i="65"/>
  <c r="BW48" i="65"/>
  <c r="BV48" i="65"/>
  <c r="BU48" i="65"/>
  <c r="BT48" i="65"/>
  <c r="BS48" i="65"/>
  <c r="BR48" i="65"/>
  <c r="BQ48" i="65"/>
  <c r="BP48" i="65"/>
  <c r="BO48" i="65"/>
  <c r="BN48" i="65"/>
  <c r="BM48" i="65"/>
  <c r="BL48" i="65"/>
  <c r="BZ46" i="65"/>
  <c r="BZ102" i="65" s="1"/>
  <c r="BY46" i="65"/>
  <c r="BY102" i="65" s="1"/>
  <c r="BX46" i="65"/>
  <c r="BX102" i="65" s="1"/>
  <c r="BW46" i="65"/>
  <c r="BW102" i="65" s="1"/>
  <c r="BV46" i="65"/>
  <c r="BV102" i="65" s="1"/>
  <c r="BU46" i="65"/>
  <c r="BU102" i="65" s="1"/>
  <c r="BT46" i="65"/>
  <c r="BT102" i="65" s="1"/>
  <c r="BS46" i="65"/>
  <c r="BS102" i="65" s="1"/>
  <c r="BR46" i="65"/>
  <c r="BR102" i="65" s="1"/>
  <c r="BQ46" i="65"/>
  <c r="BQ102" i="65" s="1"/>
  <c r="BP46" i="65"/>
  <c r="BP102" i="65" s="1"/>
  <c r="BO46" i="65"/>
  <c r="BO102" i="65" s="1"/>
  <c r="BN46" i="65"/>
  <c r="BN102" i="65" s="1"/>
  <c r="BM46" i="65"/>
  <c r="BM102" i="65" s="1"/>
  <c r="BL46" i="65"/>
  <c r="BL102" i="65" s="1"/>
  <c r="BZ45" i="65"/>
  <c r="BZ101" i="65" s="1"/>
  <c r="BY45" i="65"/>
  <c r="BY101" i="65" s="1"/>
  <c r="BX45" i="65"/>
  <c r="BX101" i="65" s="1"/>
  <c r="BW45" i="65"/>
  <c r="BW101" i="65" s="1"/>
  <c r="BV45" i="65"/>
  <c r="BV101" i="65" s="1"/>
  <c r="BU45" i="65"/>
  <c r="BU101" i="65" s="1"/>
  <c r="BT45" i="65"/>
  <c r="BT101" i="65" s="1"/>
  <c r="BS45" i="65"/>
  <c r="BS101" i="65" s="1"/>
  <c r="BR45" i="65"/>
  <c r="BR101" i="65" s="1"/>
  <c r="BQ45" i="65"/>
  <c r="BQ101" i="65" s="1"/>
  <c r="BP45" i="65"/>
  <c r="BP101" i="65" s="1"/>
  <c r="BO45" i="65"/>
  <c r="BO101" i="65" s="1"/>
  <c r="BN45" i="65"/>
  <c r="BN101" i="65" s="1"/>
  <c r="BM45" i="65"/>
  <c r="BM101" i="65" s="1"/>
  <c r="BL45" i="65"/>
  <c r="BL101" i="65" s="1"/>
  <c r="BZ21" i="65"/>
  <c r="BY21" i="65"/>
  <c r="BX21" i="65"/>
  <c r="BW21" i="65"/>
  <c r="BV21" i="65"/>
  <c r="BU21" i="65"/>
  <c r="BT21" i="65"/>
  <c r="BS21" i="65"/>
  <c r="BR21" i="65"/>
  <c r="BQ21" i="65"/>
  <c r="BP21" i="65"/>
  <c r="BO21" i="65"/>
  <c r="BN21" i="65"/>
  <c r="BM21" i="65"/>
  <c r="BL21" i="65"/>
  <c r="BZ20" i="65"/>
  <c r="BY20" i="65"/>
  <c r="BX20" i="65"/>
  <c r="BW20" i="65"/>
  <c r="BV20" i="65"/>
  <c r="BU20" i="65"/>
  <c r="BT20" i="65"/>
  <c r="BS20" i="65"/>
  <c r="BR20" i="65"/>
  <c r="BQ20" i="65"/>
  <c r="BP20" i="65"/>
  <c r="BO20" i="65"/>
  <c r="BN20" i="65"/>
  <c r="BM20" i="65"/>
  <c r="BL20" i="65"/>
  <c r="BZ19" i="65"/>
  <c r="BY19" i="65"/>
  <c r="BX19" i="65"/>
  <c r="BW19" i="65"/>
  <c r="BV19" i="65"/>
  <c r="BU19" i="65"/>
  <c r="BT19" i="65"/>
  <c r="BS19" i="65"/>
  <c r="BR19" i="65"/>
  <c r="BQ19" i="65"/>
  <c r="BP19" i="65"/>
  <c r="BO19" i="65"/>
  <c r="BN19" i="65"/>
  <c r="BM19" i="65"/>
  <c r="BL19" i="65"/>
  <c r="BZ18" i="65"/>
  <c r="BY18" i="65"/>
  <c r="BX18" i="65"/>
  <c r="BW18" i="65"/>
  <c r="BV18" i="65"/>
  <c r="BU18" i="65"/>
  <c r="BT18" i="65"/>
  <c r="BS18" i="65"/>
  <c r="BR18" i="65"/>
  <c r="BQ18" i="65"/>
  <c r="BP18" i="65"/>
  <c r="BO18" i="65"/>
  <c r="BN18" i="65"/>
  <c r="BM18" i="65"/>
  <c r="BL18" i="65"/>
  <c r="BZ17" i="65"/>
  <c r="BY17" i="65"/>
  <c r="BX17" i="65"/>
  <c r="BW17" i="65"/>
  <c r="BV17" i="65"/>
  <c r="BU17" i="65"/>
  <c r="BT17" i="65"/>
  <c r="BS17" i="65"/>
  <c r="BR17" i="65"/>
  <c r="BQ17" i="65"/>
  <c r="BP17" i="65"/>
  <c r="BO17" i="65"/>
  <c r="BN17" i="65"/>
  <c r="BM17" i="65"/>
  <c r="BL17" i="65"/>
  <c r="BZ16" i="65"/>
  <c r="BY16" i="65"/>
  <c r="BX16" i="65"/>
  <c r="BW16" i="65"/>
  <c r="BV16" i="65"/>
  <c r="BU16" i="65"/>
  <c r="BT16" i="65"/>
  <c r="BS16" i="65"/>
  <c r="BR16" i="65"/>
  <c r="BQ16" i="65"/>
  <c r="BP16" i="65"/>
  <c r="BO16" i="65"/>
  <c r="BN16" i="65"/>
  <c r="BM16" i="65"/>
  <c r="BL16" i="65"/>
  <c r="BZ15" i="65"/>
  <c r="BY15" i="65"/>
  <c r="BX15" i="65"/>
  <c r="BW15" i="65"/>
  <c r="BV15" i="65"/>
  <c r="BU15" i="65"/>
  <c r="BT15" i="65"/>
  <c r="BS15" i="65"/>
  <c r="BR15" i="65"/>
  <c r="BQ15" i="65"/>
  <c r="BP15" i="65"/>
  <c r="BO15" i="65"/>
  <c r="BN15" i="65"/>
  <c r="BM15" i="65"/>
  <c r="BL15" i="65"/>
  <c r="BZ14" i="65"/>
  <c r="BY14" i="65"/>
  <c r="BX14" i="65"/>
  <c r="BW14" i="65"/>
  <c r="BV14" i="65"/>
  <c r="BU14" i="65"/>
  <c r="BT14" i="65"/>
  <c r="BS14" i="65"/>
  <c r="BR14" i="65"/>
  <c r="BQ14" i="65"/>
  <c r="BP14" i="65"/>
  <c r="BO14" i="65"/>
  <c r="BN14" i="65"/>
  <c r="BM14" i="65"/>
  <c r="BL14" i="65"/>
  <c r="BZ13" i="65"/>
  <c r="BY13" i="65"/>
  <c r="BX13" i="65"/>
  <c r="BW13" i="65"/>
  <c r="BV13" i="65"/>
  <c r="BU13" i="65"/>
  <c r="BT13" i="65"/>
  <c r="BS13" i="65"/>
  <c r="BR13" i="65"/>
  <c r="BQ13" i="65"/>
  <c r="BP13" i="65"/>
  <c r="BO13" i="65"/>
  <c r="BN13" i="65"/>
  <c r="BM13" i="65"/>
  <c r="BL13" i="65"/>
  <c r="BZ12" i="65"/>
  <c r="BY12" i="65"/>
  <c r="BX12" i="65"/>
  <c r="BW12" i="65"/>
  <c r="BV12" i="65"/>
  <c r="BU12" i="65"/>
  <c r="BT12" i="65"/>
  <c r="BS12" i="65"/>
  <c r="BR12" i="65"/>
  <c r="BQ12" i="65"/>
  <c r="BP12" i="65"/>
  <c r="BO12" i="65"/>
  <c r="BN12" i="65"/>
  <c r="BM12" i="65"/>
  <c r="BL12" i="65"/>
  <c r="BZ11" i="65"/>
  <c r="BY11" i="65"/>
  <c r="BX11" i="65"/>
  <c r="BW11" i="65"/>
  <c r="BV11" i="65"/>
  <c r="BU11" i="65"/>
  <c r="BT11" i="65"/>
  <c r="BS11" i="65"/>
  <c r="BR11" i="65"/>
  <c r="BQ11" i="65"/>
  <c r="BP11" i="65"/>
  <c r="BO11" i="65"/>
  <c r="BN11" i="65"/>
  <c r="BM11" i="65"/>
  <c r="BL11" i="65"/>
  <c r="BZ10" i="65"/>
  <c r="BY10" i="65"/>
  <c r="BX10" i="65"/>
  <c r="BW10" i="65"/>
  <c r="BV10" i="65"/>
  <c r="BU10" i="65"/>
  <c r="BT10" i="65"/>
  <c r="BS10" i="65"/>
  <c r="BR10" i="65"/>
  <c r="BQ10" i="65"/>
  <c r="BP10" i="65"/>
  <c r="BO10" i="65"/>
  <c r="BN10" i="65"/>
  <c r="BM10" i="65"/>
  <c r="BL10" i="65"/>
  <c r="BZ9" i="65"/>
  <c r="BY9" i="65"/>
  <c r="BX9" i="65"/>
  <c r="BW9" i="65"/>
  <c r="BV9" i="65"/>
  <c r="BU9" i="65"/>
  <c r="BT9" i="65"/>
  <c r="BS9" i="65"/>
  <c r="BR9" i="65"/>
  <c r="BQ9" i="65"/>
  <c r="BP9" i="65"/>
  <c r="BO9" i="65"/>
  <c r="BN9" i="65"/>
  <c r="BM9" i="65"/>
  <c r="BL9" i="65"/>
  <c r="BZ8" i="65"/>
  <c r="BZ2" i="65" s="1"/>
  <c r="BY8" i="65"/>
  <c r="BY2" i="65" s="1"/>
  <c r="BX8" i="65"/>
  <c r="BX2" i="65" s="1"/>
  <c r="BW8" i="65"/>
  <c r="BW2" i="65" s="1"/>
  <c r="BV8" i="65"/>
  <c r="BV2" i="65" s="1"/>
  <c r="BU8" i="65"/>
  <c r="BU2" i="65" s="1"/>
  <c r="BT8" i="65"/>
  <c r="BT2" i="65" s="1"/>
  <c r="BS8" i="65"/>
  <c r="BS2" i="65" s="1"/>
  <c r="BR8" i="65"/>
  <c r="BR2" i="65" s="1"/>
  <c r="BQ8" i="65"/>
  <c r="BQ2" i="65" s="1"/>
  <c r="BP8" i="65"/>
  <c r="BP2" i="65" s="1"/>
  <c r="BO8" i="65"/>
  <c r="BO2" i="65" s="1"/>
  <c r="BN8" i="65"/>
  <c r="BN2" i="65" s="1"/>
  <c r="BM8" i="65"/>
  <c r="BM2" i="65" s="1"/>
  <c r="BL8" i="65"/>
  <c r="BL2" i="65" s="1"/>
  <c r="BZ7" i="65"/>
  <c r="BY7" i="65"/>
  <c r="BX7" i="65"/>
  <c r="BW7" i="65"/>
  <c r="BV7" i="65"/>
  <c r="BU7" i="65"/>
  <c r="BT7" i="65"/>
  <c r="BS7" i="65"/>
  <c r="BR7" i="65"/>
  <c r="BQ7" i="65"/>
  <c r="BP7" i="65"/>
  <c r="BO7" i="65"/>
  <c r="BN7" i="65"/>
  <c r="BM7" i="65"/>
  <c r="BL7" i="65"/>
  <c r="BZ6" i="65"/>
  <c r="BY6" i="65"/>
  <c r="BX6" i="65"/>
  <c r="BW6" i="65"/>
  <c r="BV6" i="65"/>
  <c r="BU6" i="65"/>
  <c r="BT6" i="65"/>
  <c r="BS6" i="65"/>
  <c r="BR6" i="65"/>
  <c r="BQ6" i="65"/>
  <c r="BP6" i="65"/>
  <c r="BO6" i="65"/>
  <c r="BN6" i="65"/>
  <c r="BM6" i="65"/>
  <c r="BL6" i="65"/>
  <c r="BK55" i="65"/>
  <c r="BJ55" i="65"/>
  <c r="BI55" i="65"/>
  <c r="BH55" i="65"/>
  <c r="BG55" i="65"/>
  <c r="BF55" i="65"/>
  <c r="BE55" i="65"/>
  <c r="BD55" i="65"/>
  <c r="BC55" i="65"/>
  <c r="BB55" i="65"/>
  <c r="BA55" i="65"/>
  <c r="AZ55" i="65"/>
  <c r="AY55" i="65"/>
  <c r="AX55" i="65"/>
  <c r="AW55" i="65"/>
  <c r="BK54" i="65"/>
  <c r="BJ54" i="65"/>
  <c r="BI54" i="65"/>
  <c r="BH54" i="65"/>
  <c r="BG54" i="65"/>
  <c r="BF54" i="65"/>
  <c r="BE54" i="65"/>
  <c r="BD54" i="65"/>
  <c r="BC54" i="65"/>
  <c r="BB54" i="65"/>
  <c r="BA54" i="65"/>
  <c r="AZ54" i="65"/>
  <c r="AY54" i="65"/>
  <c r="AX54" i="65"/>
  <c r="AW54" i="65"/>
  <c r="BK53" i="65"/>
  <c r="BJ53" i="65"/>
  <c r="BI53" i="65"/>
  <c r="BH53" i="65"/>
  <c r="BG53" i="65"/>
  <c r="BF53" i="65"/>
  <c r="BE53" i="65"/>
  <c r="BD53" i="65"/>
  <c r="BC53" i="65"/>
  <c r="BB53" i="65"/>
  <c r="BA53" i="65"/>
  <c r="AZ53" i="65"/>
  <c r="AY53" i="65"/>
  <c r="AX53" i="65"/>
  <c r="AW53" i="65"/>
  <c r="BK49" i="65"/>
  <c r="BJ49" i="65"/>
  <c r="BI49" i="65"/>
  <c r="BH49" i="65"/>
  <c r="BG49" i="65"/>
  <c r="BF49" i="65"/>
  <c r="BE49" i="65"/>
  <c r="BD49" i="65"/>
  <c r="BC49" i="65"/>
  <c r="BB49" i="65"/>
  <c r="BA49" i="65"/>
  <c r="AZ49" i="65"/>
  <c r="AY49" i="65"/>
  <c r="AX49" i="65"/>
  <c r="AW49" i="65"/>
  <c r="BK48" i="65"/>
  <c r="BJ48" i="65"/>
  <c r="BI48" i="65"/>
  <c r="BH48" i="65"/>
  <c r="BG48" i="65"/>
  <c r="BF48" i="65"/>
  <c r="BE48" i="65"/>
  <c r="BD48" i="65"/>
  <c r="BC48" i="65"/>
  <c r="BB48" i="65"/>
  <c r="BA48" i="65"/>
  <c r="AZ48" i="65"/>
  <c r="AY48" i="65"/>
  <c r="AX48" i="65"/>
  <c r="AW48" i="65"/>
  <c r="BK46" i="65"/>
  <c r="BK102" i="65" s="1"/>
  <c r="BJ46" i="65"/>
  <c r="BJ102" i="65" s="1"/>
  <c r="BI46" i="65"/>
  <c r="BI102" i="65" s="1"/>
  <c r="BH46" i="65"/>
  <c r="BH102" i="65" s="1"/>
  <c r="BG46" i="65"/>
  <c r="BG102" i="65" s="1"/>
  <c r="BF46" i="65"/>
  <c r="BF102" i="65" s="1"/>
  <c r="BE46" i="65"/>
  <c r="BE102" i="65" s="1"/>
  <c r="BD46" i="65"/>
  <c r="BD102" i="65" s="1"/>
  <c r="BC46" i="65"/>
  <c r="BC102" i="65" s="1"/>
  <c r="BB46" i="65"/>
  <c r="BB102" i="65" s="1"/>
  <c r="BA46" i="65"/>
  <c r="BA102" i="65" s="1"/>
  <c r="AZ46" i="65"/>
  <c r="AZ102" i="65" s="1"/>
  <c r="AY46" i="65"/>
  <c r="AY102" i="65" s="1"/>
  <c r="AX46" i="65"/>
  <c r="AX102" i="65" s="1"/>
  <c r="AW46" i="65"/>
  <c r="AW102" i="65" s="1"/>
  <c r="BK45" i="65"/>
  <c r="BK101" i="65" s="1"/>
  <c r="BJ45" i="65"/>
  <c r="BJ101" i="65" s="1"/>
  <c r="BI45" i="65"/>
  <c r="BI101" i="65" s="1"/>
  <c r="BH45" i="65"/>
  <c r="BH101" i="65" s="1"/>
  <c r="BG45" i="65"/>
  <c r="BG101" i="65" s="1"/>
  <c r="BF45" i="65"/>
  <c r="BF101" i="65" s="1"/>
  <c r="BE45" i="65"/>
  <c r="BE101" i="65" s="1"/>
  <c r="BD45" i="65"/>
  <c r="BD101" i="65" s="1"/>
  <c r="BC45" i="65"/>
  <c r="BC101" i="65" s="1"/>
  <c r="BB45" i="65"/>
  <c r="BB101" i="65" s="1"/>
  <c r="BA45" i="65"/>
  <c r="BA101" i="65" s="1"/>
  <c r="AZ45" i="65"/>
  <c r="AZ101" i="65" s="1"/>
  <c r="AY45" i="65"/>
  <c r="AY101" i="65" s="1"/>
  <c r="AX45" i="65"/>
  <c r="AX101" i="65" s="1"/>
  <c r="AW45" i="65"/>
  <c r="AW101" i="65" s="1"/>
  <c r="BK21" i="65"/>
  <c r="BJ21" i="65"/>
  <c r="BI21" i="65"/>
  <c r="BH21" i="65"/>
  <c r="BG21" i="65"/>
  <c r="BF21" i="65"/>
  <c r="BE21" i="65"/>
  <c r="BD21" i="65"/>
  <c r="BC21" i="65"/>
  <c r="BB21" i="65"/>
  <c r="BA21" i="65"/>
  <c r="AZ21" i="65"/>
  <c r="AY21" i="65"/>
  <c r="AX21" i="65"/>
  <c r="AW21" i="65"/>
  <c r="BK20" i="65"/>
  <c r="BJ20" i="65"/>
  <c r="BI20" i="65"/>
  <c r="BH20" i="65"/>
  <c r="BG20" i="65"/>
  <c r="BF20" i="65"/>
  <c r="BE20" i="65"/>
  <c r="BD20" i="65"/>
  <c r="BC20" i="65"/>
  <c r="BB20" i="65"/>
  <c r="BA20" i="65"/>
  <c r="AZ20" i="65"/>
  <c r="AY20" i="65"/>
  <c r="AX20" i="65"/>
  <c r="AW20" i="65"/>
  <c r="BK19" i="65"/>
  <c r="BJ19" i="65"/>
  <c r="BI19" i="65"/>
  <c r="BH19" i="65"/>
  <c r="BG19" i="65"/>
  <c r="BF19" i="65"/>
  <c r="BE19" i="65"/>
  <c r="BD19" i="65"/>
  <c r="BC19" i="65"/>
  <c r="BB19" i="65"/>
  <c r="BA19" i="65"/>
  <c r="AZ19" i="65"/>
  <c r="AY19" i="65"/>
  <c r="AX19" i="65"/>
  <c r="AW19" i="65"/>
  <c r="BK18" i="65"/>
  <c r="BJ18" i="65"/>
  <c r="BI18" i="65"/>
  <c r="BH18" i="65"/>
  <c r="BG18" i="65"/>
  <c r="BF18" i="65"/>
  <c r="BE18" i="65"/>
  <c r="BD18" i="65"/>
  <c r="BC18" i="65"/>
  <c r="BB18" i="65"/>
  <c r="BA18" i="65"/>
  <c r="AZ18" i="65"/>
  <c r="AY18" i="65"/>
  <c r="AX18" i="65"/>
  <c r="AW18" i="65"/>
  <c r="BK17" i="65"/>
  <c r="BJ17" i="65"/>
  <c r="BI17" i="65"/>
  <c r="BH17" i="65"/>
  <c r="BG17" i="65"/>
  <c r="BF17" i="65"/>
  <c r="BE17" i="65"/>
  <c r="BD17" i="65"/>
  <c r="BC17" i="65"/>
  <c r="BB17" i="65"/>
  <c r="BA17" i="65"/>
  <c r="AZ17" i="65"/>
  <c r="AY17" i="65"/>
  <c r="AX17" i="65"/>
  <c r="AW17" i="65"/>
  <c r="BK16" i="65"/>
  <c r="BJ16" i="65"/>
  <c r="BI16" i="65"/>
  <c r="BH16" i="65"/>
  <c r="BG16" i="65"/>
  <c r="BF16" i="65"/>
  <c r="BE16" i="65"/>
  <c r="BD16" i="65"/>
  <c r="BC16" i="65"/>
  <c r="BB16" i="65"/>
  <c r="BA16" i="65"/>
  <c r="AZ16" i="65"/>
  <c r="AY16" i="65"/>
  <c r="AX16" i="65"/>
  <c r="AW16" i="65"/>
  <c r="BK15" i="65"/>
  <c r="BJ15" i="65"/>
  <c r="BI15" i="65"/>
  <c r="BH15" i="65"/>
  <c r="BG15" i="65"/>
  <c r="BF15" i="65"/>
  <c r="BE15" i="65"/>
  <c r="BD15" i="65"/>
  <c r="BC15" i="65"/>
  <c r="BB15" i="65"/>
  <c r="BA15" i="65"/>
  <c r="AZ15" i="65"/>
  <c r="AY15" i="65"/>
  <c r="AX15" i="65"/>
  <c r="AW15" i="65"/>
  <c r="BK14" i="65"/>
  <c r="BJ14" i="65"/>
  <c r="BI14" i="65"/>
  <c r="BH14" i="65"/>
  <c r="BG14" i="65"/>
  <c r="BF14" i="65"/>
  <c r="BE14" i="65"/>
  <c r="BD14" i="65"/>
  <c r="BC14" i="65"/>
  <c r="BB14" i="65"/>
  <c r="BA14" i="65"/>
  <c r="AZ14" i="65"/>
  <c r="AY14" i="65"/>
  <c r="AX14" i="65"/>
  <c r="AW14" i="65"/>
  <c r="BK13" i="65"/>
  <c r="BJ13" i="65"/>
  <c r="BI13" i="65"/>
  <c r="BH13" i="65"/>
  <c r="BG13" i="65"/>
  <c r="BF13" i="65"/>
  <c r="BE13" i="65"/>
  <c r="BD13" i="65"/>
  <c r="BC13" i="65"/>
  <c r="BB13" i="65"/>
  <c r="BA13" i="65"/>
  <c r="AZ13" i="65"/>
  <c r="AY13" i="65"/>
  <c r="AX13" i="65"/>
  <c r="AW13" i="65"/>
  <c r="BK12" i="65"/>
  <c r="BJ12" i="65"/>
  <c r="BI12" i="65"/>
  <c r="BH12" i="65"/>
  <c r="BG12" i="65"/>
  <c r="BF12" i="65"/>
  <c r="BE12" i="65"/>
  <c r="BD12" i="65"/>
  <c r="BC12" i="65"/>
  <c r="BB12" i="65"/>
  <c r="BA12" i="65"/>
  <c r="AZ12" i="65"/>
  <c r="AY12" i="65"/>
  <c r="AX12" i="65"/>
  <c r="AW12" i="65"/>
  <c r="BK11" i="65"/>
  <c r="BJ11" i="65"/>
  <c r="BI11" i="65"/>
  <c r="BH11" i="65"/>
  <c r="BG11" i="65"/>
  <c r="BF11" i="65"/>
  <c r="BE11" i="65"/>
  <c r="BD11" i="65"/>
  <c r="BC11" i="65"/>
  <c r="BB11" i="65"/>
  <c r="BA11" i="65"/>
  <c r="AZ11" i="65"/>
  <c r="AY11" i="65"/>
  <c r="AX11" i="65"/>
  <c r="AW11" i="65"/>
  <c r="BK10" i="65"/>
  <c r="BJ10" i="65"/>
  <c r="BI10" i="65"/>
  <c r="BH10" i="65"/>
  <c r="BG10" i="65"/>
  <c r="BF10" i="65"/>
  <c r="BE10" i="65"/>
  <c r="BD10" i="65"/>
  <c r="BC10" i="65"/>
  <c r="BB10" i="65"/>
  <c r="BA10" i="65"/>
  <c r="AZ10" i="65"/>
  <c r="AY10" i="65"/>
  <c r="AX10" i="65"/>
  <c r="AW10" i="65"/>
  <c r="BK9" i="65"/>
  <c r="BJ9" i="65"/>
  <c r="BI9" i="65"/>
  <c r="BH9" i="65"/>
  <c r="BG9" i="65"/>
  <c r="BF9" i="65"/>
  <c r="BE9" i="65"/>
  <c r="BD9" i="65"/>
  <c r="BC9" i="65"/>
  <c r="BB9" i="65"/>
  <c r="BA9" i="65"/>
  <c r="AZ9" i="65"/>
  <c r="AY9" i="65"/>
  <c r="AX9" i="65"/>
  <c r="AW9" i="65"/>
  <c r="BK8" i="65"/>
  <c r="BK2" i="65" s="1"/>
  <c r="BJ8" i="65"/>
  <c r="BJ2" i="65" s="1"/>
  <c r="BI8" i="65"/>
  <c r="BI2" i="65" s="1"/>
  <c r="BH8" i="65"/>
  <c r="BH2" i="65" s="1"/>
  <c r="BG8" i="65"/>
  <c r="BG2" i="65" s="1"/>
  <c r="BF8" i="65"/>
  <c r="BF2" i="65" s="1"/>
  <c r="BE8" i="65"/>
  <c r="BE2" i="65" s="1"/>
  <c r="BD8" i="65"/>
  <c r="BD2" i="65" s="1"/>
  <c r="BC8" i="65"/>
  <c r="BC2" i="65" s="1"/>
  <c r="BB8" i="65"/>
  <c r="BB2" i="65" s="1"/>
  <c r="BA8" i="65"/>
  <c r="BA2" i="65" s="1"/>
  <c r="AZ8" i="65"/>
  <c r="AZ2" i="65" s="1"/>
  <c r="AY8" i="65"/>
  <c r="AY2" i="65" s="1"/>
  <c r="AX8" i="65"/>
  <c r="AX2" i="65" s="1"/>
  <c r="AW8" i="65"/>
  <c r="AW2" i="65" s="1"/>
  <c r="BK7" i="65"/>
  <c r="BJ7" i="65"/>
  <c r="BI7" i="65"/>
  <c r="BH7" i="65"/>
  <c r="BG7" i="65"/>
  <c r="BF7" i="65"/>
  <c r="BE7" i="65"/>
  <c r="BD7" i="65"/>
  <c r="BC7" i="65"/>
  <c r="BB7" i="65"/>
  <c r="BA7" i="65"/>
  <c r="AZ7" i="65"/>
  <c r="AY7" i="65"/>
  <c r="AX7" i="65"/>
  <c r="AW7" i="65"/>
  <c r="BK6" i="65"/>
  <c r="BJ6" i="65"/>
  <c r="BI6" i="65"/>
  <c r="BH6" i="65"/>
  <c r="BG6" i="65"/>
  <c r="BF6" i="65"/>
  <c r="BE6" i="65"/>
  <c r="BD6" i="65"/>
  <c r="BC6" i="65"/>
  <c r="BB6" i="65"/>
  <c r="BA6" i="65"/>
  <c r="AZ6" i="65"/>
  <c r="AY6" i="65"/>
  <c r="AX6" i="65"/>
  <c r="AW6" i="65"/>
  <c r="AV55" i="65"/>
  <c r="AU55" i="65"/>
  <c r="AT55" i="65"/>
  <c r="AS55" i="65"/>
  <c r="AR55" i="65"/>
  <c r="AQ55" i="65"/>
  <c r="AP55" i="65"/>
  <c r="AO55" i="65"/>
  <c r="AN55" i="65"/>
  <c r="AM55" i="65"/>
  <c r="AL55" i="65"/>
  <c r="AK55" i="65"/>
  <c r="AJ55" i="65"/>
  <c r="AI55" i="65"/>
  <c r="AH55" i="65"/>
  <c r="AV54" i="65"/>
  <c r="AU54" i="65"/>
  <c r="AT54" i="65"/>
  <c r="AS54" i="65"/>
  <c r="AR54" i="65"/>
  <c r="AQ54" i="65"/>
  <c r="AP54" i="65"/>
  <c r="AO54" i="65"/>
  <c r="AN54" i="65"/>
  <c r="AM54" i="65"/>
  <c r="AL54" i="65"/>
  <c r="AK54" i="65"/>
  <c r="AJ54" i="65"/>
  <c r="AI54" i="65"/>
  <c r="AH54" i="65"/>
  <c r="AV53" i="65"/>
  <c r="AU53" i="65"/>
  <c r="AT53" i="65"/>
  <c r="AS53" i="65"/>
  <c r="AR53" i="65"/>
  <c r="AQ53" i="65"/>
  <c r="AP53" i="65"/>
  <c r="AO53" i="65"/>
  <c r="AN53" i="65"/>
  <c r="AM53" i="65"/>
  <c r="AL53" i="65"/>
  <c r="AK53" i="65"/>
  <c r="AJ53" i="65"/>
  <c r="AI53" i="65"/>
  <c r="AH53" i="65"/>
  <c r="AQ51" i="65"/>
  <c r="AP51" i="65"/>
  <c r="AO51" i="65"/>
  <c r="AN51" i="65"/>
  <c r="AM51" i="65"/>
  <c r="AL51" i="65"/>
  <c r="AK51" i="65"/>
  <c r="AV49" i="65"/>
  <c r="AU49" i="65"/>
  <c r="AT49" i="65"/>
  <c r="AS49" i="65"/>
  <c r="AR49" i="65"/>
  <c r="AQ49" i="65"/>
  <c r="AP49" i="65"/>
  <c r="AO49" i="65"/>
  <c r="AN49" i="65"/>
  <c r="AM49" i="65"/>
  <c r="AL49" i="65"/>
  <c r="AK49" i="65"/>
  <c r="AJ49" i="65"/>
  <c r="AI49" i="65"/>
  <c r="AH49" i="65"/>
  <c r="AV48" i="65"/>
  <c r="AU48" i="65"/>
  <c r="AT48" i="65"/>
  <c r="AS48" i="65"/>
  <c r="AR48" i="65"/>
  <c r="AQ48" i="65"/>
  <c r="AP48" i="65"/>
  <c r="AO48" i="65"/>
  <c r="AN48" i="65"/>
  <c r="AM48" i="65"/>
  <c r="AL48" i="65"/>
  <c r="AK48" i="65"/>
  <c r="AJ48" i="65"/>
  <c r="AI48" i="65"/>
  <c r="AH48" i="65"/>
  <c r="AV46" i="65"/>
  <c r="AV102" i="65" s="1"/>
  <c r="AU46" i="65"/>
  <c r="AU102" i="65" s="1"/>
  <c r="AT46" i="65"/>
  <c r="AT102" i="65" s="1"/>
  <c r="AS46" i="65"/>
  <c r="AS102" i="65" s="1"/>
  <c r="AR46" i="65"/>
  <c r="AR102" i="65" s="1"/>
  <c r="AQ46" i="65"/>
  <c r="AQ102" i="65" s="1"/>
  <c r="AP46" i="65"/>
  <c r="AP102" i="65" s="1"/>
  <c r="AO46" i="65"/>
  <c r="AO102" i="65" s="1"/>
  <c r="AN46" i="65"/>
  <c r="AN102" i="65" s="1"/>
  <c r="AM46" i="65"/>
  <c r="AM102" i="65" s="1"/>
  <c r="AL46" i="65"/>
  <c r="AL102" i="65" s="1"/>
  <c r="AK46" i="65"/>
  <c r="AK102" i="65" s="1"/>
  <c r="AJ46" i="65"/>
  <c r="AJ102" i="65" s="1"/>
  <c r="AI46" i="65"/>
  <c r="AI102" i="65" s="1"/>
  <c r="AH46" i="65"/>
  <c r="AH102" i="65" s="1"/>
  <c r="AV45" i="65"/>
  <c r="AV101" i="65" s="1"/>
  <c r="AU45" i="65"/>
  <c r="AU101" i="65" s="1"/>
  <c r="AT45" i="65"/>
  <c r="AT101" i="65" s="1"/>
  <c r="AS45" i="65"/>
  <c r="AS101" i="65" s="1"/>
  <c r="AR45" i="65"/>
  <c r="AR101" i="65" s="1"/>
  <c r="AQ45" i="65"/>
  <c r="AQ101" i="65" s="1"/>
  <c r="AP45" i="65"/>
  <c r="AP101" i="65" s="1"/>
  <c r="AO45" i="65"/>
  <c r="AO101" i="65" s="1"/>
  <c r="AN45" i="65"/>
  <c r="AN101" i="65" s="1"/>
  <c r="AM45" i="65"/>
  <c r="AM101" i="65" s="1"/>
  <c r="AL45" i="65"/>
  <c r="AL101" i="65" s="1"/>
  <c r="AK45" i="65"/>
  <c r="AK101" i="65" s="1"/>
  <c r="AJ45" i="65"/>
  <c r="AJ101" i="65" s="1"/>
  <c r="AI45" i="65"/>
  <c r="AI101" i="65" s="1"/>
  <c r="AH45" i="65"/>
  <c r="AH101" i="65" s="1"/>
  <c r="AM44" i="65"/>
  <c r="AM100" i="65" s="1"/>
  <c r="AV21" i="65"/>
  <c r="AU21" i="65"/>
  <c r="AT21" i="65"/>
  <c r="AS21" i="65"/>
  <c r="AR21" i="65"/>
  <c r="AQ21" i="65"/>
  <c r="AP21" i="65"/>
  <c r="AO21" i="65"/>
  <c r="AN21" i="65"/>
  <c r="AM21" i="65"/>
  <c r="AL21" i="65"/>
  <c r="AK21" i="65"/>
  <c r="AJ21" i="65"/>
  <c r="AI21" i="65"/>
  <c r="AH21" i="65"/>
  <c r="AQ20" i="65"/>
  <c r="AP20" i="65"/>
  <c r="AO20" i="65"/>
  <c r="AN20" i="65"/>
  <c r="AM20" i="65"/>
  <c r="AL20" i="65"/>
  <c r="AK20" i="65"/>
  <c r="AJ20" i="65"/>
  <c r="AI20" i="65"/>
  <c r="AH20" i="65"/>
  <c r="AQ19" i="65"/>
  <c r="AP19" i="65"/>
  <c r="AO19" i="65"/>
  <c r="AN19" i="65"/>
  <c r="AM19" i="65"/>
  <c r="AL19" i="65"/>
  <c r="AK19" i="65"/>
  <c r="AJ19" i="65"/>
  <c r="AI19" i="65"/>
  <c r="AH19" i="65"/>
  <c r="AV18" i="65"/>
  <c r="AU18" i="65"/>
  <c r="AT18" i="65"/>
  <c r="AS18" i="65"/>
  <c r="AR18" i="65"/>
  <c r="AQ18" i="65"/>
  <c r="AP18" i="65"/>
  <c r="AO18" i="65"/>
  <c r="AN18" i="65"/>
  <c r="AM18" i="65"/>
  <c r="AL18" i="65"/>
  <c r="AK18" i="65"/>
  <c r="AJ18" i="65"/>
  <c r="AI18" i="65"/>
  <c r="AH18" i="65"/>
  <c r="AV17" i="65"/>
  <c r="AU17" i="65"/>
  <c r="AT17" i="65"/>
  <c r="AS17" i="65"/>
  <c r="AR17" i="65"/>
  <c r="AQ17" i="65"/>
  <c r="AP17" i="65"/>
  <c r="AO17" i="65"/>
  <c r="AN17" i="65"/>
  <c r="AM17" i="65"/>
  <c r="AL17" i="65"/>
  <c r="AK17" i="65"/>
  <c r="AJ17" i="65"/>
  <c r="AI17" i="65"/>
  <c r="AH17" i="65"/>
  <c r="AV16" i="65"/>
  <c r="AU16" i="65"/>
  <c r="AT16" i="65"/>
  <c r="AS16" i="65"/>
  <c r="AR16" i="65"/>
  <c r="AQ16" i="65"/>
  <c r="AP16" i="65"/>
  <c r="AO16" i="65"/>
  <c r="AN16" i="65"/>
  <c r="AM16" i="65"/>
  <c r="AL16" i="65"/>
  <c r="AK16" i="65"/>
  <c r="AJ16" i="65"/>
  <c r="AI16" i="65"/>
  <c r="AH16" i="65"/>
  <c r="AV15" i="65"/>
  <c r="AU15" i="65"/>
  <c r="AT15" i="65"/>
  <c r="AS15" i="65"/>
  <c r="AR15" i="65"/>
  <c r="AQ15" i="65"/>
  <c r="AP15" i="65"/>
  <c r="AO15" i="65"/>
  <c r="AN15" i="65"/>
  <c r="AM15" i="65"/>
  <c r="AL15" i="65"/>
  <c r="AK15" i="65"/>
  <c r="AJ15" i="65"/>
  <c r="AI15" i="65"/>
  <c r="AH15" i="65"/>
  <c r="AV14" i="65"/>
  <c r="AU14" i="65"/>
  <c r="AT14" i="65"/>
  <c r="AS14" i="65"/>
  <c r="AR14" i="65"/>
  <c r="AQ14" i="65"/>
  <c r="AP14" i="65"/>
  <c r="AO14" i="65"/>
  <c r="AN14" i="65"/>
  <c r="AM14" i="65"/>
  <c r="AL14" i="65"/>
  <c r="AK14" i="65"/>
  <c r="AJ14" i="65"/>
  <c r="AI14" i="65"/>
  <c r="AH14" i="65"/>
  <c r="AV13" i="65"/>
  <c r="AU13" i="65"/>
  <c r="AT13" i="65"/>
  <c r="AS13" i="65"/>
  <c r="AR13" i="65"/>
  <c r="AQ13" i="65"/>
  <c r="AP13" i="65"/>
  <c r="AO13" i="65"/>
  <c r="AN13" i="65"/>
  <c r="AM13" i="65"/>
  <c r="AL13" i="65"/>
  <c r="AK13" i="65"/>
  <c r="AJ13" i="65"/>
  <c r="AI13" i="65"/>
  <c r="AH13" i="65"/>
  <c r="AV12" i="65"/>
  <c r="AU12" i="65"/>
  <c r="AT12" i="65"/>
  <c r="AS12" i="65"/>
  <c r="AR12" i="65"/>
  <c r="AQ12" i="65"/>
  <c r="AP12" i="65"/>
  <c r="AO12" i="65"/>
  <c r="AN12" i="65"/>
  <c r="AM12" i="65"/>
  <c r="AL12" i="65"/>
  <c r="AK12" i="65"/>
  <c r="AJ12" i="65"/>
  <c r="AI12" i="65"/>
  <c r="AH12" i="65"/>
  <c r="AV11" i="65"/>
  <c r="AU11" i="65"/>
  <c r="AT11" i="65"/>
  <c r="AS11" i="65"/>
  <c r="AR11" i="65"/>
  <c r="AQ11" i="65"/>
  <c r="AP11" i="65"/>
  <c r="AO11" i="65"/>
  <c r="AN11" i="65"/>
  <c r="AM11" i="65"/>
  <c r="AL11" i="65"/>
  <c r="AK11" i="65"/>
  <c r="AJ11" i="65"/>
  <c r="AI11" i="65"/>
  <c r="AH11" i="65"/>
  <c r="AV10" i="65"/>
  <c r="AU10" i="65"/>
  <c r="AT10" i="65"/>
  <c r="AS10" i="65"/>
  <c r="AR10" i="65"/>
  <c r="AQ10" i="65"/>
  <c r="AP10" i="65"/>
  <c r="AO10" i="65"/>
  <c r="AN10" i="65"/>
  <c r="AM10" i="65"/>
  <c r="AL10" i="65"/>
  <c r="AK10" i="65"/>
  <c r="AJ10" i="65"/>
  <c r="AI10" i="65"/>
  <c r="AH10" i="65"/>
  <c r="AV9" i="65"/>
  <c r="AU9" i="65"/>
  <c r="AT9" i="65"/>
  <c r="AS9" i="65"/>
  <c r="AR9" i="65"/>
  <c r="AQ9" i="65"/>
  <c r="AP9" i="65"/>
  <c r="AO9" i="65"/>
  <c r="AN9" i="65"/>
  <c r="AM9" i="65"/>
  <c r="AL9" i="65"/>
  <c r="AK9" i="65"/>
  <c r="AJ9" i="65"/>
  <c r="AI9" i="65"/>
  <c r="AH9" i="65"/>
  <c r="AV8" i="65"/>
  <c r="AV2" i="65" s="1"/>
  <c r="AU8" i="65"/>
  <c r="AU2" i="65" s="1"/>
  <c r="AT8" i="65"/>
  <c r="AT2" i="65" s="1"/>
  <c r="AS8" i="65"/>
  <c r="AS2" i="65" s="1"/>
  <c r="AR8" i="65"/>
  <c r="AR2" i="65" s="1"/>
  <c r="AQ8" i="65"/>
  <c r="AQ2" i="65" s="1"/>
  <c r="AP8" i="65"/>
  <c r="AP2" i="65" s="1"/>
  <c r="AO8" i="65"/>
  <c r="AO2" i="65" s="1"/>
  <c r="AN8" i="65"/>
  <c r="AN2" i="65" s="1"/>
  <c r="AM8" i="65"/>
  <c r="AM2" i="65" s="1"/>
  <c r="AL8" i="65"/>
  <c r="AL2" i="65" s="1"/>
  <c r="AK8" i="65"/>
  <c r="AK2" i="65" s="1"/>
  <c r="AJ8" i="65"/>
  <c r="AJ2" i="65" s="1"/>
  <c r="AI8" i="65"/>
  <c r="AI2" i="65" s="1"/>
  <c r="AH8" i="65"/>
  <c r="AH2" i="65" s="1"/>
  <c r="AV7" i="65"/>
  <c r="AU7" i="65"/>
  <c r="AT7" i="65"/>
  <c r="AS7" i="65"/>
  <c r="AR7" i="65"/>
  <c r="AQ7" i="65"/>
  <c r="AP7" i="65"/>
  <c r="AO7" i="65"/>
  <c r="AN7" i="65"/>
  <c r="AM7" i="65"/>
  <c r="AL7" i="65"/>
  <c r="AK7" i="65"/>
  <c r="AJ7" i="65"/>
  <c r="AI7" i="65"/>
  <c r="AH7" i="65"/>
  <c r="AV6" i="65"/>
  <c r="AU6" i="65"/>
  <c r="AT6" i="65"/>
  <c r="AS6" i="65"/>
  <c r="AR6" i="65"/>
  <c r="AQ6" i="65"/>
  <c r="AP6" i="65"/>
  <c r="AO6" i="65"/>
  <c r="AN6" i="65"/>
  <c r="AM6" i="65"/>
  <c r="AL6" i="65"/>
  <c r="AK6" i="65"/>
  <c r="AJ6" i="65"/>
  <c r="AI6" i="65"/>
  <c r="AH6" i="65"/>
  <c r="AG55" i="65"/>
  <c r="AF55" i="65"/>
  <c r="AE55" i="65"/>
  <c r="AD55" i="65"/>
  <c r="AC55" i="65"/>
  <c r="AB55" i="65"/>
  <c r="AA55" i="65"/>
  <c r="Z55" i="65"/>
  <c r="Y55" i="65"/>
  <c r="X55" i="65"/>
  <c r="W55" i="65"/>
  <c r="V55" i="65"/>
  <c r="U55" i="65"/>
  <c r="T55" i="65"/>
  <c r="S55" i="65"/>
  <c r="AG54" i="65"/>
  <c r="AF54" i="65"/>
  <c r="AE54" i="65"/>
  <c r="AD54" i="65"/>
  <c r="AC54" i="65"/>
  <c r="AB54" i="65"/>
  <c r="AA54" i="65"/>
  <c r="Z54" i="65"/>
  <c r="Y54" i="65"/>
  <c r="X54" i="65"/>
  <c r="W54" i="65"/>
  <c r="V54" i="65"/>
  <c r="U54" i="65"/>
  <c r="T54" i="65"/>
  <c r="S54" i="65"/>
  <c r="AG53" i="65"/>
  <c r="AF53" i="65"/>
  <c r="AE53" i="65"/>
  <c r="AD53" i="65"/>
  <c r="AC53" i="65"/>
  <c r="AB53" i="65"/>
  <c r="AA53" i="65"/>
  <c r="Z53" i="65"/>
  <c r="Y53" i="65"/>
  <c r="X53" i="65"/>
  <c r="W53" i="65"/>
  <c r="V53" i="65"/>
  <c r="U53" i="65"/>
  <c r="T53" i="65"/>
  <c r="S53" i="65"/>
  <c r="AG51" i="65"/>
  <c r="AF51" i="65"/>
  <c r="AE51" i="65"/>
  <c r="AD51" i="65"/>
  <c r="AC51" i="65"/>
  <c r="AB51" i="65"/>
  <c r="AA51" i="65"/>
  <c r="Z51" i="65"/>
  <c r="Y51" i="65"/>
  <c r="X51" i="65"/>
  <c r="W51" i="65"/>
  <c r="V51" i="65"/>
  <c r="AG49" i="65"/>
  <c r="AF49" i="65"/>
  <c r="AE49" i="65"/>
  <c r="AD49" i="65"/>
  <c r="AC49" i="65"/>
  <c r="AB49" i="65"/>
  <c r="AA49" i="65"/>
  <c r="Z49" i="65"/>
  <c r="Y49" i="65"/>
  <c r="X49" i="65"/>
  <c r="W49" i="65"/>
  <c r="V49" i="65"/>
  <c r="U49" i="65"/>
  <c r="T49" i="65"/>
  <c r="S49" i="65"/>
  <c r="AG48" i="65"/>
  <c r="AF48" i="65"/>
  <c r="AE48" i="65"/>
  <c r="AD48" i="65"/>
  <c r="AC48" i="65"/>
  <c r="AB48" i="65"/>
  <c r="AA48" i="65"/>
  <c r="Z48" i="65"/>
  <c r="Y48" i="65"/>
  <c r="X48" i="65"/>
  <c r="W48" i="65"/>
  <c r="V48" i="65"/>
  <c r="U48" i="65"/>
  <c r="T48" i="65"/>
  <c r="S48" i="65"/>
  <c r="AG46" i="65"/>
  <c r="AG102" i="65" s="1"/>
  <c r="AF46" i="65"/>
  <c r="AF102" i="65" s="1"/>
  <c r="AE46" i="65"/>
  <c r="AE102" i="65" s="1"/>
  <c r="AD46" i="65"/>
  <c r="AD102" i="65" s="1"/>
  <c r="AC46" i="65"/>
  <c r="AC102" i="65" s="1"/>
  <c r="AB46" i="65"/>
  <c r="AB102" i="65" s="1"/>
  <c r="AA46" i="65"/>
  <c r="AA102" i="65" s="1"/>
  <c r="Z46" i="65"/>
  <c r="Z102" i="65" s="1"/>
  <c r="Y46" i="65"/>
  <c r="Y102" i="65" s="1"/>
  <c r="X46" i="65"/>
  <c r="X102" i="65" s="1"/>
  <c r="W46" i="65"/>
  <c r="W102" i="65" s="1"/>
  <c r="V46" i="65"/>
  <c r="V102" i="65" s="1"/>
  <c r="U46" i="65"/>
  <c r="U102" i="65" s="1"/>
  <c r="T46" i="65"/>
  <c r="T102" i="65" s="1"/>
  <c r="S46" i="65"/>
  <c r="S102" i="65" s="1"/>
  <c r="AG45" i="65"/>
  <c r="AG101" i="65" s="1"/>
  <c r="AF45" i="65"/>
  <c r="AF101" i="65" s="1"/>
  <c r="AE45" i="65"/>
  <c r="AE101" i="65" s="1"/>
  <c r="AD45" i="65"/>
  <c r="AD101" i="65" s="1"/>
  <c r="AC45" i="65"/>
  <c r="AC101" i="65" s="1"/>
  <c r="AB45" i="65"/>
  <c r="AB101" i="65" s="1"/>
  <c r="AA45" i="65"/>
  <c r="AA101" i="65" s="1"/>
  <c r="Z45" i="65"/>
  <c r="Z101" i="65" s="1"/>
  <c r="Y45" i="65"/>
  <c r="Y101" i="65" s="1"/>
  <c r="X45" i="65"/>
  <c r="X101" i="65" s="1"/>
  <c r="W45" i="65"/>
  <c r="W101" i="65" s="1"/>
  <c r="V45" i="65"/>
  <c r="V101" i="65" s="1"/>
  <c r="U45" i="65"/>
  <c r="U101" i="65" s="1"/>
  <c r="T45" i="65"/>
  <c r="T101" i="65" s="1"/>
  <c r="S45" i="65"/>
  <c r="S101" i="65" s="1"/>
  <c r="AG21" i="65"/>
  <c r="AF21" i="65"/>
  <c r="AE21" i="65"/>
  <c r="AD21" i="65"/>
  <c r="AC21" i="65"/>
  <c r="AB21" i="65"/>
  <c r="AA21" i="65"/>
  <c r="Z21" i="65"/>
  <c r="Y21" i="65"/>
  <c r="X21" i="65"/>
  <c r="W21" i="65"/>
  <c r="V21" i="65"/>
  <c r="U21" i="65"/>
  <c r="T21" i="65"/>
  <c r="S21" i="65"/>
  <c r="AG20" i="65"/>
  <c r="AF20" i="65"/>
  <c r="AE20" i="65"/>
  <c r="AD20" i="65"/>
  <c r="AC20" i="65"/>
  <c r="AB20" i="65"/>
  <c r="AA20" i="65"/>
  <c r="Z20" i="65"/>
  <c r="Y20" i="65"/>
  <c r="X20" i="65"/>
  <c r="W20" i="65"/>
  <c r="V20" i="65"/>
  <c r="U20" i="65"/>
  <c r="T20" i="65"/>
  <c r="S20" i="65"/>
  <c r="AG19" i="65"/>
  <c r="AF19" i="65"/>
  <c r="AE19" i="65"/>
  <c r="AD19" i="65"/>
  <c r="AC19" i="65"/>
  <c r="AB19" i="65"/>
  <c r="AA19" i="65"/>
  <c r="Z19" i="65"/>
  <c r="Y19" i="65"/>
  <c r="X19" i="65"/>
  <c r="W19" i="65"/>
  <c r="V19" i="65"/>
  <c r="U19" i="65"/>
  <c r="T19" i="65"/>
  <c r="S19" i="65"/>
  <c r="AG18" i="65"/>
  <c r="AF18" i="65"/>
  <c r="AE18" i="65"/>
  <c r="AD18" i="65"/>
  <c r="AC18" i="65"/>
  <c r="AB18" i="65"/>
  <c r="AA18" i="65"/>
  <c r="Z18" i="65"/>
  <c r="Y18" i="65"/>
  <c r="X18" i="65"/>
  <c r="W18" i="65"/>
  <c r="V18" i="65"/>
  <c r="U18" i="65"/>
  <c r="T18" i="65"/>
  <c r="S18" i="65"/>
  <c r="AG17" i="65"/>
  <c r="AF17" i="65"/>
  <c r="AE17" i="65"/>
  <c r="AD17" i="65"/>
  <c r="AC17" i="65"/>
  <c r="AB17" i="65"/>
  <c r="AA17" i="65"/>
  <c r="Z17" i="65"/>
  <c r="Y17" i="65"/>
  <c r="X17" i="65"/>
  <c r="W17" i="65"/>
  <c r="V17" i="65"/>
  <c r="U17" i="65"/>
  <c r="T17" i="65"/>
  <c r="S17" i="65"/>
  <c r="AG16" i="65"/>
  <c r="AF16" i="65"/>
  <c r="AE16" i="65"/>
  <c r="AD16" i="65"/>
  <c r="AC16" i="65"/>
  <c r="AB16" i="65"/>
  <c r="AA16" i="65"/>
  <c r="Z16" i="65"/>
  <c r="Y16" i="65"/>
  <c r="X16" i="65"/>
  <c r="W16" i="65"/>
  <c r="V16" i="65"/>
  <c r="U16" i="65"/>
  <c r="T16" i="65"/>
  <c r="S16" i="65"/>
  <c r="AG15" i="65"/>
  <c r="AF15" i="65"/>
  <c r="AE15" i="65"/>
  <c r="AD15" i="65"/>
  <c r="AC15" i="65"/>
  <c r="AB15" i="65"/>
  <c r="AA15" i="65"/>
  <c r="Z15" i="65"/>
  <c r="Y15" i="65"/>
  <c r="X15" i="65"/>
  <c r="W15" i="65"/>
  <c r="V15" i="65"/>
  <c r="U15" i="65"/>
  <c r="T15" i="65"/>
  <c r="S15" i="65"/>
  <c r="AG14" i="65"/>
  <c r="AF14" i="65"/>
  <c r="AE14" i="65"/>
  <c r="AD14" i="65"/>
  <c r="AC14" i="65"/>
  <c r="AB14" i="65"/>
  <c r="AA14" i="65"/>
  <c r="Z14" i="65"/>
  <c r="Y14" i="65"/>
  <c r="X14" i="65"/>
  <c r="W14" i="65"/>
  <c r="V14" i="65"/>
  <c r="U14" i="65"/>
  <c r="T14" i="65"/>
  <c r="S14" i="65"/>
  <c r="AG13" i="65"/>
  <c r="AF13" i="65"/>
  <c r="AE13" i="65"/>
  <c r="AD13" i="65"/>
  <c r="AC13" i="65"/>
  <c r="AB13" i="65"/>
  <c r="AA13" i="65"/>
  <c r="Z13" i="65"/>
  <c r="Y13" i="65"/>
  <c r="X13" i="65"/>
  <c r="W13" i="65"/>
  <c r="V13" i="65"/>
  <c r="U13" i="65"/>
  <c r="T13" i="65"/>
  <c r="S13" i="65"/>
  <c r="AG12" i="65"/>
  <c r="AF12" i="65"/>
  <c r="AE12" i="65"/>
  <c r="AD12" i="65"/>
  <c r="AC12" i="65"/>
  <c r="AB12" i="65"/>
  <c r="AA12" i="65"/>
  <c r="Z12" i="65"/>
  <c r="Y12" i="65"/>
  <c r="X12" i="65"/>
  <c r="W12" i="65"/>
  <c r="V12" i="65"/>
  <c r="U12" i="65"/>
  <c r="T12" i="65"/>
  <c r="S12" i="65"/>
  <c r="AG11" i="65"/>
  <c r="AF11" i="65"/>
  <c r="AE11" i="65"/>
  <c r="AD11" i="65"/>
  <c r="AC11" i="65"/>
  <c r="AB11" i="65"/>
  <c r="AA11" i="65"/>
  <c r="Z11" i="65"/>
  <c r="Y11" i="65"/>
  <c r="X11" i="65"/>
  <c r="W11" i="65"/>
  <c r="V11" i="65"/>
  <c r="U11" i="65"/>
  <c r="T11" i="65"/>
  <c r="S11" i="65"/>
  <c r="AG10" i="65"/>
  <c r="AF10" i="65"/>
  <c r="AE10" i="65"/>
  <c r="AD10" i="65"/>
  <c r="AC10" i="65"/>
  <c r="AB10" i="65"/>
  <c r="AA10" i="65"/>
  <c r="Z10" i="65"/>
  <c r="Y10" i="65"/>
  <c r="X10" i="65"/>
  <c r="W10" i="65"/>
  <c r="V10" i="65"/>
  <c r="U10" i="65"/>
  <c r="T10" i="65"/>
  <c r="S10" i="65"/>
  <c r="AG9" i="65"/>
  <c r="AF9" i="65"/>
  <c r="AE9" i="65"/>
  <c r="AD9" i="65"/>
  <c r="AC9" i="65"/>
  <c r="AB9" i="65"/>
  <c r="AA9" i="65"/>
  <c r="Z9" i="65"/>
  <c r="Y9" i="65"/>
  <c r="X9" i="65"/>
  <c r="W9" i="65"/>
  <c r="V9" i="65"/>
  <c r="U9" i="65"/>
  <c r="T9" i="65"/>
  <c r="S9" i="65"/>
  <c r="AG8" i="65"/>
  <c r="AG2" i="65" s="1"/>
  <c r="AF8" i="65"/>
  <c r="AF2" i="65" s="1"/>
  <c r="AE8" i="65"/>
  <c r="AE2" i="65" s="1"/>
  <c r="AD8" i="65"/>
  <c r="AD2" i="65" s="1"/>
  <c r="AC8" i="65"/>
  <c r="AC2" i="65" s="1"/>
  <c r="AB8" i="65"/>
  <c r="AB2" i="65" s="1"/>
  <c r="AA8" i="65"/>
  <c r="AA2" i="65" s="1"/>
  <c r="Z8" i="65"/>
  <c r="Z2" i="65" s="1"/>
  <c r="Y8" i="65"/>
  <c r="Y2" i="65" s="1"/>
  <c r="X8" i="65"/>
  <c r="X2" i="65" s="1"/>
  <c r="W8" i="65"/>
  <c r="W2" i="65" s="1"/>
  <c r="V8" i="65"/>
  <c r="V2" i="65" s="1"/>
  <c r="U8" i="65"/>
  <c r="U2" i="65" s="1"/>
  <c r="T8" i="65"/>
  <c r="T2" i="65" s="1"/>
  <c r="S8" i="65"/>
  <c r="S2" i="65" s="1"/>
  <c r="AG7" i="65"/>
  <c r="AF7" i="65"/>
  <c r="AE7" i="65"/>
  <c r="AD7" i="65"/>
  <c r="AC7" i="65"/>
  <c r="AB7" i="65"/>
  <c r="AA7" i="65"/>
  <c r="Z7" i="65"/>
  <c r="Y7" i="65"/>
  <c r="X7" i="65"/>
  <c r="W7" i="65"/>
  <c r="V7" i="65"/>
  <c r="U7" i="65"/>
  <c r="T7" i="65"/>
  <c r="S7" i="65"/>
  <c r="AG6" i="65"/>
  <c r="AF6" i="65"/>
  <c r="AE6" i="65"/>
  <c r="AD6" i="65"/>
  <c r="AC6" i="65"/>
  <c r="AB6" i="65"/>
  <c r="AA6" i="65"/>
  <c r="Z6" i="65"/>
  <c r="Y6" i="65"/>
  <c r="X6" i="65"/>
  <c r="W6" i="65"/>
  <c r="V6" i="65"/>
  <c r="U6" i="65"/>
  <c r="T6" i="65"/>
  <c r="S6" i="65"/>
  <c r="CG58" i="65"/>
  <c r="CG57" i="65"/>
  <c r="CG55" i="65"/>
  <c r="R55" i="65"/>
  <c r="Q55" i="65"/>
  <c r="P55" i="65"/>
  <c r="O55" i="65"/>
  <c r="N55" i="65"/>
  <c r="M55" i="65"/>
  <c r="L55" i="65"/>
  <c r="K55" i="65"/>
  <c r="J55" i="65"/>
  <c r="I55" i="65"/>
  <c r="H55" i="65"/>
  <c r="G55" i="65"/>
  <c r="F55" i="65"/>
  <c r="E55" i="65"/>
  <c r="D55" i="65"/>
  <c r="R54" i="65"/>
  <c r="Q54" i="65"/>
  <c r="P54" i="65"/>
  <c r="O54" i="65"/>
  <c r="N54" i="65"/>
  <c r="M54" i="65"/>
  <c r="L54" i="65"/>
  <c r="K54" i="65"/>
  <c r="J54" i="65"/>
  <c r="I54" i="65"/>
  <c r="H54" i="65"/>
  <c r="G54" i="65"/>
  <c r="F54" i="65"/>
  <c r="E54" i="65"/>
  <c r="D54" i="65"/>
  <c r="B54" i="65"/>
  <c r="CG54" i="65" s="1"/>
  <c r="R53" i="65"/>
  <c r="Q53" i="65"/>
  <c r="P53" i="65"/>
  <c r="O53" i="65"/>
  <c r="N53" i="65"/>
  <c r="M53" i="65"/>
  <c r="L53" i="65"/>
  <c r="K53" i="65"/>
  <c r="J53" i="65"/>
  <c r="I53" i="65"/>
  <c r="H53" i="65"/>
  <c r="G53" i="65"/>
  <c r="F53" i="65"/>
  <c r="E53" i="65"/>
  <c r="D53" i="65"/>
  <c r="B53" i="65"/>
  <c r="CG53" i="65" s="1"/>
  <c r="B52" i="65"/>
  <c r="R51" i="65"/>
  <c r="Q51" i="65"/>
  <c r="P51" i="65"/>
  <c r="O51" i="65"/>
  <c r="N51" i="65"/>
  <c r="M51" i="65"/>
  <c r="L51" i="65"/>
  <c r="K51" i="65"/>
  <c r="J51" i="65"/>
  <c r="I51" i="65"/>
  <c r="H51" i="65"/>
  <c r="G51" i="65"/>
  <c r="B51" i="65"/>
  <c r="F51" i="65" s="1"/>
  <c r="B50" i="65"/>
  <c r="R49" i="65"/>
  <c r="Q49" i="65"/>
  <c r="P49" i="65"/>
  <c r="O49" i="65"/>
  <c r="N49" i="65"/>
  <c r="M49" i="65"/>
  <c r="L49" i="65"/>
  <c r="K49" i="65"/>
  <c r="J49" i="65"/>
  <c r="I49" i="65"/>
  <c r="H49" i="65"/>
  <c r="G49" i="65"/>
  <c r="F49" i="65"/>
  <c r="E49" i="65"/>
  <c r="D49" i="65"/>
  <c r="B49" i="65"/>
  <c r="CG49" i="65" s="1"/>
  <c r="R48" i="65"/>
  <c r="Q48" i="65"/>
  <c r="P48" i="65"/>
  <c r="O48" i="65"/>
  <c r="N48" i="65"/>
  <c r="M48" i="65"/>
  <c r="L48" i="65"/>
  <c r="K48" i="65"/>
  <c r="J48" i="65"/>
  <c r="I48" i="65"/>
  <c r="H48" i="65"/>
  <c r="G48" i="65"/>
  <c r="F48" i="65"/>
  <c r="E48" i="65"/>
  <c r="D48" i="65"/>
  <c r="B48" i="65"/>
  <c r="CG48" i="65" s="1"/>
  <c r="B47" i="65"/>
  <c r="CG46" i="65"/>
  <c r="R46" i="65"/>
  <c r="R102" i="65" s="1"/>
  <c r="Q46" i="65"/>
  <c r="Q102" i="65" s="1"/>
  <c r="P46" i="65"/>
  <c r="P102" i="65" s="1"/>
  <c r="O46" i="65"/>
  <c r="O102" i="65" s="1"/>
  <c r="N46" i="65"/>
  <c r="N102" i="65" s="1"/>
  <c r="M46" i="65"/>
  <c r="M102" i="65" s="1"/>
  <c r="L46" i="65"/>
  <c r="L102" i="65" s="1"/>
  <c r="K46" i="65"/>
  <c r="K102" i="65" s="1"/>
  <c r="J46" i="65"/>
  <c r="J102" i="65" s="1"/>
  <c r="I46" i="65"/>
  <c r="I102" i="65" s="1"/>
  <c r="R45" i="65"/>
  <c r="R101" i="65" s="1"/>
  <c r="Q45" i="65"/>
  <c r="Q101" i="65" s="1"/>
  <c r="P45" i="65"/>
  <c r="P101" i="65" s="1"/>
  <c r="O45" i="65"/>
  <c r="O101" i="65" s="1"/>
  <c r="N45" i="65"/>
  <c r="N101" i="65" s="1"/>
  <c r="M45" i="65"/>
  <c r="M101" i="65" s="1"/>
  <c r="L45" i="65"/>
  <c r="L101" i="65" s="1"/>
  <c r="CG44" i="65"/>
  <c r="L44" i="65"/>
  <c r="L100" i="65" s="1"/>
  <c r="CG43" i="65"/>
  <c r="CG40" i="65"/>
  <c r="CG37" i="65"/>
  <c r="CG36" i="65"/>
  <c r="CG35" i="65"/>
  <c r="CG34" i="65"/>
  <c r="CG33" i="65"/>
  <c r="CG32" i="65"/>
  <c r="CG31" i="65"/>
  <c r="CG30" i="65"/>
  <c r="CG29" i="65"/>
  <c r="CG28" i="65"/>
  <c r="CG27" i="65"/>
  <c r="CG26" i="65"/>
  <c r="CG25" i="65"/>
  <c r="CG24" i="65"/>
  <c r="CG21" i="65"/>
  <c r="R21" i="65"/>
  <c r="Q21" i="65"/>
  <c r="P21" i="65"/>
  <c r="O21" i="65"/>
  <c r="N21" i="65"/>
  <c r="M21" i="65"/>
  <c r="L21" i="65"/>
  <c r="K21" i="65"/>
  <c r="J21" i="65"/>
  <c r="I21" i="65"/>
  <c r="H21" i="65"/>
  <c r="G21" i="65"/>
  <c r="F21" i="65"/>
  <c r="E21" i="65"/>
  <c r="D21" i="65"/>
  <c r="CG20" i="65"/>
  <c r="R20" i="65"/>
  <c r="Q20" i="65"/>
  <c r="P20" i="65"/>
  <c r="O20" i="65"/>
  <c r="N20" i="65"/>
  <c r="M20" i="65"/>
  <c r="L20" i="65"/>
  <c r="K20" i="65"/>
  <c r="J20" i="65"/>
  <c r="I20" i="65"/>
  <c r="CG19" i="65"/>
  <c r="R19" i="65"/>
  <c r="Q19" i="65"/>
  <c r="P19" i="65"/>
  <c r="O19" i="65"/>
  <c r="N19" i="65"/>
  <c r="M19" i="65"/>
  <c r="L19" i="65"/>
  <c r="K19" i="65"/>
  <c r="J19" i="65"/>
  <c r="I19" i="65"/>
  <c r="CG18" i="65"/>
  <c r="R18" i="65"/>
  <c r="Q18" i="65"/>
  <c r="P18" i="65"/>
  <c r="O18" i="65"/>
  <c r="N18" i="65"/>
  <c r="M18" i="65"/>
  <c r="L18" i="65"/>
  <c r="K18" i="65"/>
  <c r="J18" i="65"/>
  <c r="I18" i="65"/>
  <c r="H18" i="65"/>
  <c r="G18" i="65"/>
  <c r="F18" i="65"/>
  <c r="E18" i="65"/>
  <c r="D18" i="65"/>
  <c r="CG17" i="65"/>
  <c r="R17" i="65"/>
  <c r="Q17" i="65"/>
  <c r="P17" i="65"/>
  <c r="O17" i="65"/>
  <c r="N17" i="65"/>
  <c r="M17" i="65"/>
  <c r="L17" i="65"/>
  <c r="K17" i="65"/>
  <c r="J17" i="65"/>
  <c r="I17" i="65"/>
  <c r="H17" i="65"/>
  <c r="G17" i="65"/>
  <c r="F17" i="65"/>
  <c r="E17" i="65"/>
  <c r="D17" i="65"/>
  <c r="CG16" i="65"/>
  <c r="R16" i="65"/>
  <c r="Q16" i="65"/>
  <c r="P16" i="65"/>
  <c r="O16" i="65"/>
  <c r="N16" i="65"/>
  <c r="M16" i="65"/>
  <c r="L16" i="65"/>
  <c r="K16" i="65"/>
  <c r="J16" i="65"/>
  <c r="I16" i="65"/>
  <c r="H16" i="65"/>
  <c r="G16" i="65"/>
  <c r="F16" i="65"/>
  <c r="E16" i="65"/>
  <c r="D16" i="65"/>
  <c r="CG15" i="65"/>
  <c r="R15" i="65"/>
  <c r="Q15" i="65"/>
  <c r="P15" i="65"/>
  <c r="O15" i="65"/>
  <c r="N15" i="65"/>
  <c r="M15" i="65"/>
  <c r="L15" i="65"/>
  <c r="K15" i="65"/>
  <c r="J15" i="65"/>
  <c r="I15" i="65"/>
  <c r="H15" i="65"/>
  <c r="G15" i="65"/>
  <c r="F15" i="65"/>
  <c r="E15" i="65"/>
  <c r="D15" i="65"/>
  <c r="CG14" i="65"/>
  <c r="R14" i="65"/>
  <c r="Q14" i="65"/>
  <c r="P14" i="65"/>
  <c r="O14" i="65"/>
  <c r="N14" i="65"/>
  <c r="M14" i="65"/>
  <c r="L14" i="65"/>
  <c r="K14" i="65"/>
  <c r="J14" i="65"/>
  <c r="I14" i="65"/>
  <c r="H14" i="65"/>
  <c r="G14" i="65"/>
  <c r="F14" i="65"/>
  <c r="E14" i="65"/>
  <c r="D14" i="65"/>
  <c r="CG13" i="65"/>
  <c r="R13" i="65"/>
  <c r="Q13" i="65"/>
  <c r="P13" i="65"/>
  <c r="O13" i="65"/>
  <c r="N13" i="65"/>
  <c r="M13" i="65"/>
  <c r="L13" i="65"/>
  <c r="K13" i="65"/>
  <c r="J13" i="65"/>
  <c r="I13" i="65"/>
  <c r="H13" i="65"/>
  <c r="G13" i="65"/>
  <c r="F13" i="65"/>
  <c r="E13" i="65"/>
  <c r="D13" i="65"/>
  <c r="CG12" i="65"/>
  <c r="R12" i="65"/>
  <c r="Q12" i="65"/>
  <c r="P12" i="65"/>
  <c r="O12" i="65"/>
  <c r="N12" i="65"/>
  <c r="M12" i="65"/>
  <c r="L12" i="65"/>
  <c r="K12" i="65"/>
  <c r="J12" i="65"/>
  <c r="I12" i="65"/>
  <c r="H12" i="65"/>
  <c r="G12" i="65"/>
  <c r="F12" i="65"/>
  <c r="E12" i="65"/>
  <c r="D12" i="65"/>
  <c r="CG11" i="65"/>
  <c r="R11" i="65"/>
  <c r="Q11" i="65"/>
  <c r="P11" i="65"/>
  <c r="O11" i="65"/>
  <c r="N11" i="65"/>
  <c r="M11" i="65"/>
  <c r="L11" i="65"/>
  <c r="K11" i="65"/>
  <c r="J11" i="65"/>
  <c r="I11" i="65"/>
  <c r="H11" i="65"/>
  <c r="G11" i="65"/>
  <c r="F11" i="65"/>
  <c r="E11" i="65"/>
  <c r="D11" i="65"/>
  <c r="CG10" i="65"/>
  <c r="R10" i="65"/>
  <c r="Q10" i="65"/>
  <c r="P10" i="65"/>
  <c r="O10" i="65"/>
  <c r="N10" i="65"/>
  <c r="M10" i="65"/>
  <c r="L10" i="65"/>
  <c r="K10" i="65"/>
  <c r="J10" i="65"/>
  <c r="I10" i="65"/>
  <c r="H10" i="65"/>
  <c r="G10" i="65"/>
  <c r="F10" i="65"/>
  <c r="E10" i="65"/>
  <c r="D10" i="65"/>
  <c r="CG9" i="65"/>
  <c r="R9" i="65"/>
  <c r="Q9" i="65"/>
  <c r="P9" i="65"/>
  <c r="O9" i="65"/>
  <c r="N9" i="65"/>
  <c r="M9" i="65"/>
  <c r="L9" i="65"/>
  <c r="K9" i="65"/>
  <c r="J9" i="65"/>
  <c r="I9" i="65"/>
  <c r="H9" i="65"/>
  <c r="G9" i="65"/>
  <c r="F9" i="65"/>
  <c r="E9" i="65"/>
  <c r="D9" i="65"/>
  <c r="CG8" i="65"/>
  <c r="R8" i="65"/>
  <c r="R2" i="65" s="1"/>
  <c r="Q8" i="65"/>
  <c r="Q2" i="65" s="1"/>
  <c r="P8" i="65"/>
  <c r="P2" i="65" s="1"/>
  <c r="O8" i="65"/>
  <c r="O2" i="65" s="1"/>
  <c r="N8" i="65"/>
  <c r="N2" i="65" s="1"/>
  <c r="M8" i="65"/>
  <c r="M2" i="65" s="1"/>
  <c r="L8" i="65"/>
  <c r="L2" i="65" s="1"/>
  <c r="K8" i="65"/>
  <c r="K2" i="65" s="1"/>
  <c r="J8" i="65"/>
  <c r="J2" i="65" s="1"/>
  <c r="I8" i="65"/>
  <c r="I2" i="65" s="1"/>
  <c r="H8" i="65"/>
  <c r="H2" i="65" s="1"/>
  <c r="G8" i="65"/>
  <c r="G2" i="65" s="1"/>
  <c r="F8" i="65"/>
  <c r="F2" i="65" s="1"/>
  <c r="E8" i="65"/>
  <c r="E2" i="65" s="1"/>
  <c r="D8" i="65"/>
  <c r="D2" i="65" s="1"/>
  <c r="CH7" i="65"/>
  <c r="CG7" i="65"/>
  <c r="R7" i="65"/>
  <c r="Q7" i="65"/>
  <c r="P7" i="65"/>
  <c r="O7" i="65"/>
  <c r="N7" i="65"/>
  <c r="M7" i="65"/>
  <c r="L7" i="65"/>
  <c r="K7" i="65"/>
  <c r="J7" i="65"/>
  <c r="I7" i="65"/>
  <c r="H7" i="65"/>
  <c r="G7" i="65"/>
  <c r="F7" i="65"/>
  <c r="E7" i="65"/>
  <c r="D7" i="65"/>
  <c r="CJ19" i="65"/>
  <c r="CI14" i="65"/>
  <c r="CH17" i="65"/>
  <c r="R6" i="65"/>
  <c r="Q6" i="65"/>
  <c r="P6" i="65"/>
  <c r="O6" i="65"/>
  <c r="N6" i="65"/>
  <c r="M6" i="65"/>
  <c r="L6" i="65"/>
  <c r="K6" i="65"/>
  <c r="J6" i="65"/>
  <c r="I6" i="65"/>
  <c r="H6" i="65"/>
  <c r="G6" i="65"/>
  <c r="F6" i="65"/>
  <c r="E6" i="65"/>
  <c r="D6" i="65"/>
  <c r="KC6" i="64"/>
  <c r="JG6" i="64"/>
  <c r="JG21" i="64" s="1"/>
  <c r="JH6" i="64"/>
  <c r="JH21" i="64" s="1"/>
  <c r="JI6" i="64"/>
  <c r="JJ6" i="64"/>
  <c r="JJ20" i="64" s="1"/>
  <c r="JK6" i="64"/>
  <c r="JK17" i="64" s="1"/>
  <c r="JL6" i="64"/>
  <c r="JM6" i="64"/>
  <c r="JN6" i="64"/>
  <c r="JN12" i="64" s="1"/>
  <c r="JO6" i="64"/>
  <c r="JO21" i="64" s="1"/>
  <c r="JP6" i="64"/>
  <c r="JP21" i="64" s="1"/>
  <c r="JQ6" i="64"/>
  <c r="JR6" i="64"/>
  <c r="JR20" i="64" s="1"/>
  <c r="JS6" i="64"/>
  <c r="JS17" i="64" s="1"/>
  <c r="JT6" i="64"/>
  <c r="JT14" i="64" s="1"/>
  <c r="JU6" i="64"/>
  <c r="JU19" i="64" s="1"/>
  <c r="JV6" i="64"/>
  <c r="JW6" i="64"/>
  <c r="JW20" i="64" s="1"/>
  <c r="JX6" i="64"/>
  <c r="JX17" i="64" s="1"/>
  <c r="JY6" i="64"/>
  <c r="JY15" i="64" s="1"/>
  <c r="JZ6" i="64"/>
  <c r="JZ21" i="64" s="1"/>
  <c r="KA6" i="64"/>
  <c r="KA21" i="64" s="1"/>
  <c r="KB6" i="64"/>
  <c r="KB17" i="64" s="1"/>
  <c r="JU16" i="64"/>
  <c r="JZ15" i="64"/>
  <c r="JX11" i="64"/>
  <c r="JU9" i="64"/>
  <c r="JZ8" i="64"/>
  <c r="JU8" i="64"/>
  <c r="JF6" i="64"/>
  <c r="JF19" i="64" s="1"/>
  <c r="U6" i="60"/>
  <c r="DS51" i="64"/>
  <c r="DS107" i="64" s="1"/>
  <c r="DR51" i="64"/>
  <c r="DR107" i="64" s="1"/>
  <c r="DS50" i="64"/>
  <c r="DS106" i="64" s="1"/>
  <c r="DR50" i="64"/>
  <c r="DR106" i="64" s="1"/>
  <c r="DS49" i="64"/>
  <c r="DS105" i="64" s="1"/>
  <c r="DS48" i="64"/>
  <c r="DS104" i="64" s="1"/>
  <c r="DR48" i="64"/>
  <c r="DR104" i="64" s="1"/>
  <c r="DS21" i="64"/>
  <c r="DR21" i="64"/>
  <c r="DS20" i="64"/>
  <c r="DR20" i="64"/>
  <c r="DS19" i="64"/>
  <c r="DR19" i="64"/>
  <c r="DS18" i="64"/>
  <c r="DR18" i="64"/>
  <c r="DS17" i="64"/>
  <c r="DR17" i="64"/>
  <c r="DS16" i="64"/>
  <c r="DR16" i="64"/>
  <c r="DS15" i="64"/>
  <c r="DR15" i="64"/>
  <c r="DS14" i="64"/>
  <c r="DR14" i="64"/>
  <c r="DS13" i="64"/>
  <c r="DR13" i="64"/>
  <c r="DS12" i="64"/>
  <c r="DR12" i="64"/>
  <c r="DS11" i="64"/>
  <c r="DR11" i="64"/>
  <c r="DS10" i="64"/>
  <c r="DR10" i="64"/>
  <c r="DS9" i="64"/>
  <c r="DR9" i="64"/>
  <c r="DS8" i="64"/>
  <c r="DS2" i="64" s="1"/>
  <c r="DR8" i="64"/>
  <c r="DR2" i="64" s="1"/>
  <c r="DS7" i="64"/>
  <c r="DR7" i="64"/>
  <c r="DS6" i="64"/>
  <c r="DR6" i="64"/>
  <c r="DQ51" i="64"/>
  <c r="DQ107" i="64" s="1"/>
  <c r="DP51" i="64"/>
  <c r="DP107" i="64" s="1"/>
  <c r="DO51" i="64"/>
  <c r="DO107" i="64" s="1"/>
  <c r="DN51" i="64"/>
  <c r="DN107" i="64" s="1"/>
  <c r="DM51" i="64"/>
  <c r="DM107" i="64" s="1"/>
  <c r="DL51" i="64"/>
  <c r="DL107" i="64" s="1"/>
  <c r="DK51" i="64"/>
  <c r="DK107" i="64" s="1"/>
  <c r="DJ51" i="64"/>
  <c r="DJ107" i="64" s="1"/>
  <c r="DQ50" i="64"/>
  <c r="DQ106" i="64" s="1"/>
  <c r="DP50" i="64"/>
  <c r="DP106" i="64" s="1"/>
  <c r="DO50" i="64"/>
  <c r="DO106" i="64" s="1"/>
  <c r="DN50" i="64"/>
  <c r="DN106" i="64" s="1"/>
  <c r="DM50" i="64"/>
  <c r="DM106" i="64" s="1"/>
  <c r="DL50" i="64"/>
  <c r="DL106" i="64" s="1"/>
  <c r="DK50" i="64"/>
  <c r="DK106" i="64" s="1"/>
  <c r="DJ50" i="64"/>
  <c r="DJ106" i="64" s="1"/>
  <c r="DQ48" i="64"/>
  <c r="DQ104" i="64" s="1"/>
  <c r="DP48" i="64"/>
  <c r="DP104" i="64" s="1"/>
  <c r="DO48" i="64"/>
  <c r="DO104" i="64" s="1"/>
  <c r="DN48" i="64"/>
  <c r="DN104" i="64" s="1"/>
  <c r="DM48" i="64"/>
  <c r="DM104" i="64" s="1"/>
  <c r="DL48" i="64"/>
  <c r="DL104" i="64" s="1"/>
  <c r="DK48" i="64"/>
  <c r="DK104" i="64" s="1"/>
  <c r="DJ48" i="64"/>
  <c r="DJ104" i="64" s="1"/>
  <c r="DQ21" i="64"/>
  <c r="DP21" i="64"/>
  <c r="DO21" i="64"/>
  <c r="DN21" i="64"/>
  <c r="DM21" i="64"/>
  <c r="DL21" i="64"/>
  <c r="DK21" i="64"/>
  <c r="DJ21" i="64"/>
  <c r="DQ20" i="64"/>
  <c r="DP20" i="64"/>
  <c r="DO20" i="64"/>
  <c r="DN20" i="64"/>
  <c r="DM20" i="64"/>
  <c r="DL20" i="64"/>
  <c r="DK20" i="64"/>
  <c r="DJ20" i="64"/>
  <c r="DQ19" i="64"/>
  <c r="DP19" i="64"/>
  <c r="DO19" i="64"/>
  <c r="DN19" i="64"/>
  <c r="DM19" i="64"/>
  <c r="DL19" i="64"/>
  <c r="DK19" i="64"/>
  <c r="DJ19" i="64"/>
  <c r="DQ18" i="64"/>
  <c r="DP18" i="64"/>
  <c r="DO18" i="64"/>
  <c r="DN18" i="64"/>
  <c r="DM18" i="64"/>
  <c r="DL18" i="64"/>
  <c r="DK18" i="64"/>
  <c r="DJ18" i="64"/>
  <c r="DQ17" i="64"/>
  <c r="DP17" i="64"/>
  <c r="DO17" i="64"/>
  <c r="DN17" i="64"/>
  <c r="DM17" i="64"/>
  <c r="DL17" i="64"/>
  <c r="DK17" i="64"/>
  <c r="DJ17" i="64"/>
  <c r="DQ16" i="64"/>
  <c r="DP16" i="64"/>
  <c r="DO16" i="64"/>
  <c r="DN16" i="64"/>
  <c r="DM16" i="64"/>
  <c r="DL16" i="64"/>
  <c r="DK16" i="64"/>
  <c r="DJ16" i="64"/>
  <c r="DQ15" i="64"/>
  <c r="DP15" i="64"/>
  <c r="DO15" i="64"/>
  <c r="DN15" i="64"/>
  <c r="DM15" i="64"/>
  <c r="DL15" i="64"/>
  <c r="DK15" i="64"/>
  <c r="DJ15" i="64"/>
  <c r="DQ14" i="64"/>
  <c r="DP14" i="64"/>
  <c r="DO14" i="64"/>
  <c r="DN14" i="64"/>
  <c r="DM14" i="64"/>
  <c r="DL14" i="64"/>
  <c r="DK14" i="64"/>
  <c r="DJ14" i="64"/>
  <c r="DQ13" i="64"/>
  <c r="DP13" i="64"/>
  <c r="DO13" i="64"/>
  <c r="DN13" i="64"/>
  <c r="DM13" i="64"/>
  <c r="DL13" i="64"/>
  <c r="DK13" i="64"/>
  <c r="DJ13" i="64"/>
  <c r="DQ12" i="64"/>
  <c r="DP12" i="64"/>
  <c r="DO12" i="64"/>
  <c r="DN12" i="64"/>
  <c r="DM12" i="64"/>
  <c r="DL12" i="64"/>
  <c r="DK12" i="64"/>
  <c r="DJ12" i="64"/>
  <c r="DQ11" i="64"/>
  <c r="DP11" i="64"/>
  <c r="DO11" i="64"/>
  <c r="DN11" i="64"/>
  <c r="DM11" i="64"/>
  <c r="DL11" i="64"/>
  <c r="DK11" i="64"/>
  <c r="DJ11" i="64"/>
  <c r="DQ10" i="64"/>
  <c r="DP10" i="64"/>
  <c r="DO10" i="64"/>
  <c r="DN10" i="64"/>
  <c r="DM10" i="64"/>
  <c r="DL10" i="64"/>
  <c r="DK10" i="64"/>
  <c r="DJ10" i="64"/>
  <c r="DQ9" i="64"/>
  <c r="DP9" i="64"/>
  <c r="DO9" i="64"/>
  <c r="DN9" i="64"/>
  <c r="DM9" i="64"/>
  <c r="DL9" i="64"/>
  <c r="DK9" i="64"/>
  <c r="DJ9" i="64"/>
  <c r="DQ8" i="64"/>
  <c r="DQ2" i="64" s="1"/>
  <c r="DP8" i="64"/>
  <c r="DP2" i="64" s="1"/>
  <c r="DO8" i="64"/>
  <c r="DO2" i="64" s="1"/>
  <c r="DN8" i="64"/>
  <c r="DN2" i="64" s="1"/>
  <c r="DM8" i="64"/>
  <c r="DM2" i="64" s="1"/>
  <c r="DL8" i="64"/>
  <c r="DL2" i="64" s="1"/>
  <c r="DK8" i="64"/>
  <c r="DK2" i="64" s="1"/>
  <c r="DJ8" i="64"/>
  <c r="DJ2" i="64" s="1"/>
  <c r="DQ7" i="64"/>
  <c r="DP7" i="64"/>
  <c r="DO7" i="64"/>
  <c r="DN7" i="64"/>
  <c r="DM7" i="64"/>
  <c r="DL7" i="64"/>
  <c r="DK7" i="64"/>
  <c r="DJ7" i="64"/>
  <c r="DQ6" i="64"/>
  <c r="DP6" i="64"/>
  <c r="DO6" i="64"/>
  <c r="DN6" i="64"/>
  <c r="DM6" i="64"/>
  <c r="DL6" i="64"/>
  <c r="DK6" i="64"/>
  <c r="DJ6" i="64"/>
  <c r="CJ54" i="64"/>
  <c r="CJ110" i="64" s="1"/>
  <c r="CH54" i="64"/>
  <c r="CH110" i="64" s="1"/>
  <c r="CR53" i="64"/>
  <c r="CR109" i="64" s="1"/>
  <c r="CO53" i="64"/>
  <c r="CO109" i="64" s="1"/>
  <c r="CM53" i="64"/>
  <c r="CM109" i="64" s="1"/>
  <c r="CW52" i="64"/>
  <c r="CW108" i="64" s="1"/>
  <c r="CV52" i="64"/>
  <c r="CV108" i="64" s="1"/>
  <c r="CU52" i="64"/>
  <c r="CU108" i="64" s="1"/>
  <c r="CT52" i="64"/>
  <c r="CT108" i="64" s="1"/>
  <c r="CP52" i="64"/>
  <c r="CP108" i="64" s="1"/>
  <c r="CO52" i="64"/>
  <c r="CO108" i="64" s="1"/>
  <c r="CN52" i="64"/>
  <c r="CN108" i="64" s="1"/>
  <c r="CM52" i="64"/>
  <c r="CM108" i="64" s="1"/>
  <c r="CL52" i="64"/>
  <c r="CL108" i="64" s="1"/>
  <c r="CK52" i="64"/>
  <c r="CK108" i="64" s="1"/>
  <c r="CJ52" i="64"/>
  <c r="CJ108" i="64" s="1"/>
  <c r="CI52" i="64"/>
  <c r="CI108" i="64" s="1"/>
  <c r="CH52" i="64"/>
  <c r="CH108" i="64" s="1"/>
  <c r="CG52" i="64"/>
  <c r="CG108" i="64" s="1"/>
  <c r="CF52" i="64"/>
  <c r="CF108" i="64" s="1"/>
  <c r="DI51" i="64"/>
  <c r="DI107" i="64" s="1"/>
  <c r="DH51" i="64"/>
  <c r="DH107" i="64" s="1"/>
  <c r="DG51" i="64"/>
  <c r="DG107" i="64" s="1"/>
  <c r="DF51" i="64"/>
  <c r="DF107" i="64" s="1"/>
  <c r="DE51" i="64"/>
  <c r="DE107" i="64" s="1"/>
  <c r="DD51" i="64"/>
  <c r="DD107" i="64" s="1"/>
  <c r="DC51" i="64"/>
  <c r="DC107" i="64" s="1"/>
  <c r="DB51" i="64"/>
  <c r="DB107" i="64" s="1"/>
  <c r="DA51" i="64"/>
  <c r="DA107" i="64" s="1"/>
  <c r="CZ51" i="64"/>
  <c r="CZ107" i="64" s="1"/>
  <c r="CY51" i="64"/>
  <c r="CY107" i="64" s="1"/>
  <c r="CX51" i="64"/>
  <c r="CX107" i="64" s="1"/>
  <c r="CW51" i="64"/>
  <c r="CW107" i="64" s="1"/>
  <c r="CV51" i="64"/>
  <c r="CV107" i="64" s="1"/>
  <c r="CU51" i="64"/>
  <c r="CU107" i="64" s="1"/>
  <c r="CT51" i="64"/>
  <c r="CT107" i="64" s="1"/>
  <c r="CS51" i="64"/>
  <c r="CS107" i="64" s="1"/>
  <c r="CR51" i="64"/>
  <c r="CR107" i="64" s="1"/>
  <c r="CQ51" i="64"/>
  <c r="CQ107" i="64" s="1"/>
  <c r="CP51" i="64"/>
  <c r="CP107" i="64" s="1"/>
  <c r="CO51" i="64"/>
  <c r="CO107" i="64" s="1"/>
  <c r="CN51" i="64"/>
  <c r="CN107" i="64" s="1"/>
  <c r="CM51" i="64"/>
  <c r="CM107" i="64" s="1"/>
  <c r="CL51" i="64"/>
  <c r="CL107" i="64" s="1"/>
  <c r="CK51" i="64"/>
  <c r="CK107" i="64" s="1"/>
  <c r="CJ51" i="64"/>
  <c r="CJ107" i="64" s="1"/>
  <c r="CI51" i="64"/>
  <c r="CI107" i="64" s="1"/>
  <c r="CH51" i="64"/>
  <c r="CH107" i="64" s="1"/>
  <c r="CG51" i="64"/>
  <c r="CG107" i="64" s="1"/>
  <c r="CF51" i="64"/>
  <c r="CF107" i="64" s="1"/>
  <c r="CE51" i="64"/>
  <c r="CE107" i="64" s="1"/>
  <c r="CD51" i="64"/>
  <c r="CD107" i="64" s="1"/>
  <c r="CC51" i="64"/>
  <c r="CC107" i="64" s="1"/>
  <c r="CB51" i="64"/>
  <c r="CB107" i="64" s="1"/>
  <c r="CA51" i="64"/>
  <c r="CA107" i="64" s="1"/>
  <c r="BZ51" i="64"/>
  <c r="BZ107" i="64" s="1"/>
  <c r="BY51" i="64"/>
  <c r="BY107" i="64" s="1"/>
  <c r="BX51" i="64"/>
  <c r="BX107" i="64" s="1"/>
  <c r="BW51" i="64"/>
  <c r="BW107" i="64" s="1"/>
  <c r="BV51" i="64"/>
  <c r="BV107" i="64" s="1"/>
  <c r="DI50" i="64"/>
  <c r="DI106" i="64" s="1"/>
  <c r="DH50" i="64"/>
  <c r="DH106" i="64" s="1"/>
  <c r="DG50" i="64"/>
  <c r="DG106" i="64" s="1"/>
  <c r="DF50" i="64"/>
  <c r="DF106" i="64" s="1"/>
  <c r="DE50" i="64"/>
  <c r="DE106" i="64" s="1"/>
  <c r="DD50" i="64"/>
  <c r="DD106" i="64" s="1"/>
  <c r="DC50" i="64"/>
  <c r="DC106" i="64" s="1"/>
  <c r="DB50" i="64"/>
  <c r="DB106" i="64" s="1"/>
  <c r="DA50" i="64"/>
  <c r="DA106" i="64" s="1"/>
  <c r="CZ50" i="64"/>
  <c r="CZ106" i="64" s="1"/>
  <c r="CO50" i="64"/>
  <c r="CO106" i="64" s="1"/>
  <c r="CN50" i="64"/>
  <c r="CN106" i="64" s="1"/>
  <c r="CH50" i="64"/>
  <c r="CH106" i="64" s="1"/>
  <c r="CF50" i="64"/>
  <c r="CF106" i="64" s="1"/>
  <c r="CE50" i="64"/>
  <c r="CE106" i="64" s="1"/>
  <c r="CD50" i="64"/>
  <c r="CD106" i="64" s="1"/>
  <c r="CC50" i="64"/>
  <c r="CC106" i="64" s="1"/>
  <c r="CB50" i="64"/>
  <c r="CB106" i="64" s="1"/>
  <c r="CA50" i="64"/>
  <c r="CA106" i="64" s="1"/>
  <c r="BZ50" i="64"/>
  <c r="BZ106" i="64" s="1"/>
  <c r="BY50" i="64"/>
  <c r="BY106" i="64" s="1"/>
  <c r="BX50" i="64"/>
  <c r="BX106" i="64" s="1"/>
  <c r="BW50" i="64"/>
  <c r="BW106" i="64" s="1"/>
  <c r="BV50" i="64"/>
  <c r="BV106" i="64" s="1"/>
  <c r="CH49" i="64"/>
  <c r="CH105" i="64" s="1"/>
  <c r="CE49" i="64"/>
  <c r="CE105" i="64" s="1"/>
  <c r="CD49" i="64"/>
  <c r="CD105" i="64" s="1"/>
  <c r="CC49" i="64"/>
  <c r="CC105" i="64" s="1"/>
  <c r="CB49" i="64"/>
  <c r="CB105" i="64" s="1"/>
  <c r="CA49" i="64"/>
  <c r="CA105" i="64" s="1"/>
  <c r="BZ49" i="64"/>
  <c r="BZ105" i="64" s="1"/>
  <c r="BY49" i="64"/>
  <c r="BY105" i="64" s="1"/>
  <c r="BX49" i="64"/>
  <c r="BX105" i="64" s="1"/>
  <c r="BW49" i="64"/>
  <c r="BW105" i="64" s="1"/>
  <c r="BV49" i="64"/>
  <c r="BV105" i="64" s="1"/>
  <c r="DI48" i="64"/>
  <c r="DI104" i="64" s="1"/>
  <c r="DH48" i="64"/>
  <c r="DH104" i="64" s="1"/>
  <c r="DG48" i="64"/>
  <c r="DG104" i="64" s="1"/>
  <c r="DF48" i="64"/>
  <c r="DF104" i="64" s="1"/>
  <c r="DE48" i="64"/>
  <c r="DE104" i="64" s="1"/>
  <c r="DD48" i="64"/>
  <c r="DD104" i="64" s="1"/>
  <c r="DC48" i="64"/>
  <c r="DC104" i="64" s="1"/>
  <c r="DB48" i="64"/>
  <c r="DB104" i="64" s="1"/>
  <c r="DA48" i="64"/>
  <c r="DA104" i="64" s="1"/>
  <c r="CZ48" i="64"/>
  <c r="CZ104" i="64" s="1"/>
  <c r="CY48" i="64"/>
  <c r="CY104" i="64" s="1"/>
  <c r="CX48" i="64"/>
  <c r="CX104" i="64" s="1"/>
  <c r="CW48" i="64"/>
  <c r="CW104" i="64" s="1"/>
  <c r="CV48" i="64"/>
  <c r="CV104" i="64" s="1"/>
  <c r="CU48" i="64"/>
  <c r="CU104" i="64" s="1"/>
  <c r="CT48" i="64"/>
  <c r="CT104" i="64" s="1"/>
  <c r="CS48" i="64"/>
  <c r="CS104" i="64" s="1"/>
  <c r="CR48" i="64"/>
  <c r="CR104" i="64" s="1"/>
  <c r="CQ48" i="64"/>
  <c r="CQ104" i="64" s="1"/>
  <c r="CP48" i="64"/>
  <c r="CP104" i="64" s="1"/>
  <c r="CO48" i="64"/>
  <c r="CO104" i="64" s="1"/>
  <c r="CN48" i="64"/>
  <c r="CN104" i="64" s="1"/>
  <c r="CM48" i="64"/>
  <c r="CM104" i="64" s="1"/>
  <c r="CL48" i="64"/>
  <c r="CL104" i="64" s="1"/>
  <c r="CK48" i="64"/>
  <c r="CK104" i="64" s="1"/>
  <c r="CJ48" i="64"/>
  <c r="CJ104" i="64" s="1"/>
  <c r="CI48" i="64"/>
  <c r="CI104" i="64" s="1"/>
  <c r="CH48" i="64"/>
  <c r="CH104" i="64" s="1"/>
  <c r="CG48" i="64"/>
  <c r="CG104" i="64" s="1"/>
  <c r="CF48" i="64"/>
  <c r="CF104" i="64" s="1"/>
  <c r="CE48" i="64"/>
  <c r="CE104" i="64" s="1"/>
  <c r="CD48" i="64"/>
  <c r="CD104" i="64" s="1"/>
  <c r="CC48" i="64"/>
  <c r="CC104" i="64" s="1"/>
  <c r="CB48" i="64"/>
  <c r="CB104" i="64" s="1"/>
  <c r="CA48" i="64"/>
  <c r="CA104" i="64" s="1"/>
  <c r="BZ48" i="64"/>
  <c r="BZ104" i="64" s="1"/>
  <c r="BY48" i="64"/>
  <c r="BY104" i="64" s="1"/>
  <c r="BX48" i="64"/>
  <c r="BX104" i="64" s="1"/>
  <c r="BW48" i="64"/>
  <c r="BW104" i="64" s="1"/>
  <c r="BV48" i="64"/>
  <c r="BV104" i="64" s="1"/>
  <c r="DI21" i="64"/>
  <c r="DH21" i="64"/>
  <c r="DG21" i="64"/>
  <c r="DF21" i="64"/>
  <c r="DE21" i="64"/>
  <c r="DD21" i="64"/>
  <c r="DC21" i="64"/>
  <c r="DB21" i="64"/>
  <c r="DA21" i="64"/>
  <c r="CZ21" i="64"/>
  <c r="CY21" i="64"/>
  <c r="CX21" i="64"/>
  <c r="CW21" i="64"/>
  <c r="CV21" i="64"/>
  <c r="CU21" i="64"/>
  <c r="CT21" i="64"/>
  <c r="CS21" i="64"/>
  <c r="CR21" i="64"/>
  <c r="CQ21" i="64"/>
  <c r="CP21" i="64"/>
  <c r="CO21" i="64"/>
  <c r="CN21" i="64"/>
  <c r="CM21" i="64"/>
  <c r="CL21" i="64"/>
  <c r="CK21" i="64"/>
  <c r="CJ21" i="64"/>
  <c r="CI21" i="64"/>
  <c r="CH21" i="64"/>
  <c r="CG21" i="64"/>
  <c r="CF21" i="64"/>
  <c r="CE21" i="64"/>
  <c r="CD21" i="64"/>
  <c r="CC21" i="64"/>
  <c r="CB21" i="64"/>
  <c r="CA21" i="64"/>
  <c r="BZ21" i="64"/>
  <c r="BY21" i="64"/>
  <c r="BX21" i="64"/>
  <c r="BW21" i="64"/>
  <c r="BV21" i="64"/>
  <c r="DI20" i="64"/>
  <c r="DH20" i="64"/>
  <c r="DG20" i="64"/>
  <c r="DF20" i="64"/>
  <c r="DE20" i="64"/>
  <c r="DD20" i="64"/>
  <c r="DC20" i="64"/>
  <c r="DB20" i="64"/>
  <c r="DA20" i="64"/>
  <c r="CZ20" i="64"/>
  <c r="CY20" i="64"/>
  <c r="CX20" i="64"/>
  <c r="CW20" i="64"/>
  <c r="CV20" i="64"/>
  <c r="CU20" i="64"/>
  <c r="CT20" i="64"/>
  <c r="CS20" i="64"/>
  <c r="CR20" i="64"/>
  <c r="CQ20" i="64"/>
  <c r="CP20" i="64"/>
  <c r="CO20" i="64"/>
  <c r="CN20" i="64"/>
  <c r="CM20" i="64"/>
  <c r="CL20" i="64"/>
  <c r="CK20" i="64"/>
  <c r="CE20" i="64"/>
  <c r="CD20" i="64"/>
  <c r="CC20" i="64"/>
  <c r="CB20" i="64"/>
  <c r="CA20" i="64"/>
  <c r="BZ20" i="64"/>
  <c r="BY20" i="64"/>
  <c r="BX20" i="64"/>
  <c r="BW20" i="64"/>
  <c r="BV20" i="64"/>
  <c r="DI19" i="64"/>
  <c r="DH19" i="64"/>
  <c r="DG19" i="64"/>
  <c r="DF19" i="64"/>
  <c r="DE19" i="64"/>
  <c r="DD19" i="64"/>
  <c r="DC19" i="64"/>
  <c r="DB19" i="64"/>
  <c r="DA19" i="64"/>
  <c r="CZ19" i="64"/>
  <c r="CY19" i="64"/>
  <c r="CX19" i="64"/>
  <c r="CW19" i="64"/>
  <c r="CV19" i="64"/>
  <c r="CU19" i="64"/>
  <c r="CT19" i="64"/>
  <c r="CS19" i="64"/>
  <c r="CR19" i="64"/>
  <c r="CQ19" i="64"/>
  <c r="CP19" i="64"/>
  <c r="CO19" i="64"/>
  <c r="CN19" i="64"/>
  <c r="CM19" i="64"/>
  <c r="CL19" i="64"/>
  <c r="CK19" i="64"/>
  <c r="CE19" i="64"/>
  <c r="CD19" i="64"/>
  <c r="CC19" i="64"/>
  <c r="CB19" i="64"/>
  <c r="CA19" i="64"/>
  <c r="BZ19" i="64"/>
  <c r="BY19" i="64"/>
  <c r="BX19" i="64"/>
  <c r="BW19" i="64"/>
  <c r="BV19" i="64"/>
  <c r="DI18" i="64"/>
  <c r="DH18" i="64"/>
  <c r="DG18" i="64"/>
  <c r="DF18" i="64"/>
  <c r="DE18" i="64"/>
  <c r="DD18" i="64"/>
  <c r="DC18" i="64"/>
  <c r="DB18" i="64"/>
  <c r="DA18" i="64"/>
  <c r="CZ18" i="64"/>
  <c r="CY18" i="64"/>
  <c r="CX18" i="64"/>
  <c r="CW18" i="64"/>
  <c r="CV18" i="64"/>
  <c r="CU18" i="64"/>
  <c r="CT18" i="64"/>
  <c r="CS18" i="64"/>
  <c r="CR18" i="64"/>
  <c r="CQ18" i="64"/>
  <c r="CP18" i="64"/>
  <c r="CO18" i="64"/>
  <c r="CN18" i="64"/>
  <c r="CM18" i="64"/>
  <c r="CL18" i="64"/>
  <c r="CK18" i="64"/>
  <c r="CJ18" i="64"/>
  <c r="CI18" i="64"/>
  <c r="CH18" i="64"/>
  <c r="CG18" i="64"/>
  <c r="CF18" i="64"/>
  <c r="CE18" i="64"/>
  <c r="CD18" i="64"/>
  <c r="CC18" i="64"/>
  <c r="CB18" i="64"/>
  <c r="CA18" i="64"/>
  <c r="BZ18" i="64"/>
  <c r="BY18" i="64"/>
  <c r="BX18" i="64"/>
  <c r="BW18" i="64"/>
  <c r="BV18" i="64"/>
  <c r="DI17" i="64"/>
  <c r="DH17" i="64"/>
  <c r="DG17" i="64"/>
  <c r="DF17" i="64"/>
  <c r="DE17" i="64"/>
  <c r="DD17" i="64"/>
  <c r="DC17" i="64"/>
  <c r="DB17" i="64"/>
  <c r="DA17" i="64"/>
  <c r="CZ17" i="64"/>
  <c r="CY17" i="64"/>
  <c r="CX17" i="64"/>
  <c r="CW17" i="64"/>
  <c r="CV17" i="64"/>
  <c r="CU17" i="64"/>
  <c r="CT17" i="64"/>
  <c r="CS17" i="64"/>
  <c r="CR17" i="64"/>
  <c r="CQ17" i="64"/>
  <c r="CP17" i="64"/>
  <c r="CO17" i="64"/>
  <c r="CN17" i="64"/>
  <c r="CM17" i="64"/>
  <c r="CL17" i="64"/>
  <c r="CK17" i="64"/>
  <c r="CJ17" i="64"/>
  <c r="CI17" i="64"/>
  <c r="CH17" i="64"/>
  <c r="CG17" i="64"/>
  <c r="CF17" i="64"/>
  <c r="CE17" i="64"/>
  <c r="CD17" i="64"/>
  <c r="CC17" i="64"/>
  <c r="CB17" i="64"/>
  <c r="CA17" i="64"/>
  <c r="BZ17" i="64"/>
  <c r="BY17" i="64"/>
  <c r="BX17" i="64"/>
  <c r="BW17" i="64"/>
  <c r="BV17" i="64"/>
  <c r="DI16" i="64"/>
  <c r="DH16" i="64"/>
  <c r="DG16" i="64"/>
  <c r="DF16" i="64"/>
  <c r="DE16" i="64"/>
  <c r="DD16" i="64"/>
  <c r="DC16" i="64"/>
  <c r="DB16" i="64"/>
  <c r="DA16" i="64"/>
  <c r="CZ16" i="64"/>
  <c r="CY16" i="64"/>
  <c r="CX16" i="64"/>
  <c r="CW16" i="64"/>
  <c r="CV16" i="64"/>
  <c r="CU16" i="64"/>
  <c r="CT16" i="64"/>
  <c r="CS16" i="64"/>
  <c r="CR16" i="64"/>
  <c r="CQ16" i="64"/>
  <c r="CP16" i="64"/>
  <c r="CO16" i="64"/>
  <c r="CN16" i="64"/>
  <c r="CM16" i="64"/>
  <c r="CL16" i="64"/>
  <c r="CK16" i="64"/>
  <c r="CJ16" i="64"/>
  <c r="CI16" i="64"/>
  <c r="CH16" i="64"/>
  <c r="CG16" i="64"/>
  <c r="CF16" i="64"/>
  <c r="CE16" i="64"/>
  <c r="CD16" i="64"/>
  <c r="CC16" i="64"/>
  <c r="CB16" i="64"/>
  <c r="CA16" i="64"/>
  <c r="BZ16" i="64"/>
  <c r="BY16" i="64"/>
  <c r="BX16" i="64"/>
  <c r="BW16" i="64"/>
  <c r="BV16" i="64"/>
  <c r="DI15" i="64"/>
  <c r="DH15" i="64"/>
  <c r="DG15" i="64"/>
  <c r="DF15" i="64"/>
  <c r="DE15" i="64"/>
  <c r="DD15" i="64"/>
  <c r="DC15" i="64"/>
  <c r="DB15" i="64"/>
  <c r="DA15" i="64"/>
  <c r="CZ15" i="64"/>
  <c r="CY15" i="64"/>
  <c r="CX15" i="64"/>
  <c r="CW15" i="64"/>
  <c r="CV15" i="64"/>
  <c r="CU15" i="64"/>
  <c r="CT15" i="64"/>
  <c r="CS15" i="64"/>
  <c r="CR15" i="64"/>
  <c r="CQ15" i="64"/>
  <c r="CP15" i="64"/>
  <c r="CO15" i="64"/>
  <c r="CN15" i="64"/>
  <c r="CM15" i="64"/>
  <c r="CL15" i="64"/>
  <c r="CK15" i="64"/>
  <c r="CJ15" i="64"/>
  <c r="CI15" i="64"/>
  <c r="CH15" i="64"/>
  <c r="CG15" i="64"/>
  <c r="CF15" i="64"/>
  <c r="CE15" i="64"/>
  <c r="CD15" i="64"/>
  <c r="CC15" i="64"/>
  <c r="CB15" i="64"/>
  <c r="CA15" i="64"/>
  <c r="BZ15" i="64"/>
  <c r="BY15" i="64"/>
  <c r="BX15" i="64"/>
  <c r="BW15" i="64"/>
  <c r="BV15" i="64"/>
  <c r="DI14" i="64"/>
  <c r="DH14" i="64"/>
  <c r="DG14" i="64"/>
  <c r="DF14" i="64"/>
  <c r="DE14" i="64"/>
  <c r="DD14" i="64"/>
  <c r="DC14" i="64"/>
  <c r="DB14" i="64"/>
  <c r="DA14" i="64"/>
  <c r="CZ14" i="64"/>
  <c r="CY14" i="64"/>
  <c r="CX14" i="64"/>
  <c r="CW14" i="64"/>
  <c r="CV14" i="64"/>
  <c r="CU14" i="64"/>
  <c r="CT14" i="64"/>
  <c r="CS14" i="64"/>
  <c r="CR14" i="64"/>
  <c r="CQ14" i="64"/>
  <c r="CP14" i="64"/>
  <c r="CO14" i="64"/>
  <c r="CN14" i="64"/>
  <c r="CM14" i="64"/>
  <c r="CL14" i="64"/>
  <c r="CK14" i="64"/>
  <c r="CJ14" i="64"/>
  <c r="CI14" i="64"/>
  <c r="CH14" i="64"/>
  <c r="CG14" i="64"/>
  <c r="CF14" i="64"/>
  <c r="CE14" i="64"/>
  <c r="CD14" i="64"/>
  <c r="CC14" i="64"/>
  <c r="CB14" i="64"/>
  <c r="CA14" i="64"/>
  <c r="BZ14" i="64"/>
  <c r="BY14" i="64"/>
  <c r="BX14" i="64"/>
  <c r="BW14" i="64"/>
  <c r="BV14" i="64"/>
  <c r="DI13" i="64"/>
  <c r="DH13" i="64"/>
  <c r="DG13" i="64"/>
  <c r="DF13" i="64"/>
  <c r="DE13" i="64"/>
  <c r="DD13" i="64"/>
  <c r="DC13" i="64"/>
  <c r="DB13" i="64"/>
  <c r="DA13" i="64"/>
  <c r="CZ13" i="64"/>
  <c r="CY13" i="64"/>
  <c r="CX13" i="64"/>
  <c r="CW13" i="64"/>
  <c r="CV13" i="64"/>
  <c r="CU13" i="64"/>
  <c r="CT13" i="64"/>
  <c r="CS13" i="64"/>
  <c r="CR13" i="64"/>
  <c r="CQ13" i="64"/>
  <c r="CP13" i="64"/>
  <c r="CO13" i="64"/>
  <c r="CN13" i="64"/>
  <c r="CM13" i="64"/>
  <c r="CL13" i="64"/>
  <c r="CK13" i="64"/>
  <c r="CJ13" i="64"/>
  <c r="CI13" i="64"/>
  <c r="CH13" i="64"/>
  <c r="CG13" i="64"/>
  <c r="CF13" i="64"/>
  <c r="CE13" i="64"/>
  <c r="CD13" i="64"/>
  <c r="CC13" i="64"/>
  <c r="CB13" i="64"/>
  <c r="CA13" i="64"/>
  <c r="BZ13" i="64"/>
  <c r="BY13" i="64"/>
  <c r="BX13" i="64"/>
  <c r="BW13" i="64"/>
  <c r="BV13" i="64"/>
  <c r="DI12" i="64"/>
  <c r="DH12" i="64"/>
  <c r="DG12" i="64"/>
  <c r="DF12" i="64"/>
  <c r="DE12" i="64"/>
  <c r="DD12" i="64"/>
  <c r="DC12" i="64"/>
  <c r="DB12" i="64"/>
  <c r="DA12" i="64"/>
  <c r="CZ12" i="64"/>
  <c r="CY12" i="64"/>
  <c r="CX12" i="64"/>
  <c r="CW12" i="64"/>
  <c r="CV12" i="64"/>
  <c r="CU12" i="64"/>
  <c r="CT12" i="64"/>
  <c r="CS12" i="64"/>
  <c r="CR12" i="64"/>
  <c r="CQ12" i="64"/>
  <c r="CP12" i="64"/>
  <c r="CO12" i="64"/>
  <c r="CN12" i="64"/>
  <c r="CM12" i="64"/>
  <c r="CL12" i="64"/>
  <c r="CK12" i="64"/>
  <c r="CJ12" i="64"/>
  <c r="CI12" i="64"/>
  <c r="CH12" i="64"/>
  <c r="CG12" i="64"/>
  <c r="CF12" i="64"/>
  <c r="CE12" i="64"/>
  <c r="CD12" i="64"/>
  <c r="CC12" i="64"/>
  <c r="CB12" i="64"/>
  <c r="CA12" i="64"/>
  <c r="BZ12" i="64"/>
  <c r="BY12" i="64"/>
  <c r="BX12" i="64"/>
  <c r="BW12" i="64"/>
  <c r="BV12" i="64"/>
  <c r="DI11" i="64"/>
  <c r="DH11" i="64"/>
  <c r="DG11" i="64"/>
  <c r="DF11" i="64"/>
  <c r="DE11" i="64"/>
  <c r="DD11" i="64"/>
  <c r="DC11" i="64"/>
  <c r="DB11" i="64"/>
  <c r="DA11" i="64"/>
  <c r="CZ11" i="64"/>
  <c r="CY11" i="64"/>
  <c r="CX11" i="64"/>
  <c r="CW11" i="64"/>
  <c r="CV11" i="64"/>
  <c r="CU11" i="64"/>
  <c r="CT11" i="64"/>
  <c r="CS11" i="64"/>
  <c r="CR11" i="64"/>
  <c r="CQ11" i="64"/>
  <c r="CP11" i="64"/>
  <c r="CO11" i="64"/>
  <c r="CN11" i="64"/>
  <c r="CM11" i="64"/>
  <c r="CL11" i="64"/>
  <c r="CK11" i="64"/>
  <c r="CJ11" i="64"/>
  <c r="CI11" i="64"/>
  <c r="CH11" i="64"/>
  <c r="CG11" i="64"/>
  <c r="CF11" i="64"/>
  <c r="CE11" i="64"/>
  <c r="CD11" i="64"/>
  <c r="CC11" i="64"/>
  <c r="CB11" i="64"/>
  <c r="CA11" i="64"/>
  <c r="BZ11" i="64"/>
  <c r="BY11" i="64"/>
  <c r="BX11" i="64"/>
  <c r="BW11" i="64"/>
  <c r="BV11" i="64"/>
  <c r="DI10" i="64"/>
  <c r="DH10" i="64"/>
  <c r="DG10" i="64"/>
  <c r="DF10" i="64"/>
  <c r="DE10" i="64"/>
  <c r="DD10" i="64"/>
  <c r="DC10" i="64"/>
  <c r="DB10" i="64"/>
  <c r="DA10" i="64"/>
  <c r="CZ10" i="64"/>
  <c r="CY10" i="64"/>
  <c r="CX10" i="64"/>
  <c r="CW10" i="64"/>
  <c r="CV10" i="64"/>
  <c r="CU10" i="64"/>
  <c r="CT10" i="64"/>
  <c r="CS10" i="64"/>
  <c r="CR10" i="64"/>
  <c r="CQ10" i="64"/>
  <c r="CP10" i="64"/>
  <c r="CO10" i="64"/>
  <c r="CN10" i="64"/>
  <c r="CM10" i="64"/>
  <c r="CL10" i="64"/>
  <c r="CK10" i="64"/>
  <c r="CJ10" i="64"/>
  <c r="CI10" i="64"/>
  <c r="CH10" i="64"/>
  <c r="CG10" i="64"/>
  <c r="CF10" i="64"/>
  <c r="CE10" i="64"/>
  <c r="CD10" i="64"/>
  <c r="CC10" i="64"/>
  <c r="CB10" i="64"/>
  <c r="CA10" i="64"/>
  <c r="BZ10" i="64"/>
  <c r="BY10" i="64"/>
  <c r="BX10" i="64"/>
  <c r="BW10" i="64"/>
  <c r="BV10" i="64"/>
  <c r="DI9" i="64"/>
  <c r="DH9" i="64"/>
  <c r="DG9" i="64"/>
  <c r="DF9" i="64"/>
  <c r="DE9" i="64"/>
  <c r="DD9" i="64"/>
  <c r="DC9" i="64"/>
  <c r="DB9" i="64"/>
  <c r="DA9" i="64"/>
  <c r="CZ9" i="64"/>
  <c r="CY9" i="64"/>
  <c r="CX9" i="64"/>
  <c r="CW9" i="64"/>
  <c r="CV9" i="64"/>
  <c r="CU9" i="64"/>
  <c r="CT9" i="64"/>
  <c r="CS9" i="64"/>
  <c r="CR9" i="64"/>
  <c r="CQ9" i="64"/>
  <c r="CP9" i="64"/>
  <c r="CO9" i="64"/>
  <c r="CN9" i="64"/>
  <c r="CM9" i="64"/>
  <c r="CL9" i="64"/>
  <c r="CK9" i="64"/>
  <c r="CJ9" i="64"/>
  <c r="CI9" i="64"/>
  <c r="CH9" i="64"/>
  <c r="CG9" i="64"/>
  <c r="CF9" i="64"/>
  <c r="CE9" i="64"/>
  <c r="CD9" i="64"/>
  <c r="CC9" i="64"/>
  <c r="CB9" i="64"/>
  <c r="CA9" i="64"/>
  <c r="BZ9" i="64"/>
  <c r="BY9" i="64"/>
  <c r="BX9" i="64"/>
  <c r="BW9" i="64"/>
  <c r="BV9" i="64"/>
  <c r="DI8" i="64"/>
  <c r="DI2" i="64" s="1"/>
  <c r="DH8" i="64"/>
  <c r="DH2" i="64" s="1"/>
  <c r="DG8" i="64"/>
  <c r="DG2" i="64" s="1"/>
  <c r="DF8" i="64"/>
  <c r="DF2" i="64" s="1"/>
  <c r="DE8" i="64"/>
  <c r="DE2" i="64" s="1"/>
  <c r="DD8" i="64"/>
  <c r="DD2" i="64" s="1"/>
  <c r="DC8" i="64"/>
  <c r="DC2" i="64" s="1"/>
  <c r="DB8" i="64"/>
  <c r="DB2" i="64" s="1"/>
  <c r="DA8" i="64"/>
  <c r="DA2" i="64" s="1"/>
  <c r="CZ8" i="64"/>
  <c r="CZ2" i="64" s="1"/>
  <c r="CY8" i="64"/>
  <c r="CY2" i="64" s="1"/>
  <c r="CX8" i="64"/>
  <c r="CX2" i="64" s="1"/>
  <c r="CW8" i="64"/>
  <c r="CW2" i="64" s="1"/>
  <c r="CV8" i="64"/>
  <c r="CV2" i="64" s="1"/>
  <c r="CU8" i="64"/>
  <c r="CU2" i="64" s="1"/>
  <c r="CT8" i="64"/>
  <c r="CT2" i="64" s="1"/>
  <c r="CS8" i="64"/>
  <c r="CS2" i="64" s="1"/>
  <c r="CR8" i="64"/>
  <c r="CR2" i="64" s="1"/>
  <c r="CQ8" i="64"/>
  <c r="CQ2" i="64" s="1"/>
  <c r="CP8" i="64"/>
  <c r="CP2" i="64" s="1"/>
  <c r="CO8" i="64"/>
  <c r="CO2" i="64" s="1"/>
  <c r="CN8" i="64"/>
  <c r="CN2" i="64" s="1"/>
  <c r="CM8" i="64"/>
  <c r="CM2" i="64" s="1"/>
  <c r="CL8" i="64"/>
  <c r="CL2" i="64" s="1"/>
  <c r="CK8" i="64"/>
  <c r="CK2" i="64" s="1"/>
  <c r="CJ8" i="64"/>
  <c r="CJ2" i="64" s="1"/>
  <c r="CI8" i="64"/>
  <c r="CI2" i="64" s="1"/>
  <c r="CH8" i="64"/>
  <c r="CH2" i="64" s="1"/>
  <c r="CG8" i="64"/>
  <c r="CG2" i="64" s="1"/>
  <c r="CF8" i="64"/>
  <c r="CF2" i="64" s="1"/>
  <c r="CE8" i="64"/>
  <c r="CE2" i="64" s="1"/>
  <c r="CD8" i="64"/>
  <c r="CD2" i="64" s="1"/>
  <c r="CC8" i="64"/>
  <c r="CC2" i="64" s="1"/>
  <c r="CB8" i="64"/>
  <c r="CB2" i="64" s="1"/>
  <c r="CA8" i="64"/>
  <c r="CA2" i="64" s="1"/>
  <c r="BZ8" i="64"/>
  <c r="BZ2" i="64" s="1"/>
  <c r="BY8" i="64"/>
  <c r="BY2" i="64" s="1"/>
  <c r="BX8" i="64"/>
  <c r="BX2" i="64" s="1"/>
  <c r="BW8" i="64"/>
  <c r="BW2" i="64" s="1"/>
  <c r="BV8" i="64"/>
  <c r="BV2" i="64" s="1"/>
  <c r="DI7" i="64"/>
  <c r="DH7" i="64"/>
  <c r="DG7" i="64"/>
  <c r="DF7" i="64"/>
  <c r="DE7" i="64"/>
  <c r="DD7" i="64"/>
  <c r="DC7" i="64"/>
  <c r="DB7" i="64"/>
  <c r="DA7" i="64"/>
  <c r="CZ7" i="64"/>
  <c r="CY7" i="64"/>
  <c r="CX7" i="64"/>
  <c r="CW7" i="64"/>
  <c r="CV7" i="64"/>
  <c r="CU7" i="64"/>
  <c r="CT7" i="64"/>
  <c r="CS7" i="64"/>
  <c r="CR7" i="64"/>
  <c r="CQ7" i="64"/>
  <c r="CP7" i="64"/>
  <c r="CO7" i="64"/>
  <c r="CN7" i="64"/>
  <c r="CM7" i="64"/>
  <c r="CL7" i="64"/>
  <c r="CK7" i="64"/>
  <c r="CJ7" i="64"/>
  <c r="CI7" i="64"/>
  <c r="CH7" i="64"/>
  <c r="CG7" i="64"/>
  <c r="CF7" i="64"/>
  <c r="CE7" i="64"/>
  <c r="CD7" i="64"/>
  <c r="CC7" i="64"/>
  <c r="CB7" i="64"/>
  <c r="CA7" i="64"/>
  <c r="BZ7" i="64"/>
  <c r="BY7" i="64"/>
  <c r="BX7" i="64"/>
  <c r="BW7" i="64"/>
  <c r="BV7" i="64"/>
  <c r="DI6" i="64"/>
  <c r="DH6" i="64"/>
  <c r="DG6" i="64"/>
  <c r="DF6" i="64"/>
  <c r="DE6" i="64"/>
  <c r="DD6" i="64"/>
  <c r="DC6" i="64"/>
  <c r="DB6" i="64"/>
  <c r="DA6" i="64"/>
  <c r="CZ6" i="64"/>
  <c r="CY6" i="64"/>
  <c r="CX6" i="64"/>
  <c r="CW6" i="64"/>
  <c r="CV6" i="64"/>
  <c r="CU6" i="64"/>
  <c r="CT6" i="64"/>
  <c r="CS6" i="64"/>
  <c r="CR6" i="64"/>
  <c r="CQ6" i="64"/>
  <c r="CP6" i="64"/>
  <c r="CO6" i="64"/>
  <c r="CN6" i="64"/>
  <c r="CM6" i="64"/>
  <c r="CL6" i="64"/>
  <c r="CK6" i="64"/>
  <c r="CJ6" i="64"/>
  <c r="CI6" i="64"/>
  <c r="CH6" i="64"/>
  <c r="CG6" i="64"/>
  <c r="CF6" i="64"/>
  <c r="CE6" i="64"/>
  <c r="CD6" i="64"/>
  <c r="CC6" i="64"/>
  <c r="CB6" i="64"/>
  <c r="CA6" i="64"/>
  <c r="BZ6" i="64"/>
  <c r="BY6" i="64"/>
  <c r="BX6" i="64"/>
  <c r="BW6" i="64"/>
  <c r="BV6" i="64"/>
  <c r="AR6" i="64"/>
  <c r="AR7" i="64"/>
  <c r="AR8" i="64"/>
  <c r="AR2" i="64" s="1"/>
  <c r="AR9" i="64"/>
  <c r="AR10" i="64"/>
  <c r="AR11" i="64"/>
  <c r="AR12" i="64"/>
  <c r="AR13" i="64"/>
  <c r="AR14" i="64"/>
  <c r="AR15" i="64"/>
  <c r="AR16" i="64"/>
  <c r="AR17" i="64"/>
  <c r="AR18" i="64"/>
  <c r="AR21" i="64"/>
  <c r="AR46" i="64"/>
  <c r="AR102" i="64" s="1"/>
  <c r="AR48" i="64"/>
  <c r="AR104" i="64" s="1"/>
  <c r="AR49" i="64"/>
  <c r="AR105" i="64" s="1"/>
  <c r="AR50" i="64"/>
  <c r="AR106" i="64" s="1"/>
  <c r="AR51" i="64"/>
  <c r="AR107" i="64" s="1"/>
  <c r="AR52" i="64"/>
  <c r="AR108" i="64" s="1"/>
  <c r="JE57" i="64"/>
  <c r="JE56" i="64"/>
  <c r="JE54" i="64"/>
  <c r="H54" i="64"/>
  <c r="H110" i="64" s="1"/>
  <c r="G54" i="64"/>
  <c r="G110" i="64" s="1"/>
  <c r="F54" i="64"/>
  <c r="F110" i="64" s="1"/>
  <c r="E54" i="64"/>
  <c r="E110" i="64" s="1"/>
  <c r="D54" i="64"/>
  <c r="D110" i="64" s="1"/>
  <c r="B53" i="64"/>
  <c r="BA52" i="64"/>
  <c r="BA108" i="64" s="1"/>
  <c r="AZ52" i="64"/>
  <c r="AZ108" i="64" s="1"/>
  <c r="AY52" i="64"/>
  <c r="AY108" i="64" s="1"/>
  <c r="AX52" i="64"/>
  <c r="AX108" i="64" s="1"/>
  <c r="AW52" i="64"/>
  <c r="AW108" i="64" s="1"/>
  <c r="AV52" i="64"/>
  <c r="AV108" i="64" s="1"/>
  <c r="AU52" i="64"/>
  <c r="AU108" i="64" s="1"/>
  <c r="AT52" i="64"/>
  <c r="AT108" i="64" s="1"/>
  <c r="AS52" i="64"/>
  <c r="AS108" i="64" s="1"/>
  <c r="B52" i="64"/>
  <c r="BU51" i="64"/>
  <c r="BU107" i="64" s="1"/>
  <c r="BT51" i="64"/>
  <c r="BT107" i="64" s="1"/>
  <c r="BS51" i="64"/>
  <c r="BS107" i="64" s="1"/>
  <c r="BR51" i="64"/>
  <c r="BR107" i="64" s="1"/>
  <c r="BQ51" i="64"/>
  <c r="BQ107" i="64" s="1"/>
  <c r="BP51" i="64"/>
  <c r="BP107" i="64" s="1"/>
  <c r="BO51" i="64"/>
  <c r="BO107" i="64" s="1"/>
  <c r="BN51" i="64"/>
  <c r="BN107" i="64" s="1"/>
  <c r="BM51" i="64"/>
  <c r="BM107" i="64" s="1"/>
  <c r="BL51" i="64"/>
  <c r="BL107" i="64" s="1"/>
  <c r="BK51" i="64"/>
  <c r="BK107" i="64" s="1"/>
  <c r="BJ51" i="64"/>
  <c r="BJ107" i="64" s="1"/>
  <c r="BI51" i="64"/>
  <c r="BI107" i="64" s="1"/>
  <c r="BH51" i="64"/>
  <c r="BH107" i="64" s="1"/>
  <c r="BG51" i="64"/>
  <c r="BG107" i="64" s="1"/>
  <c r="BF51" i="64"/>
  <c r="BF107" i="64" s="1"/>
  <c r="BE51" i="64"/>
  <c r="BE107" i="64" s="1"/>
  <c r="BD51" i="64"/>
  <c r="BD107" i="64" s="1"/>
  <c r="BC51" i="64"/>
  <c r="BC107" i="64" s="1"/>
  <c r="BB51" i="64"/>
  <c r="BB107" i="64" s="1"/>
  <c r="BA51" i="64"/>
  <c r="BA107" i="64" s="1"/>
  <c r="AZ51" i="64"/>
  <c r="AZ107" i="64" s="1"/>
  <c r="AY51" i="64"/>
  <c r="AY107" i="64" s="1"/>
  <c r="AX51" i="64"/>
  <c r="AX107" i="64" s="1"/>
  <c r="AW51" i="64"/>
  <c r="AW107" i="64" s="1"/>
  <c r="AV51" i="64"/>
  <c r="AV107" i="64" s="1"/>
  <c r="AU51" i="64"/>
  <c r="AU107" i="64" s="1"/>
  <c r="AT51" i="64"/>
  <c r="AT107" i="64" s="1"/>
  <c r="AS51" i="64"/>
  <c r="AS107" i="64" s="1"/>
  <c r="AQ51" i="64"/>
  <c r="AQ107" i="64" s="1"/>
  <c r="AP51" i="64"/>
  <c r="AP107" i="64" s="1"/>
  <c r="AO51" i="64"/>
  <c r="AO107" i="64" s="1"/>
  <c r="AN51" i="64"/>
  <c r="AN107" i="64" s="1"/>
  <c r="AM51" i="64"/>
  <c r="AM107" i="64" s="1"/>
  <c r="AL51" i="64"/>
  <c r="AL107" i="64" s="1"/>
  <c r="AK51" i="64"/>
  <c r="AK107" i="64" s="1"/>
  <c r="AJ51" i="64"/>
  <c r="AJ107" i="64" s="1"/>
  <c r="AI51" i="64"/>
  <c r="AI107" i="64" s="1"/>
  <c r="AH51" i="64"/>
  <c r="AH107" i="64" s="1"/>
  <c r="AG51" i="64"/>
  <c r="AG107" i="64" s="1"/>
  <c r="AF51" i="64"/>
  <c r="AF107" i="64" s="1"/>
  <c r="AE51" i="64"/>
  <c r="AE107" i="64" s="1"/>
  <c r="AD51" i="64"/>
  <c r="AD107" i="64" s="1"/>
  <c r="AC51" i="64"/>
  <c r="AC107" i="64" s="1"/>
  <c r="AB51" i="64"/>
  <c r="AB107" i="64" s="1"/>
  <c r="AA51" i="64"/>
  <c r="AA107" i="64" s="1"/>
  <c r="Z51" i="64"/>
  <c r="Z107" i="64" s="1"/>
  <c r="Y51" i="64"/>
  <c r="Y107" i="64" s="1"/>
  <c r="X51" i="64"/>
  <c r="X107" i="64" s="1"/>
  <c r="W51" i="64"/>
  <c r="W107" i="64" s="1"/>
  <c r="V51" i="64"/>
  <c r="V107" i="64" s="1"/>
  <c r="U51" i="64"/>
  <c r="U107" i="64" s="1"/>
  <c r="T51" i="64"/>
  <c r="T107" i="64" s="1"/>
  <c r="S51" i="64"/>
  <c r="S107" i="64" s="1"/>
  <c r="R51" i="64"/>
  <c r="R107" i="64" s="1"/>
  <c r="Q51" i="64"/>
  <c r="Q107" i="64" s="1"/>
  <c r="P51" i="64"/>
  <c r="P107" i="64" s="1"/>
  <c r="O51" i="64"/>
  <c r="O107" i="64" s="1"/>
  <c r="N51" i="64"/>
  <c r="N107" i="64" s="1"/>
  <c r="M51" i="64"/>
  <c r="M107" i="64" s="1"/>
  <c r="L51" i="64"/>
  <c r="L107" i="64" s="1"/>
  <c r="K51" i="64"/>
  <c r="K107" i="64" s="1"/>
  <c r="J51" i="64"/>
  <c r="J107" i="64" s="1"/>
  <c r="I51" i="64"/>
  <c r="I107" i="64" s="1"/>
  <c r="H51" i="64"/>
  <c r="H107" i="64" s="1"/>
  <c r="G51" i="64"/>
  <c r="G107" i="64" s="1"/>
  <c r="F51" i="64"/>
  <c r="F107" i="64" s="1"/>
  <c r="E51" i="64"/>
  <c r="E107" i="64" s="1"/>
  <c r="D51" i="64"/>
  <c r="D107" i="64" s="1"/>
  <c r="B51" i="64"/>
  <c r="BU50" i="64"/>
  <c r="BU106" i="64" s="1"/>
  <c r="BT50" i="64"/>
  <c r="BT106" i="64" s="1"/>
  <c r="BS50" i="64"/>
  <c r="BS106" i="64" s="1"/>
  <c r="BR50" i="64"/>
  <c r="BR106" i="64" s="1"/>
  <c r="BQ50" i="64"/>
  <c r="BQ106" i="64" s="1"/>
  <c r="BP50" i="64"/>
  <c r="BP106" i="64" s="1"/>
  <c r="BO50" i="64"/>
  <c r="BO106" i="64" s="1"/>
  <c r="BN50" i="64"/>
  <c r="BN106" i="64" s="1"/>
  <c r="BM50" i="64"/>
  <c r="BM106" i="64" s="1"/>
  <c r="BL50" i="64"/>
  <c r="BL106" i="64" s="1"/>
  <c r="BK50" i="64"/>
  <c r="BK106" i="64" s="1"/>
  <c r="BJ50" i="64"/>
  <c r="BJ106" i="64" s="1"/>
  <c r="BI50" i="64"/>
  <c r="BI106" i="64" s="1"/>
  <c r="BH50" i="64"/>
  <c r="BH106" i="64" s="1"/>
  <c r="BG50" i="64"/>
  <c r="BG106" i="64" s="1"/>
  <c r="BF50" i="64"/>
  <c r="BF106" i="64" s="1"/>
  <c r="BE50" i="64"/>
  <c r="BE106" i="64" s="1"/>
  <c r="BD50" i="64"/>
  <c r="BD106" i="64" s="1"/>
  <c r="BC50" i="64"/>
  <c r="BC106" i="64" s="1"/>
  <c r="BB50" i="64"/>
  <c r="BB106" i="64" s="1"/>
  <c r="BA50" i="64"/>
  <c r="BA106" i="64" s="1"/>
  <c r="AZ50" i="64"/>
  <c r="AZ106" i="64" s="1"/>
  <c r="AY50" i="64"/>
  <c r="AY106" i="64" s="1"/>
  <c r="AX50" i="64"/>
  <c r="AX106" i="64" s="1"/>
  <c r="AW50" i="64"/>
  <c r="AW106" i="64" s="1"/>
  <c r="AV50" i="64"/>
  <c r="AV106" i="64" s="1"/>
  <c r="AU50" i="64"/>
  <c r="AU106" i="64" s="1"/>
  <c r="AT50" i="64"/>
  <c r="AT106" i="64" s="1"/>
  <c r="AS50" i="64"/>
  <c r="AS106" i="64" s="1"/>
  <c r="AQ50" i="64"/>
  <c r="AQ106" i="64" s="1"/>
  <c r="AP50" i="64"/>
  <c r="AP106" i="64" s="1"/>
  <c r="AO50" i="64"/>
  <c r="AO106" i="64" s="1"/>
  <c r="AN50" i="64"/>
  <c r="AN106" i="64" s="1"/>
  <c r="AM50" i="64"/>
  <c r="AM106" i="64" s="1"/>
  <c r="AG50" i="64"/>
  <c r="AG106" i="64" s="1"/>
  <c r="AF50" i="64"/>
  <c r="AF106" i="64" s="1"/>
  <c r="AE50" i="64"/>
  <c r="AE106" i="64" s="1"/>
  <c r="AD50" i="64"/>
  <c r="AD106" i="64" s="1"/>
  <c r="AC50" i="64"/>
  <c r="AC106" i="64" s="1"/>
  <c r="AB50" i="64"/>
  <c r="AB106" i="64" s="1"/>
  <c r="AA50" i="64"/>
  <c r="AA106" i="64" s="1"/>
  <c r="Z50" i="64"/>
  <c r="Z106" i="64" s="1"/>
  <c r="Y50" i="64"/>
  <c r="Y106" i="64" s="1"/>
  <c r="X50" i="64"/>
  <c r="X106" i="64" s="1"/>
  <c r="W50" i="64"/>
  <c r="W106" i="64" s="1"/>
  <c r="V50" i="64"/>
  <c r="V106" i="64" s="1"/>
  <c r="U50" i="64"/>
  <c r="U106" i="64" s="1"/>
  <c r="T50" i="64"/>
  <c r="T106" i="64" s="1"/>
  <c r="S50" i="64"/>
  <c r="S106" i="64" s="1"/>
  <c r="R50" i="64"/>
  <c r="R106" i="64" s="1"/>
  <c r="Q50" i="64"/>
  <c r="Q106" i="64" s="1"/>
  <c r="P50" i="64"/>
  <c r="P106" i="64" s="1"/>
  <c r="O50" i="64"/>
  <c r="O106" i="64" s="1"/>
  <c r="N50" i="64"/>
  <c r="N106" i="64" s="1"/>
  <c r="M50" i="64"/>
  <c r="M106" i="64" s="1"/>
  <c r="L50" i="64"/>
  <c r="L106" i="64" s="1"/>
  <c r="K50" i="64"/>
  <c r="K106" i="64" s="1"/>
  <c r="J50" i="64"/>
  <c r="J106" i="64" s="1"/>
  <c r="I50" i="64"/>
  <c r="I106" i="64" s="1"/>
  <c r="H50" i="64"/>
  <c r="H106" i="64" s="1"/>
  <c r="G50" i="64"/>
  <c r="G106" i="64" s="1"/>
  <c r="F50" i="64"/>
  <c r="F106" i="64" s="1"/>
  <c r="E50" i="64"/>
  <c r="E106" i="64" s="1"/>
  <c r="D50" i="64"/>
  <c r="D106" i="64" s="1"/>
  <c r="B50" i="64"/>
  <c r="BU49" i="64"/>
  <c r="BU105" i="64" s="1"/>
  <c r="BT49" i="64"/>
  <c r="BT105" i="64" s="1"/>
  <c r="BS49" i="64"/>
  <c r="BS105" i="64" s="1"/>
  <c r="BR49" i="64"/>
  <c r="BR105" i="64" s="1"/>
  <c r="BQ49" i="64"/>
  <c r="BQ105" i="64" s="1"/>
  <c r="BP49" i="64"/>
  <c r="BP105" i="64" s="1"/>
  <c r="BO49" i="64"/>
  <c r="BO105" i="64" s="1"/>
  <c r="BN49" i="64"/>
  <c r="BN105" i="64" s="1"/>
  <c r="BM49" i="64"/>
  <c r="BM105" i="64" s="1"/>
  <c r="BL49" i="64"/>
  <c r="BL105" i="64" s="1"/>
  <c r="BK49" i="64"/>
  <c r="BK105" i="64" s="1"/>
  <c r="BJ49" i="64"/>
  <c r="BJ105" i="64" s="1"/>
  <c r="BI49" i="64"/>
  <c r="BI105" i="64" s="1"/>
  <c r="BH49" i="64"/>
  <c r="BH105" i="64" s="1"/>
  <c r="BG49" i="64"/>
  <c r="BG105" i="64" s="1"/>
  <c r="BF49" i="64"/>
  <c r="BF105" i="64" s="1"/>
  <c r="BE49" i="64"/>
  <c r="BE105" i="64" s="1"/>
  <c r="BD49" i="64"/>
  <c r="BD105" i="64" s="1"/>
  <c r="BC49" i="64"/>
  <c r="BC105" i="64" s="1"/>
  <c r="BB49" i="64"/>
  <c r="BB105" i="64" s="1"/>
  <c r="BA49" i="64"/>
  <c r="BA105" i="64" s="1"/>
  <c r="AZ49" i="64"/>
  <c r="AZ105" i="64" s="1"/>
  <c r="AY49" i="64"/>
  <c r="AY105" i="64" s="1"/>
  <c r="AX49" i="64"/>
  <c r="AX105" i="64" s="1"/>
  <c r="AW49" i="64"/>
  <c r="AW105" i="64" s="1"/>
  <c r="AV49" i="64"/>
  <c r="AV105" i="64" s="1"/>
  <c r="AU49" i="64"/>
  <c r="AU105" i="64" s="1"/>
  <c r="AT49" i="64"/>
  <c r="AT105" i="64" s="1"/>
  <c r="AS49" i="64"/>
  <c r="AS105" i="64" s="1"/>
  <c r="AQ49" i="64"/>
  <c r="AQ105" i="64" s="1"/>
  <c r="AP49" i="64"/>
  <c r="AP105" i="64" s="1"/>
  <c r="AO49" i="64"/>
  <c r="AO105" i="64" s="1"/>
  <c r="AN49" i="64"/>
  <c r="AN105" i="64" s="1"/>
  <c r="AM49" i="64"/>
  <c r="AM105" i="64" s="1"/>
  <c r="AL49" i="64"/>
  <c r="AL105" i="64" s="1"/>
  <c r="AK49" i="64"/>
  <c r="AK105" i="64" s="1"/>
  <c r="AJ49" i="64"/>
  <c r="AJ105" i="64" s="1"/>
  <c r="AI49" i="64"/>
  <c r="AI105" i="64" s="1"/>
  <c r="AH49" i="64"/>
  <c r="AH105" i="64" s="1"/>
  <c r="AG49" i="64"/>
  <c r="AG105" i="64" s="1"/>
  <c r="AF49" i="64"/>
  <c r="AF105" i="64" s="1"/>
  <c r="AE49" i="64"/>
  <c r="AE105" i="64" s="1"/>
  <c r="AD49" i="64"/>
  <c r="AD105" i="64" s="1"/>
  <c r="AC49" i="64"/>
  <c r="AC105" i="64" s="1"/>
  <c r="AB49" i="64"/>
  <c r="AB105" i="64" s="1"/>
  <c r="AA49" i="64"/>
  <c r="AA105" i="64" s="1"/>
  <c r="Z49" i="64"/>
  <c r="Z105" i="64" s="1"/>
  <c r="Y49" i="64"/>
  <c r="Y105" i="64" s="1"/>
  <c r="X49" i="64"/>
  <c r="X105" i="64" s="1"/>
  <c r="W49" i="64"/>
  <c r="W105" i="64" s="1"/>
  <c r="V49" i="64"/>
  <c r="V105" i="64" s="1"/>
  <c r="U49" i="64"/>
  <c r="U105" i="64" s="1"/>
  <c r="T49" i="64"/>
  <c r="T105" i="64" s="1"/>
  <c r="S49" i="64"/>
  <c r="S105" i="64" s="1"/>
  <c r="R49" i="64"/>
  <c r="R105" i="64" s="1"/>
  <c r="Q49" i="64"/>
  <c r="Q105" i="64" s="1"/>
  <c r="P49" i="64"/>
  <c r="P105" i="64" s="1"/>
  <c r="O49" i="64"/>
  <c r="O105" i="64" s="1"/>
  <c r="N49" i="64"/>
  <c r="N105" i="64" s="1"/>
  <c r="M49" i="64"/>
  <c r="M105" i="64" s="1"/>
  <c r="L49" i="64"/>
  <c r="L105" i="64" s="1"/>
  <c r="K49" i="64"/>
  <c r="K105" i="64" s="1"/>
  <c r="J49" i="64"/>
  <c r="J105" i="64" s="1"/>
  <c r="I49" i="64"/>
  <c r="I105" i="64" s="1"/>
  <c r="H49" i="64"/>
  <c r="H105" i="64" s="1"/>
  <c r="G49" i="64"/>
  <c r="G105" i="64" s="1"/>
  <c r="F49" i="64"/>
  <c r="F105" i="64" s="1"/>
  <c r="E49" i="64"/>
  <c r="E105" i="64" s="1"/>
  <c r="D49" i="64"/>
  <c r="D105" i="64" s="1"/>
  <c r="B49" i="64"/>
  <c r="BU48" i="64"/>
  <c r="BU104" i="64" s="1"/>
  <c r="BT48" i="64"/>
  <c r="BT104" i="64" s="1"/>
  <c r="BS48" i="64"/>
  <c r="BS104" i="64" s="1"/>
  <c r="BR48" i="64"/>
  <c r="BR104" i="64" s="1"/>
  <c r="BQ48" i="64"/>
  <c r="BQ104" i="64" s="1"/>
  <c r="BP48" i="64"/>
  <c r="BP104" i="64" s="1"/>
  <c r="BO48" i="64"/>
  <c r="BO104" i="64" s="1"/>
  <c r="BN48" i="64"/>
  <c r="BN104" i="64" s="1"/>
  <c r="BM48" i="64"/>
  <c r="BM104" i="64" s="1"/>
  <c r="BL48" i="64"/>
  <c r="BL104" i="64" s="1"/>
  <c r="BK48" i="64"/>
  <c r="BK104" i="64" s="1"/>
  <c r="BJ48" i="64"/>
  <c r="BJ104" i="64" s="1"/>
  <c r="BI48" i="64"/>
  <c r="BI104" i="64" s="1"/>
  <c r="BH48" i="64"/>
  <c r="BH104" i="64" s="1"/>
  <c r="BG48" i="64"/>
  <c r="BG104" i="64" s="1"/>
  <c r="BF48" i="64"/>
  <c r="BF104" i="64" s="1"/>
  <c r="BE48" i="64"/>
  <c r="BE104" i="64" s="1"/>
  <c r="BD48" i="64"/>
  <c r="BD104" i="64" s="1"/>
  <c r="BC48" i="64"/>
  <c r="BC104" i="64" s="1"/>
  <c r="BB48" i="64"/>
  <c r="BB104" i="64" s="1"/>
  <c r="BA48" i="64"/>
  <c r="BA104" i="64" s="1"/>
  <c r="AZ48" i="64"/>
  <c r="AZ104" i="64" s="1"/>
  <c r="AY48" i="64"/>
  <c r="AY104" i="64" s="1"/>
  <c r="AX48" i="64"/>
  <c r="AX104" i="64" s="1"/>
  <c r="AW48" i="64"/>
  <c r="AW104" i="64" s="1"/>
  <c r="AV48" i="64"/>
  <c r="AV104" i="64" s="1"/>
  <c r="AU48" i="64"/>
  <c r="AU104" i="64" s="1"/>
  <c r="AT48" i="64"/>
  <c r="AT104" i="64" s="1"/>
  <c r="AS48" i="64"/>
  <c r="AS104" i="64" s="1"/>
  <c r="AQ48" i="64"/>
  <c r="AQ104" i="64" s="1"/>
  <c r="AP48" i="64"/>
  <c r="AP104" i="64" s="1"/>
  <c r="AO48" i="64"/>
  <c r="AO104" i="64" s="1"/>
  <c r="AN48" i="64"/>
  <c r="AN104" i="64" s="1"/>
  <c r="AM48" i="64"/>
  <c r="AM104" i="64" s="1"/>
  <c r="AL48" i="64"/>
  <c r="AL104" i="64" s="1"/>
  <c r="AK48" i="64"/>
  <c r="AK104" i="64" s="1"/>
  <c r="AJ48" i="64"/>
  <c r="AJ104" i="64" s="1"/>
  <c r="AI48" i="64"/>
  <c r="AI104" i="64" s="1"/>
  <c r="AH48" i="64"/>
  <c r="AH104" i="64" s="1"/>
  <c r="AG48" i="64"/>
  <c r="AG104" i="64" s="1"/>
  <c r="AF48" i="64"/>
  <c r="AF104" i="64" s="1"/>
  <c r="AE48" i="64"/>
  <c r="AE104" i="64" s="1"/>
  <c r="AD48" i="64"/>
  <c r="AD104" i="64" s="1"/>
  <c r="AC48" i="64"/>
  <c r="AC104" i="64" s="1"/>
  <c r="AB48" i="64"/>
  <c r="AB104" i="64" s="1"/>
  <c r="AA48" i="64"/>
  <c r="AA104" i="64" s="1"/>
  <c r="Z48" i="64"/>
  <c r="Z104" i="64" s="1"/>
  <c r="Y48" i="64"/>
  <c r="Y104" i="64" s="1"/>
  <c r="X48" i="64"/>
  <c r="X104" i="64" s="1"/>
  <c r="W48" i="64"/>
  <c r="W104" i="64" s="1"/>
  <c r="V48" i="64"/>
  <c r="V104" i="64" s="1"/>
  <c r="U48" i="64"/>
  <c r="U104" i="64" s="1"/>
  <c r="T48" i="64"/>
  <c r="T104" i="64" s="1"/>
  <c r="S48" i="64"/>
  <c r="S104" i="64" s="1"/>
  <c r="R48" i="64"/>
  <c r="R104" i="64" s="1"/>
  <c r="Q48" i="64"/>
  <c r="Q104" i="64" s="1"/>
  <c r="P48" i="64"/>
  <c r="P104" i="64" s="1"/>
  <c r="O48" i="64"/>
  <c r="O104" i="64" s="1"/>
  <c r="N48" i="64"/>
  <c r="N104" i="64" s="1"/>
  <c r="M48" i="64"/>
  <c r="M104" i="64" s="1"/>
  <c r="L48" i="64"/>
  <c r="L104" i="64" s="1"/>
  <c r="K48" i="64"/>
  <c r="K104" i="64" s="1"/>
  <c r="J48" i="64"/>
  <c r="J104" i="64" s="1"/>
  <c r="I48" i="64"/>
  <c r="I104" i="64" s="1"/>
  <c r="H48" i="64"/>
  <c r="H104" i="64" s="1"/>
  <c r="G48" i="64"/>
  <c r="G104" i="64" s="1"/>
  <c r="F48" i="64"/>
  <c r="F104" i="64" s="1"/>
  <c r="E48" i="64"/>
  <c r="E104" i="64" s="1"/>
  <c r="D48" i="64"/>
  <c r="D104" i="64" s="1"/>
  <c r="B48" i="64"/>
  <c r="JE48" i="64" s="1"/>
  <c r="H47" i="64"/>
  <c r="H103" i="64" s="1"/>
  <c r="B47" i="64"/>
  <c r="AV46" i="64"/>
  <c r="AV102" i="64" s="1"/>
  <c r="AU46" i="64"/>
  <c r="AU102" i="64" s="1"/>
  <c r="AT46" i="64"/>
  <c r="AT102" i="64" s="1"/>
  <c r="AS46" i="64"/>
  <c r="AS102" i="64" s="1"/>
  <c r="AQ46" i="64"/>
  <c r="AQ102" i="64" s="1"/>
  <c r="AP46" i="64"/>
  <c r="AP102" i="64" s="1"/>
  <c r="AO46" i="64"/>
  <c r="AO102" i="64" s="1"/>
  <c r="AN46" i="64"/>
  <c r="AN102" i="64" s="1"/>
  <c r="AM46" i="64"/>
  <c r="AM102" i="64" s="1"/>
  <c r="AL46" i="64"/>
  <c r="AL102" i="64" s="1"/>
  <c r="AK46" i="64"/>
  <c r="AK102" i="64" s="1"/>
  <c r="AJ46" i="64"/>
  <c r="AJ102" i="64" s="1"/>
  <c r="AI46" i="64"/>
  <c r="AI102" i="64" s="1"/>
  <c r="AH46" i="64"/>
  <c r="AH102" i="64" s="1"/>
  <c r="AG46" i="64"/>
  <c r="AG102" i="64" s="1"/>
  <c r="AF46" i="64"/>
  <c r="AF102" i="64" s="1"/>
  <c r="AE46" i="64"/>
  <c r="AE102" i="64" s="1"/>
  <c r="AD46" i="64"/>
  <c r="AD102" i="64" s="1"/>
  <c r="AC46" i="64"/>
  <c r="AC102" i="64" s="1"/>
  <c r="AB46" i="64"/>
  <c r="AB102" i="64" s="1"/>
  <c r="AA46" i="64"/>
  <c r="AA102" i="64" s="1"/>
  <c r="Z46" i="64"/>
  <c r="Z102" i="64" s="1"/>
  <c r="Y46" i="64"/>
  <c r="Y102" i="64" s="1"/>
  <c r="X46" i="64"/>
  <c r="X102" i="64" s="1"/>
  <c r="W46" i="64"/>
  <c r="W102" i="64" s="1"/>
  <c r="V46" i="64"/>
  <c r="V102" i="64" s="1"/>
  <c r="U46" i="64"/>
  <c r="U102" i="64" s="1"/>
  <c r="T46" i="64"/>
  <c r="T102" i="64" s="1"/>
  <c r="S46" i="64"/>
  <c r="S102" i="64" s="1"/>
  <c r="R46" i="64"/>
  <c r="R102" i="64" s="1"/>
  <c r="Q46" i="64"/>
  <c r="Q102" i="64" s="1"/>
  <c r="P46" i="64"/>
  <c r="P102" i="64" s="1"/>
  <c r="O46" i="64"/>
  <c r="O102" i="64" s="1"/>
  <c r="N46" i="64"/>
  <c r="N102" i="64" s="1"/>
  <c r="M46" i="64"/>
  <c r="M102" i="64" s="1"/>
  <c r="L46" i="64"/>
  <c r="L102" i="64" s="1"/>
  <c r="K46" i="64"/>
  <c r="K102" i="64" s="1"/>
  <c r="J46" i="64"/>
  <c r="J102" i="64" s="1"/>
  <c r="I46" i="64"/>
  <c r="H46" i="64"/>
  <c r="H102" i="64" s="1"/>
  <c r="G46" i="64"/>
  <c r="G102" i="64" s="1"/>
  <c r="F46" i="64"/>
  <c r="F102" i="64" s="1"/>
  <c r="E46" i="64"/>
  <c r="E102" i="64" s="1"/>
  <c r="D46" i="64"/>
  <c r="D102" i="64" s="1"/>
  <c r="B46" i="64"/>
  <c r="JE45" i="64"/>
  <c r="H45" i="64"/>
  <c r="H101" i="64" s="1"/>
  <c r="G45" i="64"/>
  <c r="G101" i="64" s="1"/>
  <c r="F45" i="64"/>
  <c r="F101" i="64" s="1"/>
  <c r="E45" i="64"/>
  <c r="E101" i="64" s="1"/>
  <c r="D45" i="64"/>
  <c r="D101" i="64" s="1"/>
  <c r="H44" i="64"/>
  <c r="H100" i="64" s="1"/>
  <c r="G44" i="64"/>
  <c r="G100" i="64" s="1"/>
  <c r="F44" i="64"/>
  <c r="F100" i="64" s="1"/>
  <c r="E44" i="64"/>
  <c r="E100" i="64" s="1"/>
  <c r="D44" i="64"/>
  <c r="D100" i="64" s="1"/>
  <c r="JE43" i="64"/>
  <c r="H43" i="64"/>
  <c r="H99" i="64" s="1"/>
  <c r="G43" i="64"/>
  <c r="G99" i="64" s="1"/>
  <c r="F43" i="64"/>
  <c r="F99" i="64" s="1"/>
  <c r="E43" i="64"/>
  <c r="E99" i="64" s="1"/>
  <c r="D43" i="64"/>
  <c r="D99" i="64" s="1"/>
  <c r="JE42" i="64"/>
  <c r="H42" i="64"/>
  <c r="H98" i="64" s="1"/>
  <c r="G42" i="64"/>
  <c r="G98" i="64" s="1"/>
  <c r="F42" i="64"/>
  <c r="F98" i="64" s="1"/>
  <c r="E42" i="64"/>
  <c r="E98" i="64" s="1"/>
  <c r="D42" i="64"/>
  <c r="D98" i="64" s="1"/>
  <c r="JE41" i="64"/>
  <c r="JE40" i="64"/>
  <c r="JE24" i="64"/>
  <c r="JE21" i="64"/>
  <c r="BU21" i="64"/>
  <c r="BT21" i="64"/>
  <c r="BS21" i="64"/>
  <c r="BR21" i="64"/>
  <c r="BQ21" i="64"/>
  <c r="BP21" i="64"/>
  <c r="BO21" i="64"/>
  <c r="BN21" i="64"/>
  <c r="BM21" i="64"/>
  <c r="BL21" i="64"/>
  <c r="BK21" i="64"/>
  <c r="BJ21" i="64"/>
  <c r="BI21" i="64"/>
  <c r="BH21" i="64"/>
  <c r="BG21" i="64"/>
  <c r="BF21" i="64"/>
  <c r="BE21" i="64"/>
  <c r="BD21" i="64"/>
  <c r="BC21" i="64"/>
  <c r="BB21" i="64"/>
  <c r="BA21" i="64"/>
  <c r="AZ21" i="64"/>
  <c r="AY21" i="64"/>
  <c r="AX21" i="64"/>
  <c r="AW21" i="64"/>
  <c r="AV21" i="64"/>
  <c r="AU21" i="64"/>
  <c r="AT21" i="64"/>
  <c r="AS21" i="64"/>
  <c r="AQ21" i="64"/>
  <c r="AP21" i="64"/>
  <c r="AO21" i="64"/>
  <c r="AN21" i="64"/>
  <c r="AM21" i="64"/>
  <c r="AL21" i="64"/>
  <c r="AK21" i="64"/>
  <c r="AJ21" i="64"/>
  <c r="AI21" i="64"/>
  <c r="AH21" i="64"/>
  <c r="AG21" i="64"/>
  <c r="AF21" i="64"/>
  <c r="AE21" i="64"/>
  <c r="AD21" i="64"/>
  <c r="AC21" i="64"/>
  <c r="AB21" i="64"/>
  <c r="AA21" i="64"/>
  <c r="Z21" i="64"/>
  <c r="Y21" i="64"/>
  <c r="X21" i="64"/>
  <c r="W21" i="64"/>
  <c r="V21" i="64"/>
  <c r="U21" i="64"/>
  <c r="T21" i="64"/>
  <c r="S21" i="64"/>
  <c r="R21" i="64"/>
  <c r="Q21" i="64"/>
  <c r="P21" i="64"/>
  <c r="O21" i="64"/>
  <c r="N21" i="64"/>
  <c r="M21" i="64"/>
  <c r="L21" i="64"/>
  <c r="K21" i="64"/>
  <c r="J21" i="64"/>
  <c r="I21" i="64"/>
  <c r="H21" i="64"/>
  <c r="G21" i="64"/>
  <c r="F21" i="64"/>
  <c r="E21" i="64"/>
  <c r="D21" i="64"/>
  <c r="JE20" i="64"/>
  <c r="BU20" i="64"/>
  <c r="BT20" i="64"/>
  <c r="BS20" i="64"/>
  <c r="BR20" i="64"/>
  <c r="BQ20" i="64"/>
  <c r="BP20" i="64"/>
  <c r="BO20" i="64"/>
  <c r="BN20" i="64"/>
  <c r="BM20" i="64"/>
  <c r="BL20" i="64"/>
  <c r="BK20" i="64"/>
  <c r="BJ20" i="64"/>
  <c r="BI20" i="64"/>
  <c r="BH20" i="64"/>
  <c r="BG20" i="64"/>
  <c r="BF20" i="64"/>
  <c r="BE20" i="64"/>
  <c r="BD20" i="64"/>
  <c r="BC20" i="64"/>
  <c r="BB20" i="64"/>
  <c r="BA20" i="64"/>
  <c r="AZ20" i="64"/>
  <c r="AY20" i="64"/>
  <c r="AX20" i="64"/>
  <c r="AW20" i="64"/>
  <c r="AQ20" i="64"/>
  <c r="AP20" i="64"/>
  <c r="AO20" i="64"/>
  <c r="AN20" i="64"/>
  <c r="AM20" i="64"/>
  <c r="AL20" i="64"/>
  <c r="AK20" i="64"/>
  <c r="AJ20" i="64"/>
  <c r="AI20" i="64"/>
  <c r="AH20" i="64"/>
  <c r="AG20" i="64"/>
  <c r="AF20" i="64"/>
  <c r="AE20" i="64"/>
  <c r="AD20" i="64"/>
  <c r="AC20" i="64"/>
  <c r="AB20" i="64"/>
  <c r="AA20" i="64"/>
  <c r="Z20" i="64"/>
  <c r="Y20" i="64"/>
  <c r="X20" i="64"/>
  <c r="W20" i="64"/>
  <c r="V20" i="64"/>
  <c r="U20" i="64"/>
  <c r="T20" i="64"/>
  <c r="S20" i="64"/>
  <c r="R20" i="64"/>
  <c r="Q20" i="64"/>
  <c r="P20" i="64"/>
  <c r="O20" i="64"/>
  <c r="N20" i="64"/>
  <c r="M20" i="64"/>
  <c r="L20" i="64"/>
  <c r="K20" i="64"/>
  <c r="J20" i="64"/>
  <c r="I20" i="64"/>
  <c r="H20" i="64"/>
  <c r="G20" i="64"/>
  <c r="F20" i="64"/>
  <c r="E20" i="64"/>
  <c r="D20" i="64"/>
  <c r="JE19" i="64"/>
  <c r="BU19" i="64"/>
  <c r="BT19" i="64"/>
  <c r="BS19" i="64"/>
  <c r="BR19" i="64"/>
  <c r="BQ19" i="64"/>
  <c r="BP19" i="64"/>
  <c r="BO19" i="64"/>
  <c r="BN19" i="64"/>
  <c r="BM19" i="64"/>
  <c r="BL19" i="64"/>
  <c r="BK19" i="64"/>
  <c r="BJ19" i="64"/>
  <c r="BI19" i="64"/>
  <c r="BH19" i="64"/>
  <c r="BG19" i="64"/>
  <c r="BF19" i="64"/>
  <c r="BE19" i="64"/>
  <c r="BD19" i="64"/>
  <c r="BC19" i="64"/>
  <c r="BB19" i="64"/>
  <c r="BA19" i="64"/>
  <c r="AZ19" i="64"/>
  <c r="AY19" i="64"/>
  <c r="AX19" i="64"/>
  <c r="AW19" i="64"/>
  <c r="AQ19" i="64"/>
  <c r="AP19" i="64"/>
  <c r="AO19" i="64"/>
  <c r="AN19" i="64"/>
  <c r="AM19" i="64"/>
  <c r="AL19" i="64"/>
  <c r="AK19" i="64"/>
  <c r="AJ19" i="64"/>
  <c r="AI19" i="64"/>
  <c r="AH19" i="64"/>
  <c r="AG19" i="64"/>
  <c r="AF19" i="64"/>
  <c r="AE19" i="64"/>
  <c r="AD19" i="64"/>
  <c r="AC19" i="64"/>
  <c r="AB19" i="64"/>
  <c r="AA19" i="64"/>
  <c r="Z19" i="64"/>
  <c r="Y19" i="64"/>
  <c r="X19" i="64"/>
  <c r="W19" i="64"/>
  <c r="V19" i="64"/>
  <c r="U19" i="64"/>
  <c r="T19" i="64"/>
  <c r="S19" i="64"/>
  <c r="R19" i="64"/>
  <c r="Q19" i="64"/>
  <c r="P19" i="64"/>
  <c r="O19" i="64"/>
  <c r="N19" i="64"/>
  <c r="M19" i="64"/>
  <c r="L19" i="64"/>
  <c r="K19" i="64"/>
  <c r="J19" i="64"/>
  <c r="I19" i="64"/>
  <c r="H19" i="64"/>
  <c r="G19" i="64"/>
  <c r="F19" i="64"/>
  <c r="E19" i="64"/>
  <c r="D19" i="64"/>
  <c r="JE18" i="64"/>
  <c r="BU18" i="64"/>
  <c r="BT18" i="64"/>
  <c r="BS18" i="64"/>
  <c r="BR18" i="64"/>
  <c r="BQ18" i="64"/>
  <c r="BP18" i="64"/>
  <c r="BO18" i="64"/>
  <c r="BN18" i="64"/>
  <c r="BM18" i="64"/>
  <c r="BL18" i="64"/>
  <c r="BK18" i="64"/>
  <c r="BJ18" i="64"/>
  <c r="BI18" i="64"/>
  <c r="BH18" i="64"/>
  <c r="BG18" i="64"/>
  <c r="BF18" i="64"/>
  <c r="BE18" i="64"/>
  <c r="BD18" i="64"/>
  <c r="BC18" i="64"/>
  <c r="BB18" i="64"/>
  <c r="BA18" i="64"/>
  <c r="AZ18" i="64"/>
  <c r="AY18" i="64"/>
  <c r="AX18" i="64"/>
  <c r="AW18" i="64"/>
  <c r="AV18" i="64"/>
  <c r="AU18" i="64"/>
  <c r="AT18" i="64"/>
  <c r="AS18" i="64"/>
  <c r="AQ18" i="64"/>
  <c r="AP18" i="64"/>
  <c r="AO18" i="64"/>
  <c r="AN18" i="64"/>
  <c r="AM18" i="64"/>
  <c r="AL18" i="64"/>
  <c r="AK18" i="64"/>
  <c r="AJ18" i="64"/>
  <c r="AI18" i="64"/>
  <c r="AH18" i="64"/>
  <c r="AG18" i="64"/>
  <c r="AF18" i="64"/>
  <c r="AE18" i="64"/>
  <c r="AD18" i="64"/>
  <c r="AC18" i="64"/>
  <c r="AB18" i="64"/>
  <c r="AA18" i="64"/>
  <c r="Z18" i="64"/>
  <c r="Y18" i="64"/>
  <c r="X18" i="64"/>
  <c r="W18" i="64"/>
  <c r="V18" i="64"/>
  <c r="U18" i="64"/>
  <c r="T18" i="64"/>
  <c r="S18" i="64"/>
  <c r="R18" i="64"/>
  <c r="Q18" i="64"/>
  <c r="P18" i="64"/>
  <c r="O18" i="64"/>
  <c r="N18" i="64"/>
  <c r="M18" i="64"/>
  <c r="L18" i="64"/>
  <c r="K18" i="64"/>
  <c r="J18" i="64"/>
  <c r="I18" i="64"/>
  <c r="H18" i="64"/>
  <c r="G18" i="64"/>
  <c r="F18" i="64"/>
  <c r="E18" i="64"/>
  <c r="D18" i="64"/>
  <c r="JE17" i="64"/>
  <c r="BU17" i="64"/>
  <c r="BT17" i="64"/>
  <c r="BS17" i="64"/>
  <c r="BR17" i="64"/>
  <c r="BQ17" i="64"/>
  <c r="BP17" i="64"/>
  <c r="BO17" i="64"/>
  <c r="BN17" i="64"/>
  <c r="BM17" i="64"/>
  <c r="BL17" i="64"/>
  <c r="BK17" i="64"/>
  <c r="BJ17" i="64"/>
  <c r="BI17" i="64"/>
  <c r="BH17" i="64"/>
  <c r="BG17" i="64"/>
  <c r="BF17" i="64"/>
  <c r="BE17" i="64"/>
  <c r="BD17" i="64"/>
  <c r="BC17" i="64"/>
  <c r="BB17" i="64"/>
  <c r="BA17" i="64"/>
  <c r="AZ17" i="64"/>
  <c r="AY17" i="64"/>
  <c r="AX17" i="64"/>
  <c r="AW17" i="64"/>
  <c r="AV17" i="64"/>
  <c r="AU17" i="64"/>
  <c r="AT17" i="64"/>
  <c r="AS17" i="64"/>
  <c r="AQ17" i="64"/>
  <c r="AP17" i="64"/>
  <c r="AO17" i="64"/>
  <c r="AN17" i="64"/>
  <c r="AM17" i="64"/>
  <c r="AL17" i="64"/>
  <c r="AK17" i="64"/>
  <c r="AJ17" i="64"/>
  <c r="AI17" i="64"/>
  <c r="AH17" i="64"/>
  <c r="AG17" i="64"/>
  <c r="AF17" i="64"/>
  <c r="AE17" i="64"/>
  <c r="AD17" i="64"/>
  <c r="AC17" i="64"/>
  <c r="AB17" i="64"/>
  <c r="AA17" i="64"/>
  <c r="Z17" i="64"/>
  <c r="Y17" i="64"/>
  <c r="X17" i="64"/>
  <c r="W17" i="64"/>
  <c r="V17" i="64"/>
  <c r="U17" i="64"/>
  <c r="T17" i="64"/>
  <c r="S17" i="64"/>
  <c r="R17" i="64"/>
  <c r="Q17" i="64"/>
  <c r="P17" i="64"/>
  <c r="O17" i="64"/>
  <c r="N17" i="64"/>
  <c r="M17" i="64"/>
  <c r="L17" i="64"/>
  <c r="K17" i="64"/>
  <c r="J17" i="64"/>
  <c r="I17" i="64"/>
  <c r="H17" i="64"/>
  <c r="G17" i="64"/>
  <c r="F17" i="64"/>
  <c r="E17" i="64"/>
  <c r="D17" i="64"/>
  <c r="JE16" i="64"/>
  <c r="BU16" i="64"/>
  <c r="BT16" i="64"/>
  <c r="BS16" i="64"/>
  <c r="BR16" i="64"/>
  <c r="BQ16" i="64"/>
  <c r="BP16" i="64"/>
  <c r="BO16" i="64"/>
  <c r="BN16" i="64"/>
  <c r="BM16" i="64"/>
  <c r="BL16" i="64"/>
  <c r="BK16" i="64"/>
  <c r="BJ16" i="64"/>
  <c r="BI16" i="64"/>
  <c r="BH16" i="64"/>
  <c r="BG16" i="64"/>
  <c r="BF16" i="64"/>
  <c r="BE16" i="64"/>
  <c r="BD16" i="64"/>
  <c r="BC16" i="64"/>
  <c r="BB16" i="64"/>
  <c r="BA16" i="64"/>
  <c r="AZ16" i="64"/>
  <c r="AY16" i="64"/>
  <c r="AX16" i="64"/>
  <c r="AW16" i="64"/>
  <c r="AV16" i="64"/>
  <c r="AU16" i="64"/>
  <c r="AT16" i="64"/>
  <c r="AS16" i="64"/>
  <c r="AQ16" i="64"/>
  <c r="AP16" i="64"/>
  <c r="AO16" i="64"/>
  <c r="AN16" i="64"/>
  <c r="AM16" i="64"/>
  <c r="AL16" i="64"/>
  <c r="AK16" i="64"/>
  <c r="AJ16" i="64"/>
  <c r="AI16" i="64"/>
  <c r="AH16" i="64"/>
  <c r="AG16" i="64"/>
  <c r="AF16" i="64"/>
  <c r="AE16" i="64"/>
  <c r="AD16" i="64"/>
  <c r="AC16" i="64"/>
  <c r="AB16" i="64"/>
  <c r="AA16" i="64"/>
  <c r="Z16" i="64"/>
  <c r="Y16" i="64"/>
  <c r="X16" i="64"/>
  <c r="W16" i="64"/>
  <c r="V16" i="64"/>
  <c r="U16" i="64"/>
  <c r="T16" i="64"/>
  <c r="S16" i="64"/>
  <c r="R16" i="64"/>
  <c r="Q16" i="64"/>
  <c r="P16" i="64"/>
  <c r="O16" i="64"/>
  <c r="N16" i="64"/>
  <c r="M16" i="64"/>
  <c r="L16" i="64"/>
  <c r="K16" i="64"/>
  <c r="J16" i="64"/>
  <c r="I16" i="64"/>
  <c r="H16" i="64"/>
  <c r="G16" i="64"/>
  <c r="F16" i="64"/>
  <c r="E16" i="64"/>
  <c r="D16" i="64"/>
  <c r="JE15" i="64"/>
  <c r="BU15" i="64"/>
  <c r="BT15" i="64"/>
  <c r="BS15" i="64"/>
  <c r="BR15" i="64"/>
  <c r="BQ15" i="64"/>
  <c r="BP15" i="64"/>
  <c r="BO15" i="64"/>
  <c r="BN15" i="64"/>
  <c r="BM15" i="64"/>
  <c r="BL15" i="64"/>
  <c r="BK15" i="64"/>
  <c r="BJ15" i="64"/>
  <c r="BI15" i="64"/>
  <c r="BH15" i="64"/>
  <c r="BG15" i="64"/>
  <c r="BF15" i="64"/>
  <c r="BE15" i="64"/>
  <c r="BD15" i="64"/>
  <c r="BC15" i="64"/>
  <c r="BB15" i="64"/>
  <c r="BA15" i="64"/>
  <c r="AZ15" i="64"/>
  <c r="AY15" i="64"/>
  <c r="AX15" i="64"/>
  <c r="AW15" i="64"/>
  <c r="AV15" i="64"/>
  <c r="AU15" i="64"/>
  <c r="AT15" i="64"/>
  <c r="AS15" i="64"/>
  <c r="AQ15" i="64"/>
  <c r="AP15" i="64"/>
  <c r="AO15" i="64"/>
  <c r="AN15" i="64"/>
  <c r="AM15" i="64"/>
  <c r="AL15" i="64"/>
  <c r="AK15" i="64"/>
  <c r="AJ15" i="64"/>
  <c r="AI15" i="64"/>
  <c r="AH15" i="64"/>
  <c r="AG15" i="64"/>
  <c r="AF15" i="64"/>
  <c r="AE15" i="64"/>
  <c r="AD15" i="64"/>
  <c r="AC15" i="64"/>
  <c r="AB15" i="64"/>
  <c r="AA15" i="64"/>
  <c r="Z15" i="64"/>
  <c r="Y15" i="64"/>
  <c r="X15" i="64"/>
  <c r="W15" i="64"/>
  <c r="V15" i="64"/>
  <c r="U15" i="64"/>
  <c r="T15" i="64"/>
  <c r="S15" i="64"/>
  <c r="R15" i="64"/>
  <c r="Q15" i="64"/>
  <c r="P15" i="64"/>
  <c r="O15" i="64"/>
  <c r="N15" i="64"/>
  <c r="M15" i="64"/>
  <c r="L15" i="64"/>
  <c r="K15" i="64"/>
  <c r="J15" i="64"/>
  <c r="I15" i="64"/>
  <c r="H15" i="64"/>
  <c r="G15" i="64"/>
  <c r="F15" i="64"/>
  <c r="E15" i="64"/>
  <c r="D15" i="64"/>
  <c r="JE14" i="64"/>
  <c r="BU14" i="64"/>
  <c r="BT14" i="64"/>
  <c r="BS14" i="64"/>
  <c r="BR14" i="64"/>
  <c r="BQ14" i="64"/>
  <c r="BP14" i="64"/>
  <c r="BO14" i="64"/>
  <c r="BN14" i="64"/>
  <c r="BM14" i="64"/>
  <c r="BL14" i="64"/>
  <c r="BK14" i="64"/>
  <c r="BJ14" i="64"/>
  <c r="BI14" i="64"/>
  <c r="BH14" i="64"/>
  <c r="BG14" i="64"/>
  <c r="BF14" i="64"/>
  <c r="BE14" i="64"/>
  <c r="BD14" i="64"/>
  <c r="BC14" i="64"/>
  <c r="BB14" i="64"/>
  <c r="BA14" i="64"/>
  <c r="AZ14" i="64"/>
  <c r="AY14" i="64"/>
  <c r="AX14" i="64"/>
  <c r="AW14" i="64"/>
  <c r="AV14" i="64"/>
  <c r="AU14" i="64"/>
  <c r="AT14" i="64"/>
  <c r="AS14" i="64"/>
  <c r="AQ14" i="64"/>
  <c r="AP14" i="64"/>
  <c r="AO14" i="64"/>
  <c r="AN14" i="64"/>
  <c r="AM14" i="64"/>
  <c r="AL14" i="64"/>
  <c r="AK14" i="64"/>
  <c r="AJ14" i="64"/>
  <c r="AI14" i="64"/>
  <c r="AH14" i="64"/>
  <c r="AG14" i="64"/>
  <c r="AF14" i="64"/>
  <c r="AE14" i="64"/>
  <c r="AD14" i="64"/>
  <c r="AC14" i="64"/>
  <c r="AB14" i="64"/>
  <c r="AA14" i="64"/>
  <c r="Z14" i="64"/>
  <c r="Y14" i="64"/>
  <c r="X14" i="64"/>
  <c r="W14" i="64"/>
  <c r="V14" i="64"/>
  <c r="U14" i="64"/>
  <c r="T14" i="64"/>
  <c r="S14" i="64"/>
  <c r="R14" i="64"/>
  <c r="Q14" i="64"/>
  <c r="P14" i="64"/>
  <c r="O14" i="64"/>
  <c r="N14" i="64"/>
  <c r="M14" i="64"/>
  <c r="L14" i="64"/>
  <c r="K14" i="64"/>
  <c r="J14" i="64"/>
  <c r="I14" i="64"/>
  <c r="H14" i="64"/>
  <c r="G14" i="64"/>
  <c r="F14" i="64"/>
  <c r="E14" i="64"/>
  <c r="D14" i="64"/>
  <c r="JE13" i="64"/>
  <c r="BU13" i="64"/>
  <c r="BT13" i="64"/>
  <c r="BS13" i="64"/>
  <c r="BR13" i="64"/>
  <c r="BQ13" i="64"/>
  <c r="BP13" i="64"/>
  <c r="BO13" i="64"/>
  <c r="BN13" i="64"/>
  <c r="BM13" i="64"/>
  <c r="BL13" i="64"/>
  <c r="BK13" i="64"/>
  <c r="BJ13" i="64"/>
  <c r="BI13" i="64"/>
  <c r="BH13" i="64"/>
  <c r="BG13" i="64"/>
  <c r="BF13" i="64"/>
  <c r="BE13" i="64"/>
  <c r="BD13" i="64"/>
  <c r="BC13" i="64"/>
  <c r="BB13" i="64"/>
  <c r="BA13" i="64"/>
  <c r="AZ13" i="64"/>
  <c r="AY13" i="64"/>
  <c r="AX13" i="64"/>
  <c r="AW13" i="64"/>
  <c r="AV13" i="64"/>
  <c r="AU13" i="64"/>
  <c r="AT13" i="64"/>
  <c r="AS13" i="64"/>
  <c r="AQ13" i="64"/>
  <c r="AP13" i="64"/>
  <c r="AO13" i="64"/>
  <c r="AN13" i="64"/>
  <c r="AM13" i="64"/>
  <c r="AL13" i="64"/>
  <c r="AK13" i="64"/>
  <c r="AJ13" i="64"/>
  <c r="AI13" i="64"/>
  <c r="AH13" i="64"/>
  <c r="AG13" i="64"/>
  <c r="AF13" i="64"/>
  <c r="AE13" i="64"/>
  <c r="AD13" i="64"/>
  <c r="AC13" i="64"/>
  <c r="AB13" i="64"/>
  <c r="AA13" i="64"/>
  <c r="Z13" i="64"/>
  <c r="Y13" i="64"/>
  <c r="X13" i="64"/>
  <c r="W13" i="64"/>
  <c r="V13" i="64"/>
  <c r="U13" i="64"/>
  <c r="T13" i="64"/>
  <c r="S13" i="64"/>
  <c r="R13" i="64"/>
  <c r="Q13" i="64"/>
  <c r="P13" i="64"/>
  <c r="O13" i="64"/>
  <c r="N13" i="64"/>
  <c r="M13" i="64"/>
  <c r="L13" i="64"/>
  <c r="K13" i="64"/>
  <c r="J13" i="64"/>
  <c r="I13" i="64"/>
  <c r="H13" i="64"/>
  <c r="G13" i="64"/>
  <c r="F13" i="64"/>
  <c r="E13" i="64"/>
  <c r="D13" i="64"/>
  <c r="JE12" i="64"/>
  <c r="BU12" i="64"/>
  <c r="BT12" i="64"/>
  <c r="BS12" i="64"/>
  <c r="BR12" i="64"/>
  <c r="BQ12" i="64"/>
  <c r="BP12" i="64"/>
  <c r="BO12" i="64"/>
  <c r="BN12" i="64"/>
  <c r="BM12" i="64"/>
  <c r="BL12" i="64"/>
  <c r="BK12" i="64"/>
  <c r="BJ12" i="64"/>
  <c r="BI12" i="64"/>
  <c r="BH12" i="64"/>
  <c r="BG12" i="64"/>
  <c r="BF12" i="64"/>
  <c r="BE12" i="64"/>
  <c r="BD12" i="64"/>
  <c r="BC12" i="64"/>
  <c r="BB12" i="64"/>
  <c r="BA12" i="64"/>
  <c r="AZ12" i="64"/>
  <c r="AY12" i="64"/>
  <c r="AX12" i="64"/>
  <c r="AW12" i="64"/>
  <c r="AV12" i="64"/>
  <c r="AU12" i="64"/>
  <c r="AT12" i="64"/>
  <c r="AS12" i="64"/>
  <c r="AQ12" i="64"/>
  <c r="AP12" i="64"/>
  <c r="AO12" i="64"/>
  <c r="AN12" i="64"/>
  <c r="AM12" i="64"/>
  <c r="AL12" i="64"/>
  <c r="AK12" i="64"/>
  <c r="AJ12" i="64"/>
  <c r="AI12" i="64"/>
  <c r="AH12" i="64"/>
  <c r="AG12" i="64"/>
  <c r="AF12" i="64"/>
  <c r="AE12" i="64"/>
  <c r="AD12" i="64"/>
  <c r="AC12" i="64"/>
  <c r="AB12" i="64"/>
  <c r="AA12" i="64"/>
  <c r="Z12" i="64"/>
  <c r="Y12" i="64"/>
  <c r="X12" i="64"/>
  <c r="W12" i="64"/>
  <c r="V12" i="64"/>
  <c r="U12" i="64"/>
  <c r="T12" i="64"/>
  <c r="S12" i="64"/>
  <c r="R12" i="64"/>
  <c r="Q12" i="64"/>
  <c r="P12" i="64"/>
  <c r="O12" i="64"/>
  <c r="N12" i="64"/>
  <c r="M12" i="64"/>
  <c r="L12" i="64"/>
  <c r="K12" i="64"/>
  <c r="J12" i="64"/>
  <c r="I12" i="64"/>
  <c r="H12" i="64"/>
  <c r="G12" i="64"/>
  <c r="F12" i="64"/>
  <c r="E12" i="64"/>
  <c r="D12" i="64"/>
  <c r="JE11" i="64"/>
  <c r="BU11" i="64"/>
  <c r="BT11" i="64"/>
  <c r="BS11" i="64"/>
  <c r="BR11" i="64"/>
  <c r="BQ11" i="64"/>
  <c r="BP11" i="64"/>
  <c r="BO11" i="64"/>
  <c r="BN11" i="64"/>
  <c r="BM11" i="64"/>
  <c r="BL11" i="64"/>
  <c r="BK11" i="64"/>
  <c r="BJ11" i="64"/>
  <c r="BI11" i="64"/>
  <c r="BH11" i="64"/>
  <c r="BG11" i="64"/>
  <c r="BF11" i="64"/>
  <c r="BE11" i="64"/>
  <c r="BD11" i="64"/>
  <c r="BC11" i="64"/>
  <c r="BB11" i="64"/>
  <c r="BA11" i="64"/>
  <c r="AZ11" i="64"/>
  <c r="AY11" i="64"/>
  <c r="AX11" i="64"/>
  <c r="AW11" i="64"/>
  <c r="AV11" i="64"/>
  <c r="AU11" i="64"/>
  <c r="AT11" i="64"/>
  <c r="AS11" i="64"/>
  <c r="AQ11" i="64"/>
  <c r="AP11" i="64"/>
  <c r="AO11" i="64"/>
  <c r="AN11" i="64"/>
  <c r="AM11" i="64"/>
  <c r="AL11" i="64"/>
  <c r="AK11" i="64"/>
  <c r="AJ11" i="64"/>
  <c r="AI11" i="64"/>
  <c r="AH11" i="64"/>
  <c r="AG11" i="64"/>
  <c r="AF11" i="64"/>
  <c r="AE11" i="64"/>
  <c r="AD11" i="64"/>
  <c r="AC11" i="64"/>
  <c r="AB11" i="64"/>
  <c r="AA11" i="64"/>
  <c r="Z11" i="64"/>
  <c r="Y11" i="64"/>
  <c r="X11" i="64"/>
  <c r="W11" i="64"/>
  <c r="V11" i="64"/>
  <c r="U11" i="64"/>
  <c r="T11" i="64"/>
  <c r="S11" i="64"/>
  <c r="R11" i="64"/>
  <c r="Q11" i="64"/>
  <c r="P11" i="64"/>
  <c r="O11" i="64"/>
  <c r="N11" i="64"/>
  <c r="M11" i="64"/>
  <c r="L11" i="64"/>
  <c r="K11" i="64"/>
  <c r="J11" i="64"/>
  <c r="I11" i="64"/>
  <c r="H11" i="64"/>
  <c r="G11" i="64"/>
  <c r="F11" i="64"/>
  <c r="E11" i="64"/>
  <c r="D11" i="64"/>
  <c r="JE10" i="64"/>
  <c r="BU10" i="64"/>
  <c r="BT10" i="64"/>
  <c r="BS10" i="64"/>
  <c r="BR10" i="64"/>
  <c r="BQ10" i="64"/>
  <c r="BP10" i="64"/>
  <c r="BO10" i="64"/>
  <c r="BN10" i="64"/>
  <c r="BM10" i="64"/>
  <c r="BL10" i="64"/>
  <c r="BK10" i="64"/>
  <c r="BJ10" i="64"/>
  <c r="BI10" i="64"/>
  <c r="BH10" i="64"/>
  <c r="BG10" i="64"/>
  <c r="BF10" i="64"/>
  <c r="BE10" i="64"/>
  <c r="BD10" i="64"/>
  <c r="BC10" i="64"/>
  <c r="BB10" i="64"/>
  <c r="BA10" i="64"/>
  <c r="AZ10" i="64"/>
  <c r="AY10" i="64"/>
  <c r="AX10" i="64"/>
  <c r="AW10" i="64"/>
  <c r="AV10" i="64"/>
  <c r="AU10" i="64"/>
  <c r="AT10" i="64"/>
  <c r="AS10" i="64"/>
  <c r="AQ10" i="64"/>
  <c r="AP10" i="64"/>
  <c r="AO10" i="64"/>
  <c r="AN10" i="64"/>
  <c r="AM10" i="64"/>
  <c r="AL10" i="64"/>
  <c r="AK10" i="64"/>
  <c r="AJ10" i="64"/>
  <c r="AI10" i="64"/>
  <c r="AH10" i="64"/>
  <c r="AG10" i="64"/>
  <c r="AF10" i="64"/>
  <c r="AE10" i="64"/>
  <c r="AD10" i="64"/>
  <c r="AC10" i="64"/>
  <c r="AB10" i="64"/>
  <c r="AA10" i="64"/>
  <c r="Z10" i="64"/>
  <c r="Y10" i="64"/>
  <c r="X10" i="64"/>
  <c r="W10" i="64"/>
  <c r="V10" i="64"/>
  <c r="U10" i="64"/>
  <c r="T10" i="64"/>
  <c r="S10" i="64"/>
  <c r="R10" i="64"/>
  <c r="Q10" i="64"/>
  <c r="P10" i="64"/>
  <c r="O10" i="64"/>
  <c r="N10" i="64"/>
  <c r="M10" i="64"/>
  <c r="L10" i="64"/>
  <c r="K10" i="64"/>
  <c r="J10" i="64"/>
  <c r="I10" i="64"/>
  <c r="H10" i="64"/>
  <c r="G10" i="64"/>
  <c r="F10" i="64"/>
  <c r="E10" i="64"/>
  <c r="D10" i="64"/>
  <c r="JE9" i="64"/>
  <c r="BU9" i="64"/>
  <c r="BT9" i="64"/>
  <c r="BS9" i="64"/>
  <c r="BR9" i="64"/>
  <c r="BQ9" i="64"/>
  <c r="BP9" i="64"/>
  <c r="BO9" i="64"/>
  <c r="BN9" i="64"/>
  <c r="BM9" i="64"/>
  <c r="BL9" i="64"/>
  <c r="BK9" i="64"/>
  <c r="BJ9" i="64"/>
  <c r="BI9" i="64"/>
  <c r="BH9" i="64"/>
  <c r="BG9" i="64"/>
  <c r="BF9" i="64"/>
  <c r="BE9" i="64"/>
  <c r="BD9" i="64"/>
  <c r="BC9" i="64"/>
  <c r="BB9" i="64"/>
  <c r="BA9" i="64"/>
  <c r="AZ9" i="64"/>
  <c r="AY9" i="64"/>
  <c r="AX9" i="64"/>
  <c r="AW9" i="64"/>
  <c r="AV9" i="64"/>
  <c r="AU9" i="64"/>
  <c r="AT9" i="64"/>
  <c r="AS9" i="64"/>
  <c r="AQ9" i="64"/>
  <c r="AP9" i="64"/>
  <c r="AO9" i="64"/>
  <c r="AN9" i="64"/>
  <c r="AM9" i="64"/>
  <c r="AL9" i="64"/>
  <c r="AK9" i="64"/>
  <c r="AJ9" i="64"/>
  <c r="AI9" i="64"/>
  <c r="AH9" i="64"/>
  <c r="AG9" i="64"/>
  <c r="AF9" i="64"/>
  <c r="AE9" i="64"/>
  <c r="AD9" i="64"/>
  <c r="AC9" i="64"/>
  <c r="AB9" i="64"/>
  <c r="AA9" i="64"/>
  <c r="Z9" i="64"/>
  <c r="Y9" i="64"/>
  <c r="X9" i="64"/>
  <c r="W9" i="64"/>
  <c r="V9" i="64"/>
  <c r="U9" i="64"/>
  <c r="T9" i="64"/>
  <c r="S9" i="64"/>
  <c r="R9" i="64"/>
  <c r="Q9" i="64"/>
  <c r="P9" i="64"/>
  <c r="O9" i="64"/>
  <c r="N9" i="64"/>
  <c r="M9" i="64"/>
  <c r="L9" i="64"/>
  <c r="K9" i="64"/>
  <c r="J9" i="64"/>
  <c r="I9" i="64"/>
  <c r="H9" i="64"/>
  <c r="G9" i="64"/>
  <c r="F9" i="64"/>
  <c r="E9" i="64"/>
  <c r="D9" i="64"/>
  <c r="JE8" i="64"/>
  <c r="BU8" i="64"/>
  <c r="BU2" i="64" s="1"/>
  <c r="BT8" i="64"/>
  <c r="BT2" i="64" s="1"/>
  <c r="BS8" i="64"/>
  <c r="BS2" i="64" s="1"/>
  <c r="BR8" i="64"/>
  <c r="BR2" i="64" s="1"/>
  <c r="BQ8" i="64"/>
  <c r="BQ2" i="64" s="1"/>
  <c r="BP8" i="64"/>
  <c r="BP2" i="64" s="1"/>
  <c r="BO8" i="64"/>
  <c r="BO2" i="64" s="1"/>
  <c r="BN8" i="64"/>
  <c r="BN2" i="64" s="1"/>
  <c r="BM8" i="64"/>
  <c r="BM2" i="64" s="1"/>
  <c r="BL8" i="64"/>
  <c r="BL2" i="64" s="1"/>
  <c r="BK8" i="64"/>
  <c r="BK2" i="64" s="1"/>
  <c r="BJ8" i="64"/>
  <c r="BJ2" i="64" s="1"/>
  <c r="BI8" i="64"/>
  <c r="BI2" i="64" s="1"/>
  <c r="BH8" i="64"/>
  <c r="BH2" i="64" s="1"/>
  <c r="BG8" i="64"/>
  <c r="BG2" i="64" s="1"/>
  <c r="BF8" i="64"/>
  <c r="BF2" i="64" s="1"/>
  <c r="BE8" i="64"/>
  <c r="BE2" i="64" s="1"/>
  <c r="BD8" i="64"/>
  <c r="BD2" i="64" s="1"/>
  <c r="BC8" i="64"/>
  <c r="BC2" i="64" s="1"/>
  <c r="BB8" i="64"/>
  <c r="BB2" i="64" s="1"/>
  <c r="BA8" i="64"/>
  <c r="BA2" i="64" s="1"/>
  <c r="AZ8" i="64"/>
  <c r="AZ2" i="64" s="1"/>
  <c r="AY8" i="64"/>
  <c r="AY2" i="64" s="1"/>
  <c r="AX8" i="64"/>
  <c r="AX2" i="64" s="1"/>
  <c r="AW8" i="64"/>
  <c r="AW2" i="64" s="1"/>
  <c r="AV8" i="64"/>
  <c r="AV2" i="64" s="1"/>
  <c r="AU8" i="64"/>
  <c r="AU2" i="64" s="1"/>
  <c r="AT8" i="64"/>
  <c r="AT2" i="64" s="1"/>
  <c r="AS8" i="64"/>
  <c r="AS2" i="64" s="1"/>
  <c r="AQ8" i="64"/>
  <c r="AQ2" i="64" s="1"/>
  <c r="AP8" i="64"/>
  <c r="AP2" i="64" s="1"/>
  <c r="AO8" i="64"/>
  <c r="AO2" i="64" s="1"/>
  <c r="AN8" i="64"/>
  <c r="AN2" i="64" s="1"/>
  <c r="AM8" i="64"/>
  <c r="AM2" i="64" s="1"/>
  <c r="AL8" i="64"/>
  <c r="AL2" i="64" s="1"/>
  <c r="AK8" i="64"/>
  <c r="AK2" i="64" s="1"/>
  <c r="AJ8" i="64"/>
  <c r="AJ2" i="64" s="1"/>
  <c r="AI8" i="64"/>
  <c r="AI2" i="64" s="1"/>
  <c r="AH8" i="64"/>
  <c r="AH2" i="64" s="1"/>
  <c r="AG8" i="64"/>
  <c r="AG2" i="64" s="1"/>
  <c r="AF8" i="64"/>
  <c r="AF2" i="64" s="1"/>
  <c r="AE8" i="64"/>
  <c r="AE2" i="64" s="1"/>
  <c r="AD8" i="64"/>
  <c r="AD2" i="64" s="1"/>
  <c r="AC8" i="64"/>
  <c r="AC2" i="64" s="1"/>
  <c r="AB8" i="64"/>
  <c r="AB2" i="64" s="1"/>
  <c r="AA8" i="64"/>
  <c r="AA2" i="64" s="1"/>
  <c r="Z8" i="64"/>
  <c r="Z2" i="64" s="1"/>
  <c r="Y8" i="64"/>
  <c r="Y2" i="64" s="1"/>
  <c r="X8" i="64"/>
  <c r="X2" i="64" s="1"/>
  <c r="W8" i="64"/>
  <c r="W2" i="64" s="1"/>
  <c r="V8" i="64"/>
  <c r="V2" i="64" s="1"/>
  <c r="U8" i="64"/>
  <c r="U2" i="64" s="1"/>
  <c r="T8" i="64"/>
  <c r="T2" i="64" s="1"/>
  <c r="S8" i="64"/>
  <c r="S2" i="64" s="1"/>
  <c r="R8" i="64"/>
  <c r="R2" i="64" s="1"/>
  <c r="Q8" i="64"/>
  <c r="Q2" i="64" s="1"/>
  <c r="P8" i="64"/>
  <c r="P2" i="64" s="1"/>
  <c r="O8" i="64"/>
  <c r="O2" i="64" s="1"/>
  <c r="N8" i="64"/>
  <c r="N2" i="64" s="1"/>
  <c r="M8" i="64"/>
  <c r="M2" i="64" s="1"/>
  <c r="L8" i="64"/>
  <c r="L2" i="64" s="1"/>
  <c r="K8" i="64"/>
  <c r="K2" i="64" s="1"/>
  <c r="J8" i="64"/>
  <c r="J2" i="64" s="1"/>
  <c r="I8" i="64"/>
  <c r="I2" i="64" s="1"/>
  <c r="H8" i="64"/>
  <c r="H2" i="64" s="1"/>
  <c r="G8" i="64"/>
  <c r="G2" i="64" s="1"/>
  <c r="F8" i="64"/>
  <c r="F2" i="64" s="1"/>
  <c r="E8" i="64"/>
  <c r="E2" i="64" s="1"/>
  <c r="D8" i="64"/>
  <c r="D2" i="64" s="1"/>
  <c r="JE7" i="64"/>
  <c r="BU7" i="64"/>
  <c r="BT7" i="64"/>
  <c r="BS7" i="64"/>
  <c r="BR7" i="64"/>
  <c r="BQ7" i="64"/>
  <c r="BP7" i="64"/>
  <c r="BO7" i="64"/>
  <c r="BN7" i="64"/>
  <c r="BM7" i="64"/>
  <c r="BL7" i="64"/>
  <c r="BK7" i="64"/>
  <c r="BJ7" i="64"/>
  <c r="BI7" i="64"/>
  <c r="BH7" i="64"/>
  <c r="BG7" i="64"/>
  <c r="BF7" i="64"/>
  <c r="BE7" i="64"/>
  <c r="BD7" i="64"/>
  <c r="BC7" i="64"/>
  <c r="BB7" i="64"/>
  <c r="BA7" i="64"/>
  <c r="AZ7" i="64"/>
  <c r="AY7" i="64"/>
  <c r="AX7" i="64"/>
  <c r="AW7" i="64"/>
  <c r="AV7" i="64"/>
  <c r="AU7" i="64"/>
  <c r="AT7" i="64"/>
  <c r="AS7" i="64"/>
  <c r="AQ7" i="64"/>
  <c r="AP7" i="64"/>
  <c r="AO7" i="64"/>
  <c r="AN7" i="64"/>
  <c r="AM7" i="64"/>
  <c r="AL7" i="64"/>
  <c r="AK7" i="64"/>
  <c r="AJ7" i="64"/>
  <c r="AI7" i="64"/>
  <c r="AH7" i="64"/>
  <c r="AG7" i="64"/>
  <c r="AF7" i="64"/>
  <c r="AE7" i="64"/>
  <c r="AD7" i="64"/>
  <c r="AC7" i="64"/>
  <c r="AB7" i="64"/>
  <c r="AA7" i="64"/>
  <c r="Z7" i="64"/>
  <c r="Y7" i="64"/>
  <c r="X7" i="64"/>
  <c r="W7" i="64"/>
  <c r="V7" i="64"/>
  <c r="U7" i="64"/>
  <c r="T7" i="64"/>
  <c r="S7" i="64"/>
  <c r="R7" i="64"/>
  <c r="Q7" i="64"/>
  <c r="P7" i="64"/>
  <c r="O7" i="64"/>
  <c r="N7" i="64"/>
  <c r="M7" i="64"/>
  <c r="L7" i="64"/>
  <c r="K7" i="64"/>
  <c r="J7" i="64"/>
  <c r="I7" i="64"/>
  <c r="H7" i="64"/>
  <c r="G7" i="64"/>
  <c r="F7" i="64"/>
  <c r="E7" i="64"/>
  <c r="D7" i="64"/>
  <c r="JQ15" i="64"/>
  <c r="JL14" i="64"/>
  <c r="JI15" i="64"/>
  <c r="BU6" i="64"/>
  <c r="BT6" i="64"/>
  <c r="BS6" i="64"/>
  <c r="BR6" i="64"/>
  <c r="BQ6" i="64"/>
  <c r="BP6" i="64"/>
  <c r="BO6" i="64"/>
  <c r="BN6" i="64"/>
  <c r="BM6" i="64"/>
  <c r="BL6" i="64"/>
  <c r="BK6" i="64"/>
  <c r="BJ6" i="64"/>
  <c r="BI6" i="64"/>
  <c r="BH6" i="64"/>
  <c r="BG6" i="64"/>
  <c r="BF6" i="64"/>
  <c r="BE6" i="64"/>
  <c r="BD6" i="64"/>
  <c r="BC6" i="64"/>
  <c r="BB6" i="64"/>
  <c r="BA6" i="64"/>
  <c r="AZ6" i="64"/>
  <c r="AY6" i="64"/>
  <c r="AX6" i="64"/>
  <c r="AW6" i="64"/>
  <c r="AV6" i="64"/>
  <c r="AU6" i="64"/>
  <c r="AT6" i="64"/>
  <c r="AS6" i="64"/>
  <c r="AQ6" i="64"/>
  <c r="AP6" i="64"/>
  <c r="AO6" i="64"/>
  <c r="AN6" i="64"/>
  <c r="AM6" i="64"/>
  <c r="AL6" i="64"/>
  <c r="AK6" i="64"/>
  <c r="AJ6" i="64"/>
  <c r="AI6" i="64"/>
  <c r="AH6" i="64"/>
  <c r="AG6" i="64"/>
  <c r="AF6" i="64"/>
  <c r="AE6" i="64"/>
  <c r="AD6" i="64"/>
  <c r="AC6" i="64"/>
  <c r="AB6" i="64"/>
  <c r="AA6" i="64"/>
  <c r="Z6" i="64"/>
  <c r="Y6" i="64"/>
  <c r="X6" i="64"/>
  <c r="W6" i="64"/>
  <c r="V6" i="64"/>
  <c r="U6" i="64"/>
  <c r="T6" i="64"/>
  <c r="S6" i="64"/>
  <c r="R6" i="64"/>
  <c r="Q6" i="64"/>
  <c r="P6" i="64"/>
  <c r="O6" i="64"/>
  <c r="N6" i="64"/>
  <c r="M6" i="64"/>
  <c r="L6" i="64"/>
  <c r="K6" i="64"/>
  <c r="J6" i="64"/>
  <c r="I6" i="64"/>
  <c r="H6" i="64"/>
  <c r="G6" i="64"/>
  <c r="F6" i="64"/>
  <c r="E6" i="64"/>
  <c r="D6" i="64"/>
  <c r="CF6" i="59"/>
  <c r="CF7" i="59" s="1"/>
  <c r="CG6" i="59"/>
  <c r="CG12" i="59" s="1"/>
  <c r="CH6" i="59"/>
  <c r="CI6" i="59"/>
  <c r="CJ6" i="59"/>
  <c r="CK6" i="59"/>
  <c r="CK13" i="59" s="1"/>
  <c r="CL6" i="59"/>
  <c r="CL13" i="59" s="1"/>
  <c r="CM6" i="59"/>
  <c r="CM7" i="59" s="1"/>
  <c r="CN6" i="59"/>
  <c r="CN7" i="59" s="1"/>
  <c r="CO6" i="59"/>
  <c r="CO12" i="59" s="1"/>
  <c r="CP6" i="59"/>
  <c r="CP13" i="59" s="1"/>
  <c r="CQ6" i="59"/>
  <c r="CQ7" i="59" s="1"/>
  <c r="AB54" i="59"/>
  <c r="AA54" i="59"/>
  <c r="Z54" i="59"/>
  <c r="Y54" i="59"/>
  <c r="X54" i="59"/>
  <c r="AB53" i="59"/>
  <c r="AA53" i="59"/>
  <c r="Z53" i="59"/>
  <c r="Y53" i="59"/>
  <c r="X53" i="59"/>
  <c r="AB52" i="59"/>
  <c r="AA52" i="59"/>
  <c r="Z52" i="59"/>
  <c r="Y52" i="59"/>
  <c r="X52" i="59"/>
  <c r="AB51" i="59"/>
  <c r="AA51" i="59"/>
  <c r="Z51" i="59"/>
  <c r="Y51" i="59"/>
  <c r="X51" i="59"/>
  <c r="AB50" i="59"/>
  <c r="AA50" i="59"/>
  <c r="Z50" i="59"/>
  <c r="Y50" i="59"/>
  <c r="X50" i="59"/>
  <c r="AB49" i="59"/>
  <c r="AA49" i="59"/>
  <c r="Z49" i="59"/>
  <c r="Y49" i="59"/>
  <c r="X49" i="59"/>
  <c r="AB48" i="59"/>
  <c r="AA48" i="59"/>
  <c r="Z48" i="59"/>
  <c r="Y48" i="59"/>
  <c r="X48" i="59"/>
  <c r="AB46" i="59"/>
  <c r="AA46" i="59"/>
  <c r="Z46" i="59"/>
  <c r="Y46" i="59"/>
  <c r="X46" i="59"/>
  <c r="AB21" i="59"/>
  <c r="AA21" i="59"/>
  <c r="Z21" i="59"/>
  <c r="Y21" i="59"/>
  <c r="X21" i="59"/>
  <c r="AB20" i="59"/>
  <c r="AA20" i="59"/>
  <c r="Z20" i="59"/>
  <c r="Y20" i="59"/>
  <c r="X20" i="59"/>
  <c r="AB19" i="59"/>
  <c r="AA19" i="59"/>
  <c r="Z19" i="59"/>
  <c r="Y19" i="59"/>
  <c r="X19" i="59"/>
  <c r="AB18" i="59"/>
  <c r="AA18" i="59"/>
  <c r="Z18" i="59"/>
  <c r="Y18" i="59"/>
  <c r="X18" i="59"/>
  <c r="AB17" i="59"/>
  <c r="AA17" i="59"/>
  <c r="Z17" i="59"/>
  <c r="Y17" i="59"/>
  <c r="X17" i="59"/>
  <c r="AB16" i="59"/>
  <c r="AA16" i="59"/>
  <c r="Z16" i="59"/>
  <c r="Y16" i="59"/>
  <c r="X16" i="59"/>
  <c r="AB15" i="59"/>
  <c r="AA15" i="59"/>
  <c r="Z15" i="59"/>
  <c r="Y15" i="59"/>
  <c r="X15" i="59"/>
  <c r="AB14" i="59"/>
  <c r="AA14" i="59"/>
  <c r="Z14" i="59"/>
  <c r="Y14" i="59"/>
  <c r="X14" i="59"/>
  <c r="AB13" i="59"/>
  <c r="AA13" i="59"/>
  <c r="Z13" i="59"/>
  <c r="Y13" i="59"/>
  <c r="X13" i="59"/>
  <c r="AB12" i="59"/>
  <c r="AA12" i="59"/>
  <c r="Z12" i="59"/>
  <c r="Y12" i="59"/>
  <c r="X12" i="59"/>
  <c r="AB11" i="59"/>
  <c r="AA11" i="59"/>
  <c r="Z11" i="59"/>
  <c r="Y11" i="59"/>
  <c r="X11" i="59"/>
  <c r="AB10" i="59"/>
  <c r="AA10" i="59"/>
  <c r="Z10" i="59"/>
  <c r="Y10" i="59"/>
  <c r="X10" i="59"/>
  <c r="AB9" i="59"/>
  <c r="AA9" i="59"/>
  <c r="Z9" i="59"/>
  <c r="Y9" i="59"/>
  <c r="X9" i="59"/>
  <c r="AB8" i="59"/>
  <c r="AA8" i="59"/>
  <c r="Z8" i="59"/>
  <c r="Y8" i="59"/>
  <c r="X8" i="59"/>
  <c r="AB7" i="59"/>
  <c r="AA7" i="59"/>
  <c r="Z7" i="59"/>
  <c r="Y7" i="59"/>
  <c r="X7" i="59"/>
  <c r="AB6" i="59"/>
  <c r="AA6" i="59"/>
  <c r="Z6" i="59"/>
  <c r="Y6" i="59"/>
  <c r="X6" i="59"/>
  <c r="DZ58" i="63"/>
  <c r="DZ57" i="63"/>
  <c r="DZ55" i="63"/>
  <c r="AV55" i="63"/>
  <c r="AU55" i="63"/>
  <c r="AT55" i="63"/>
  <c r="AS55" i="63"/>
  <c r="AR55" i="63"/>
  <c r="AQ55" i="63"/>
  <c r="AP55" i="63"/>
  <c r="AO55" i="63"/>
  <c r="AN55" i="63"/>
  <c r="AM55" i="63"/>
  <c r="AL55" i="63"/>
  <c r="AK55" i="63"/>
  <c r="AJ55" i="63"/>
  <c r="AI55" i="63"/>
  <c r="AH55" i="63"/>
  <c r="AB55" i="63"/>
  <c r="AA55" i="63"/>
  <c r="Z55" i="63"/>
  <c r="Y55" i="63"/>
  <c r="X55" i="63"/>
  <c r="R55" i="63"/>
  <c r="Q55" i="63"/>
  <c r="P55" i="63"/>
  <c r="O55" i="63"/>
  <c r="N55" i="63"/>
  <c r="AV54" i="63"/>
  <c r="AU54" i="63"/>
  <c r="AT54" i="63"/>
  <c r="AS54" i="63"/>
  <c r="AR54" i="63"/>
  <c r="AQ54" i="63"/>
  <c r="AP54" i="63"/>
  <c r="AO54" i="63"/>
  <c r="AN54" i="63"/>
  <c r="AM54" i="63"/>
  <c r="AL54" i="63"/>
  <c r="AK54" i="63"/>
  <c r="AJ54" i="63"/>
  <c r="AI54" i="63"/>
  <c r="AH54" i="63"/>
  <c r="AB54" i="63"/>
  <c r="AA54" i="63"/>
  <c r="Z54" i="63"/>
  <c r="Y54" i="63"/>
  <c r="X54" i="63"/>
  <c r="R54" i="63"/>
  <c r="Q54" i="63"/>
  <c r="P54" i="63"/>
  <c r="O54" i="63"/>
  <c r="N54" i="63"/>
  <c r="B54" i="63"/>
  <c r="AV53" i="63"/>
  <c r="AU53" i="63"/>
  <c r="AT53" i="63"/>
  <c r="AS53" i="63"/>
  <c r="AR53" i="63"/>
  <c r="AQ53" i="63"/>
  <c r="AP53" i="63"/>
  <c r="AO53" i="63"/>
  <c r="AN53" i="63"/>
  <c r="AM53" i="63"/>
  <c r="AL53" i="63"/>
  <c r="AK53" i="63"/>
  <c r="AJ53" i="63"/>
  <c r="AI53" i="63"/>
  <c r="AH53" i="63"/>
  <c r="AB53" i="63"/>
  <c r="AA53" i="63"/>
  <c r="Z53" i="63"/>
  <c r="Y53" i="63"/>
  <c r="X53" i="63"/>
  <c r="R53" i="63"/>
  <c r="Q53" i="63"/>
  <c r="P53" i="63"/>
  <c r="O53" i="63"/>
  <c r="N53" i="63"/>
  <c r="B53" i="63"/>
  <c r="AV52" i="63"/>
  <c r="AU52" i="63"/>
  <c r="AT52" i="63"/>
  <c r="AS52" i="63"/>
  <c r="AR52" i="63"/>
  <c r="AQ52" i="63"/>
  <c r="AP52" i="63"/>
  <c r="AO52" i="63"/>
  <c r="AN52" i="63"/>
  <c r="AM52" i="63"/>
  <c r="AL52" i="63"/>
  <c r="AK52" i="63"/>
  <c r="AJ52" i="63"/>
  <c r="AI52" i="63"/>
  <c r="AH52" i="63"/>
  <c r="AG52" i="63"/>
  <c r="AF52" i="63"/>
  <c r="AE52" i="63"/>
  <c r="AD52" i="63"/>
  <c r="AC52" i="63"/>
  <c r="AB52" i="63"/>
  <c r="AA52" i="63"/>
  <c r="Z52" i="63"/>
  <c r="Y52" i="63"/>
  <c r="X52" i="63"/>
  <c r="W52" i="63"/>
  <c r="V52" i="63"/>
  <c r="U52" i="63"/>
  <c r="T52" i="63"/>
  <c r="S52" i="63"/>
  <c r="R52" i="63"/>
  <c r="Q52" i="63"/>
  <c r="P52" i="63"/>
  <c r="O52" i="63"/>
  <c r="N52" i="63"/>
  <c r="M52" i="63"/>
  <c r="L52" i="63"/>
  <c r="K52" i="63"/>
  <c r="J52" i="63"/>
  <c r="I52" i="63"/>
  <c r="H52" i="63"/>
  <c r="G52" i="63"/>
  <c r="F52" i="63"/>
  <c r="E52" i="63"/>
  <c r="D52" i="63"/>
  <c r="B52" i="63"/>
  <c r="AV51" i="63"/>
  <c r="AU51" i="63"/>
  <c r="AT51" i="63"/>
  <c r="AS51" i="63"/>
  <c r="AR51" i="63"/>
  <c r="AQ51" i="63"/>
  <c r="AP51" i="63"/>
  <c r="AO51" i="63"/>
  <c r="AN51" i="63"/>
  <c r="AM51" i="63"/>
  <c r="AL51" i="63"/>
  <c r="AK51" i="63"/>
  <c r="AJ51" i="63"/>
  <c r="AI51" i="63"/>
  <c r="AH51" i="63"/>
  <c r="AG51" i="63"/>
  <c r="AF51" i="63"/>
  <c r="AE51" i="63"/>
  <c r="AD51" i="63"/>
  <c r="AC51" i="63"/>
  <c r="AB51" i="63"/>
  <c r="AA51" i="63"/>
  <c r="Z51" i="63"/>
  <c r="Y51" i="63"/>
  <c r="X51" i="63"/>
  <c r="W51" i="63"/>
  <c r="V51" i="63"/>
  <c r="U51" i="63"/>
  <c r="T51" i="63"/>
  <c r="S51" i="63"/>
  <c r="R51" i="63"/>
  <c r="Q51" i="63"/>
  <c r="P51" i="63"/>
  <c r="O51" i="63"/>
  <c r="N51" i="63"/>
  <c r="M51" i="63"/>
  <c r="L51" i="63"/>
  <c r="K51" i="63"/>
  <c r="J51" i="63"/>
  <c r="I51" i="63"/>
  <c r="H51" i="63"/>
  <c r="G51" i="63"/>
  <c r="F51" i="63"/>
  <c r="E51" i="63"/>
  <c r="D51" i="63"/>
  <c r="B51" i="63"/>
  <c r="AV50" i="63"/>
  <c r="AU50" i="63"/>
  <c r="AT50" i="63"/>
  <c r="AS50" i="63"/>
  <c r="AR50" i="63"/>
  <c r="AQ50" i="63"/>
  <c r="AP50" i="63"/>
  <c r="AO50" i="63"/>
  <c r="AN50" i="63"/>
  <c r="AM50" i="63"/>
  <c r="AL50" i="63"/>
  <c r="AK50" i="63"/>
  <c r="AJ50" i="63"/>
  <c r="AI50" i="63"/>
  <c r="AH50" i="63"/>
  <c r="AG50" i="63"/>
  <c r="AF50" i="63"/>
  <c r="AE50" i="63"/>
  <c r="AD50" i="63"/>
  <c r="AC50" i="63"/>
  <c r="AB50" i="63"/>
  <c r="AA50" i="63"/>
  <c r="Z50" i="63"/>
  <c r="Y50" i="63"/>
  <c r="X50" i="63"/>
  <c r="W50" i="63"/>
  <c r="V50" i="63"/>
  <c r="U50" i="63"/>
  <c r="T50" i="63"/>
  <c r="S50" i="63"/>
  <c r="R50" i="63"/>
  <c r="Q50" i="63"/>
  <c r="P50" i="63"/>
  <c r="O50" i="63"/>
  <c r="N50" i="63"/>
  <c r="M50" i="63"/>
  <c r="L50" i="63"/>
  <c r="K50" i="63"/>
  <c r="J50" i="63"/>
  <c r="I50" i="63"/>
  <c r="H50" i="63"/>
  <c r="G50" i="63"/>
  <c r="F50" i="63"/>
  <c r="E50" i="63"/>
  <c r="D50" i="63"/>
  <c r="B50" i="63"/>
  <c r="AV49" i="63"/>
  <c r="AU49" i="63"/>
  <c r="AT49" i="63"/>
  <c r="AS49" i="63"/>
  <c r="AR49" i="63"/>
  <c r="AQ49" i="63"/>
  <c r="AP49" i="63"/>
  <c r="AO49" i="63"/>
  <c r="AN49" i="63"/>
  <c r="AM49" i="63"/>
  <c r="AL49" i="63"/>
  <c r="AK49" i="63"/>
  <c r="AJ49" i="63"/>
  <c r="AI49" i="63"/>
  <c r="AH49" i="63"/>
  <c r="AG49" i="63"/>
  <c r="AF49" i="63"/>
  <c r="AE49" i="63"/>
  <c r="AD49" i="63"/>
  <c r="AC49" i="63"/>
  <c r="AB49" i="63"/>
  <c r="AA49" i="63"/>
  <c r="Z49" i="63"/>
  <c r="Y49" i="63"/>
  <c r="X49" i="63"/>
  <c r="W49" i="63"/>
  <c r="V49" i="63"/>
  <c r="U49" i="63"/>
  <c r="T49" i="63"/>
  <c r="S49" i="63"/>
  <c r="R49" i="63"/>
  <c r="Q49" i="63"/>
  <c r="P49" i="63"/>
  <c r="O49" i="63"/>
  <c r="N49" i="63"/>
  <c r="M49" i="63"/>
  <c r="L49" i="63"/>
  <c r="K49" i="63"/>
  <c r="J49" i="63"/>
  <c r="I49" i="63"/>
  <c r="H49" i="63"/>
  <c r="G49" i="63"/>
  <c r="F49" i="63"/>
  <c r="E49" i="63"/>
  <c r="D49" i="63"/>
  <c r="B49" i="63"/>
  <c r="AQ48" i="63"/>
  <c r="AP48" i="63"/>
  <c r="AO48" i="63"/>
  <c r="AN48" i="63"/>
  <c r="AM48" i="63"/>
  <c r="AL48" i="63"/>
  <c r="AK48" i="63"/>
  <c r="AJ48" i="63"/>
  <c r="AI48" i="63"/>
  <c r="AH48" i="63"/>
  <c r="AB48" i="63"/>
  <c r="AA48" i="63"/>
  <c r="Z48" i="63"/>
  <c r="Y48" i="63"/>
  <c r="X48" i="63"/>
  <c r="R48" i="63"/>
  <c r="Q48" i="63"/>
  <c r="P48" i="63"/>
  <c r="O48" i="63"/>
  <c r="N48" i="63"/>
  <c r="B48" i="63"/>
  <c r="AQ47" i="63"/>
  <c r="AP47" i="63"/>
  <c r="AO47" i="63"/>
  <c r="AN47" i="63"/>
  <c r="AM47" i="63"/>
  <c r="AG47" i="63"/>
  <c r="AF47" i="63"/>
  <c r="AE47" i="63"/>
  <c r="AD47" i="63"/>
  <c r="AC47" i="63"/>
  <c r="W47" i="63"/>
  <c r="V47" i="63"/>
  <c r="U47" i="63"/>
  <c r="T47" i="63"/>
  <c r="S47" i="63"/>
  <c r="R47" i="63"/>
  <c r="Q47" i="63"/>
  <c r="P47" i="63"/>
  <c r="O47" i="63"/>
  <c r="N47" i="63"/>
  <c r="M47" i="63"/>
  <c r="L47" i="63"/>
  <c r="K47" i="63"/>
  <c r="J47" i="63"/>
  <c r="I47" i="63"/>
  <c r="H47" i="63"/>
  <c r="G47" i="63"/>
  <c r="F47" i="63"/>
  <c r="E47" i="63"/>
  <c r="D47" i="63"/>
  <c r="B47" i="63"/>
  <c r="DZ46" i="63"/>
  <c r="AQ46" i="63"/>
  <c r="AP46" i="63"/>
  <c r="AO46" i="63"/>
  <c r="AN46" i="63"/>
  <c r="AM46" i="63"/>
  <c r="R46" i="63"/>
  <c r="Q46" i="63"/>
  <c r="P46" i="63"/>
  <c r="O46" i="63"/>
  <c r="N46" i="63"/>
  <c r="AV45" i="63"/>
  <c r="AU45" i="63"/>
  <c r="AT45" i="63"/>
  <c r="AS45" i="63"/>
  <c r="AR45" i="63"/>
  <c r="AQ45" i="63"/>
  <c r="AP45" i="63"/>
  <c r="AO45" i="63"/>
  <c r="AN45" i="63"/>
  <c r="AM45" i="63"/>
  <c r="AL45" i="63"/>
  <c r="AK45" i="63"/>
  <c r="AJ45" i="63"/>
  <c r="AI45" i="63"/>
  <c r="AH45" i="63"/>
  <c r="AB45" i="63"/>
  <c r="AA45" i="63"/>
  <c r="Z45" i="63"/>
  <c r="Y45" i="63"/>
  <c r="X45" i="63"/>
  <c r="R45" i="63"/>
  <c r="Q45" i="63"/>
  <c r="P45" i="63"/>
  <c r="O45" i="63"/>
  <c r="N45" i="63"/>
  <c r="DZ44" i="63"/>
  <c r="AV44" i="63"/>
  <c r="AU44" i="63"/>
  <c r="AT44" i="63"/>
  <c r="AS44" i="63"/>
  <c r="AR44" i="63"/>
  <c r="AQ44" i="63"/>
  <c r="AP44" i="63"/>
  <c r="AO44" i="63"/>
  <c r="AN44" i="63"/>
  <c r="AM44" i="63"/>
  <c r="AL44" i="63"/>
  <c r="AK44" i="63"/>
  <c r="AJ44" i="63"/>
  <c r="AI44" i="63"/>
  <c r="AH44" i="63"/>
  <c r="AB44" i="63"/>
  <c r="AA44" i="63"/>
  <c r="Z44" i="63"/>
  <c r="Y44" i="63"/>
  <c r="X44" i="63"/>
  <c r="R44" i="63"/>
  <c r="Q44" i="63"/>
  <c r="P44" i="63"/>
  <c r="O44" i="63"/>
  <c r="N44" i="63"/>
  <c r="DZ43" i="63"/>
  <c r="AQ43" i="63"/>
  <c r="AP43" i="63"/>
  <c r="AO43" i="63"/>
  <c r="AN43" i="63"/>
  <c r="AM43" i="63"/>
  <c r="AB43" i="63"/>
  <c r="AA43" i="63"/>
  <c r="Z43" i="63"/>
  <c r="Y43" i="63"/>
  <c r="X43" i="63"/>
  <c r="DZ41" i="63"/>
  <c r="DZ40" i="63"/>
  <c r="DZ37" i="63"/>
  <c r="DZ36" i="63"/>
  <c r="DZ35" i="63"/>
  <c r="DZ34" i="63"/>
  <c r="DZ33" i="63"/>
  <c r="DZ32" i="63"/>
  <c r="DZ31" i="63"/>
  <c r="DZ30" i="63"/>
  <c r="DZ29" i="63"/>
  <c r="DZ27" i="63"/>
  <c r="DZ26" i="63"/>
  <c r="DZ25" i="63"/>
  <c r="DZ24" i="63"/>
  <c r="DZ21" i="63"/>
  <c r="AV21" i="63"/>
  <c r="AU21" i="63"/>
  <c r="AT21" i="63"/>
  <c r="AS21" i="63"/>
  <c r="AR21" i="63"/>
  <c r="AQ21" i="63"/>
  <c r="AP21" i="63"/>
  <c r="AO21" i="63"/>
  <c r="AN21" i="63"/>
  <c r="AM21" i="63"/>
  <c r="AL21" i="63"/>
  <c r="AK21" i="63"/>
  <c r="AJ21" i="63"/>
  <c r="AI21" i="63"/>
  <c r="AH21" i="63"/>
  <c r="AG21" i="63"/>
  <c r="AF21" i="63"/>
  <c r="AE21" i="63"/>
  <c r="AD21" i="63"/>
  <c r="AC21" i="63"/>
  <c r="AB21" i="63"/>
  <c r="AA21" i="63"/>
  <c r="Z21" i="63"/>
  <c r="Y21" i="63"/>
  <c r="X21" i="63"/>
  <c r="W21" i="63"/>
  <c r="V21" i="63"/>
  <c r="U21" i="63"/>
  <c r="T21" i="63"/>
  <c r="S21" i="63"/>
  <c r="R21" i="63"/>
  <c r="Q21" i="63"/>
  <c r="P21" i="63"/>
  <c r="O21" i="63"/>
  <c r="N21" i="63"/>
  <c r="M21" i="63"/>
  <c r="L21" i="63"/>
  <c r="K21" i="63"/>
  <c r="J21" i="63"/>
  <c r="I21" i="63"/>
  <c r="H21" i="63"/>
  <c r="G21" i="63"/>
  <c r="F21" i="63"/>
  <c r="E21" i="63"/>
  <c r="D21" i="63"/>
  <c r="DZ20" i="63"/>
  <c r="AV20" i="63"/>
  <c r="AU20" i="63"/>
  <c r="AT20" i="63"/>
  <c r="AS20" i="63"/>
  <c r="AR20" i="63"/>
  <c r="AQ20" i="63"/>
  <c r="AP20" i="63"/>
  <c r="AO20" i="63"/>
  <c r="AN20" i="63"/>
  <c r="AM20" i="63"/>
  <c r="AL20" i="63"/>
  <c r="AK20" i="63"/>
  <c r="AJ20" i="63"/>
  <c r="AI20" i="63"/>
  <c r="AH20" i="63"/>
  <c r="AG20" i="63"/>
  <c r="AF20" i="63"/>
  <c r="AE20" i="63"/>
  <c r="AD20" i="63"/>
  <c r="AC20" i="63"/>
  <c r="AB20" i="63"/>
  <c r="AA20" i="63"/>
  <c r="Z20" i="63"/>
  <c r="Y20" i="63"/>
  <c r="X20" i="63"/>
  <c r="W20" i="63"/>
  <c r="V20" i="63"/>
  <c r="U20" i="63"/>
  <c r="T20" i="63"/>
  <c r="S20" i="63"/>
  <c r="R20" i="63"/>
  <c r="Q20" i="63"/>
  <c r="P20" i="63"/>
  <c r="O20" i="63"/>
  <c r="N20" i="63"/>
  <c r="DZ19" i="63"/>
  <c r="AV19" i="63"/>
  <c r="AU19" i="63"/>
  <c r="AT19" i="63"/>
  <c r="AS19" i="63"/>
  <c r="AR19" i="63"/>
  <c r="AQ19" i="63"/>
  <c r="AP19" i="63"/>
  <c r="AO19" i="63"/>
  <c r="AN19" i="63"/>
  <c r="AM19" i="63"/>
  <c r="AL19" i="63"/>
  <c r="AK19" i="63"/>
  <c r="AJ19" i="63"/>
  <c r="AI19" i="63"/>
  <c r="AH19" i="63"/>
  <c r="AG19" i="63"/>
  <c r="AF19" i="63"/>
  <c r="AE19" i="63"/>
  <c r="AD19" i="63"/>
  <c r="AC19" i="63"/>
  <c r="AB19" i="63"/>
  <c r="AA19" i="63"/>
  <c r="Z19" i="63"/>
  <c r="Y19" i="63"/>
  <c r="X19" i="63"/>
  <c r="W19" i="63"/>
  <c r="V19" i="63"/>
  <c r="U19" i="63"/>
  <c r="T19" i="63"/>
  <c r="S19" i="63"/>
  <c r="R19" i="63"/>
  <c r="Q19" i="63"/>
  <c r="P19" i="63"/>
  <c r="O19" i="63"/>
  <c r="N19" i="63"/>
  <c r="DZ18" i="63"/>
  <c r="AV18" i="63"/>
  <c r="AU18" i="63"/>
  <c r="AT18" i="63"/>
  <c r="AS18" i="63"/>
  <c r="AR18" i="63"/>
  <c r="AQ18" i="63"/>
  <c r="AP18" i="63"/>
  <c r="AO18" i="63"/>
  <c r="AN18" i="63"/>
  <c r="AM18" i="63"/>
  <c r="AL18" i="63"/>
  <c r="AK18" i="63"/>
  <c r="AJ18" i="63"/>
  <c r="AI18" i="63"/>
  <c r="AH18" i="63"/>
  <c r="AG18" i="63"/>
  <c r="AF18" i="63"/>
  <c r="AE18" i="63"/>
  <c r="AD18" i="63"/>
  <c r="AC18" i="63"/>
  <c r="AB18" i="63"/>
  <c r="AA18" i="63"/>
  <c r="Z18" i="63"/>
  <c r="Y18" i="63"/>
  <c r="X18" i="63"/>
  <c r="W18" i="63"/>
  <c r="V18" i="63"/>
  <c r="U18" i="63"/>
  <c r="T18" i="63"/>
  <c r="S18" i="63"/>
  <c r="R18" i="63"/>
  <c r="Q18" i="63"/>
  <c r="P18" i="63"/>
  <c r="O18" i="63"/>
  <c r="N18" i="63"/>
  <c r="M18" i="63"/>
  <c r="L18" i="63"/>
  <c r="K18" i="63"/>
  <c r="J18" i="63"/>
  <c r="I18" i="63"/>
  <c r="H18" i="63"/>
  <c r="G18" i="63"/>
  <c r="F18" i="63"/>
  <c r="E18" i="63"/>
  <c r="D18" i="63"/>
  <c r="DZ17" i="63"/>
  <c r="AV17" i="63"/>
  <c r="AU17" i="63"/>
  <c r="AT17" i="63"/>
  <c r="AS17" i="63"/>
  <c r="AR17" i="63"/>
  <c r="AQ17" i="63"/>
  <c r="AP17" i="63"/>
  <c r="AO17" i="63"/>
  <c r="AN17" i="63"/>
  <c r="AM17" i="63"/>
  <c r="AL17" i="63"/>
  <c r="AK17" i="63"/>
  <c r="AJ17" i="63"/>
  <c r="AI17" i="63"/>
  <c r="AH17" i="63"/>
  <c r="AG17" i="63"/>
  <c r="AF17" i="63"/>
  <c r="AE17" i="63"/>
  <c r="AD17" i="63"/>
  <c r="AC17" i="63"/>
  <c r="AB17" i="63"/>
  <c r="AA17" i="63"/>
  <c r="Z17" i="63"/>
  <c r="Y17" i="63"/>
  <c r="X17" i="63"/>
  <c r="W17" i="63"/>
  <c r="V17" i="63"/>
  <c r="U17" i="63"/>
  <c r="T17" i="63"/>
  <c r="S17" i="63"/>
  <c r="R17" i="63"/>
  <c r="Q17" i="63"/>
  <c r="P17" i="63"/>
  <c r="O17" i="63"/>
  <c r="N17" i="63"/>
  <c r="M17" i="63"/>
  <c r="L17" i="63"/>
  <c r="K17" i="63"/>
  <c r="J17" i="63"/>
  <c r="I17" i="63"/>
  <c r="H17" i="63"/>
  <c r="G17" i="63"/>
  <c r="F17" i="63"/>
  <c r="E17" i="63"/>
  <c r="D17" i="63"/>
  <c r="DZ16" i="63"/>
  <c r="AV16" i="63"/>
  <c r="AU16" i="63"/>
  <c r="AT16" i="63"/>
  <c r="AS16" i="63"/>
  <c r="AR16" i="63"/>
  <c r="AQ16" i="63"/>
  <c r="AP16" i="63"/>
  <c r="AO16" i="63"/>
  <c r="AN16" i="63"/>
  <c r="AM16" i="63"/>
  <c r="AL16" i="63"/>
  <c r="AK16" i="63"/>
  <c r="AJ16" i="63"/>
  <c r="AI16" i="63"/>
  <c r="AH16" i="63"/>
  <c r="AG16" i="63"/>
  <c r="AF16" i="63"/>
  <c r="AE16" i="63"/>
  <c r="AD16" i="63"/>
  <c r="AC16" i="63"/>
  <c r="AB16" i="63"/>
  <c r="AA16" i="63"/>
  <c r="Z16" i="63"/>
  <c r="Y16" i="63"/>
  <c r="X16" i="63"/>
  <c r="W16" i="63"/>
  <c r="V16" i="63"/>
  <c r="U16" i="63"/>
  <c r="T16" i="63"/>
  <c r="S16" i="63"/>
  <c r="R16" i="63"/>
  <c r="Q16" i="63"/>
  <c r="P16" i="63"/>
  <c r="O16" i="63"/>
  <c r="N16" i="63"/>
  <c r="M16" i="63"/>
  <c r="L16" i="63"/>
  <c r="K16" i="63"/>
  <c r="J16" i="63"/>
  <c r="I16" i="63"/>
  <c r="H16" i="63"/>
  <c r="G16" i="63"/>
  <c r="F16" i="63"/>
  <c r="E16" i="63"/>
  <c r="D16" i="63"/>
  <c r="DZ15" i="63"/>
  <c r="AV15" i="63"/>
  <c r="AU15" i="63"/>
  <c r="AT15" i="63"/>
  <c r="AS15" i="63"/>
  <c r="AR15" i="63"/>
  <c r="AQ15" i="63"/>
  <c r="AP15" i="63"/>
  <c r="AO15" i="63"/>
  <c r="AN15" i="63"/>
  <c r="AM15" i="63"/>
  <c r="AL15" i="63"/>
  <c r="AK15" i="63"/>
  <c r="AJ15" i="63"/>
  <c r="AI15" i="63"/>
  <c r="AH15" i="63"/>
  <c r="AG15" i="63"/>
  <c r="AF15" i="63"/>
  <c r="AE15" i="63"/>
  <c r="AD15" i="63"/>
  <c r="AC15" i="63"/>
  <c r="AB15" i="63"/>
  <c r="AA15" i="63"/>
  <c r="Z15" i="63"/>
  <c r="Y15" i="63"/>
  <c r="X15" i="63"/>
  <c r="W15" i="63"/>
  <c r="V15" i="63"/>
  <c r="U15" i="63"/>
  <c r="T15" i="63"/>
  <c r="S15" i="63"/>
  <c r="R15" i="63"/>
  <c r="Q15" i="63"/>
  <c r="P15" i="63"/>
  <c r="O15" i="63"/>
  <c r="N15" i="63"/>
  <c r="M15" i="63"/>
  <c r="L15" i="63"/>
  <c r="K15" i="63"/>
  <c r="J15" i="63"/>
  <c r="I15" i="63"/>
  <c r="H15" i="63"/>
  <c r="G15" i="63"/>
  <c r="F15" i="63"/>
  <c r="E15" i="63"/>
  <c r="D15" i="63"/>
  <c r="DZ14" i="63"/>
  <c r="AV14" i="63"/>
  <c r="AU14" i="63"/>
  <c r="AT14" i="63"/>
  <c r="AS14" i="63"/>
  <c r="AR14" i="63"/>
  <c r="AQ14" i="63"/>
  <c r="AP14" i="63"/>
  <c r="AO14" i="63"/>
  <c r="AN14" i="63"/>
  <c r="AM14" i="63"/>
  <c r="AL14" i="63"/>
  <c r="AK14" i="63"/>
  <c r="AJ14" i="63"/>
  <c r="AI14" i="63"/>
  <c r="AH14" i="63"/>
  <c r="AG14" i="63"/>
  <c r="AF14" i="63"/>
  <c r="AE14" i="63"/>
  <c r="AD14" i="63"/>
  <c r="AC14" i="63"/>
  <c r="AB14" i="63"/>
  <c r="AA14" i="63"/>
  <c r="Z14" i="63"/>
  <c r="Y14" i="63"/>
  <c r="X14" i="63"/>
  <c r="W14" i="63"/>
  <c r="V14" i="63"/>
  <c r="U14" i="63"/>
  <c r="T14" i="63"/>
  <c r="S14" i="63"/>
  <c r="R14" i="63"/>
  <c r="Q14" i="63"/>
  <c r="P14" i="63"/>
  <c r="O14" i="63"/>
  <c r="N14" i="63"/>
  <c r="M14" i="63"/>
  <c r="L14" i="63"/>
  <c r="K14" i="63"/>
  <c r="J14" i="63"/>
  <c r="I14" i="63"/>
  <c r="H14" i="63"/>
  <c r="G14" i="63"/>
  <c r="F14" i="63"/>
  <c r="E14" i="63"/>
  <c r="D14" i="63"/>
  <c r="DZ13" i="63"/>
  <c r="AV13" i="63"/>
  <c r="AU13" i="63"/>
  <c r="AT13" i="63"/>
  <c r="AS13" i="63"/>
  <c r="AR13" i="63"/>
  <c r="AQ13" i="63"/>
  <c r="AP13" i="63"/>
  <c r="AO13" i="63"/>
  <c r="AN13" i="63"/>
  <c r="AM13" i="63"/>
  <c r="AL13" i="63"/>
  <c r="AK13" i="63"/>
  <c r="AJ13" i="63"/>
  <c r="AI13" i="63"/>
  <c r="AH13" i="63"/>
  <c r="AG13" i="63"/>
  <c r="AF13" i="63"/>
  <c r="AE13" i="63"/>
  <c r="AD13" i="63"/>
  <c r="AC13" i="63"/>
  <c r="AB13" i="63"/>
  <c r="AA13" i="63"/>
  <c r="Z13" i="63"/>
  <c r="Y13" i="63"/>
  <c r="X13" i="63"/>
  <c r="W13" i="63"/>
  <c r="V13" i="63"/>
  <c r="U13" i="63"/>
  <c r="T13" i="63"/>
  <c r="S13" i="63"/>
  <c r="R13" i="63"/>
  <c r="Q13" i="63"/>
  <c r="P13" i="63"/>
  <c r="O13" i="63"/>
  <c r="N13" i="63"/>
  <c r="M13" i="63"/>
  <c r="L13" i="63"/>
  <c r="K13" i="63"/>
  <c r="J13" i="63"/>
  <c r="I13" i="63"/>
  <c r="H13" i="63"/>
  <c r="G13" i="63"/>
  <c r="F13" i="63"/>
  <c r="E13" i="63"/>
  <c r="D13" i="63"/>
  <c r="DZ12" i="63"/>
  <c r="AV12" i="63"/>
  <c r="AU12" i="63"/>
  <c r="AT12" i="63"/>
  <c r="AS12" i="63"/>
  <c r="AR12" i="63"/>
  <c r="AQ12" i="63"/>
  <c r="AP12" i="63"/>
  <c r="AO12" i="63"/>
  <c r="AN12" i="63"/>
  <c r="AM12" i="63"/>
  <c r="AL12" i="63"/>
  <c r="AK12" i="63"/>
  <c r="AJ12" i="63"/>
  <c r="AI12" i="63"/>
  <c r="AH12" i="63"/>
  <c r="AG12" i="63"/>
  <c r="AF12" i="63"/>
  <c r="AE12" i="63"/>
  <c r="AD12" i="63"/>
  <c r="AC12" i="63"/>
  <c r="AB12" i="63"/>
  <c r="AA12" i="63"/>
  <c r="Z12" i="63"/>
  <c r="Y12" i="63"/>
  <c r="X12" i="63"/>
  <c r="W12" i="63"/>
  <c r="V12" i="63"/>
  <c r="U12" i="63"/>
  <c r="T12" i="63"/>
  <c r="S12" i="63"/>
  <c r="R12" i="63"/>
  <c r="Q12" i="63"/>
  <c r="P12" i="63"/>
  <c r="O12" i="63"/>
  <c r="N12" i="63"/>
  <c r="M12" i="63"/>
  <c r="L12" i="63"/>
  <c r="K12" i="63"/>
  <c r="J12" i="63"/>
  <c r="I12" i="63"/>
  <c r="H12" i="63"/>
  <c r="G12" i="63"/>
  <c r="F12" i="63"/>
  <c r="E12" i="63"/>
  <c r="D12" i="63"/>
  <c r="DZ11" i="63"/>
  <c r="AV11" i="63"/>
  <c r="AU11" i="63"/>
  <c r="AT11" i="63"/>
  <c r="AS11" i="63"/>
  <c r="AR11" i="63"/>
  <c r="AQ11" i="63"/>
  <c r="AP11" i="63"/>
  <c r="AO11" i="63"/>
  <c r="AN11" i="63"/>
  <c r="AM11" i="63"/>
  <c r="AL11" i="63"/>
  <c r="AK11" i="63"/>
  <c r="AJ11" i="63"/>
  <c r="AI11" i="63"/>
  <c r="AH11" i="63"/>
  <c r="AG11" i="63"/>
  <c r="AF11" i="63"/>
  <c r="AE11" i="63"/>
  <c r="AD11" i="63"/>
  <c r="AC11" i="63"/>
  <c r="AB11" i="63"/>
  <c r="AA11" i="63"/>
  <c r="Z11" i="63"/>
  <c r="Y11" i="63"/>
  <c r="X11" i="63"/>
  <c r="W11" i="63"/>
  <c r="V11" i="63"/>
  <c r="U11" i="63"/>
  <c r="T11" i="63"/>
  <c r="S11" i="63"/>
  <c r="R11" i="63"/>
  <c r="Q11" i="63"/>
  <c r="P11" i="63"/>
  <c r="O11" i="63"/>
  <c r="N11" i="63"/>
  <c r="M11" i="63"/>
  <c r="L11" i="63"/>
  <c r="K11" i="63"/>
  <c r="J11" i="63"/>
  <c r="I11" i="63"/>
  <c r="H11" i="63"/>
  <c r="G11" i="63"/>
  <c r="F11" i="63"/>
  <c r="E11" i="63"/>
  <c r="D11" i="63"/>
  <c r="DZ10" i="63"/>
  <c r="AV10" i="63"/>
  <c r="AU10" i="63"/>
  <c r="AT10" i="63"/>
  <c r="AS10" i="63"/>
  <c r="AR10" i="63"/>
  <c r="AQ10" i="63"/>
  <c r="AP10" i="63"/>
  <c r="AO10" i="63"/>
  <c r="AN10" i="63"/>
  <c r="AM10" i="63"/>
  <c r="AL10" i="63"/>
  <c r="AK10" i="63"/>
  <c r="AJ10" i="63"/>
  <c r="AI10" i="63"/>
  <c r="AH10" i="63"/>
  <c r="AG10" i="63"/>
  <c r="AF10" i="63"/>
  <c r="AE10" i="63"/>
  <c r="AD10" i="63"/>
  <c r="AC10" i="63"/>
  <c r="AB10" i="63"/>
  <c r="AA10" i="63"/>
  <c r="Z10" i="63"/>
  <c r="Y10" i="63"/>
  <c r="X10" i="63"/>
  <c r="W10" i="63"/>
  <c r="V10" i="63"/>
  <c r="U10" i="63"/>
  <c r="T10" i="63"/>
  <c r="S10" i="63"/>
  <c r="R10" i="63"/>
  <c r="Q10" i="63"/>
  <c r="P10" i="63"/>
  <c r="O10" i="63"/>
  <c r="N10" i="63"/>
  <c r="M10" i="63"/>
  <c r="L10" i="63"/>
  <c r="K10" i="63"/>
  <c r="J10" i="63"/>
  <c r="I10" i="63"/>
  <c r="H10" i="63"/>
  <c r="G10" i="63"/>
  <c r="F10" i="63"/>
  <c r="E10" i="63"/>
  <c r="D10" i="63"/>
  <c r="DZ9" i="63"/>
  <c r="AV9" i="63"/>
  <c r="AU9" i="63"/>
  <c r="AT9" i="63"/>
  <c r="AS9" i="63"/>
  <c r="AR9" i="63"/>
  <c r="AQ9" i="63"/>
  <c r="AP9" i="63"/>
  <c r="AO9" i="63"/>
  <c r="AN9" i="63"/>
  <c r="AM9" i="63"/>
  <c r="AL9" i="63"/>
  <c r="AK9" i="63"/>
  <c r="AJ9" i="63"/>
  <c r="AI9" i="63"/>
  <c r="AH9" i="63"/>
  <c r="AG9" i="63"/>
  <c r="AF9" i="63"/>
  <c r="AE9" i="63"/>
  <c r="AD9" i="63"/>
  <c r="AC9" i="63"/>
  <c r="AB9" i="63"/>
  <c r="AA9" i="63"/>
  <c r="Z9" i="63"/>
  <c r="Y9" i="63"/>
  <c r="X9" i="63"/>
  <c r="W9" i="63"/>
  <c r="V9" i="63"/>
  <c r="U9" i="63"/>
  <c r="T9" i="63"/>
  <c r="S9" i="63"/>
  <c r="R9" i="63"/>
  <c r="Q9" i="63"/>
  <c r="P9" i="63"/>
  <c r="O9" i="63"/>
  <c r="N9" i="63"/>
  <c r="M9" i="63"/>
  <c r="L9" i="63"/>
  <c r="K9" i="63"/>
  <c r="J9" i="63"/>
  <c r="I9" i="63"/>
  <c r="H9" i="63"/>
  <c r="G9" i="63"/>
  <c r="F9" i="63"/>
  <c r="E9" i="63"/>
  <c r="D9" i="63"/>
  <c r="DZ8" i="63"/>
  <c r="AV8" i="63"/>
  <c r="AU8" i="63"/>
  <c r="AT8" i="63"/>
  <c r="AS8" i="63"/>
  <c r="AR8" i="63"/>
  <c r="AQ8" i="63"/>
  <c r="AP8" i="63"/>
  <c r="AO8" i="63"/>
  <c r="AN8" i="63"/>
  <c r="AM8" i="63"/>
  <c r="AL8" i="63"/>
  <c r="AK8" i="63"/>
  <c r="AJ8" i="63"/>
  <c r="AI8" i="63"/>
  <c r="AH8" i="63"/>
  <c r="AG8" i="63"/>
  <c r="AF8" i="63"/>
  <c r="AE8" i="63"/>
  <c r="AD8" i="63"/>
  <c r="AC8" i="63"/>
  <c r="AB8" i="63"/>
  <c r="AA8" i="63"/>
  <c r="Z8" i="63"/>
  <c r="Y8" i="63"/>
  <c r="X8" i="63"/>
  <c r="W8" i="63"/>
  <c r="V8" i="63"/>
  <c r="U8" i="63"/>
  <c r="T8" i="63"/>
  <c r="S8" i="63"/>
  <c r="R8" i="63"/>
  <c r="Q8" i="63"/>
  <c r="P8" i="63"/>
  <c r="O8" i="63"/>
  <c r="N8" i="63"/>
  <c r="M8" i="63"/>
  <c r="L8" i="63"/>
  <c r="K8" i="63"/>
  <c r="J8" i="63"/>
  <c r="I8" i="63"/>
  <c r="H8" i="63"/>
  <c r="G8" i="63"/>
  <c r="F8" i="63"/>
  <c r="E8" i="63"/>
  <c r="D8" i="63"/>
  <c r="DZ7" i="63"/>
  <c r="AV7" i="63"/>
  <c r="AU7" i="63"/>
  <c r="AT7" i="63"/>
  <c r="AS7" i="63"/>
  <c r="AR7" i="63"/>
  <c r="AQ7" i="63"/>
  <c r="AP7" i="63"/>
  <c r="AO7" i="63"/>
  <c r="AN7" i="63"/>
  <c r="AM7" i="63"/>
  <c r="AL7" i="63"/>
  <c r="AK7" i="63"/>
  <c r="AJ7" i="63"/>
  <c r="AI7" i="63"/>
  <c r="AH7" i="63"/>
  <c r="AG7" i="63"/>
  <c r="AF7" i="63"/>
  <c r="AE7" i="63"/>
  <c r="AD7" i="63"/>
  <c r="AC7" i="63"/>
  <c r="AB7" i="63"/>
  <c r="AA7" i="63"/>
  <c r="Z7" i="63"/>
  <c r="Y7" i="63"/>
  <c r="X7" i="63"/>
  <c r="W7" i="63"/>
  <c r="V7" i="63"/>
  <c r="U7" i="63"/>
  <c r="T7" i="63"/>
  <c r="S7" i="63"/>
  <c r="R7" i="63"/>
  <c r="Q7" i="63"/>
  <c r="P7" i="63"/>
  <c r="O7" i="63"/>
  <c r="N7" i="63"/>
  <c r="M7" i="63"/>
  <c r="L7" i="63"/>
  <c r="K7" i="63"/>
  <c r="J7" i="63"/>
  <c r="I7" i="63"/>
  <c r="H7" i="63"/>
  <c r="G7" i="63"/>
  <c r="F7" i="63"/>
  <c r="E7" i="63"/>
  <c r="D7" i="63"/>
  <c r="EI6" i="63"/>
  <c r="EI12" i="63" s="1"/>
  <c r="EH6" i="63"/>
  <c r="EH12" i="63" s="1"/>
  <c r="EG6" i="63"/>
  <c r="EG8" i="63" s="1"/>
  <c r="EF6" i="63"/>
  <c r="EF14" i="63" s="1"/>
  <c r="EE6" i="63"/>
  <c r="EE8" i="63" s="1"/>
  <c r="ED6" i="63"/>
  <c r="ED7" i="63" s="1"/>
  <c r="EC6" i="63"/>
  <c r="EC7" i="63" s="1"/>
  <c r="EB6" i="63"/>
  <c r="EA6" i="63"/>
  <c r="EA7" i="63" s="1"/>
  <c r="AV6" i="63"/>
  <c r="AU6" i="63"/>
  <c r="AT6" i="63"/>
  <c r="AS6" i="63"/>
  <c r="AR6" i="63"/>
  <c r="AQ6" i="63"/>
  <c r="AP6" i="63"/>
  <c r="AO6" i="63"/>
  <c r="AN6" i="63"/>
  <c r="AM6" i="63"/>
  <c r="AL6" i="63"/>
  <c r="AK6" i="63"/>
  <c r="AJ6" i="63"/>
  <c r="AI6" i="63"/>
  <c r="AH6" i="63"/>
  <c r="AG6" i="63"/>
  <c r="AF6" i="63"/>
  <c r="AE6" i="63"/>
  <c r="AD6" i="63"/>
  <c r="AC6" i="63"/>
  <c r="AB6" i="63"/>
  <c r="AA6" i="63"/>
  <c r="Z6" i="63"/>
  <c r="Y6" i="63"/>
  <c r="X6" i="63"/>
  <c r="W6" i="63"/>
  <c r="V6" i="63"/>
  <c r="U6" i="63"/>
  <c r="T6" i="63"/>
  <c r="S6" i="63"/>
  <c r="R6" i="63"/>
  <c r="Q6" i="63"/>
  <c r="P6" i="63"/>
  <c r="O6" i="63"/>
  <c r="N6" i="63"/>
  <c r="M6" i="63"/>
  <c r="L6" i="63"/>
  <c r="K6" i="63"/>
  <c r="J6" i="63"/>
  <c r="I6" i="63"/>
  <c r="H6" i="63"/>
  <c r="G6" i="63"/>
  <c r="F6" i="63"/>
  <c r="E6" i="63"/>
  <c r="D6" i="63"/>
  <c r="T58" i="60"/>
  <c r="T57" i="60"/>
  <c r="T55" i="60"/>
  <c r="R55" i="60"/>
  <c r="Q55" i="60"/>
  <c r="P55" i="60"/>
  <c r="O55" i="60"/>
  <c r="N55" i="60"/>
  <c r="M55" i="60"/>
  <c r="L55" i="60"/>
  <c r="K55" i="60"/>
  <c r="J55" i="60"/>
  <c r="I55" i="60"/>
  <c r="H55" i="60"/>
  <c r="G55" i="60"/>
  <c r="F55" i="60"/>
  <c r="E55" i="60"/>
  <c r="D55" i="60"/>
  <c r="R54" i="60"/>
  <c r="Q54" i="60"/>
  <c r="P54" i="60"/>
  <c r="O54" i="60"/>
  <c r="N54" i="60"/>
  <c r="M54" i="60"/>
  <c r="L54" i="60"/>
  <c r="K54" i="60"/>
  <c r="J54" i="60"/>
  <c r="I54" i="60"/>
  <c r="H54" i="60"/>
  <c r="G54" i="60"/>
  <c r="F54" i="60"/>
  <c r="E54" i="60"/>
  <c r="D54" i="60"/>
  <c r="B54" i="60"/>
  <c r="R53" i="60"/>
  <c r="Q53" i="60"/>
  <c r="P53" i="60"/>
  <c r="O53" i="60"/>
  <c r="N53" i="60"/>
  <c r="M53" i="60"/>
  <c r="L53" i="60"/>
  <c r="K53" i="60"/>
  <c r="J53" i="60"/>
  <c r="I53" i="60"/>
  <c r="H53" i="60"/>
  <c r="G53" i="60"/>
  <c r="F53" i="60"/>
  <c r="E53" i="60"/>
  <c r="D53" i="60"/>
  <c r="B53" i="60"/>
  <c r="R52" i="60"/>
  <c r="Q52" i="60"/>
  <c r="P52" i="60"/>
  <c r="O52" i="60"/>
  <c r="N52" i="60"/>
  <c r="B52" i="60"/>
  <c r="R51" i="60"/>
  <c r="Q51" i="60"/>
  <c r="P51" i="60"/>
  <c r="O51" i="60"/>
  <c r="N51" i="60"/>
  <c r="M51" i="60"/>
  <c r="L51" i="60"/>
  <c r="K51" i="60"/>
  <c r="J51" i="60"/>
  <c r="I51" i="60"/>
  <c r="H51" i="60"/>
  <c r="G51" i="60"/>
  <c r="B51" i="60"/>
  <c r="H50" i="60"/>
  <c r="G50" i="60"/>
  <c r="F50" i="60"/>
  <c r="E50" i="60"/>
  <c r="D50" i="60"/>
  <c r="B50" i="60"/>
  <c r="R49" i="60"/>
  <c r="Q49" i="60"/>
  <c r="P49" i="60"/>
  <c r="O49" i="60"/>
  <c r="N49" i="60"/>
  <c r="M49" i="60"/>
  <c r="L49" i="60"/>
  <c r="K49" i="60"/>
  <c r="J49" i="60"/>
  <c r="I49" i="60"/>
  <c r="H49" i="60"/>
  <c r="G49" i="60"/>
  <c r="F49" i="60"/>
  <c r="E49" i="60"/>
  <c r="D49" i="60"/>
  <c r="B49" i="60"/>
  <c r="T49" i="60" s="1"/>
  <c r="R48" i="60"/>
  <c r="Q48" i="60"/>
  <c r="P48" i="60"/>
  <c r="O48" i="60"/>
  <c r="N48" i="60"/>
  <c r="M48" i="60"/>
  <c r="L48" i="60"/>
  <c r="K48" i="60"/>
  <c r="J48" i="60"/>
  <c r="I48" i="60"/>
  <c r="H48" i="60"/>
  <c r="G48" i="60"/>
  <c r="F48" i="60"/>
  <c r="E48" i="60"/>
  <c r="D48" i="60"/>
  <c r="B48" i="60"/>
  <c r="B47" i="60"/>
  <c r="T46" i="60"/>
  <c r="R46" i="60"/>
  <c r="Q46" i="60"/>
  <c r="P46" i="60"/>
  <c r="O46" i="60"/>
  <c r="N46" i="60"/>
  <c r="M46" i="60"/>
  <c r="L46" i="60"/>
  <c r="K46" i="60"/>
  <c r="J46" i="60"/>
  <c r="I46" i="60"/>
  <c r="H46" i="60"/>
  <c r="G46" i="60"/>
  <c r="F46" i="60"/>
  <c r="E46" i="60"/>
  <c r="D46" i="60"/>
  <c r="H45" i="60"/>
  <c r="G45" i="60"/>
  <c r="F45" i="60"/>
  <c r="E45" i="60"/>
  <c r="D45" i="60"/>
  <c r="T44" i="60"/>
  <c r="T43" i="60"/>
  <c r="T40" i="60"/>
  <c r="T37" i="60"/>
  <c r="T36" i="60"/>
  <c r="T35" i="60"/>
  <c r="T34" i="60"/>
  <c r="T33" i="60"/>
  <c r="T32" i="60"/>
  <c r="T31" i="60"/>
  <c r="T30" i="60"/>
  <c r="T29" i="60"/>
  <c r="T28" i="60"/>
  <c r="T27" i="60"/>
  <c r="T26" i="60"/>
  <c r="T25" i="60"/>
  <c r="T24" i="60"/>
  <c r="T21" i="60"/>
  <c r="R21" i="60"/>
  <c r="Q21" i="60"/>
  <c r="P21" i="60"/>
  <c r="O21" i="60"/>
  <c r="N21" i="60"/>
  <c r="M21" i="60"/>
  <c r="L21" i="60"/>
  <c r="K21" i="60"/>
  <c r="J21" i="60"/>
  <c r="I21" i="60"/>
  <c r="H21" i="60"/>
  <c r="G21" i="60"/>
  <c r="F21" i="60"/>
  <c r="E21" i="60"/>
  <c r="D21" i="60"/>
  <c r="T20" i="60"/>
  <c r="T19" i="60"/>
  <c r="T18" i="60"/>
  <c r="R18" i="60"/>
  <c r="Q18" i="60"/>
  <c r="P18" i="60"/>
  <c r="O18" i="60"/>
  <c r="N18" i="60"/>
  <c r="M18" i="60"/>
  <c r="L18" i="60"/>
  <c r="K18" i="60"/>
  <c r="J18" i="60"/>
  <c r="I18" i="60"/>
  <c r="H18" i="60"/>
  <c r="G18" i="60"/>
  <c r="F18" i="60"/>
  <c r="E18" i="60"/>
  <c r="D18" i="60"/>
  <c r="T17" i="60"/>
  <c r="R17" i="60"/>
  <c r="Q17" i="60"/>
  <c r="P17" i="60"/>
  <c r="O17" i="60"/>
  <c r="N17" i="60"/>
  <c r="M17" i="60"/>
  <c r="L17" i="60"/>
  <c r="K17" i="60"/>
  <c r="J17" i="60"/>
  <c r="I17" i="60"/>
  <c r="H17" i="60"/>
  <c r="G17" i="60"/>
  <c r="F17" i="60"/>
  <c r="E17" i="60"/>
  <c r="D17" i="60"/>
  <c r="T16" i="60"/>
  <c r="R16" i="60"/>
  <c r="Q16" i="60"/>
  <c r="P16" i="60"/>
  <c r="O16" i="60"/>
  <c r="N16" i="60"/>
  <c r="M16" i="60"/>
  <c r="L16" i="60"/>
  <c r="K16" i="60"/>
  <c r="J16" i="60"/>
  <c r="I16" i="60"/>
  <c r="H16" i="60"/>
  <c r="G16" i="60"/>
  <c r="F16" i="60"/>
  <c r="E16" i="60"/>
  <c r="D16" i="60"/>
  <c r="T15" i="60"/>
  <c r="R15" i="60"/>
  <c r="Q15" i="60"/>
  <c r="P15" i="60"/>
  <c r="O15" i="60"/>
  <c r="N15" i="60"/>
  <c r="M15" i="60"/>
  <c r="L15" i="60"/>
  <c r="K15" i="60"/>
  <c r="J15" i="60"/>
  <c r="I15" i="60"/>
  <c r="H15" i="60"/>
  <c r="G15" i="60"/>
  <c r="F15" i="60"/>
  <c r="E15" i="60"/>
  <c r="D15" i="60"/>
  <c r="T14" i="60"/>
  <c r="R14" i="60"/>
  <c r="Q14" i="60"/>
  <c r="P14" i="60"/>
  <c r="O14" i="60"/>
  <c r="N14" i="60"/>
  <c r="M14" i="60"/>
  <c r="L14" i="60"/>
  <c r="K14" i="60"/>
  <c r="J14" i="60"/>
  <c r="I14" i="60"/>
  <c r="H14" i="60"/>
  <c r="G14" i="60"/>
  <c r="F14" i="60"/>
  <c r="E14" i="60"/>
  <c r="D14" i="60"/>
  <c r="T13" i="60"/>
  <c r="R13" i="60"/>
  <c r="Q13" i="60"/>
  <c r="P13" i="60"/>
  <c r="O13" i="60"/>
  <c r="N13" i="60"/>
  <c r="M13" i="60"/>
  <c r="L13" i="60"/>
  <c r="K13" i="60"/>
  <c r="J13" i="60"/>
  <c r="I13" i="60"/>
  <c r="H13" i="60"/>
  <c r="G13" i="60"/>
  <c r="F13" i="60"/>
  <c r="E13" i="60"/>
  <c r="D13" i="60"/>
  <c r="T12" i="60"/>
  <c r="R12" i="60"/>
  <c r="Q12" i="60"/>
  <c r="P12" i="60"/>
  <c r="O12" i="60"/>
  <c r="N12" i="60"/>
  <c r="M12" i="60"/>
  <c r="L12" i="60"/>
  <c r="K12" i="60"/>
  <c r="J12" i="60"/>
  <c r="I12" i="60"/>
  <c r="H12" i="60"/>
  <c r="G12" i="60"/>
  <c r="F12" i="60"/>
  <c r="E12" i="60"/>
  <c r="D12" i="60"/>
  <c r="T11" i="60"/>
  <c r="R11" i="60"/>
  <c r="Q11" i="60"/>
  <c r="P11" i="60"/>
  <c r="O11" i="60"/>
  <c r="N11" i="60"/>
  <c r="M11" i="60"/>
  <c r="L11" i="60"/>
  <c r="K11" i="60"/>
  <c r="J11" i="60"/>
  <c r="I11" i="60"/>
  <c r="H11" i="60"/>
  <c r="G11" i="60"/>
  <c r="F11" i="60"/>
  <c r="E11" i="60"/>
  <c r="D11" i="60"/>
  <c r="T10" i="60"/>
  <c r="R10" i="60"/>
  <c r="Q10" i="60"/>
  <c r="P10" i="60"/>
  <c r="O10" i="60"/>
  <c r="N10" i="60"/>
  <c r="M10" i="60"/>
  <c r="L10" i="60"/>
  <c r="K10" i="60"/>
  <c r="J10" i="60"/>
  <c r="I10" i="60"/>
  <c r="H10" i="60"/>
  <c r="G10" i="60"/>
  <c r="F10" i="60"/>
  <c r="E10" i="60"/>
  <c r="D10" i="60"/>
  <c r="T9" i="60"/>
  <c r="R9" i="60"/>
  <c r="Q9" i="60"/>
  <c r="P9" i="60"/>
  <c r="O9" i="60"/>
  <c r="N9" i="60"/>
  <c r="M9" i="60"/>
  <c r="L9" i="60"/>
  <c r="K9" i="60"/>
  <c r="J9" i="60"/>
  <c r="I9" i="60"/>
  <c r="H9" i="60"/>
  <c r="G9" i="60"/>
  <c r="F9" i="60"/>
  <c r="E9" i="60"/>
  <c r="D9" i="60"/>
  <c r="T8" i="60"/>
  <c r="R8" i="60"/>
  <c r="Q8" i="60"/>
  <c r="P8" i="60"/>
  <c r="O8" i="60"/>
  <c r="N8" i="60"/>
  <c r="M8" i="60"/>
  <c r="L8" i="60"/>
  <c r="K8" i="60"/>
  <c r="J8" i="60"/>
  <c r="I8" i="60"/>
  <c r="H8" i="60"/>
  <c r="G8" i="60"/>
  <c r="F8" i="60"/>
  <c r="E8" i="60"/>
  <c r="D8" i="60"/>
  <c r="T7" i="60"/>
  <c r="R7" i="60"/>
  <c r="Q7" i="60"/>
  <c r="P7" i="60"/>
  <c r="O7" i="60"/>
  <c r="N7" i="60"/>
  <c r="M7" i="60"/>
  <c r="L7" i="60"/>
  <c r="K7" i="60"/>
  <c r="J7" i="60"/>
  <c r="I7" i="60"/>
  <c r="H7" i="60"/>
  <c r="G7" i="60"/>
  <c r="F7" i="60"/>
  <c r="E7" i="60"/>
  <c r="D7" i="60"/>
  <c r="W6" i="60"/>
  <c r="W15" i="60" s="1"/>
  <c r="V6" i="60"/>
  <c r="V8" i="60" s="1"/>
  <c r="U10" i="60"/>
  <c r="R6" i="60"/>
  <c r="Q6" i="60"/>
  <c r="P6" i="60"/>
  <c r="O6" i="60"/>
  <c r="N6" i="60"/>
  <c r="M6" i="60"/>
  <c r="L6" i="60"/>
  <c r="K6" i="60"/>
  <c r="J6" i="60"/>
  <c r="I6" i="60"/>
  <c r="H6" i="60"/>
  <c r="G6" i="60"/>
  <c r="F6" i="60"/>
  <c r="E6" i="60"/>
  <c r="D6" i="60"/>
  <c r="CB57" i="59"/>
  <c r="CB56" i="59"/>
  <c r="CB54" i="59"/>
  <c r="BU54" i="59"/>
  <c r="BT54" i="59"/>
  <c r="BS54" i="59"/>
  <c r="BR54" i="59"/>
  <c r="BQ54" i="59"/>
  <c r="BP54" i="59"/>
  <c r="BO54" i="59"/>
  <c r="BN54" i="59"/>
  <c r="BM54" i="59"/>
  <c r="BL54" i="59"/>
  <c r="BA54" i="59"/>
  <c r="AZ54" i="59"/>
  <c r="AY54" i="59"/>
  <c r="AX54" i="59"/>
  <c r="AW54" i="59"/>
  <c r="AV54" i="59"/>
  <c r="AU54" i="59"/>
  <c r="AT54" i="59"/>
  <c r="AS54" i="59"/>
  <c r="AR54" i="59"/>
  <c r="W54" i="59"/>
  <c r="BU53" i="59"/>
  <c r="BT53" i="59"/>
  <c r="BS53" i="59"/>
  <c r="BR53" i="59"/>
  <c r="BQ53" i="59"/>
  <c r="BP53" i="59"/>
  <c r="BO53" i="59"/>
  <c r="BN53" i="59"/>
  <c r="BM53" i="59"/>
  <c r="BL53" i="59"/>
  <c r="BA53" i="59"/>
  <c r="AZ53" i="59"/>
  <c r="AY53" i="59"/>
  <c r="AX53" i="59"/>
  <c r="AW53" i="59"/>
  <c r="AV53" i="59"/>
  <c r="AU53" i="59"/>
  <c r="AT53" i="59"/>
  <c r="AS53" i="59"/>
  <c r="AR53" i="59"/>
  <c r="W53" i="59"/>
  <c r="B53" i="59"/>
  <c r="BZ52" i="59"/>
  <c r="BY52" i="59"/>
  <c r="BX52" i="59"/>
  <c r="BW52" i="59"/>
  <c r="BV52" i="59"/>
  <c r="BU52" i="59"/>
  <c r="BT52" i="59"/>
  <c r="BS52" i="59"/>
  <c r="BR52" i="59"/>
  <c r="BQ52" i="59"/>
  <c r="BP52" i="59"/>
  <c r="BO52" i="59"/>
  <c r="BN52" i="59"/>
  <c r="BM52" i="59"/>
  <c r="BL52" i="59"/>
  <c r="BA52" i="59"/>
  <c r="AZ52" i="59"/>
  <c r="AY52" i="59"/>
  <c r="AX52" i="59"/>
  <c r="AW52" i="59"/>
  <c r="AV52" i="59"/>
  <c r="AU52" i="59"/>
  <c r="AT52" i="59"/>
  <c r="AS52" i="59"/>
  <c r="AR52" i="59"/>
  <c r="W52" i="59"/>
  <c r="B52" i="59"/>
  <c r="CB52" i="59" s="1"/>
  <c r="BZ51" i="59"/>
  <c r="BY51" i="59"/>
  <c r="BX51" i="59"/>
  <c r="BW51" i="59"/>
  <c r="BV51" i="59"/>
  <c r="BU51" i="59"/>
  <c r="BT51" i="59"/>
  <c r="BS51" i="59"/>
  <c r="BR51" i="59"/>
  <c r="BQ51" i="59"/>
  <c r="BP51" i="59"/>
  <c r="BO51" i="59"/>
  <c r="BN51" i="59"/>
  <c r="BM51" i="59"/>
  <c r="BL51" i="59"/>
  <c r="BK51" i="59"/>
  <c r="BJ51" i="59"/>
  <c r="BI51" i="59"/>
  <c r="BH51" i="59"/>
  <c r="BG51" i="59"/>
  <c r="BF51" i="59"/>
  <c r="BE51" i="59"/>
  <c r="BD51" i="59"/>
  <c r="BC51" i="59"/>
  <c r="BB51" i="59"/>
  <c r="BA51" i="59"/>
  <c r="AZ51" i="59"/>
  <c r="AY51" i="59"/>
  <c r="AX51" i="59"/>
  <c r="AW51" i="59"/>
  <c r="AV51" i="59"/>
  <c r="AU51" i="59"/>
  <c r="AT51" i="59"/>
  <c r="AS51" i="59"/>
  <c r="AR51" i="59"/>
  <c r="AQ51" i="59"/>
  <c r="AP51" i="59"/>
  <c r="AO51" i="59"/>
  <c r="AN51" i="59"/>
  <c r="AM51" i="59"/>
  <c r="AL51" i="59"/>
  <c r="AK51" i="59"/>
  <c r="AJ51" i="59"/>
  <c r="AI51" i="59"/>
  <c r="AH51" i="59"/>
  <c r="AG51" i="59"/>
  <c r="AF51" i="59"/>
  <c r="AE51" i="59"/>
  <c r="AD51" i="59"/>
  <c r="AC51" i="59"/>
  <c r="W51" i="59"/>
  <c r="V51" i="59"/>
  <c r="U51" i="59"/>
  <c r="T51" i="59"/>
  <c r="S51" i="59"/>
  <c r="R51" i="59"/>
  <c r="Q51" i="59"/>
  <c r="P51" i="59"/>
  <c r="O51" i="59"/>
  <c r="N51" i="59"/>
  <c r="M51" i="59"/>
  <c r="L51" i="59"/>
  <c r="K51" i="59"/>
  <c r="J51" i="59"/>
  <c r="I51" i="59"/>
  <c r="H51" i="59"/>
  <c r="G51" i="59"/>
  <c r="F51" i="59"/>
  <c r="E51" i="59"/>
  <c r="D51" i="59"/>
  <c r="B51" i="59"/>
  <c r="CB51" i="59" s="1"/>
  <c r="BZ50" i="59"/>
  <c r="BY50" i="59"/>
  <c r="BX50" i="59"/>
  <c r="BW50" i="59"/>
  <c r="BV50" i="59"/>
  <c r="BU50" i="59"/>
  <c r="BT50" i="59"/>
  <c r="BS50" i="59"/>
  <c r="BR50" i="59"/>
  <c r="BQ50" i="59"/>
  <c r="BP50" i="59"/>
  <c r="BO50" i="59"/>
  <c r="BN50" i="59"/>
  <c r="BM50" i="59"/>
  <c r="BL50" i="59"/>
  <c r="BK50" i="59"/>
  <c r="BJ50" i="59"/>
  <c r="BI50" i="59"/>
  <c r="BH50" i="59"/>
  <c r="BG50" i="59"/>
  <c r="BF50" i="59"/>
  <c r="BE50" i="59"/>
  <c r="BD50" i="59"/>
  <c r="BC50" i="59"/>
  <c r="BB50" i="59"/>
  <c r="BA50" i="59"/>
  <c r="AZ50" i="59"/>
  <c r="AY50" i="59"/>
  <c r="AX50" i="59"/>
  <c r="AW50" i="59"/>
  <c r="AV50" i="59"/>
  <c r="AU50" i="59"/>
  <c r="AT50" i="59"/>
  <c r="AS50" i="59"/>
  <c r="AR50" i="59"/>
  <c r="AQ50" i="59"/>
  <c r="AP50" i="59"/>
  <c r="AO50" i="59"/>
  <c r="AN50" i="59"/>
  <c r="AM50" i="59"/>
  <c r="AG50" i="59"/>
  <c r="AF50" i="59"/>
  <c r="AE50" i="59"/>
  <c r="AD50" i="59"/>
  <c r="AC50" i="59"/>
  <c r="W50" i="59"/>
  <c r="V50" i="59"/>
  <c r="U50" i="59"/>
  <c r="T50" i="59"/>
  <c r="S50" i="59"/>
  <c r="R50" i="59"/>
  <c r="Q50" i="59"/>
  <c r="P50" i="59"/>
  <c r="O50" i="59"/>
  <c r="N50" i="59"/>
  <c r="M50" i="59"/>
  <c r="L50" i="59"/>
  <c r="K50" i="59"/>
  <c r="J50" i="59"/>
  <c r="I50" i="59"/>
  <c r="H50" i="59"/>
  <c r="G50" i="59"/>
  <c r="F50" i="59"/>
  <c r="E50" i="59"/>
  <c r="D50" i="59"/>
  <c r="B50" i="59"/>
  <c r="BZ49" i="59"/>
  <c r="BY49" i="59"/>
  <c r="BX49" i="59"/>
  <c r="BW49" i="59"/>
  <c r="BV49" i="59"/>
  <c r="BU49" i="59"/>
  <c r="BT49" i="59"/>
  <c r="BS49" i="59"/>
  <c r="BR49" i="59"/>
  <c r="BQ49" i="59"/>
  <c r="BP49" i="59"/>
  <c r="BO49" i="59"/>
  <c r="BN49" i="59"/>
  <c r="BM49" i="59"/>
  <c r="BL49" i="59"/>
  <c r="BK49" i="59"/>
  <c r="BJ49" i="59"/>
  <c r="BI49" i="59"/>
  <c r="BH49" i="59"/>
  <c r="BG49" i="59"/>
  <c r="BF49" i="59"/>
  <c r="BE49" i="59"/>
  <c r="BD49" i="59"/>
  <c r="BC49" i="59"/>
  <c r="BB49" i="59"/>
  <c r="BA49" i="59"/>
  <c r="AZ49" i="59"/>
  <c r="AY49" i="59"/>
  <c r="AX49" i="59"/>
  <c r="AW49" i="59"/>
  <c r="AV49" i="59"/>
  <c r="AU49" i="59"/>
  <c r="AT49" i="59"/>
  <c r="AS49" i="59"/>
  <c r="AR49" i="59"/>
  <c r="AQ49" i="59"/>
  <c r="AP49" i="59"/>
  <c r="AO49" i="59"/>
  <c r="AN49" i="59"/>
  <c r="AM49" i="59"/>
  <c r="AL49" i="59"/>
  <c r="AK49" i="59"/>
  <c r="AJ49" i="59"/>
  <c r="AI49" i="59"/>
  <c r="AH49" i="59"/>
  <c r="AG49" i="59"/>
  <c r="AF49" i="59"/>
  <c r="AE49" i="59"/>
  <c r="AD49" i="59"/>
  <c r="AC49" i="59"/>
  <c r="W49" i="59"/>
  <c r="V49" i="59"/>
  <c r="U49" i="59"/>
  <c r="T49" i="59"/>
  <c r="S49" i="59"/>
  <c r="R49" i="59"/>
  <c r="Q49" i="59"/>
  <c r="P49" i="59"/>
  <c r="O49" i="59"/>
  <c r="N49" i="59"/>
  <c r="M49" i="59"/>
  <c r="L49" i="59"/>
  <c r="K49" i="59"/>
  <c r="J49" i="59"/>
  <c r="I49" i="59"/>
  <c r="H49" i="59"/>
  <c r="G49" i="59"/>
  <c r="F49" i="59"/>
  <c r="E49" i="59"/>
  <c r="D49" i="59"/>
  <c r="B49" i="59"/>
  <c r="BZ48" i="59"/>
  <c r="BY48" i="59"/>
  <c r="BX48" i="59"/>
  <c r="BW48" i="59"/>
  <c r="BV48" i="59"/>
  <c r="BU48" i="59"/>
  <c r="BT48" i="59"/>
  <c r="BS48" i="59"/>
  <c r="BR48" i="59"/>
  <c r="BQ48" i="59"/>
  <c r="BP48" i="59"/>
  <c r="BO48" i="59"/>
  <c r="BN48" i="59"/>
  <c r="BM48" i="59"/>
  <c r="BL48" i="59"/>
  <c r="BK48" i="59"/>
  <c r="BJ48" i="59"/>
  <c r="BI48" i="59"/>
  <c r="BH48" i="59"/>
  <c r="BG48" i="59"/>
  <c r="BF48" i="59"/>
  <c r="BE48" i="59"/>
  <c r="BD48" i="59"/>
  <c r="BC48" i="59"/>
  <c r="BB48" i="59"/>
  <c r="BA48" i="59"/>
  <c r="AZ48" i="59"/>
  <c r="AY48" i="59"/>
  <c r="AX48" i="59"/>
  <c r="AW48" i="59"/>
  <c r="AV48" i="59"/>
  <c r="AU48" i="59"/>
  <c r="AT48" i="59"/>
  <c r="AS48" i="59"/>
  <c r="AR48" i="59"/>
  <c r="AQ48" i="59"/>
  <c r="AP48" i="59"/>
  <c r="AO48" i="59"/>
  <c r="AN48" i="59"/>
  <c r="AM48" i="59"/>
  <c r="AL48" i="59"/>
  <c r="AK48" i="59"/>
  <c r="AJ48" i="59"/>
  <c r="AI48" i="59"/>
  <c r="AH48" i="59"/>
  <c r="AG48" i="59"/>
  <c r="AF48" i="59"/>
  <c r="AE48" i="59"/>
  <c r="AD48" i="59"/>
  <c r="AC48" i="59"/>
  <c r="W48" i="59"/>
  <c r="V48" i="59"/>
  <c r="U48" i="59"/>
  <c r="T48" i="59"/>
  <c r="S48" i="59"/>
  <c r="R48" i="59"/>
  <c r="Q48" i="59"/>
  <c r="P48" i="59"/>
  <c r="O48" i="59"/>
  <c r="N48" i="59"/>
  <c r="M48" i="59"/>
  <c r="L48" i="59"/>
  <c r="K48" i="59"/>
  <c r="J48" i="59"/>
  <c r="I48" i="59"/>
  <c r="H48" i="59"/>
  <c r="G48" i="59"/>
  <c r="F48" i="59"/>
  <c r="E48" i="59"/>
  <c r="D48" i="59"/>
  <c r="B48" i="59"/>
  <c r="CB48" i="59" s="1"/>
  <c r="BU47" i="59"/>
  <c r="BT47" i="59"/>
  <c r="BS47" i="59"/>
  <c r="BR47" i="59"/>
  <c r="BQ47" i="59"/>
  <c r="BP47" i="59"/>
  <c r="BO47" i="59"/>
  <c r="BN47" i="59"/>
  <c r="BM47" i="59"/>
  <c r="BL47" i="59"/>
  <c r="W47" i="59"/>
  <c r="B47" i="59"/>
  <c r="BU46" i="59"/>
  <c r="BT46" i="59"/>
  <c r="BS46" i="59"/>
  <c r="BR46" i="59"/>
  <c r="BQ46" i="59"/>
  <c r="BP46" i="59"/>
  <c r="BO46" i="59"/>
  <c r="BN46" i="59"/>
  <c r="BM46" i="59"/>
  <c r="BL46" i="59"/>
  <c r="AV46" i="59"/>
  <c r="AU46" i="59"/>
  <c r="AT46" i="59"/>
  <c r="AS46" i="59"/>
  <c r="AR46" i="59"/>
  <c r="AQ46" i="59"/>
  <c r="AP46" i="59"/>
  <c r="AO46" i="59"/>
  <c r="AN46" i="59"/>
  <c r="AM46" i="59"/>
  <c r="AL46" i="59"/>
  <c r="AK46" i="59"/>
  <c r="AJ46" i="59"/>
  <c r="AI46" i="59"/>
  <c r="AH46" i="59"/>
  <c r="AG46" i="59"/>
  <c r="AF46" i="59"/>
  <c r="AE46" i="59"/>
  <c r="AD46" i="59"/>
  <c r="AC46" i="59"/>
  <c r="W46" i="59"/>
  <c r="V46" i="59"/>
  <c r="U46" i="59"/>
  <c r="T46" i="59"/>
  <c r="S46" i="59"/>
  <c r="R46" i="59"/>
  <c r="Q46" i="59"/>
  <c r="P46" i="59"/>
  <c r="O46" i="59"/>
  <c r="N46" i="59"/>
  <c r="M46" i="59"/>
  <c r="L46" i="59"/>
  <c r="K46" i="59"/>
  <c r="J46" i="59"/>
  <c r="I46" i="59"/>
  <c r="H46" i="59"/>
  <c r="G46" i="59"/>
  <c r="F46" i="59"/>
  <c r="E46" i="59"/>
  <c r="D46" i="59"/>
  <c r="B46" i="59"/>
  <c r="CB45" i="59"/>
  <c r="BU45" i="59"/>
  <c r="BT45" i="59"/>
  <c r="BS45" i="59"/>
  <c r="BR45" i="59"/>
  <c r="BQ45" i="59"/>
  <c r="W45" i="59"/>
  <c r="BU44" i="59"/>
  <c r="BT44" i="59"/>
  <c r="BS44" i="59"/>
  <c r="BR44" i="59"/>
  <c r="BQ44" i="59"/>
  <c r="W44" i="59"/>
  <c r="CB43" i="59"/>
  <c r="BU43" i="59"/>
  <c r="BT43" i="59"/>
  <c r="BS43" i="59"/>
  <c r="BR43" i="59"/>
  <c r="BQ43" i="59"/>
  <c r="BP43" i="59"/>
  <c r="BO43" i="59"/>
  <c r="BN43" i="59"/>
  <c r="BM43" i="59"/>
  <c r="BL43" i="59"/>
  <c r="W43" i="59"/>
  <c r="CB42" i="59"/>
  <c r="BU42" i="59"/>
  <c r="BT42" i="59"/>
  <c r="BS42" i="59"/>
  <c r="BR42" i="59"/>
  <c r="BQ42" i="59"/>
  <c r="W42" i="59"/>
  <c r="CB41" i="59"/>
  <c r="CB40" i="59"/>
  <c r="CB37" i="59"/>
  <c r="CB36" i="59"/>
  <c r="CB35" i="59"/>
  <c r="CB34" i="59"/>
  <c r="CB33" i="59"/>
  <c r="CB32" i="59"/>
  <c r="CB31" i="59"/>
  <c r="CB30" i="59"/>
  <c r="CB29" i="59"/>
  <c r="CB28" i="59"/>
  <c r="CB27" i="59"/>
  <c r="CB26" i="59"/>
  <c r="CB25" i="59"/>
  <c r="CB24" i="59"/>
  <c r="CB21" i="59"/>
  <c r="BZ21" i="59"/>
  <c r="BY21" i="59"/>
  <c r="BX21" i="59"/>
  <c r="BW21" i="59"/>
  <c r="BV21" i="59"/>
  <c r="BU21" i="59"/>
  <c r="BT21" i="59"/>
  <c r="BS21" i="59"/>
  <c r="BR21" i="59"/>
  <c r="BQ21" i="59"/>
  <c r="BP21" i="59"/>
  <c r="BO21" i="59"/>
  <c r="BN21" i="59"/>
  <c r="BM21" i="59"/>
  <c r="BL21" i="59"/>
  <c r="BK21" i="59"/>
  <c r="BJ21" i="59"/>
  <c r="BI21" i="59"/>
  <c r="BH21" i="59"/>
  <c r="BG21" i="59"/>
  <c r="BF21" i="59"/>
  <c r="BE21" i="59"/>
  <c r="BD21" i="59"/>
  <c r="BC21" i="59"/>
  <c r="BB21" i="59"/>
  <c r="BA21" i="59"/>
  <c r="AZ21" i="59"/>
  <c r="AY21" i="59"/>
  <c r="AX21" i="59"/>
  <c r="AW21" i="59"/>
  <c r="AV21" i="59"/>
  <c r="AU21" i="59"/>
  <c r="AT21" i="59"/>
  <c r="AS21" i="59"/>
  <c r="AR21" i="59"/>
  <c r="AQ21" i="59"/>
  <c r="AP21" i="59"/>
  <c r="AO21" i="59"/>
  <c r="AN21" i="59"/>
  <c r="AM21" i="59"/>
  <c r="AL21" i="59"/>
  <c r="AK21" i="59"/>
  <c r="AJ21" i="59"/>
  <c r="AI21" i="59"/>
  <c r="AH21" i="59"/>
  <c r="AG21" i="59"/>
  <c r="AF21" i="59"/>
  <c r="AE21" i="59"/>
  <c r="AD21" i="59"/>
  <c r="AC21" i="59"/>
  <c r="W21" i="59"/>
  <c r="V21" i="59"/>
  <c r="U21" i="59"/>
  <c r="T21" i="59"/>
  <c r="S21" i="59"/>
  <c r="R21" i="59"/>
  <c r="Q21" i="59"/>
  <c r="P21" i="59"/>
  <c r="O21" i="59"/>
  <c r="N21" i="59"/>
  <c r="M21" i="59"/>
  <c r="L21" i="59"/>
  <c r="K21" i="59"/>
  <c r="J21" i="59"/>
  <c r="I21" i="59"/>
  <c r="H21" i="59"/>
  <c r="G21" i="59"/>
  <c r="F21" i="59"/>
  <c r="E21" i="59"/>
  <c r="D21" i="59"/>
  <c r="CB20" i="59"/>
  <c r="BA20" i="59"/>
  <c r="AZ20" i="59"/>
  <c r="AY20" i="59"/>
  <c r="AX20" i="59"/>
  <c r="AW20" i="59"/>
  <c r="AV20" i="59"/>
  <c r="AU20" i="59"/>
  <c r="AT20" i="59"/>
  <c r="AS20" i="59"/>
  <c r="AR20" i="59"/>
  <c r="AQ20" i="59"/>
  <c r="AP20" i="59"/>
  <c r="AO20" i="59"/>
  <c r="AN20" i="59"/>
  <c r="AM20" i="59"/>
  <c r="AL20" i="59"/>
  <c r="AK20" i="59"/>
  <c r="AJ20" i="59"/>
  <c r="AI20" i="59"/>
  <c r="AH20" i="59"/>
  <c r="AG20" i="59"/>
  <c r="AF20" i="59"/>
  <c r="AE20" i="59"/>
  <c r="AD20" i="59"/>
  <c r="AC20" i="59"/>
  <c r="W20" i="59"/>
  <c r="V20" i="59"/>
  <c r="U20" i="59"/>
  <c r="T20" i="59"/>
  <c r="S20" i="59"/>
  <c r="R20" i="59"/>
  <c r="Q20" i="59"/>
  <c r="P20" i="59"/>
  <c r="O20" i="59"/>
  <c r="N20" i="59"/>
  <c r="CB19" i="59"/>
  <c r="BA19" i="59"/>
  <c r="AZ19" i="59"/>
  <c r="AY19" i="59"/>
  <c r="AX19" i="59"/>
  <c r="AW19" i="59"/>
  <c r="AV19" i="59"/>
  <c r="AU19" i="59"/>
  <c r="AT19" i="59"/>
  <c r="AS19" i="59"/>
  <c r="AR19" i="59"/>
  <c r="AQ19" i="59"/>
  <c r="AP19" i="59"/>
  <c r="AO19" i="59"/>
  <c r="AN19" i="59"/>
  <c r="AM19" i="59"/>
  <c r="AL19" i="59"/>
  <c r="AK19" i="59"/>
  <c r="AJ19" i="59"/>
  <c r="AI19" i="59"/>
  <c r="AH19" i="59"/>
  <c r="AG19" i="59"/>
  <c r="AF19" i="59"/>
  <c r="AE19" i="59"/>
  <c r="AD19" i="59"/>
  <c r="AC19" i="59"/>
  <c r="W19" i="59"/>
  <c r="V19" i="59"/>
  <c r="U19" i="59"/>
  <c r="T19" i="59"/>
  <c r="S19" i="59"/>
  <c r="CB18" i="59"/>
  <c r="BZ18" i="59"/>
  <c r="BY18" i="59"/>
  <c r="BX18" i="59"/>
  <c r="BW18" i="59"/>
  <c r="BV18" i="59"/>
  <c r="BU18" i="59"/>
  <c r="BT18" i="59"/>
  <c r="BS18" i="59"/>
  <c r="BR18" i="59"/>
  <c r="BQ18" i="59"/>
  <c r="BP18" i="59"/>
  <c r="BO18" i="59"/>
  <c r="BN18" i="59"/>
  <c r="BM18" i="59"/>
  <c r="BL18" i="59"/>
  <c r="BK18" i="59"/>
  <c r="BJ18" i="59"/>
  <c r="BI18" i="59"/>
  <c r="BH18" i="59"/>
  <c r="BG18" i="59"/>
  <c r="BF18" i="59"/>
  <c r="BE18" i="59"/>
  <c r="BD18" i="59"/>
  <c r="BC18" i="59"/>
  <c r="BB18" i="59"/>
  <c r="BA18" i="59"/>
  <c r="AZ18" i="59"/>
  <c r="AY18" i="59"/>
  <c r="AX18" i="59"/>
  <c r="AW18" i="59"/>
  <c r="AV18" i="59"/>
  <c r="AU18" i="59"/>
  <c r="AT18" i="59"/>
  <c r="AS18" i="59"/>
  <c r="AR18" i="59"/>
  <c r="AQ18" i="59"/>
  <c r="AP18" i="59"/>
  <c r="AO18" i="59"/>
  <c r="AN18" i="59"/>
  <c r="AM18" i="59"/>
  <c r="AL18" i="59"/>
  <c r="AK18" i="59"/>
  <c r="AJ18" i="59"/>
  <c r="AI18" i="59"/>
  <c r="AH18" i="59"/>
  <c r="AG18" i="59"/>
  <c r="AF18" i="59"/>
  <c r="AE18" i="59"/>
  <c r="AD18" i="59"/>
  <c r="AC18" i="59"/>
  <c r="W18" i="59"/>
  <c r="V18" i="59"/>
  <c r="U18" i="59"/>
  <c r="T18" i="59"/>
  <c r="S18" i="59"/>
  <c r="R18" i="59"/>
  <c r="Q18" i="59"/>
  <c r="P18" i="59"/>
  <c r="O18" i="59"/>
  <c r="N18" i="59"/>
  <c r="M18" i="59"/>
  <c r="L18" i="59"/>
  <c r="K18" i="59"/>
  <c r="J18" i="59"/>
  <c r="I18" i="59"/>
  <c r="H18" i="59"/>
  <c r="G18" i="59"/>
  <c r="F18" i="59"/>
  <c r="E18" i="59"/>
  <c r="D18" i="59"/>
  <c r="CB17" i="59"/>
  <c r="BZ17" i="59"/>
  <c r="BY17" i="59"/>
  <c r="BX17" i="59"/>
  <c r="BW17" i="59"/>
  <c r="BV17" i="59"/>
  <c r="BU17" i="59"/>
  <c r="BT17" i="59"/>
  <c r="BS17" i="59"/>
  <c r="BR17" i="59"/>
  <c r="BQ17" i="59"/>
  <c r="BP17" i="59"/>
  <c r="BO17" i="59"/>
  <c r="BN17" i="59"/>
  <c r="BM17" i="59"/>
  <c r="BL17" i="59"/>
  <c r="BK17" i="59"/>
  <c r="BJ17" i="59"/>
  <c r="BI17" i="59"/>
  <c r="BH17" i="59"/>
  <c r="BG17" i="59"/>
  <c r="BF17" i="59"/>
  <c r="BE17" i="59"/>
  <c r="BD17" i="59"/>
  <c r="BC17" i="59"/>
  <c r="BB17" i="59"/>
  <c r="BA17" i="59"/>
  <c r="AZ17" i="59"/>
  <c r="AY17" i="59"/>
  <c r="AX17" i="59"/>
  <c r="AW17" i="59"/>
  <c r="AV17" i="59"/>
  <c r="AU17" i="59"/>
  <c r="AT17" i="59"/>
  <c r="AS17" i="59"/>
  <c r="AR17" i="59"/>
  <c r="AQ17" i="59"/>
  <c r="AP17" i="59"/>
  <c r="AO17" i="59"/>
  <c r="AN17" i="59"/>
  <c r="AM17" i="59"/>
  <c r="AL17" i="59"/>
  <c r="AK17" i="59"/>
  <c r="AJ17" i="59"/>
  <c r="AI17" i="59"/>
  <c r="AH17" i="59"/>
  <c r="AG17" i="59"/>
  <c r="AF17" i="59"/>
  <c r="AE17" i="59"/>
  <c r="AD17" i="59"/>
  <c r="AC17" i="59"/>
  <c r="W17" i="59"/>
  <c r="V17" i="59"/>
  <c r="U17" i="59"/>
  <c r="T17" i="59"/>
  <c r="S17" i="59"/>
  <c r="R17" i="59"/>
  <c r="Q17" i="59"/>
  <c r="P17" i="59"/>
  <c r="O17" i="59"/>
  <c r="N17" i="59"/>
  <c r="M17" i="59"/>
  <c r="L17" i="59"/>
  <c r="K17" i="59"/>
  <c r="J17" i="59"/>
  <c r="I17" i="59"/>
  <c r="H17" i="59"/>
  <c r="G17" i="59"/>
  <c r="F17" i="59"/>
  <c r="E17" i="59"/>
  <c r="D17" i="59"/>
  <c r="CB16" i="59"/>
  <c r="BZ16" i="59"/>
  <c r="BY16" i="59"/>
  <c r="BX16" i="59"/>
  <c r="BW16" i="59"/>
  <c r="BV16" i="59"/>
  <c r="BU16" i="59"/>
  <c r="BT16" i="59"/>
  <c r="BS16" i="59"/>
  <c r="BR16" i="59"/>
  <c r="BQ16" i="59"/>
  <c r="BP16" i="59"/>
  <c r="BO16" i="59"/>
  <c r="BN16" i="59"/>
  <c r="BM16" i="59"/>
  <c r="BL16" i="59"/>
  <c r="BK16" i="59"/>
  <c r="BJ16" i="59"/>
  <c r="BI16" i="59"/>
  <c r="BH16" i="59"/>
  <c r="BG16" i="59"/>
  <c r="BF16" i="59"/>
  <c r="BE16" i="59"/>
  <c r="BD16" i="59"/>
  <c r="BC16" i="59"/>
  <c r="BB16" i="59"/>
  <c r="BA16" i="59"/>
  <c r="AZ16" i="59"/>
  <c r="AY16" i="59"/>
  <c r="AX16" i="59"/>
  <c r="AW16" i="59"/>
  <c r="AV16" i="59"/>
  <c r="AU16" i="59"/>
  <c r="AT16" i="59"/>
  <c r="AS16" i="59"/>
  <c r="AR16" i="59"/>
  <c r="AQ16" i="59"/>
  <c r="AP16" i="59"/>
  <c r="AO16" i="59"/>
  <c r="AN16" i="59"/>
  <c r="AM16" i="59"/>
  <c r="AL16" i="59"/>
  <c r="AK16" i="59"/>
  <c r="AJ16" i="59"/>
  <c r="AI16" i="59"/>
  <c r="AH16" i="59"/>
  <c r="AG16" i="59"/>
  <c r="AF16" i="59"/>
  <c r="AE16" i="59"/>
  <c r="AD16" i="59"/>
  <c r="AC16" i="59"/>
  <c r="W16" i="59"/>
  <c r="V16" i="59"/>
  <c r="U16" i="59"/>
  <c r="T16" i="59"/>
  <c r="S16" i="59"/>
  <c r="R16" i="59"/>
  <c r="Q16" i="59"/>
  <c r="P16" i="59"/>
  <c r="O16" i="59"/>
  <c r="N16" i="59"/>
  <c r="M16" i="59"/>
  <c r="L16" i="59"/>
  <c r="K16" i="59"/>
  <c r="J16" i="59"/>
  <c r="I16" i="59"/>
  <c r="H16" i="59"/>
  <c r="G16" i="59"/>
  <c r="F16" i="59"/>
  <c r="E16" i="59"/>
  <c r="D16" i="59"/>
  <c r="CB15" i="59"/>
  <c r="BZ15" i="59"/>
  <c r="BY15" i="59"/>
  <c r="BX15" i="59"/>
  <c r="BW15" i="59"/>
  <c r="BV15" i="59"/>
  <c r="BU15" i="59"/>
  <c r="BT15" i="59"/>
  <c r="BS15" i="59"/>
  <c r="BR15" i="59"/>
  <c r="BQ15" i="59"/>
  <c r="BP15" i="59"/>
  <c r="BO15" i="59"/>
  <c r="BN15" i="59"/>
  <c r="BM15" i="59"/>
  <c r="BL15" i="59"/>
  <c r="BK15" i="59"/>
  <c r="BJ15" i="59"/>
  <c r="BI15" i="59"/>
  <c r="BH15" i="59"/>
  <c r="BG15" i="59"/>
  <c r="BF15" i="59"/>
  <c r="BE15" i="59"/>
  <c r="BD15" i="59"/>
  <c r="BC15" i="59"/>
  <c r="BB15" i="59"/>
  <c r="BA15" i="59"/>
  <c r="AZ15" i="59"/>
  <c r="AY15" i="59"/>
  <c r="AX15" i="59"/>
  <c r="AW15" i="59"/>
  <c r="AV15" i="59"/>
  <c r="AU15" i="59"/>
  <c r="AT15" i="59"/>
  <c r="AS15" i="59"/>
  <c r="AR15" i="59"/>
  <c r="AQ15" i="59"/>
  <c r="AP15" i="59"/>
  <c r="AO15" i="59"/>
  <c r="AN15" i="59"/>
  <c r="AM15" i="59"/>
  <c r="AL15" i="59"/>
  <c r="AK15" i="59"/>
  <c r="AJ15" i="59"/>
  <c r="AI15" i="59"/>
  <c r="AH15" i="59"/>
  <c r="AG15" i="59"/>
  <c r="AF15" i="59"/>
  <c r="AE15" i="59"/>
  <c r="AD15" i="59"/>
  <c r="AC15" i="59"/>
  <c r="W15" i="59"/>
  <c r="V15" i="59"/>
  <c r="U15" i="59"/>
  <c r="T15" i="59"/>
  <c r="S15" i="59"/>
  <c r="R15" i="59"/>
  <c r="Q15" i="59"/>
  <c r="P15" i="59"/>
  <c r="O15" i="59"/>
  <c r="N15" i="59"/>
  <c r="M15" i="59"/>
  <c r="L15" i="59"/>
  <c r="K15" i="59"/>
  <c r="J15" i="59"/>
  <c r="I15" i="59"/>
  <c r="H15" i="59"/>
  <c r="G15" i="59"/>
  <c r="F15" i="59"/>
  <c r="E15" i="59"/>
  <c r="D15" i="59"/>
  <c r="CB14" i="59"/>
  <c r="BZ14" i="59"/>
  <c r="BY14" i="59"/>
  <c r="BX14" i="59"/>
  <c r="BW14" i="59"/>
  <c r="BV14" i="59"/>
  <c r="BU14" i="59"/>
  <c r="BT14" i="59"/>
  <c r="BS14" i="59"/>
  <c r="BR14" i="59"/>
  <c r="BQ14" i="59"/>
  <c r="BP14" i="59"/>
  <c r="BO14" i="59"/>
  <c r="BN14" i="59"/>
  <c r="BM14" i="59"/>
  <c r="BL14" i="59"/>
  <c r="BK14" i="59"/>
  <c r="BJ14" i="59"/>
  <c r="BI14" i="59"/>
  <c r="BH14" i="59"/>
  <c r="BG14" i="59"/>
  <c r="BF14" i="59"/>
  <c r="BE14" i="59"/>
  <c r="BD14" i="59"/>
  <c r="BC14" i="59"/>
  <c r="BB14" i="59"/>
  <c r="BA14" i="59"/>
  <c r="AZ14" i="59"/>
  <c r="AY14" i="59"/>
  <c r="AX14" i="59"/>
  <c r="AW14" i="59"/>
  <c r="AV14" i="59"/>
  <c r="AU14" i="59"/>
  <c r="AT14" i="59"/>
  <c r="AS14" i="59"/>
  <c r="AR14" i="59"/>
  <c r="AQ14" i="59"/>
  <c r="AP14" i="59"/>
  <c r="AO14" i="59"/>
  <c r="AN14" i="59"/>
  <c r="AM14" i="59"/>
  <c r="AL14" i="59"/>
  <c r="AK14" i="59"/>
  <c r="AJ14" i="59"/>
  <c r="AI14" i="59"/>
  <c r="AH14" i="59"/>
  <c r="AG14" i="59"/>
  <c r="AF14" i="59"/>
  <c r="AE14" i="59"/>
  <c r="AD14" i="59"/>
  <c r="AC14" i="59"/>
  <c r="W14" i="59"/>
  <c r="V14" i="59"/>
  <c r="U14" i="59"/>
  <c r="T14" i="59"/>
  <c r="S14" i="59"/>
  <c r="R14" i="59"/>
  <c r="Q14" i="59"/>
  <c r="P14" i="59"/>
  <c r="O14" i="59"/>
  <c r="N14" i="59"/>
  <c r="M14" i="59"/>
  <c r="L14" i="59"/>
  <c r="K14" i="59"/>
  <c r="J14" i="59"/>
  <c r="I14" i="59"/>
  <c r="H14" i="59"/>
  <c r="G14" i="59"/>
  <c r="F14" i="59"/>
  <c r="E14" i="59"/>
  <c r="D14" i="59"/>
  <c r="CB13" i="59"/>
  <c r="BZ13" i="59"/>
  <c r="BY13" i="59"/>
  <c r="BX13" i="59"/>
  <c r="BW13" i="59"/>
  <c r="BV13" i="59"/>
  <c r="BU13" i="59"/>
  <c r="BT13" i="59"/>
  <c r="BS13" i="59"/>
  <c r="BR13" i="59"/>
  <c r="BQ13" i="59"/>
  <c r="BP13" i="59"/>
  <c r="BO13" i="59"/>
  <c r="BN13" i="59"/>
  <c r="BM13" i="59"/>
  <c r="BL13" i="59"/>
  <c r="BK13" i="59"/>
  <c r="BJ13" i="59"/>
  <c r="BI13" i="59"/>
  <c r="BH13" i="59"/>
  <c r="BG13" i="59"/>
  <c r="BF13" i="59"/>
  <c r="BE13" i="59"/>
  <c r="BD13" i="59"/>
  <c r="BC13" i="59"/>
  <c r="BB13" i="59"/>
  <c r="BA13" i="59"/>
  <c r="AZ13" i="59"/>
  <c r="AY13" i="59"/>
  <c r="AX13" i="59"/>
  <c r="AW13" i="59"/>
  <c r="AV13" i="59"/>
  <c r="AU13" i="59"/>
  <c r="AT13" i="59"/>
  <c r="AS13" i="59"/>
  <c r="AR13" i="59"/>
  <c r="AQ13" i="59"/>
  <c r="AP13" i="59"/>
  <c r="AO13" i="59"/>
  <c r="AN13" i="59"/>
  <c r="AM13" i="59"/>
  <c r="AL13" i="59"/>
  <c r="AK13" i="59"/>
  <c r="AJ13" i="59"/>
  <c r="AI13" i="59"/>
  <c r="AH13" i="59"/>
  <c r="AG13" i="59"/>
  <c r="AF13" i="59"/>
  <c r="AE13" i="59"/>
  <c r="AD13" i="59"/>
  <c r="AC13" i="59"/>
  <c r="W13" i="59"/>
  <c r="V13" i="59"/>
  <c r="U13" i="59"/>
  <c r="T13" i="59"/>
  <c r="S13" i="59"/>
  <c r="R13" i="59"/>
  <c r="Q13" i="59"/>
  <c r="P13" i="59"/>
  <c r="O13" i="59"/>
  <c r="N13" i="59"/>
  <c r="M13" i="59"/>
  <c r="L13" i="59"/>
  <c r="K13" i="59"/>
  <c r="J13" i="59"/>
  <c r="I13" i="59"/>
  <c r="H13" i="59"/>
  <c r="G13" i="59"/>
  <c r="F13" i="59"/>
  <c r="E13" i="59"/>
  <c r="D13" i="59"/>
  <c r="CB12" i="59"/>
  <c r="BZ12" i="59"/>
  <c r="BY12" i="59"/>
  <c r="BX12" i="59"/>
  <c r="BW12" i="59"/>
  <c r="BV12" i="59"/>
  <c r="BU12" i="59"/>
  <c r="BT12" i="59"/>
  <c r="BS12" i="59"/>
  <c r="BR12" i="59"/>
  <c r="BQ12" i="59"/>
  <c r="BP12" i="59"/>
  <c r="BO12" i="59"/>
  <c r="BN12" i="59"/>
  <c r="BM12" i="59"/>
  <c r="BL12" i="59"/>
  <c r="BK12" i="59"/>
  <c r="BJ12" i="59"/>
  <c r="BI12" i="59"/>
  <c r="BH12" i="59"/>
  <c r="BG12" i="59"/>
  <c r="BF12" i="59"/>
  <c r="BE12" i="59"/>
  <c r="BD12" i="59"/>
  <c r="BC12" i="59"/>
  <c r="BB12" i="59"/>
  <c r="BA12" i="59"/>
  <c r="AZ12" i="59"/>
  <c r="AY12" i="59"/>
  <c r="AX12" i="59"/>
  <c r="AW12" i="59"/>
  <c r="AV12" i="59"/>
  <c r="AU12" i="59"/>
  <c r="AT12" i="59"/>
  <c r="AS12" i="59"/>
  <c r="AR12" i="59"/>
  <c r="AQ12" i="59"/>
  <c r="AP12" i="59"/>
  <c r="AO12" i="59"/>
  <c r="AN12" i="59"/>
  <c r="AM12" i="59"/>
  <c r="AL12" i="59"/>
  <c r="AK12" i="59"/>
  <c r="AJ12" i="59"/>
  <c r="AI12" i="59"/>
  <c r="AH12" i="59"/>
  <c r="AG12" i="59"/>
  <c r="AF12" i="59"/>
  <c r="AE12" i="59"/>
  <c r="AD12" i="59"/>
  <c r="AC12" i="59"/>
  <c r="W12" i="59"/>
  <c r="V12" i="59"/>
  <c r="U12" i="59"/>
  <c r="T12" i="59"/>
  <c r="S12" i="59"/>
  <c r="R12" i="59"/>
  <c r="Q12" i="59"/>
  <c r="P12" i="59"/>
  <c r="O12" i="59"/>
  <c r="N12" i="59"/>
  <c r="M12" i="59"/>
  <c r="L12" i="59"/>
  <c r="K12" i="59"/>
  <c r="J12" i="59"/>
  <c r="I12" i="59"/>
  <c r="H12" i="59"/>
  <c r="G12" i="59"/>
  <c r="F12" i="59"/>
  <c r="E12" i="59"/>
  <c r="D12" i="59"/>
  <c r="CB11" i="59"/>
  <c r="BZ11" i="59"/>
  <c r="BY11" i="59"/>
  <c r="BX11" i="59"/>
  <c r="BW11" i="59"/>
  <c r="BV11" i="59"/>
  <c r="BU11" i="59"/>
  <c r="BT11" i="59"/>
  <c r="BS11" i="59"/>
  <c r="BR11" i="59"/>
  <c r="BQ11" i="59"/>
  <c r="BP11" i="59"/>
  <c r="BO11" i="59"/>
  <c r="BN11" i="59"/>
  <c r="BM11" i="59"/>
  <c r="BL11" i="59"/>
  <c r="BK11" i="59"/>
  <c r="BJ11" i="59"/>
  <c r="BI11" i="59"/>
  <c r="BH11" i="59"/>
  <c r="BG11" i="59"/>
  <c r="BF11" i="59"/>
  <c r="BE11" i="59"/>
  <c r="BD11" i="59"/>
  <c r="BC11" i="59"/>
  <c r="BB11" i="59"/>
  <c r="BA11" i="59"/>
  <c r="AZ11" i="59"/>
  <c r="AY11" i="59"/>
  <c r="AX11" i="59"/>
  <c r="AW11" i="59"/>
  <c r="AV11" i="59"/>
  <c r="AU11" i="59"/>
  <c r="AT11" i="59"/>
  <c r="AS11" i="59"/>
  <c r="AR11" i="59"/>
  <c r="AQ11" i="59"/>
  <c r="AP11" i="59"/>
  <c r="AO11" i="59"/>
  <c r="AN11" i="59"/>
  <c r="AM11" i="59"/>
  <c r="AL11" i="59"/>
  <c r="AK11" i="59"/>
  <c r="AJ11" i="59"/>
  <c r="AI11" i="59"/>
  <c r="AH11" i="59"/>
  <c r="AG11" i="59"/>
  <c r="AF11" i="59"/>
  <c r="AE11" i="59"/>
  <c r="AD11" i="59"/>
  <c r="AC11" i="59"/>
  <c r="W11" i="59"/>
  <c r="V11" i="59"/>
  <c r="U11" i="59"/>
  <c r="T11" i="59"/>
  <c r="S11" i="59"/>
  <c r="R11" i="59"/>
  <c r="Q11" i="59"/>
  <c r="P11" i="59"/>
  <c r="O11" i="59"/>
  <c r="N11" i="59"/>
  <c r="M11" i="59"/>
  <c r="L11" i="59"/>
  <c r="K11" i="59"/>
  <c r="J11" i="59"/>
  <c r="I11" i="59"/>
  <c r="H11" i="59"/>
  <c r="G11" i="59"/>
  <c r="F11" i="59"/>
  <c r="E11" i="59"/>
  <c r="D11" i="59"/>
  <c r="CB10" i="59"/>
  <c r="BZ10" i="59"/>
  <c r="BY10" i="59"/>
  <c r="BX10" i="59"/>
  <c r="BW10" i="59"/>
  <c r="BV10" i="59"/>
  <c r="BU10" i="59"/>
  <c r="BT10" i="59"/>
  <c r="BS10" i="59"/>
  <c r="BR10" i="59"/>
  <c r="BQ10" i="59"/>
  <c r="BP10" i="59"/>
  <c r="BO10" i="59"/>
  <c r="BN10" i="59"/>
  <c r="BM10" i="59"/>
  <c r="BL10" i="59"/>
  <c r="BK10" i="59"/>
  <c r="BJ10" i="59"/>
  <c r="BI10" i="59"/>
  <c r="BH10" i="59"/>
  <c r="BG10" i="59"/>
  <c r="BF10" i="59"/>
  <c r="BE10" i="59"/>
  <c r="BD10" i="59"/>
  <c r="BC10" i="59"/>
  <c r="BB10" i="59"/>
  <c r="BA10" i="59"/>
  <c r="AZ10" i="59"/>
  <c r="AY10" i="59"/>
  <c r="AX10" i="59"/>
  <c r="AW10" i="59"/>
  <c r="AV10" i="59"/>
  <c r="AU10" i="59"/>
  <c r="AT10" i="59"/>
  <c r="AS10" i="59"/>
  <c r="AR10" i="59"/>
  <c r="AQ10" i="59"/>
  <c r="AP10" i="59"/>
  <c r="AO10" i="59"/>
  <c r="AN10" i="59"/>
  <c r="AM10" i="59"/>
  <c r="AL10" i="59"/>
  <c r="AK10" i="59"/>
  <c r="AJ10" i="59"/>
  <c r="AI10" i="59"/>
  <c r="AH10" i="59"/>
  <c r="AG10" i="59"/>
  <c r="AF10" i="59"/>
  <c r="AE10" i="59"/>
  <c r="AD10" i="59"/>
  <c r="AC10" i="59"/>
  <c r="W10" i="59"/>
  <c r="V10" i="59"/>
  <c r="U10" i="59"/>
  <c r="T10" i="59"/>
  <c r="S10" i="59"/>
  <c r="R10" i="59"/>
  <c r="Q10" i="59"/>
  <c r="P10" i="59"/>
  <c r="O10" i="59"/>
  <c r="N10" i="59"/>
  <c r="M10" i="59"/>
  <c r="L10" i="59"/>
  <c r="K10" i="59"/>
  <c r="J10" i="59"/>
  <c r="I10" i="59"/>
  <c r="H10" i="59"/>
  <c r="G10" i="59"/>
  <c r="F10" i="59"/>
  <c r="E10" i="59"/>
  <c r="D10" i="59"/>
  <c r="CB9" i="59"/>
  <c r="BZ9" i="59"/>
  <c r="BY9" i="59"/>
  <c r="BX9" i="59"/>
  <c r="BW9" i="59"/>
  <c r="BV9" i="59"/>
  <c r="BU9" i="59"/>
  <c r="BT9" i="59"/>
  <c r="BS9" i="59"/>
  <c r="BR9" i="59"/>
  <c r="BQ9" i="59"/>
  <c r="BP9" i="59"/>
  <c r="BO9" i="59"/>
  <c r="BN9" i="59"/>
  <c r="BM9" i="59"/>
  <c r="BL9" i="59"/>
  <c r="BK9" i="59"/>
  <c r="BJ9" i="59"/>
  <c r="BI9" i="59"/>
  <c r="BH9" i="59"/>
  <c r="BG9" i="59"/>
  <c r="BF9" i="59"/>
  <c r="BE9" i="59"/>
  <c r="BD9" i="59"/>
  <c r="BC9" i="59"/>
  <c r="BB9" i="59"/>
  <c r="BA9" i="59"/>
  <c r="AZ9" i="59"/>
  <c r="AY9" i="59"/>
  <c r="AX9" i="59"/>
  <c r="AW9" i="59"/>
  <c r="AV9" i="59"/>
  <c r="AU9" i="59"/>
  <c r="AT9" i="59"/>
  <c r="AS9" i="59"/>
  <c r="AR9" i="59"/>
  <c r="AQ9" i="59"/>
  <c r="AP9" i="59"/>
  <c r="AO9" i="59"/>
  <c r="AN9" i="59"/>
  <c r="AM9" i="59"/>
  <c r="AL9" i="59"/>
  <c r="AK9" i="59"/>
  <c r="AJ9" i="59"/>
  <c r="AI9" i="59"/>
  <c r="AH9" i="59"/>
  <c r="AG9" i="59"/>
  <c r="AF9" i="59"/>
  <c r="AE9" i="59"/>
  <c r="AD9" i="59"/>
  <c r="AC9" i="59"/>
  <c r="W9" i="59"/>
  <c r="V9" i="59"/>
  <c r="U9" i="59"/>
  <c r="T9" i="59"/>
  <c r="S9" i="59"/>
  <c r="R9" i="59"/>
  <c r="Q9" i="59"/>
  <c r="P9" i="59"/>
  <c r="O9" i="59"/>
  <c r="N9" i="59"/>
  <c r="M9" i="59"/>
  <c r="L9" i="59"/>
  <c r="K9" i="59"/>
  <c r="J9" i="59"/>
  <c r="I9" i="59"/>
  <c r="H9" i="59"/>
  <c r="G9" i="59"/>
  <c r="F9" i="59"/>
  <c r="E9" i="59"/>
  <c r="D9" i="59"/>
  <c r="CB8" i="59"/>
  <c r="BZ8" i="59"/>
  <c r="BY8" i="59"/>
  <c r="BX8" i="59"/>
  <c r="BW8" i="59"/>
  <c r="BV8" i="59"/>
  <c r="BU8" i="59"/>
  <c r="BT8" i="59"/>
  <c r="BS8" i="59"/>
  <c r="BR8" i="59"/>
  <c r="BQ8" i="59"/>
  <c r="BP8" i="59"/>
  <c r="BO8" i="59"/>
  <c r="BN8" i="59"/>
  <c r="BM8" i="59"/>
  <c r="BL8" i="59"/>
  <c r="BK8" i="59"/>
  <c r="BJ8" i="59"/>
  <c r="BI8" i="59"/>
  <c r="BH8" i="59"/>
  <c r="BG8" i="59"/>
  <c r="BF8" i="59"/>
  <c r="BE8" i="59"/>
  <c r="BD8" i="59"/>
  <c r="BC8" i="59"/>
  <c r="BB8" i="59"/>
  <c r="BA8" i="59"/>
  <c r="AZ8" i="59"/>
  <c r="AY8" i="59"/>
  <c r="AX8" i="59"/>
  <c r="AW8" i="59"/>
  <c r="AV8" i="59"/>
  <c r="AU8" i="59"/>
  <c r="AT8" i="59"/>
  <c r="AS8" i="59"/>
  <c r="AR8" i="59"/>
  <c r="AQ8" i="59"/>
  <c r="AP8" i="59"/>
  <c r="AO8" i="59"/>
  <c r="AN8" i="59"/>
  <c r="AM8" i="59"/>
  <c r="AL8" i="59"/>
  <c r="AK8" i="59"/>
  <c r="AJ8" i="59"/>
  <c r="AI8" i="59"/>
  <c r="AH8" i="59"/>
  <c r="AG8" i="59"/>
  <c r="AF8" i="59"/>
  <c r="AE8" i="59"/>
  <c r="AD8" i="59"/>
  <c r="AC8" i="59"/>
  <c r="W8" i="59"/>
  <c r="V8" i="59"/>
  <c r="U8" i="59"/>
  <c r="T8" i="59"/>
  <c r="S8" i="59"/>
  <c r="R8" i="59"/>
  <c r="Q8" i="59"/>
  <c r="P8" i="59"/>
  <c r="O8" i="59"/>
  <c r="N8" i="59"/>
  <c r="M8" i="59"/>
  <c r="L8" i="59"/>
  <c r="K8" i="59"/>
  <c r="J8" i="59"/>
  <c r="I8" i="59"/>
  <c r="H8" i="59"/>
  <c r="G8" i="59"/>
  <c r="F8" i="59"/>
  <c r="E8" i="59"/>
  <c r="D8" i="59"/>
  <c r="CB7" i="59"/>
  <c r="BZ7" i="59"/>
  <c r="BY7" i="59"/>
  <c r="BX7" i="59"/>
  <c r="BW7" i="59"/>
  <c r="BV7" i="59"/>
  <c r="BU7" i="59"/>
  <c r="BT7" i="59"/>
  <c r="BS7" i="59"/>
  <c r="BR7" i="59"/>
  <c r="BQ7" i="59"/>
  <c r="BP7" i="59"/>
  <c r="BO7" i="59"/>
  <c r="BN7" i="59"/>
  <c r="BM7" i="59"/>
  <c r="BL7" i="59"/>
  <c r="BK7" i="59"/>
  <c r="BJ7" i="59"/>
  <c r="BI7" i="59"/>
  <c r="BH7" i="59"/>
  <c r="BG7" i="59"/>
  <c r="BF7" i="59"/>
  <c r="BE7" i="59"/>
  <c r="BD7" i="59"/>
  <c r="BC7" i="59"/>
  <c r="BB7" i="59"/>
  <c r="BA7" i="59"/>
  <c r="AZ7" i="59"/>
  <c r="AY7" i="59"/>
  <c r="AX7" i="59"/>
  <c r="AW7" i="59"/>
  <c r="AV7" i="59"/>
  <c r="AU7" i="59"/>
  <c r="AT7" i="59"/>
  <c r="AS7" i="59"/>
  <c r="AR7" i="59"/>
  <c r="AQ7" i="59"/>
  <c r="AP7" i="59"/>
  <c r="AO7" i="59"/>
  <c r="AN7" i="59"/>
  <c r="AM7" i="59"/>
  <c r="AL7" i="59"/>
  <c r="AK7" i="59"/>
  <c r="AJ7" i="59"/>
  <c r="AI7" i="59"/>
  <c r="AH7" i="59"/>
  <c r="AG7" i="59"/>
  <c r="AF7" i="59"/>
  <c r="AE7" i="59"/>
  <c r="AD7" i="59"/>
  <c r="AC7" i="59"/>
  <c r="W7" i="59"/>
  <c r="V7" i="59"/>
  <c r="U7" i="59"/>
  <c r="T7" i="59"/>
  <c r="S7" i="59"/>
  <c r="R7" i="59"/>
  <c r="Q7" i="59"/>
  <c r="P7" i="59"/>
  <c r="O7" i="59"/>
  <c r="N7" i="59"/>
  <c r="M7" i="59"/>
  <c r="L7" i="59"/>
  <c r="K7" i="59"/>
  <c r="J7" i="59"/>
  <c r="I7" i="59"/>
  <c r="H7" i="59"/>
  <c r="G7" i="59"/>
  <c r="F7" i="59"/>
  <c r="E7" i="59"/>
  <c r="D7" i="59"/>
  <c r="CJ7" i="59"/>
  <c r="CI7" i="59"/>
  <c r="CH8" i="59"/>
  <c r="CE6" i="59"/>
  <c r="CE7" i="59" s="1"/>
  <c r="CD6" i="59"/>
  <c r="CD14" i="59" s="1"/>
  <c r="CC6" i="59"/>
  <c r="CC12" i="59" s="1"/>
  <c r="BZ6" i="59"/>
  <c r="BY6" i="59"/>
  <c r="BX6" i="59"/>
  <c r="BW6" i="59"/>
  <c r="BV6" i="59"/>
  <c r="BU6" i="59"/>
  <c r="BT6" i="59"/>
  <c r="BS6" i="59"/>
  <c r="BR6" i="59"/>
  <c r="BQ6" i="59"/>
  <c r="BP6" i="59"/>
  <c r="BO6" i="59"/>
  <c r="BN6" i="59"/>
  <c r="BM6" i="59"/>
  <c r="BL6" i="59"/>
  <c r="BK6" i="59"/>
  <c r="BJ6" i="59"/>
  <c r="BI6" i="59"/>
  <c r="BH6" i="59"/>
  <c r="BG6" i="59"/>
  <c r="BF6" i="59"/>
  <c r="BE6" i="59"/>
  <c r="BD6" i="59"/>
  <c r="BC6" i="59"/>
  <c r="BB6" i="59"/>
  <c r="BA6" i="59"/>
  <c r="AZ6" i="59"/>
  <c r="AY6" i="59"/>
  <c r="AX6" i="59"/>
  <c r="AW6" i="59"/>
  <c r="AV6" i="59"/>
  <c r="AU6" i="59"/>
  <c r="AT6" i="59"/>
  <c r="AS6" i="59"/>
  <c r="AR6" i="59"/>
  <c r="AQ6" i="59"/>
  <c r="AP6" i="59"/>
  <c r="AO6" i="59"/>
  <c r="AN6" i="59"/>
  <c r="AM6" i="59"/>
  <c r="AL6" i="59"/>
  <c r="AK6" i="59"/>
  <c r="AJ6" i="59"/>
  <c r="AI6" i="59"/>
  <c r="AH6" i="59"/>
  <c r="AG6" i="59"/>
  <c r="AF6" i="59"/>
  <c r="AE6" i="59"/>
  <c r="AD6" i="59"/>
  <c r="AC6" i="59"/>
  <c r="W6" i="59"/>
  <c r="V6" i="59"/>
  <c r="U6" i="59"/>
  <c r="T6" i="59"/>
  <c r="S6" i="59"/>
  <c r="R6" i="59"/>
  <c r="Q6" i="59"/>
  <c r="P6" i="59"/>
  <c r="O6" i="59"/>
  <c r="N6" i="59"/>
  <c r="M6" i="59"/>
  <c r="L6" i="59"/>
  <c r="K6" i="59"/>
  <c r="J6" i="59"/>
  <c r="I6" i="59"/>
  <c r="H6" i="59"/>
  <c r="G6" i="59"/>
  <c r="F6" i="59"/>
  <c r="E6" i="59"/>
  <c r="D6" i="59"/>
  <c r="JZ7" i="64" l="1"/>
  <c r="JZ12" i="64"/>
  <c r="JZ14" i="64"/>
  <c r="LC26" i="64"/>
  <c r="LC43" i="64" s="1"/>
  <c r="LC29" i="64"/>
  <c r="LC46" i="64" s="1"/>
  <c r="LC37" i="64"/>
  <c r="LC54" i="64" s="1"/>
  <c r="KM37" i="64"/>
  <c r="KM54" i="64" s="1"/>
  <c r="KS37" i="64"/>
  <c r="KS54" i="64" s="1"/>
  <c r="LC25" i="64"/>
  <c r="LC42" i="64" s="1"/>
  <c r="KU26" i="64"/>
  <c r="KU43" i="64" s="1"/>
  <c r="KU34" i="64"/>
  <c r="KU51" i="64" s="1"/>
  <c r="KW28" i="64"/>
  <c r="KW45" i="64" s="1"/>
  <c r="KW36" i="64"/>
  <c r="KW53" i="64" s="1"/>
  <c r="KX29" i="64"/>
  <c r="KX46" i="64" s="1"/>
  <c r="KY27" i="64"/>
  <c r="KY44" i="64" s="1"/>
  <c r="KY35" i="64"/>
  <c r="KY52" i="64" s="1"/>
  <c r="KZ31" i="64"/>
  <c r="KZ48" i="64" s="1"/>
  <c r="LA29" i="64"/>
  <c r="LA46" i="64" s="1"/>
  <c r="LB32" i="64"/>
  <c r="LB49" i="64" s="1"/>
  <c r="KM27" i="64"/>
  <c r="KM44" i="64" s="1"/>
  <c r="KM35" i="64"/>
  <c r="KM52" i="64" s="1"/>
  <c r="KO28" i="64"/>
  <c r="KO36" i="64"/>
  <c r="KO53" i="64" s="1"/>
  <c r="KP29" i="64"/>
  <c r="KP46" i="64" s="1"/>
  <c r="KQ31" i="64"/>
  <c r="KQ48" i="64" s="1"/>
  <c r="KN25" i="64"/>
  <c r="KR32" i="64"/>
  <c r="KR49" i="64" s="1"/>
  <c r="KS30" i="64"/>
  <c r="KS47" i="64" s="1"/>
  <c r="KT32" i="64"/>
  <c r="KT49" i="64" s="1"/>
  <c r="KU37" i="64"/>
  <c r="KU54" i="64" s="1"/>
  <c r="LC31" i="64"/>
  <c r="LC48" i="64" s="1"/>
  <c r="LA37" i="64"/>
  <c r="LA54" i="64" s="1"/>
  <c r="LC28" i="64"/>
  <c r="LC45" i="64" s="1"/>
  <c r="LC33" i="64"/>
  <c r="LC50" i="64" s="1"/>
  <c r="KU27" i="64"/>
  <c r="KU44" i="64" s="1"/>
  <c r="KU35" i="64"/>
  <c r="KU52" i="64" s="1"/>
  <c r="KW29" i="64"/>
  <c r="KW46" i="64" s="1"/>
  <c r="KX30" i="64"/>
  <c r="KX47" i="64" s="1"/>
  <c r="KX58" i="64" s="1"/>
  <c r="KY28" i="64"/>
  <c r="KY45" i="64" s="1"/>
  <c r="KY36" i="64"/>
  <c r="KY53" i="64" s="1"/>
  <c r="KZ32" i="64"/>
  <c r="KZ49" i="64" s="1"/>
  <c r="LA30" i="64"/>
  <c r="LA47" i="64" s="1"/>
  <c r="LB25" i="64"/>
  <c r="LB42" i="64" s="1"/>
  <c r="LB33" i="64"/>
  <c r="LB50" i="64" s="1"/>
  <c r="KM28" i="64"/>
  <c r="KM36" i="64"/>
  <c r="KM53" i="64" s="1"/>
  <c r="KO29" i="64"/>
  <c r="KP30" i="64"/>
  <c r="KP47" i="64" s="1"/>
  <c r="KQ32" i="64"/>
  <c r="KQ49" i="64" s="1"/>
  <c r="KN33" i="64"/>
  <c r="KR25" i="64"/>
  <c r="KR42" i="64" s="1"/>
  <c r="KR33" i="64"/>
  <c r="KR50" i="64" s="1"/>
  <c r="KN26" i="64"/>
  <c r="KS31" i="64"/>
  <c r="KS48" i="64" s="1"/>
  <c r="KS63" i="64" s="1"/>
  <c r="KN29" i="64"/>
  <c r="KN46" i="64" s="1"/>
  <c r="KT25" i="64"/>
  <c r="KT42" i="64" s="1"/>
  <c r="KT33" i="64"/>
  <c r="KT50" i="64" s="1"/>
  <c r="KP28" i="64"/>
  <c r="KP45" i="64" s="1"/>
  <c r="KS29" i="64"/>
  <c r="KS46" i="64" s="1"/>
  <c r="KT31" i="64"/>
  <c r="KT48" i="64" s="1"/>
  <c r="LC35" i="64"/>
  <c r="LC52" i="64" s="1"/>
  <c r="KR37" i="64"/>
  <c r="KR54" i="64" s="1"/>
  <c r="KU28" i="64"/>
  <c r="KU45" i="64" s="1"/>
  <c r="KU36" i="64"/>
  <c r="KU53" i="64" s="1"/>
  <c r="KW30" i="64"/>
  <c r="KW47" i="64" s="1"/>
  <c r="KX31" i="64"/>
  <c r="KX48" i="64" s="1"/>
  <c r="KY29" i="64"/>
  <c r="KY46" i="64" s="1"/>
  <c r="KV27" i="64"/>
  <c r="KV44" i="64" s="1"/>
  <c r="KZ25" i="64"/>
  <c r="KZ42" i="64" s="1"/>
  <c r="KZ33" i="64"/>
  <c r="KZ50" i="64" s="1"/>
  <c r="KV28" i="64"/>
  <c r="KV45" i="64" s="1"/>
  <c r="LA31" i="64"/>
  <c r="LA48" i="64" s="1"/>
  <c r="LB26" i="64"/>
  <c r="LB43" i="64" s="1"/>
  <c r="LB34" i="64"/>
  <c r="LB51" i="64" s="1"/>
  <c r="KM29" i="64"/>
  <c r="KO30" i="64"/>
  <c r="KP31" i="64"/>
  <c r="KP48" i="64" s="1"/>
  <c r="KN28" i="64"/>
  <c r="KQ25" i="64"/>
  <c r="KQ42" i="64" s="1"/>
  <c r="KQ33" i="64"/>
  <c r="KQ50" i="64" s="1"/>
  <c r="KR26" i="64"/>
  <c r="KR43" i="64" s="1"/>
  <c r="KR34" i="64"/>
  <c r="KR51" i="64" s="1"/>
  <c r="KN31" i="64"/>
  <c r="KN48" i="64" s="1"/>
  <c r="KS32" i="64"/>
  <c r="KS49" i="64" s="1"/>
  <c r="KT26" i="64"/>
  <c r="KT43" i="64" s="1"/>
  <c r="KT34" i="64"/>
  <c r="KT51" i="64" s="1"/>
  <c r="KU65" i="64" s="1"/>
  <c r="KZ37" i="64"/>
  <c r="KZ54" i="64" s="1"/>
  <c r="LC36" i="64"/>
  <c r="LC53" i="64" s="1"/>
  <c r="LC30" i="64"/>
  <c r="LC47" i="64" s="1"/>
  <c r="KU29" i="64"/>
  <c r="KU46" i="64" s="1"/>
  <c r="KW31" i="64"/>
  <c r="KW48" i="64" s="1"/>
  <c r="KV29" i="64"/>
  <c r="KV46" i="64" s="1"/>
  <c r="KX32" i="64"/>
  <c r="KX49" i="64" s="1"/>
  <c r="KY30" i="64"/>
  <c r="KY47" i="64" s="1"/>
  <c r="KY58" i="64" s="1"/>
  <c r="KZ26" i="64"/>
  <c r="KZ43" i="64" s="1"/>
  <c r="KZ34" i="64"/>
  <c r="KZ51" i="64" s="1"/>
  <c r="KV32" i="64"/>
  <c r="KV49" i="64" s="1"/>
  <c r="LA32" i="64"/>
  <c r="LA49" i="64" s="1"/>
  <c r="LB27" i="64"/>
  <c r="LB44" i="64" s="1"/>
  <c r="LB35" i="64"/>
  <c r="LB52" i="64" s="1"/>
  <c r="KM30" i="64"/>
  <c r="KO31" i="64"/>
  <c r="KO48" i="64" s="1"/>
  <c r="KN30" i="64"/>
  <c r="KP32" i="64"/>
  <c r="KP49" i="64" s="1"/>
  <c r="KQ26" i="64"/>
  <c r="KQ43" i="64" s="1"/>
  <c r="KQ34" i="64"/>
  <c r="KQ51" i="64" s="1"/>
  <c r="KR27" i="64"/>
  <c r="KR44" i="64" s="1"/>
  <c r="KR35" i="64"/>
  <c r="KR52" i="64" s="1"/>
  <c r="KN34" i="64"/>
  <c r="KN51" i="64" s="1"/>
  <c r="KS25" i="64"/>
  <c r="KS42" i="64" s="1"/>
  <c r="KS33" i="64"/>
  <c r="KS50" i="64" s="1"/>
  <c r="KT27" i="64"/>
  <c r="KT44" i="64" s="1"/>
  <c r="KT35" i="64"/>
  <c r="KT52" i="64" s="1"/>
  <c r="KQ30" i="64"/>
  <c r="KQ47" i="64" s="1"/>
  <c r="KN36" i="64"/>
  <c r="KN53" i="64" s="1"/>
  <c r="KO37" i="64"/>
  <c r="KO54" i="64" s="1"/>
  <c r="LC27" i="64"/>
  <c r="LC44" i="64" s="1"/>
  <c r="KU30" i="64"/>
  <c r="KU47" i="64" s="1"/>
  <c r="KU58" i="64" s="1"/>
  <c r="KW32" i="64"/>
  <c r="KW49" i="64" s="1"/>
  <c r="KV37" i="64"/>
  <c r="KV54" i="64" s="1"/>
  <c r="KX25" i="64"/>
  <c r="KX42" i="64" s="1"/>
  <c r="KX33" i="64"/>
  <c r="KX50" i="64" s="1"/>
  <c r="KV26" i="64"/>
  <c r="KV43" i="64" s="1"/>
  <c r="KY31" i="64"/>
  <c r="KY48" i="64" s="1"/>
  <c r="KZ27" i="64"/>
  <c r="KZ44" i="64" s="1"/>
  <c r="KZ35" i="64"/>
  <c r="KZ52" i="64" s="1"/>
  <c r="KV34" i="64"/>
  <c r="KV51" i="64" s="1"/>
  <c r="LA25" i="64"/>
  <c r="LA42" i="64" s="1"/>
  <c r="LA33" i="64"/>
  <c r="LA50" i="64" s="1"/>
  <c r="LB28" i="64"/>
  <c r="LB45" i="64" s="1"/>
  <c r="LB36" i="64"/>
  <c r="LB53" i="64" s="1"/>
  <c r="KM31" i="64"/>
  <c r="KM48" i="64" s="1"/>
  <c r="KN27" i="64"/>
  <c r="KN44" i="64" s="1"/>
  <c r="KO32" i="64"/>
  <c r="KN35" i="64"/>
  <c r="KN52" i="64" s="1"/>
  <c r="KP25" i="64"/>
  <c r="KP42" i="64" s="1"/>
  <c r="KP33" i="64"/>
  <c r="KP50" i="64" s="1"/>
  <c r="KQ27" i="64"/>
  <c r="KQ44" i="64" s="1"/>
  <c r="KQ35" i="64"/>
  <c r="KQ52" i="64" s="1"/>
  <c r="KR28" i="64"/>
  <c r="KR45" i="64" s="1"/>
  <c r="KR36" i="64"/>
  <c r="KR53" i="64" s="1"/>
  <c r="KS26" i="64"/>
  <c r="KS43" i="64" s="1"/>
  <c r="KS34" i="64"/>
  <c r="KS51" i="64" s="1"/>
  <c r="KT28" i="64"/>
  <c r="KT45" i="64" s="1"/>
  <c r="KT36" i="64"/>
  <c r="KT53" i="64" s="1"/>
  <c r="KV31" i="64"/>
  <c r="KV48" i="64" s="1"/>
  <c r="LC34" i="64"/>
  <c r="LC51" i="64" s="1"/>
  <c r="KW37" i="64"/>
  <c r="KW54" i="64" s="1"/>
  <c r="KU31" i="64"/>
  <c r="KU48" i="64" s="1"/>
  <c r="KV36" i="64"/>
  <c r="KV53" i="64" s="1"/>
  <c r="KV59" i="64" s="1"/>
  <c r="KW25" i="64"/>
  <c r="KW42" i="64" s="1"/>
  <c r="KW33" i="64"/>
  <c r="KW50" i="64" s="1"/>
  <c r="KX26" i="64"/>
  <c r="KX43" i="64" s="1"/>
  <c r="KX34" i="64"/>
  <c r="KX51" i="64" s="1"/>
  <c r="KV30" i="64"/>
  <c r="KV47" i="64" s="1"/>
  <c r="KY32" i="64"/>
  <c r="KY49" i="64" s="1"/>
  <c r="KZ28" i="64"/>
  <c r="KZ45" i="64" s="1"/>
  <c r="KZ36" i="64"/>
  <c r="KZ53" i="64" s="1"/>
  <c r="KZ59" i="64" s="1"/>
  <c r="LA26" i="64"/>
  <c r="LA43" i="64" s="1"/>
  <c r="LA34" i="64"/>
  <c r="LA51" i="64" s="1"/>
  <c r="LB29" i="64"/>
  <c r="LB46" i="64" s="1"/>
  <c r="KM32" i="64"/>
  <c r="KN37" i="64"/>
  <c r="KN54" i="64" s="1"/>
  <c r="KO25" i="64"/>
  <c r="KO33" i="64"/>
  <c r="KP26" i="64"/>
  <c r="KP43" i="64" s="1"/>
  <c r="KP34" i="64"/>
  <c r="KP51" i="64" s="1"/>
  <c r="KQ28" i="64"/>
  <c r="KQ45" i="64" s="1"/>
  <c r="KQ36" i="64"/>
  <c r="KQ53" i="64" s="1"/>
  <c r="KR29" i="64"/>
  <c r="KR46" i="64" s="1"/>
  <c r="KS27" i="64"/>
  <c r="KS44" i="64" s="1"/>
  <c r="KS35" i="64"/>
  <c r="KS52" i="64" s="1"/>
  <c r="KT29" i="64"/>
  <c r="KT46" i="64" s="1"/>
  <c r="KP36" i="64"/>
  <c r="KP53" i="64" s="1"/>
  <c r="KQ37" i="64"/>
  <c r="KQ54" i="64" s="1"/>
  <c r="KP37" i="64"/>
  <c r="KP54" i="64" s="1"/>
  <c r="KT37" i="64"/>
  <c r="KT54" i="64" s="1"/>
  <c r="LC32" i="64"/>
  <c r="LC49" i="64" s="1"/>
  <c r="LC64" i="64" s="1"/>
  <c r="KV25" i="64"/>
  <c r="KV42" i="64" s="1"/>
  <c r="KU32" i="64"/>
  <c r="KU49" i="64" s="1"/>
  <c r="KW26" i="64"/>
  <c r="KW43" i="64" s="1"/>
  <c r="KW34" i="64"/>
  <c r="KW51" i="64" s="1"/>
  <c r="KX65" i="64" s="1"/>
  <c r="KX27" i="64"/>
  <c r="KX44" i="64" s="1"/>
  <c r="KX35" i="64"/>
  <c r="KX52" i="64" s="1"/>
  <c r="KV35" i="64"/>
  <c r="KV52" i="64" s="1"/>
  <c r="KY25" i="64"/>
  <c r="KY42" i="64" s="1"/>
  <c r="KY33" i="64"/>
  <c r="KY50" i="64" s="1"/>
  <c r="KZ29" i="64"/>
  <c r="KZ46" i="64" s="1"/>
  <c r="LA27" i="64"/>
  <c r="LA44" i="64" s="1"/>
  <c r="LA35" i="64"/>
  <c r="LA52" i="64" s="1"/>
  <c r="LA60" i="64" s="1"/>
  <c r="LB30" i="64"/>
  <c r="LB47" i="64" s="1"/>
  <c r="KN32" i="64"/>
  <c r="KM25" i="64"/>
  <c r="KM33" i="64"/>
  <c r="KO26" i="64"/>
  <c r="KO34" i="64"/>
  <c r="KO51" i="64" s="1"/>
  <c r="KP27" i="64"/>
  <c r="KP44" i="64" s="1"/>
  <c r="KP35" i="64"/>
  <c r="KP52" i="64" s="1"/>
  <c r="KP60" i="64" s="1"/>
  <c r="KQ29" i="64"/>
  <c r="KQ46" i="64" s="1"/>
  <c r="KQ61" i="64" s="1"/>
  <c r="KR30" i="64"/>
  <c r="KR47" i="64" s="1"/>
  <c r="KS28" i="64"/>
  <c r="KS45" i="64" s="1"/>
  <c r="KS36" i="64"/>
  <c r="KS53" i="64" s="1"/>
  <c r="KT30" i="64"/>
  <c r="KT47" i="64" s="1"/>
  <c r="KY37" i="64"/>
  <c r="KY54" i="64" s="1"/>
  <c r="KX37" i="64"/>
  <c r="KX54" i="64" s="1"/>
  <c r="LB37" i="64"/>
  <c r="LB54" i="64" s="1"/>
  <c r="KV33" i="64"/>
  <c r="KV50" i="64" s="1"/>
  <c r="KU25" i="64"/>
  <c r="KU42" i="64" s="1"/>
  <c r="KU33" i="64"/>
  <c r="KU50" i="64" s="1"/>
  <c r="KW27" i="64"/>
  <c r="KW44" i="64" s="1"/>
  <c r="KW35" i="64"/>
  <c r="KW52" i="64" s="1"/>
  <c r="KX28" i="64"/>
  <c r="KX45" i="64" s="1"/>
  <c r="KX36" i="64"/>
  <c r="KX53" i="64" s="1"/>
  <c r="KY26" i="64"/>
  <c r="KY43" i="64" s="1"/>
  <c r="KY34" i="64"/>
  <c r="KY51" i="64" s="1"/>
  <c r="KZ30" i="64"/>
  <c r="KZ47" i="64" s="1"/>
  <c r="LA28" i="64"/>
  <c r="LA45" i="64" s="1"/>
  <c r="LA36" i="64"/>
  <c r="LA53" i="64" s="1"/>
  <c r="LB31" i="64"/>
  <c r="LB48" i="64" s="1"/>
  <c r="LB63" i="64" s="1"/>
  <c r="KM26" i="64"/>
  <c r="KM34" i="64"/>
  <c r="KM51" i="64" s="1"/>
  <c r="KO27" i="64"/>
  <c r="KO44" i="64" s="1"/>
  <c r="KO35" i="64"/>
  <c r="KO52" i="64" s="1"/>
  <c r="KR31" i="64"/>
  <c r="KR48" i="64" s="1"/>
  <c r="KR63" i="64" s="1"/>
  <c r="KB8" i="64"/>
  <c r="JZ16" i="64"/>
  <c r="JZ10" i="64"/>
  <c r="JZ18" i="64"/>
  <c r="JZ19" i="64"/>
  <c r="JZ11" i="64"/>
  <c r="JZ20" i="64"/>
  <c r="JX12" i="64"/>
  <c r="JX16" i="64"/>
  <c r="JX20" i="64"/>
  <c r="JX9" i="64"/>
  <c r="JX13" i="64"/>
  <c r="JY17" i="64"/>
  <c r="JX7" i="64"/>
  <c r="JZ9" i="64"/>
  <c r="JZ13" i="64"/>
  <c r="JZ17" i="64"/>
  <c r="JY7" i="64"/>
  <c r="JU10" i="64"/>
  <c r="JX14" i="64"/>
  <c r="JU18" i="64"/>
  <c r="JX18" i="64"/>
  <c r="DZ49" i="63"/>
  <c r="EJ27" i="63"/>
  <c r="EJ45" i="63" s="1"/>
  <c r="EM27" i="63"/>
  <c r="EM45" i="63" s="1"/>
  <c r="EL37" i="63"/>
  <c r="EL55" i="63" s="1"/>
  <c r="EL35" i="63"/>
  <c r="EL53" i="63" s="1"/>
  <c r="EJ32" i="63"/>
  <c r="EJ50" i="63" s="1"/>
  <c r="EJ31" i="63"/>
  <c r="EJ49" i="63" s="1"/>
  <c r="EM34" i="63"/>
  <c r="EM52" i="63" s="1"/>
  <c r="EM30" i="63"/>
  <c r="EM48" i="63" s="1"/>
  <c r="EK26" i="63"/>
  <c r="EK44" i="63" s="1"/>
  <c r="EK30" i="63"/>
  <c r="EK48" i="63" s="1"/>
  <c r="EK34" i="63"/>
  <c r="EK52" i="63" s="1"/>
  <c r="EJ26" i="63"/>
  <c r="EJ44" i="63" s="1"/>
  <c r="EM26" i="63"/>
  <c r="EM44" i="63" s="1"/>
  <c r="EK37" i="63"/>
  <c r="EK55" i="63" s="1"/>
  <c r="EL30" i="63"/>
  <c r="EL48" i="63" s="1"/>
  <c r="EL32" i="63"/>
  <c r="EL50" i="63" s="1"/>
  <c r="EJ34" i="63"/>
  <c r="EJ52" i="63" s="1"/>
  <c r="EJ33" i="63"/>
  <c r="EJ51" i="63" s="1"/>
  <c r="EM37" i="63"/>
  <c r="EM55" i="63" s="1"/>
  <c r="EM33" i="63"/>
  <c r="EM51" i="63" s="1"/>
  <c r="EM29" i="63"/>
  <c r="EM47" i="63" s="1"/>
  <c r="EK27" i="63"/>
  <c r="EK45" i="63" s="1"/>
  <c r="EL25" i="63"/>
  <c r="EK31" i="63"/>
  <c r="EK49" i="63" s="1"/>
  <c r="EK35" i="63"/>
  <c r="EK53" i="63" s="1"/>
  <c r="EL33" i="63"/>
  <c r="EL51" i="63" s="1"/>
  <c r="EJ30" i="63"/>
  <c r="EJ48" i="63" s="1"/>
  <c r="EJ37" i="63"/>
  <c r="EJ55" i="63" s="1"/>
  <c r="EM31" i="63"/>
  <c r="EM49" i="63" s="1"/>
  <c r="EK25" i="63"/>
  <c r="EL29" i="63"/>
  <c r="EL47" i="63" s="1"/>
  <c r="EL34" i="63"/>
  <c r="EL52" i="63" s="1"/>
  <c r="EL36" i="63"/>
  <c r="EL54" i="63" s="1"/>
  <c r="EJ36" i="63"/>
  <c r="EJ54" i="63" s="1"/>
  <c r="EJ35" i="63"/>
  <c r="EJ53" i="63" s="1"/>
  <c r="EM36" i="63"/>
  <c r="EM54" i="63" s="1"/>
  <c r="EM32" i="63"/>
  <c r="EM50" i="63" s="1"/>
  <c r="EM28" i="63"/>
  <c r="EM25" i="63"/>
  <c r="EL26" i="63"/>
  <c r="EL44" i="63" s="1"/>
  <c r="EK32" i="63"/>
  <c r="EK50" i="63" s="1"/>
  <c r="EK36" i="63"/>
  <c r="EK54" i="63" s="1"/>
  <c r="EJ25" i="63"/>
  <c r="EL27" i="63"/>
  <c r="EL45" i="63" s="1"/>
  <c r="EL31" i="63"/>
  <c r="EL49" i="63" s="1"/>
  <c r="EJ29" i="63"/>
  <c r="EJ47" i="63" s="1"/>
  <c r="EM35" i="63"/>
  <c r="EM53" i="63" s="1"/>
  <c r="EK29" i="63"/>
  <c r="EK47" i="63" s="1"/>
  <c r="EK33" i="63"/>
  <c r="EK51" i="63" s="1"/>
  <c r="F107" i="65"/>
  <c r="N107" i="65"/>
  <c r="E109" i="65"/>
  <c r="M109" i="65"/>
  <c r="E110" i="65"/>
  <c r="M110" i="65"/>
  <c r="V92" i="65"/>
  <c r="W87" i="65"/>
  <c r="V84" i="65"/>
  <c r="S83" i="65"/>
  <c r="U92" i="65"/>
  <c r="W90" i="65"/>
  <c r="V87" i="65"/>
  <c r="U84" i="65"/>
  <c r="T92" i="65"/>
  <c r="V90" i="65"/>
  <c r="U87" i="65"/>
  <c r="T84" i="65"/>
  <c r="S92" i="65"/>
  <c r="U90" i="65"/>
  <c r="T87" i="65"/>
  <c r="S84" i="65"/>
  <c r="S90" i="65"/>
  <c r="V83" i="65"/>
  <c r="W92" i="65"/>
  <c r="S87" i="65"/>
  <c r="W84" i="65"/>
  <c r="W83" i="65"/>
  <c r="T90" i="65"/>
  <c r="U83" i="65"/>
  <c r="T83" i="65"/>
  <c r="JY20" i="64"/>
  <c r="E104" i="65"/>
  <c r="M104" i="65"/>
  <c r="E105" i="65"/>
  <c r="M105" i="65"/>
  <c r="AI104" i="65"/>
  <c r="AQ104" i="65"/>
  <c r="AJ105" i="65"/>
  <c r="AR105" i="65"/>
  <c r="AN107" i="65"/>
  <c r="AL109" i="65"/>
  <c r="AT109" i="65"/>
  <c r="AM110" i="65"/>
  <c r="AU110" i="65"/>
  <c r="H107" i="65"/>
  <c r="P107" i="65"/>
  <c r="G109" i="65"/>
  <c r="O109" i="65"/>
  <c r="G110" i="65"/>
  <c r="O110" i="65"/>
  <c r="AE83" i="65"/>
  <c r="AG92" i="65"/>
  <c r="AG84" i="65"/>
  <c r="AD83" i="65"/>
  <c r="AF92" i="65"/>
  <c r="AG87" i="65"/>
  <c r="AF84" i="65"/>
  <c r="AC83" i="65"/>
  <c r="AE92" i="65"/>
  <c r="AG90" i="65"/>
  <c r="AF87" i="65"/>
  <c r="AE84" i="65"/>
  <c r="AD92" i="65"/>
  <c r="AF90" i="65"/>
  <c r="AE87" i="65"/>
  <c r="AD84" i="65"/>
  <c r="AC92" i="65"/>
  <c r="AE90" i="65"/>
  <c r="AD87" i="65"/>
  <c r="AC84" i="65"/>
  <c r="AC87" i="65"/>
  <c r="AC90" i="65"/>
  <c r="AG83" i="65"/>
  <c r="AD90" i="65"/>
  <c r="AF83" i="65"/>
  <c r="W104" i="65"/>
  <c r="AE104" i="65"/>
  <c r="X105" i="65"/>
  <c r="AF105" i="65"/>
  <c r="AB107" i="65"/>
  <c r="U109" i="65"/>
  <c r="AC109" i="65"/>
  <c r="V110" i="65"/>
  <c r="AD110" i="65"/>
  <c r="JY10" i="64"/>
  <c r="G104" i="65"/>
  <c r="O104" i="65"/>
  <c r="G105" i="65"/>
  <c r="O105" i="65"/>
  <c r="I102" i="64"/>
  <c r="Y104" i="65"/>
  <c r="AG104" i="65"/>
  <c r="Z105" i="65"/>
  <c r="V107" i="65"/>
  <c r="AD107" i="65"/>
  <c r="W109" i="65"/>
  <c r="AE109" i="65"/>
  <c r="X110" i="65"/>
  <c r="AF110" i="65"/>
  <c r="BP104" i="65"/>
  <c r="BX104" i="65"/>
  <c r="BQ105" i="65"/>
  <c r="BY105" i="65"/>
  <c r="BW107" i="65"/>
  <c r="BP109" i="65"/>
  <c r="BX109" i="65"/>
  <c r="BQ110" i="65"/>
  <c r="BY110" i="65"/>
  <c r="JY21" i="64"/>
  <c r="JY19" i="64"/>
  <c r="JY8" i="64"/>
  <c r="JY12" i="64"/>
  <c r="JY18" i="64"/>
  <c r="JY16" i="64"/>
  <c r="JY14" i="64"/>
  <c r="JY9" i="64"/>
  <c r="JY11" i="64"/>
  <c r="JY13" i="64"/>
  <c r="AZ104" i="65"/>
  <c r="BH104" i="65"/>
  <c r="BA105" i="65"/>
  <c r="BI105" i="65"/>
  <c r="BB109" i="65"/>
  <c r="BJ109" i="65"/>
  <c r="BC110" i="65"/>
  <c r="BK110" i="65"/>
  <c r="BN92" i="65"/>
  <c r="BP90" i="65"/>
  <c r="BO87" i="65"/>
  <c r="BN84" i="65"/>
  <c r="BM92" i="65"/>
  <c r="BO90" i="65"/>
  <c r="BN87" i="65"/>
  <c r="BM84" i="65"/>
  <c r="BL92" i="65"/>
  <c r="BN90" i="65"/>
  <c r="BM87" i="65"/>
  <c r="BL84" i="65"/>
  <c r="BP91" i="65"/>
  <c r="BM90" i="65"/>
  <c r="BL87" i="65"/>
  <c r="BP83" i="65"/>
  <c r="BO91" i="65"/>
  <c r="BL90" i="65"/>
  <c r="BO83" i="65"/>
  <c r="BN91" i="65"/>
  <c r="BN83" i="65"/>
  <c r="BP92" i="65"/>
  <c r="BM91" i="65"/>
  <c r="BP84" i="65"/>
  <c r="BM83" i="65"/>
  <c r="BO84" i="65"/>
  <c r="BO92" i="65"/>
  <c r="BL83" i="65"/>
  <c r="BL91" i="65"/>
  <c r="BP87" i="65"/>
  <c r="CD104" i="65"/>
  <c r="CE107" i="65"/>
  <c r="CC110" i="65"/>
  <c r="CW31" i="65"/>
  <c r="CW49" i="65" s="1"/>
  <c r="F104" i="65"/>
  <c r="N104" i="65"/>
  <c r="F105" i="65"/>
  <c r="N105" i="65"/>
  <c r="G107" i="65"/>
  <c r="O107" i="65"/>
  <c r="F109" i="65"/>
  <c r="N109" i="65"/>
  <c r="F110" i="65"/>
  <c r="N110" i="65"/>
  <c r="X104" i="65"/>
  <c r="AF104" i="65"/>
  <c r="Y105" i="65"/>
  <c r="AG105" i="65"/>
  <c r="AC107" i="65"/>
  <c r="V109" i="65"/>
  <c r="AD109" i="65"/>
  <c r="W110" i="65"/>
  <c r="AE110" i="65"/>
  <c r="AJ104" i="65"/>
  <c r="AR104" i="65"/>
  <c r="AK105" i="65"/>
  <c r="AS105" i="65"/>
  <c r="AO107" i="65"/>
  <c r="AM109" i="65"/>
  <c r="AU109" i="65"/>
  <c r="AN110" i="65"/>
  <c r="AV110" i="65"/>
  <c r="AZ92" i="65"/>
  <c r="AW91" i="65"/>
  <c r="BA87" i="65"/>
  <c r="AZ84" i="65"/>
  <c r="AW83" i="65"/>
  <c r="AX92" i="65"/>
  <c r="AZ90" i="65"/>
  <c r="AY87" i="65"/>
  <c r="AX84" i="65"/>
  <c r="AW92" i="65"/>
  <c r="AY90" i="65"/>
  <c r="AX87" i="65"/>
  <c r="AW84" i="65"/>
  <c r="BA91" i="65"/>
  <c r="AX90" i="65"/>
  <c r="AW87" i="65"/>
  <c r="BA83" i="65"/>
  <c r="AZ91" i="65"/>
  <c r="AW90" i="65"/>
  <c r="AZ83" i="65"/>
  <c r="AY91" i="65"/>
  <c r="AY83" i="65"/>
  <c r="BA92" i="65"/>
  <c r="AY92" i="65"/>
  <c r="BA84" i="65"/>
  <c r="AX91" i="65"/>
  <c r="AY84" i="65"/>
  <c r="BA90" i="65"/>
  <c r="AX83" i="65"/>
  <c r="AZ87" i="65"/>
  <c r="BA104" i="65"/>
  <c r="BI104" i="65"/>
  <c r="BB105" i="65"/>
  <c r="BJ105" i="65"/>
  <c r="BC109" i="65"/>
  <c r="BK109" i="65"/>
  <c r="BD110" i="65"/>
  <c r="BQ104" i="65"/>
  <c r="BY104" i="65"/>
  <c r="BR105" i="65"/>
  <c r="BZ105" i="65"/>
  <c r="BX107" i="65"/>
  <c r="BQ109" i="65"/>
  <c r="BY109" i="65"/>
  <c r="BR110" i="65"/>
  <c r="BZ110" i="65"/>
  <c r="CE92" i="65"/>
  <c r="CE84" i="65"/>
  <c r="CB83" i="65"/>
  <c r="CD92" i="65"/>
  <c r="CE87" i="65"/>
  <c r="CD84" i="65"/>
  <c r="CA83" i="65"/>
  <c r="CC92" i="65"/>
  <c r="CE90" i="65"/>
  <c r="CD87" i="65"/>
  <c r="CC84" i="65"/>
  <c r="CB92" i="65"/>
  <c r="CD90" i="65"/>
  <c r="CC87" i="65"/>
  <c r="CE85" i="65"/>
  <c r="CB84" i="65"/>
  <c r="CA92" i="65"/>
  <c r="CC90" i="65"/>
  <c r="CB87" i="65"/>
  <c r="CD85" i="65"/>
  <c r="CA84" i="65"/>
  <c r="CB90" i="65"/>
  <c r="CA87" i="65"/>
  <c r="CC85" i="65"/>
  <c r="CE83" i="65"/>
  <c r="CA90" i="65"/>
  <c r="CB85" i="65"/>
  <c r="CD83" i="65"/>
  <c r="CA85" i="65"/>
  <c r="CC83" i="65"/>
  <c r="CE104" i="65"/>
  <c r="CA109" i="65"/>
  <c r="CD110" i="65"/>
  <c r="AK104" i="65"/>
  <c r="AS104" i="65"/>
  <c r="AL105" i="65"/>
  <c r="AT105" i="65"/>
  <c r="AP107" i="65"/>
  <c r="AN109" i="65"/>
  <c r="AV109" i="65"/>
  <c r="AO110" i="65"/>
  <c r="BB104" i="65"/>
  <c r="BJ104" i="65"/>
  <c r="BC105" i="65"/>
  <c r="BK105" i="65"/>
  <c r="BD109" i="65"/>
  <c r="AW110" i="65"/>
  <c r="BE110" i="65"/>
  <c r="BW90" i="65"/>
  <c r="BV87" i="65"/>
  <c r="BZ83" i="65"/>
  <c r="BV90" i="65"/>
  <c r="BY83" i="65"/>
  <c r="BX83" i="65"/>
  <c r="BZ92" i="65"/>
  <c r="BZ84" i="65"/>
  <c r="BW83" i="65"/>
  <c r="BY92" i="65"/>
  <c r="BZ87" i="65"/>
  <c r="BY84" i="65"/>
  <c r="BV83" i="65"/>
  <c r="BX92" i="65"/>
  <c r="BZ90" i="65"/>
  <c r="BY87" i="65"/>
  <c r="BX84" i="65"/>
  <c r="BW92" i="65"/>
  <c r="BY90" i="65"/>
  <c r="BX87" i="65"/>
  <c r="BW84" i="65"/>
  <c r="BV92" i="65"/>
  <c r="BW87" i="65"/>
  <c r="BV84" i="65"/>
  <c r="BX90" i="65"/>
  <c r="BR104" i="65"/>
  <c r="BZ104" i="65"/>
  <c r="BS105" i="65"/>
  <c r="BQ107" i="65"/>
  <c r="BY107" i="65"/>
  <c r="BR109" i="65"/>
  <c r="BZ109" i="65"/>
  <c r="BS110" i="65"/>
  <c r="CA105" i="65"/>
  <c r="CB109" i="65"/>
  <c r="CE110" i="65"/>
  <c r="H104" i="65"/>
  <c r="P104" i="65"/>
  <c r="H105" i="65"/>
  <c r="P105" i="65"/>
  <c r="I107" i="65"/>
  <c r="Q107" i="65"/>
  <c r="H109" i="65"/>
  <c r="P109" i="65"/>
  <c r="H110" i="65"/>
  <c r="P110" i="65"/>
  <c r="Z104" i="65"/>
  <c r="S105" i="65"/>
  <c r="AA105" i="65"/>
  <c r="W107" i="65"/>
  <c r="AE107" i="65"/>
  <c r="X109" i="65"/>
  <c r="AF109" i="65"/>
  <c r="Y110" i="65"/>
  <c r="AG110" i="65"/>
  <c r="AH92" i="65"/>
  <c r="AJ90" i="65"/>
  <c r="AI87" i="65"/>
  <c r="AH84" i="65"/>
  <c r="AJ83" i="65"/>
  <c r="AL92" i="65"/>
  <c r="AL84" i="65"/>
  <c r="AI83" i="65"/>
  <c r="AK92" i="65"/>
  <c r="AL87" i="65"/>
  <c r="AJ92" i="65"/>
  <c r="AL90" i="65"/>
  <c r="AK87" i="65"/>
  <c r="AJ84" i="65"/>
  <c r="AH87" i="65"/>
  <c r="AK90" i="65"/>
  <c r="AI90" i="65"/>
  <c r="AK84" i="65"/>
  <c r="AI92" i="65"/>
  <c r="AH90" i="65"/>
  <c r="AI84" i="65"/>
  <c r="AL83" i="65"/>
  <c r="AJ87" i="65"/>
  <c r="AK83" i="65"/>
  <c r="AH83" i="65"/>
  <c r="AL104" i="65"/>
  <c r="AT104" i="65"/>
  <c r="AM105" i="65"/>
  <c r="AU105" i="65"/>
  <c r="AQ107" i="65"/>
  <c r="AO109" i="65"/>
  <c r="AH110" i="65"/>
  <c r="AP110" i="65"/>
  <c r="BI91" i="65"/>
  <c r="BI83" i="65"/>
  <c r="BK92" i="65"/>
  <c r="BH91" i="65"/>
  <c r="BK84" i="65"/>
  <c r="BH83" i="65"/>
  <c r="BJ92" i="65"/>
  <c r="BG91" i="65"/>
  <c r="BK87" i="65"/>
  <c r="BJ84" i="65"/>
  <c r="BG83" i="65"/>
  <c r="BI92" i="65"/>
  <c r="BK90" i="65"/>
  <c r="BJ87" i="65"/>
  <c r="BI84" i="65"/>
  <c r="BH92" i="65"/>
  <c r="BJ90" i="65"/>
  <c r="BI87" i="65"/>
  <c r="BH84" i="65"/>
  <c r="BG92" i="65"/>
  <c r="BI90" i="65"/>
  <c r="BH87" i="65"/>
  <c r="BG84" i="65"/>
  <c r="BK91" i="65"/>
  <c r="BH90" i="65"/>
  <c r="BG87" i="65"/>
  <c r="BK83" i="65"/>
  <c r="BG90" i="65"/>
  <c r="BJ83" i="65"/>
  <c r="BJ91" i="65"/>
  <c r="BC104" i="65"/>
  <c r="BK104" i="65"/>
  <c r="BD105" i="65"/>
  <c r="AW109" i="65"/>
  <c r="BE109" i="65"/>
  <c r="AX110" i="65"/>
  <c r="BF110" i="65"/>
  <c r="BS104" i="65"/>
  <c r="BL105" i="65"/>
  <c r="BT105" i="65"/>
  <c r="BR107" i="65"/>
  <c r="BZ107" i="65"/>
  <c r="BS109" i="65"/>
  <c r="BL110" i="65"/>
  <c r="BT110" i="65"/>
  <c r="CB105" i="65"/>
  <c r="CC109" i="65"/>
  <c r="KB7" i="64"/>
  <c r="JX21" i="64"/>
  <c r="D90" i="65"/>
  <c r="H86" i="65"/>
  <c r="E85" i="65"/>
  <c r="G83" i="65"/>
  <c r="G86" i="65"/>
  <c r="D85" i="65"/>
  <c r="F83" i="65"/>
  <c r="G92" i="65"/>
  <c r="H87" i="65"/>
  <c r="E86" i="65"/>
  <c r="G84" i="65"/>
  <c r="D83" i="65"/>
  <c r="E92" i="65"/>
  <c r="G90" i="65"/>
  <c r="F87" i="65"/>
  <c r="H85" i="65"/>
  <c r="E84" i="65"/>
  <c r="E87" i="65"/>
  <c r="D84" i="65"/>
  <c r="D87" i="65"/>
  <c r="H83" i="65"/>
  <c r="H92" i="65"/>
  <c r="H90" i="65"/>
  <c r="F86" i="65"/>
  <c r="E83" i="65"/>
  <c r="F92" i="65"/>
  <c r="F90" i="65"/>
  <c r="D86" i="65"/>
  <c r="G87" i="65"/>
  <c r="D92" i="65"/>
  <c r="E90" i="65"/>
  <c r="G85" i="65"/>
  <c r="F85" i="65"/>
  <c r="H84" i="65"/>
  <c r="F84" i="65"/>
  <c r="I104" i="65"/>
  <c r="Q104" i="65"/>
  <c r="I105" i="65"/>
  <c r="Q105" i="65"/>
  <c r="J107" i="65"/>
  <c r="R107" i="65"/>
  <c r="I109" i="65"/>
  <c r="Q109" i="65"/>
  <c r="I110" i="65"/>
  <c r="Q110" i="65"/>
  <c r="S104" i="65"/>
  <c r="AA104" i="65"/>
  <c r="T105" i="65"/>
  <c r="AB105" i="65"/>
  <c r="X107" i="65"/>
  <c r="AF107" i="65"/>
  <c r="Y109" i="65"/>
  <c r="AG109" i="65"/>
  <c r="Z110" i="65"/>
  <c r="AM104" i="65"/>
  <c r="AU104" i="65"/>
  <c r="AN105" i="65"/>
  <c r="AV105" i="65"/>
  <c r="AH109" i="65"/>
  <c r="AP109" i="65"/>
  <c r="AI110" i="65"/>
  <c r="AQ110" i="65"/>
  <c r="BD104" i="65"/>
  <c r="AW105" i="65"/>
  <c r="BE105" i="65"/>
  <c r="AX109" i="65"/>
  <c r="BF109" i="65"/>
  <c r="AY110" i="65"/>
  <c r="BG110" i="65"/>
  <c r="BL104" i="65"/>
  <c r="BT104" i="65"/>
  <c r="BM105" i="65"/>
  <c r="BU105" i="65"/>
  <c r="BS107" i="65"/>
  <c r="BL109" i="65"/>
  <c r="BT109" i="65"/>
  <c r="BM110" i="65"/>
  <c r="BU110" i="65"/>
  <c r="CC105" i="65"/>
  <c r="CD109" i="65"/>
  <c r="J104" i="65"/>
  <c r="R104" i="65"/>
  <c r="J105" i="65"/>
  <c r="R105" i="65"/>
  <c r="K107" i="65"/>
  <c r="J109" i="65"/>
  <c r="R109" i="65"/>
  <c r="J110" i="65"/>
  <c r="R110" i="65"/>
  <c r="X92" i="65"/>
  <c r="Z90" i="65"/>
  <c r="Y87" i="65"/>
  <c r="X84" i="65"/>
  <c r="Y90" i="65"/>
  <c r="X87" i="65"/>
  <c r="AB83" i="65"/>
  <c r="X90" i="65"/>
  <c r="AA83" i="65"/>
  <c r="Z83" i="65"/>
  <c r="AB92" i="65"/>
  <c r="AB84" i="65"/>
  <c r="Y83" i="65"/>
  <c r="AA92" i="65"/>
  <c r="AB87" i="65"/>
  <c r="AA84" i="65"/>
  <c r="X83" i="65"/>
  <c r="Z87" i="65"/>
  <c r="AB90" i="65"/>
  <c r="Z84" i="65"/>
  <c r="Z92" i="65"/>
  <c r="AA90" i="65"/>
  <c r="Y84" i="65"/>
  <c r="AA87" i="65"/>
  <c r="Y92" i="65"/>
  <c r="T104" i="65"/>
  <c r="AB104" i="65"/>
  <c r="U105" i="65"/>
  <c r="AC105" i="65"/>
  <c r="Y107" i="65"/>
  <c r="AG107" i="65"/>
  <c r="Z109" i="65"/>
  <c r="S110" i="65"/>
  <c r="AA110" i="65"/>
  <c r="AU91" i="65"/>
  <c r="AR90" i="65"/>
  <c r="AU83" i="65"/>
  <c r="AV92" i="65"/>
  <c r="AS91" i="65"/>
  <c r="AV84" i="65"/>
  <c r="AS83" i="65"/>
  <c r="AU92" i="65"/>
  <c r="AR91" i="65"/>
  <c r="AV87" i="65"/>
  <c r="AU84" i="65"/>
  <c r="AR83" i="65"/>
  <c r="AT92" i="65"/>
  <c r="AV90" i="65"/>
  <c r="AU87" i="65"/>
  <c r="AT84" i="65"/>
  <c r="AS92" i="65"/>
  <c r="AU90" i="65"/>
  <c r="AT87" i="65"/>
  <c r="AS84" i="65"/>
  <c r="AR92" i="65"/>
  <c r="AT90" i="65"/>
  <c r="AS87" i="65"/>
  <c r="AR84" i="65"/>
  <c r="AT91" i="65"/>
  <c r="AT83" i="65"/>
  <c r="AS90" i="65"/>
  <c r="AR87" i="65"/>
  <c r="AV91" i="65"/>
  <c r="AV83" i="65"/>
  <c r="AN104" i="65"/>
  <c r="AV104" i="65"/>
  <c r="AO105" i="65"/>
  <c r="AK107" i="65"/>
  <c r="AI109" i="65"/>
  <c r="AQ109" i="65"/>
  <c r="AJ110" i="65"/>
  <c r="AR110" i="65"/>
  <c r="AW104" i="65"/>
  <c r="BE104" i="65"/>
  <c r="AX105" i="65"/>
  <c r="BF105" i="65"/>
  <c r="AY109" i="65"/>
  <c r="BG109" i="65"/>
  <c r="AZ110" i="65"/>
  <c r="BH110" i="65"/>
  <c r="BS92" i="65"/>
  <c r="BU90" i="65"/>
  <c r="BT87" i="65"/>
  <c r="BS84" i="65"/>
  <c r="BQ92" i="65"/>
  <c r="BS90" i="65"/>
  <c r="BR87" i="65"/>
  <c r="BQ84" i="65"/>
  <c r="BR90" i="65"/>
  <c r="BQ87" i="65"/>
  <c r="BU83" i="65"/>
  <c r="BQ90" i="65"/>
  <c r="BT83" i="65"/>
  <c r="BS83" i="65"/>
  <c r="BU92" i="65"/>
  <c r="BU84" i="65"/>
  <c r="BR83" i="65"/>
  <c r="BT84" i="65"/>
  <c r="BT90" i="65"/>
  <c r="BR84" i="65"/>
  <c r="BT92" i="65"/>
  <c r="BQ83" i="65"/>
  <c r="BR92" i="65"/>
  <c r="BU87" i="65"/>
  <c r="BS87" i="65"/>
  <c r="BM104" i="65"/>
  <c r="BU104" i="65"/>
  <c r="BN105" i="65"/>
  <c r="BV105" i="65"/>
  <c r="BT107" i="65"/>
  <c r="BM109" i="65"/>
  <c r="BU109" i="65"/>
  <c r="BN110" i="65"/>
  <c r="BV110" i="65"/>
  <c r="CA104" i="65"/>
  <c r="CD105" i="65"/>
  <c r="CE109" i="65"/>
  <c r="JX8" i="64"/>
  <c r="KB14" i="64"/>
  <c r="KB16" i="64"/>
  <c r="JX19" i="64"/>
  <c r="N90" i="65"/>
  <c r="Q83" i="65"/>
  <c r="P83" i="65"/>
  <c r="R92" i="65"/>
  <c r="R84" i="65"/>
  <c r="O83" i="65"/>
  <c r="Q92" i="65"/>
  <c r="R87" i="65"/>
  <c r="Q84" i="65"/>
  <c r="N83" i="65"/>
  <c r="O92" i="65"/>
  <c r="Q90" i="65"/>
  <c r="P87" i="65"/>
  <c r="O84" i="65"/>
  <c r="O87" i="65"/>
  <c r="N87" i="65"/>
  <c r="R90" i="65"/>
  <c r="P92" i="65"/>
  <c r="P90" i="65"/>
  <c r="N92" i="65"/>
  <c r="O90" i="65"/>
  <c r="P84" i="65"/>
  <c r="N84" i="65"/>
  <c r="Q87" i="65"/>
  <c r="R83" i="65"/>
  <c r="K104" i="65"/>
  <c r="K105" i="65"/>
  <c r="L107" i="65"/>
  <c r="K109" i="65"/>
  <c r="K110" i="65"/>
  <c r="U104" i="65"/>
  <c r="AC104" i="65"/>
  <c r="V105" i="65"/>
  <c r="AD105" i="65"/>
  <c r="Z107" i="65"/>
  <c r="S109" i="65"/>
  <c r="AA109" i="65"/>
  <c r="T110" i="65"/>
  <c r="AB110" i="65"/>
  <c r="AO104" i="65"/>
  <c r="AH105" i="65"/>
  <c r="AP105" i="65"/>
  <c r="AL107" i="65"/>
  <c r="AJ109" i="65"/>
  <c r="AR109" i="65"/>
  <c r="AK110" i="65"/>
  <c r="AS110" i="65"/>
  <c r="BB92" i="65"/>
  <c r="BD90" i="65"/>
  <c r="BC87" i="65"/>
  <c r="BB84" i="65"/>
  <c r="BF91" i="65"/>
  <c r="BC90" i="65"/>
  <c r="BB87" i="65"/>
  <c r="BF83" i="65"/>
  <c r="BE91" i="65"/>
  <c r="BB90" i="65"/>
  <c r="BE83" i="65"/>
  <c r="BD91" i="65"/>
  <c r="BD83" i="65"/>
  <c r="BF92" i="65"/>
  <c r="BC91" i="65"/>
  <c r="BF84" i="65"/>
  <c r="BC83" i="65"/>
  <c r="BE92" i="65"/>
  <c r="BB91" i="65"/>
  <c r="BF87" i="65"/>
  <c r="BE84" i="65"/>
  <c r="BB83" i="65"/>
  <c r="BD92" i="65"/>
  <c r="BF90" i="65"/>
  <c r="BE87" i="65"/>
  <c r="BD84" i="65"/>
  <c r="BC84" i="65"/>
  <c r="BC92" i="65"/>
  <c r="BE90" i="65"/>
  <c r="BD87" i="65"/>
  <c r="AX104" i="65"/>
  <c r="BF104" i="65"/>
  <c r="AY105" i="65"/>
  <c r="BG105" i="65"/>
  <c r="AZ109" i="65"/>
  <c r="BH109" i="65"/>
  <c r="BA110" i="65"/>
  <c r="BI110" i="65"/>
  <c r="BN104" i="65"/>
  <c r="BV104" i="65"/>
  <c r="BO105" i="65"/>
  <c r="BW105" i="65"/>
  <c r="BU107" i="65"/>
  <c r="BN109" i="65"/>
  <c r="BV109" i="65"/>
  <c r="BO110" i="65"/>
  <c r="BW110" i="65"/>
  <c r="CB104" i="65"/>
  <c r="CE105" i="65"/>
  <c r="CA110" i="65"/>
  <c r="JX10" i="64"/>
  <c r="JX15" i="64"/>
  <c r="D104" i="65"/>
  <c r="L104" i="65"/>
  <c r="D105" i="65"/>
  <c r="L105" i="65"/>
  <c r="M107" i="65"/>
  <c r="D109" i="65"/>
  <c r="L109" i="65"/>
  <c r="D110" i="65"/>
  <c r="L110" i="65"/>
  <c r="V104" i="65"/>
  <c r="AD104" i="65"/>
  <c r="W105" i="65"/>
  <c r="AE105" i="65"/>
  <c r="AA107" i="65"/>
  <c r="T109" i="65"/>
  <c r="AB109" i="65"/>
  <c r="U110" i="65"/>
  <c r="AC110" i="65"/>
  <c r="AH104" i="65"/>
  <c r="AP104" i="65"/>
  <c r="AI105" i="65"/>
  <c r="AQ105" i="65"/>
  <c r="AM107" i="65"/>
  <c r="AK109" i="65"/>
  <c r="AS109" i="65"/>
  <c r="AL110" i="65"/>
  <c r="AT110" i="65"/>
  <c r="AY104" i="65"/>
  <c r="BG104" i="65"/>
  <c r="AZ105" i="65"/>
  <c r="BH105" i="65"/>
  <c r="BA109" i="65"/>
  <c r="BI109" i="65"/>
  <c r="BB110" i="65"/>
  <c r="BJ110" i="65"/>
  <c r="BO104" i="65"/>
  <c r="BW104" i="65"/>
  <c r="BP105" i="65"/>
  <c r="BX105" i="65"/>
  <c r="BV107" i="65"/>
  <c r="BO109" i="65"/>
  <c r="BW109" i="65"/>
  <c r="BP110" i="65"/>
  <c r="BX110" i="65"/>
  <c r="CC104" i="65"/>
  <c r="CD107" i="65"/>
  <c r="CB110" i="65"/>
  <c r="J90" i="65"/>
  <c r="I87" i="65"/>
  <c r="K85" i="65"/>
  <c r="M83" i="65"/>
  <c r="I90" i="65"/>
  <c r="J85" i="65"/>
  <c r="I85" i="65"/>
  <c r="K83" i="65"/>
  <c r="M92" i="65"/>
  <c r="M84" i="65"/>
  <c r="J83" i="65"/>
  <c r="M87" i="65"/>
  <c r="I83" i="65"/>
  <c r="K92" i="65"/>
  <c r="M90" i="65"/>
  <c r="K84" i="65"/>
  <c r="J92" i="65"/>
  <c r="K87" i="65"/>
  <c r="J84" i="65"/>
  <c r="I92" i="65"/>
  <c r="K90" i="65"/>
  <c r="J87" i="65"/>
  <c r="I84" i="65"/>
  <c r="AQ92" i="65"/>
  <c r="AQ84" i="65"/>
  <c r="AN83" i="65"/>
  <c r="AP92" i="65"/>
  <c r="AQ87" i="65"/>
  <c r="AP84" i="65"/>
  <c r="AO92" i="65"/>
  <c r="AQ90" i="65"/>
  <c r="AP87" i="65"/>
  <c r="AO84" i="65"/>
  <c r="AN92" i="65"/>
  <c r="AP90" i="65"/>
  <c r="AO87" i="65"/>
  <c r="AN84" i="65"/>
  <c r="AO90" i="65"/>
  <c r="AN87" i="65"/>
  <c r="AN90" i="65"/>
  <c r="AQ83" i="65"/>
  <c r="AP83" i="65"/>
  <c r="AO83" i="65"/>
  <c r="CD95" i="64"/>
  <c r="CA94" i="64"/>
  <c r="CD87" i="64"/>
  <c r="CA86" i="64"/>
  <c r="CC84" i="64"/>
  <c r="CC95" i="64"/>
  <c r="CE93" i="64"/>
  <c r="CC87" i="64"/>
  <c r="CE85" i="64"/>
  <c r="CB84" i="64"/>
  <c r="CB95" i="64"/>
  <c r="CD93" i="64"/>
  <c r="CE88" i="64"/>
  <c r="CB87" i="64"/>
  <c r="CD85" i="64"/>
  <c r="CA84" i="64"/>
  <c r="CA95" i="64"/>
  <c r="CC93" i="64"/>
  <c r="CD88" i="64"/>
  <c r="CA87" i="64"/>
  <c r="CC85" i="64"/>
  <c r="CE83" i="64"/>
  <c r="CD94" i="64"/>
  <c r="CA93" i="64"/>
  <c r="CB88" i="64"/>
  <c r="CD86" i="64"/>
  <c r="CA85" i="64"/>
  <c r="CC83" i="64"/>
  <c r="CC94" i="64"/>
  <c r="CA88" i="64"/>
  <c r="CC86" i="64"/>
  <c r="CE84" i="64"/>
  <c r="CB83" i="64"/>
  <c r="CE95" i="64"/>
  <c r="CB94" i="64"/>
  <c r="CE87" i="64"/>
  <c r="CB86" i="64"/>
  <c r="CD84" i="64"/>
  <c r="CA83" i="64"/>
  <c r="CC88" i="64"/>
  <c r="CE86" i="64"/>
  <c r="CE94" i="64"/>
  <c r="CB85" i="64"/>
  <c r="CB93" i="64"/>
  <c r="CD83" i="64"/>
  <c r="AC95" i="64"/>
  <c r="AE93" i="64"/>
  <c r="AF88" i="64"/>
  <c r="AE85" i="64"/>
  <c r="AG83" i="64"/>
  <c r="AG94" i="64"/>
  <c r="AD93" i="64"/>
  <c r="AE88" i="64"/>
  <c r="AG86" i="64"/>
  <c r="AD85" i="64"/>
  <c r="AF83" i="64"/>
  <c r="AF94" i="64"/>
  <c r="AC93" i="64"/>
  <c r="AD88" i="64"/>
  <c r="AF86" i="64"/>
  <c r="AC85" i="64"/>
  <c r="AE83" i="64"/>
  <c r="AE94" i="64"/>
  <c r="AC88" i="64"/>
  <c r="AE86" i="64"/>
  <c r="AG84" i="64"/>
  <c r="AD83" i="64"/>
  <c r="AF95" i="64"/>
  <c r="AC94" i="64"/>
  <c r="AC86" i="64"/>
  <c r="AE84" i="64"/>
  <c r="AE95" i="64"/>
  <c r="AG93" i="64"/>
  <c r="AG85" i="64"/>
  <c r="AD84" i="64"/>
  <c r="AD95" i="64"/>
  <c r="AF93" i="64"/>
  <c r="AG88" i="64"/>
  <c r="AF85" i="64"/>
  <c r="AC84" i="64"/>
  <c r="AG95" i="64"/>
  <c r="AD94" i="64"/>
  <c r="AD86" i="64"/>
  <c r="AF84" i="64"/>
  <c r="AC83" i="64"/>
  <c r="BE95" i="64"/>
  <c r="BB94" i="64"/>
  <c r="BE87" i="64"/>
  <c r="BB86" i="64"/>
  <c r="BD84" i="64"/>
  <c r="BD95" i="64"/>
  <c r="BD87" i="64"/>
  <c r="BF85" i="64"/>
  <c r="BC84" i="64"/>
  <c r="BC95" i="64"/>
  <c r="BF88" i="64"/>
  <c r="BC87" i="64"/>
  <c r="BE85" i="64"/>
  <c r="BB84" i="64"/>
  <c r="BB95" i="64"/>
  <c r="BE88" i="64"/>
  <c r="BB87" i="64"/>
  <c r="BD85" i="64"/>
  <c r="BF83" i="64"/>
  <c r="BE94" i="64"/>
  <c r="BC88" i="64"/>
  <c r="BE86" i="64"/>
  <c r="BB85" i="64"/>
  <c r="BD83" i="64"/>
  <c r="BD94" i="64"/>
  <c r="BB88" i="64"/>
  <c r="BD86" i="64"/>
  <c r="BF84" i="64"/>
  <c r="BC83" i="64"/>
  <c r="BF95" i="64"/>
  <c r="BC94" i="64"/>
  <c r="BF87" i="64"/>
  <c r="BC86" i="64"/>
  <c r="BE84" i="64"/>
  <c r="BB83" i="64"/>
  <c r="BF94" i="64"/>
  <c r="BD88" i="64"/>
  <c r="BF86" i="64"/>
  <c r="BC85" i="64"/>
  <c r="BE83" i="64"/>
  <c r="DA95" i="64"/>
  <c r="DC93" i="64"/>
  <c r="DD88" i="64"/>
  <c r="DA87" i="64"/>
  <c r="DC85" i="64"/>
  <c r="CZ84" i="64"/>
  <c r="CZ95" i="64"/>
  <c r="DA90" i="64"/>
  <c r="DC88" i="64"/>
  <c r="CZ87" i="64"/>
  <c r="DD83" i="64"/>
  <c r="DD94" i="64"/>
  <c r="DA93" i="64"/>
  <c r="CZ90" i="64"/>
  <c r="DD86" i="64"/>
  <c r="DA85" i="64"/>
  <c r="DC83" i="64"/>
  <c r="DC94" i="64"/>
  <c r="CZ93" i="64"/>
  <c r="DA88" i="64"/>
  <c r="DC86" i="64"/>
  <c r="CZ85" i="64"/>
  <c r="DD95" i="64"/>
  <c r="DA94" i="64"/>
  <c r="DD87" i="64"/>
  <c r="DA86" i="64"/>
  <c r="DC84" i="64"/>
  <c r="CZ83" i="64"/>
  <c r="DC95" i="64"/>
  <c r="CZ94" i="64"/>
  <c r="DD90" i="64"/>
  <c r="DC87" i="64"/>
  <c r="CZ86" i="64"/>
  <c r="DD93" i="64"/>
  <c r="DC90" i="64"/>
  <c r="DD85" i="64"/>
  <c r="DA84" i="64"/>
  <c r="DD84" i="64"/>
  <c r="DA83" i="64"/>
  <c r="CZ88" i="64"/>
  <c r="DN94" i="64"/>
  <c r="DK93" i="64"/>
  <c r="DL88" i="64"/>
  <c r="DN86" i="64"/>
  <c r="DK85" i="64"/>
  <c r="DM83" i="64"/>
  <c r="DM94" i="64"/>
  <c r="DK88" i="64"/>
  <c r="DM86" i="64"/>
  <c r="DL83" i="64"/>
  <c r="DL94" i="64"/>
  <c r="DL86" i="64"/>
  <c r="DN84" i="64"/>
  <c r="DK83" i="64"/>
  <c r="DN95" i="64"/>
  <c r="DK94" i="64"/>
  <c r="DN87" i="64"/>
  <c r="DK86" i="64"/>
  <c r="DM84" i="64"/>
  <c r="DL95" i="64"/>
  <c r="DN93" i="64"/>
  <c r="DM90" i="64"/>
  <c r="DL87" i="64"/>
  <c r="DN85" i="64"/>
  <c r="DK84" i="64"/>
  <c r="DK95" i="64"/>
  <c r="DM93" i="64"/>
  <c r="DL90" i="64"/>
  <c r="DN88" i="64"/>
  <c r="DK87" i="64"/>
  <c r="DM85" i="64"/>
  <c r="DL93" i="64"/>
  <c r="DK90" i="64"/>
  <c r="DM88" i="64"/>
  <c r="DL85" i="64"/>
  <c r="DN83" i="64"/>
  <c r="DN90" i="64"/>
  <c r="DM87" i="64"/>
  <c r="DM95" i="64"/>
  <c r="DL84" i="64"/>
  <c r="O93" i="64"/>
  <c r="P88" i="64"/>
  <c r="O85" i="64"/>
  <c r="Q83" i="64"/>
  <c r="Q94" i="64"/>
  <c r="N93" i="64"/>
  <c r="O88" i="64"/>
  <c r="Q86" i="64"/>
  <c r="N85" i="64"/>
  <c r="P83" i="64"/>
  <c r="P94" i="64"/>
  <c r="N88" i="64"/>
  <c r="P86" i="64"/>
  <c r="O83" i="64"/>
  <c r="O94" i="64"/>
  <c r="O86" i="64"/>
  <c r="Q84" i="64"/>
  <c r="N83" i="64"/>
  <c r="Q95" i="64"/>
  <c r="N94" i="64"/>
  <c r="N86" i="64"/>
  <c r="P84" i="64"/>
  <c r="P95" i="64"/>
  <c r="O84" i="64"/>
  <c r="O95" i="64"/>
  <c r="Q93" i="64"/>
  <c r="Q85" i="64"/>
  <c r="N84" i="64"/>
  <c r="N95" i="64"/>
  <c r="Q88" i="64"/>
  <c r="P85" i="64"/>
  <c r="P93" i="64"/>
  <c r="AT94" i="64"/>
  <c r="AR88" i="64"/>
  <c r="AT86" i="64"/>
  <c r="AV84" i="64"/>
  <c r="AS83" i="64"/>
  <c r="AV95" i="64"/>
  <c r="AS94" i="64"/>
  <c r="AS86" i="64"/>
  <c r="AU84" i="64"/>
  <c r="AR83" i="64"/>
  <c r="AU95" i="64"/>
  <c r="AR94" i="64"/>
  <c r="AR86" i="64"/>
  <c r="AT84" i="64"/>
  <c r="AT95" i="64"/>
  <c r="AV85" i="64"/>
  <c r="AS84" i="64"/>
  <c r="AR95" i="64"/>
  <c r="AU88" i="64"/>
  <c r="AT85" i="64"/>
  <c r="AV83" i="64"/>
  <c r="AV94" i="64"/>
  <c r="AT88" i="64"/>
  <c r="AV86" i="64"/>
  <c r="AS85" i="64"/>
  <c r="AU83" i="64"/>
  <c r="AU94" i="64"/>
  <c r="AS88" i="64"/>
  <c r="AU86" i="64"/>
  <c r="AR85" i="64"/>
  <c r="AT83" i="64"/>
  <c r="AS95" i="64"/>
  <c r="AU85" i="64"/>
  <c r="AR84" i="64"/>
  <c r="AV88" i="64"/>
  <c r="CL95" i="64"/>
  <c r="CM90" i="64"/>
  <c r="CO88" i="64"/>
  <c r="CL87" i="64"/>
  <c r="CN85" i="64"/>
  <c r="CK84" i="64"/>
  <c r="CK95" i="64"/>
  <c r="CL90" i="64"/>
  <c r="CN88" i="64"/>
  <c r="CK87" i="64"/>
  <c r="CM85" i="64"/>
  <c r="CO83" i="64"/>
  <c r="CK90" i="64"/>
  <c r="CM88" i="64"/>
  <c r="CO86" i="64"/>
  <c r="CL85" i="64"/>
  <c r="CN83" i="64"/>
  <c r="CN94" i="64"/>
  <c r="CM91" i="64"/>
  <c r="CL88" i="64"/>
  <c r="CN86" i="64"/>
  <c r="CK85" i="64"/>
  <c r="CM83" i="64"/>
  <c r="CO95" i="64"/>
  <c r="CL94" i="64"/>
  <c r="CK91" i="64"/>
  <c r="CO87" i="64"/>
  <c r="CL86" i="64"/>
  <c r="CN84" i="64"/>
  <c r="CK83" i="64"/>
  <c r="CN95" i="64"/>
  <c r="CK94" i="64"/>
  <c r="CO90" i="64"/>
  <c r="CN87" i="64"/>
  <c r="CK86" i="64"/>
  <c r="CM84" i="64"/>
  <c r="CM95" i="64"/>
  <c r="CN90" i="64"/>
  <c r="CM87" i="64"/>
  <c r="CO85" i="64"/>
  <c r="CL84" i="64"/>
  <c r="CK88" i="64"/>
  <c r="CM86" i="64"/>
  <c r="CL91" i="64"/>
  <c r="CO84" i="64"/>
  <c r="CL83" i="64"/>
  <c r="JW19" i="64"/>
  <c r="AP94" i="64"/>
  <c r="AM93" i="64"/>
  <c r="AN88" i="64"/>
  <c r="AP86" i="64"/>
  <c r="AM85" i="64"/>
  <c r="AO83" i="64"/>
  <c r="AO94" i="64"/>
  <c r="AM88" i="64"/>
  <c r="AO86" i="64"/>
  <c r="AQ84" i="64"/>
  <c r="AN83" i="64"/>
  <c r="AQ95" i="64"/>
  <c r="AN94" i="64"/>
  <c r="AN86" i="64"/>
  <c r="AP84" i="64"/>
  <c r="AM83" i="64"/>
  <c r="AP95" i="64"/>
  <c r="AM94" i="64"/>
  <c r="AM86" i="64"/>
  <c r="AO84" i="64"/>
  <c r="AN95" i="64"/>
  <c r="AP93" i="64"/>
  <c r="AQ88" i="64"/>
  <c r="AP85" i="64"/>
  <c r="AM84" i="64"/>
  <c r="AM95" i="64"/>
  <c r="AO93" i="64"/>
  <c r="AP88" i="64"/>
  <c r="AO85" i="64"/>
  <c r="AQ83" i="64"/>
  <c r="AQ94" i="64"/>
  <c r="AN93" i="64"/>
  <c r="AO88" i="64"/>
  <c r="AQ86" i="64"/>
  <c r="AN85" i="64"/>
  <c r="AP83" i="64"/>
  <c r="AO95" i="64"/>
  <c r="AQ93" i="64"/>
  <c r="AQ85" i="64"/>
  <c r="AN84" i="64"/>
  <c r="BZ95" i="64"/>
  <c r="BW94" i="64"/>
  <c r="BZ87" i="64"/>
  <c r="BW86" i="64"/>
  <c r="BY84" i="64"/>
  <c r="BV83" i="64"/>
  <c r="BY95" i="64"/>
  <c r="BV94" i="64"/>
  <c r="BY87" i="64"/>
  <c r="BV86" i="64"/>
  <c r="BX84" i="64"/>
  <c r="BX95" i="64"/>
  <c r="BZ93" i="64"/>
  <c r="BX87" i="64"/>
  <c r="BZ85" i="64"/>
  <c r="BW84" i="64"/>
  <c r="BW95" i="64"/>
  <c r="BY93" i="64"/>
  <c r="BZ88" i="64"/>
  <c r="BW87" i="64"/>
  <c r="BY85" i="64"/>
  <c r="BV84" i="64"/>
  <c r="BZ94" i="64"/>
  <c r="BW93" i="64"/>
  <c r="BX88" i="64"/>
  <c r="BZ86" i="64"/>
  <c r="BW85" i="64"/>
  <c r="BY83" i="64"/>
  <c r="BY94" i="64"/>
  <c r="BV93" i="64"/>
  <c r="BW88" i="64"/>
  <c r="BY86" i="64"/>
  <c r="BV85" i="64"/>
  <c r="BX83" i="64"/>
  <c r="BX94" i="64"/>
  <c r="BV88" i="64"/>
  <c r="BX86" i="64"/>
  <c r="BZ84" i="64"/>
  <c r="BW83" i="64"/>
  <c r="BV95" i="64"/>
  <c r="BX85" i="64"/>
  <c r="BX93" i="64"/>
  <c r="BZ83" i="64"/>
  <c r="BY88" i="64"/>
  <c r="BV87" i="64"/>
  <c r="Y95" i="64"/>
  <c r="AA93" i="64"/>
  <c r="AB88" i="64"/>
  <c r="AA85" i="64"/>
  <c r="X84" i="64"/>
  <c r="X95" i="64"/>
  <c r="Z93" i="64"/>
  <c r="AA88" i="64"/>
  <c r="Z85" i="64"/>
  <c r="AB83" i="64"/>
  <c r="AB94" i="64"/>
  <c r="Y93" i="64"/>
  <c r="Z88" i="64"/>
  <c r="AB86" i="64"/>
  <c r="Y85" i="64"/>
  <c r="AA83" i="64"/>
  <c r="AA94" i="64"/>
  <c r="X93" i="64"/>
  <c r="Y88" i="64"/>
  <c r="AA86" i="64"/>
  <c r="X85" i="64"/>
  <c r="Z83" i="64"/>
  <c r="AB95" i="64"/>
  <c r="Y94" i="64"/>
  <c r="Y86" i="64"/>
  <c r="AA84" i="64"/>
  <c r="X83" i="64"/>
  <c r="AA95" i="64"/>
  <c r="X94" i="64"/>
  <c r="X86" i="64"/>
  <c r="Z84" i="64"/>
  <c r="Z95" i="64"/>
  <c r="AB93" i="64"/>
  <c r="AB85" i="64"/>
  <c r="Y84" i="64"/>
  <c r="Z94" i="64"/>
  <c r="Z86" i="64"/>
  <c r="AB84" i="64"/>
  <c r="X88" i="64"/>
  <c r="Y83" i="64"/>
  <c r="BA95" i="64"/>
  <c r="AX94" i="64"/>
  <c r="AX86" i="64"/>
  <c r="AZ84" i="64"/>
  <c r="AW83" i="64"/>
  <c r="AZ95" i="64"/>
  <c r="AW94" i="64"/>
  <c r="AW86" i="64"/>
  <c r="AY84" i="64"/>
  <c r="AY95" i="64"/>
  <c r="BA85" i="64"/>
  <c r="AX84" i="64"/>
  <c r="AX95" i="64"/>
  <c r="BA88" i="64"/>
  <c r="AZ85" i="64"/>
  <c r="AW84" i="64"/>
  <c r="BA94" i="64"/>
  <c r="AY88" i="64"/>
  <c r="BA86" i="64"/>
  <c r="AX85" i="64"/>
  <c r="AZ83" i="64"/>
  <c r="AZ94" i="64"/>
  <c r="AX88" i="64"/>
  <c r="AZ86" i="64"/>
  <c r="AW85" i="64"/>
  <c r="AY83" i="64"/>
  <c r="AY94" i="64"/>
  <c r="AW88" i="64"/>
  <c r="AY86" i="64"/>
  <c r="BA84" i="64"/>
  <c r="AX83" i="64"/>
  <c r="AZ88" i="64"/>
  <c r="AW95" i="64"/>
  <c r="AY85" i="64"/>
  <c r="BA83" i="64"/>
  <c r="L83" i="64"/>
  <c r="I84" i="64"/>
  <c r="I85" i="64"/>
  <c r="I93" i="64"/>
  <c r="I95" i="64"/>
  <c r="I88" i="64"/>
  <c r="I83" i="64"/>
  <c r="I86" i="64"/>
  <c r="J85" i="64"/>
  <c r="J93" i="64"/>
  <c r="J95" i="64"/>
  <c r="L85" i="64"/>
  <c r="L93" i="64"/>
  <c r="L95" i="64"/>
  <c r="M85" i="64"/>
  <c r="M93" i="64"/>
  <c r="M95" i="64"/>
  <c r="J84" i="64"/>
  <c r="J86" i="64"/>
  <c r="J88" i="64"/>
  <c r="J94" i="64"/>
  <c r="M83" i="64"/>
  <c r="I94" i="64"/>
  <c r="L84" i="64"/>
  <c r="L86" i="64"/>
  <c r="L88" i="64"/>
  <c r="L94" i="64"/>
  <c r="J83" i="64"/>
  <c r="M84" i="64"/>
  <c r="M88" i="64"/>
  <c r="M86" i="64"/>
  <c r="M94" i="64"/>
  <c r="CI90" i="64"/>
  <c r="CH87" i="64"/>
  <c r="CJ85" i="64"/>
  <c r="CG84" i="64"/>
  <c r="CG95" i="64"/>
  <c r="CJ88" i="64"/>
  <c r="CG87" i="64"/>
  <c r="CI85" i="64"/>
  <c r="CF84" i="64"/>
  <c r="CF95" i="64"/>
  <c r="CJ91" i="64"/>
  <c r="CG90" i="64"/>
  <c r="CI88" i="64"/>
  <c r="CF87" i="64"/>
  <c r="CH85" i="64"/>
  <c r="CJ83" i="64"/>
  <c r="CJ94" i="64"/>
  <c r="CI91" i="64"/>
  <c r="CF90" i="64"/>
  <c r="CH88" i="64"/>
  <c r="CJ86" i="64"/>
  <c r="CG85" i="64"/>
  <c r="CI83" i="64"/>
  <c r="CH94" i="64"/>
  <c r="CG91" i="64"/>
  <c r="CF88" i="64"/>
  <c r="CH86" i="64"/>
  <c r="CJ84" i="64"/>
  <c r="CG83" i="64"/>
  <c r="CG94" i="64"/>
  <c r="CJ87" i="64"/>
  <c r="CG86" i="64"/>
  <c r="CI84" i="64"/>
  <c r="CF83" i="64"/>
  <c r="CI95" i="64"/>
  <c r="CF94" i="64"/>
  <c r="CJ90" i="64"/>
  <c r="CI87" i="64"/>
  <c r="CF86" i="64"/>
  <c r="CH84" i="64"/>
  <c r="CG88" i="64"/>
  <c r="CI86" i="64"/>
  <c r="CF85" i="64"/>
  <c r="CH83" i="64"/>
  <c r="CI94" i="64"/>
  <c r="JW11" i="64"/>
  <c r="U95" i="64"/>
  <c r="W93" i="64"/>
  <c r="W85" i="64"/>
  <c r="T95" i="64"/>
  <c r="V93" i="64"/>
  <c r="W88" i="64"/>
  <c r="V85" i="64"/>
  <c r="S95" i="64"/>
  <c r="U93" i="64"/>
  <c r="V88" i="64"/>
  <c r="U85" i="64"/>
  <c r="W94" i="64"/>
  <c r="T93" i="64"/>
  <c r="U88" i="64"/>
  <c r="W86" i="64"/>
  <c r="T85" i="64"/>
  <c r="U94" i="64"/>
  <c r="S88" i="64"/>
  <c r="U86" i="64"/>
  <c r="W84" i="64"/>
  <c r="W95" i="64"/>
  <c r="T94" i="64"/>
  <c r="T86" i="64"/>
  <c r="V84" i="64"/>
  <c r="V95" i="64"/>
  <c r="S94" i="64"/>
  <c r="S86" i="64"/>
  <c r="U84" i="64"/>
  <c r="U83" i="64"/>
  <c r="T83" i="64"/>
  <c r="V86" i="64"/>
  <c r="S83" i="64"/>
  <c r="S85" i="64"/>
  <c r="T88" i="64"/>
  <c r="T84" i="64"/>
  <c r="S84" i="64"/>
  <c r="V94" i="64"/>
  <c r="W83" i="64"/>
  <c r="V83" i="64"/>
  <c r="S93" i="64"/>
  <c r="AL94" i="64"/>
  <c r="AI93" i="64"/>
  <c r="AJ88" i="64"/>
  <c r="AL86" i="64"/>
  <c r="AI85" i="64"/>
  <c r="AK83" i="64"/>
  <c r="AK94" i="64"/>
  <c r="AI88" i="64"/>
  <c r="AK86" i="64"/>
  <c r="AJ83" i="64"/>
  <c r="AJ94" i="64"/>
  <c r="AJ86" i="64"/>
  <c r="AL84" i="64"/>
  <c r="AI83" i="64"/>
  <c r="AL95" i="64"/>
  <c r="AI94" i="64"/>
  <c r="AI86" i="64"/>
  <c r="AK84" i="64"/>
  <c r="AJ95" i="64"/>
  <c r="AL93" i="64"/>
  <c r="AL85" i="64"/>
  <c r="AI84" i="64"/>
  <c r="AI95" i="64"/>
  <c r="AK93" i="64"/>
  <c r="AL88" i="64"/>
  <c r="AK85" i="64"/>
  <c r="AJ93" i="64"/>
  <c r="AK88" i="64"/>
  <c r="AJ85" i="64"/>
  <c r="AL83" i="64"/>
  <c r="AK95" i="64"/>
  <c r="AJ84" i="64"/>
  <c r="DR94" i="64"/>
  <c r="DO93" i="64"/>
  <c r="DP88" i="64"/>
  <c r="DR86" i="64"/>
  <c r="DO85" i="64"/>
  <c r="DQ83" i="64"/>
  <c r="DQ94" i="64"/>
  <c r="DO88" i="64"/>
  <c r="DQ86" i="64"/>
  <c r="DP83" i="64"/>
  <c r="DP94" i="64"/>
  <c r="DP86" i="64"/>
  <c r="DR84" i="64"/>
  <c r="DO83" i="64"/>
  <c r="DR95" i="64"/>
  <c r="DO94" i="64"/>
  <c r="DR87" i="64"/>
  <c r="DO86" i="64"/>
  <c r="DQ84" i="64"/>
  <c r="DQ95" i="64"/>
  <c r="DR90" i="64"/>
  <c r="DQ87" i="64"/>
  <c r="DP84" i="64"/>
  <c r="DP95" i="64"/>
  <c r="DR93" i="64"/>
  <c r="DQ90" i="64"/>
  <c r="DP87" i="64"/>
  <c r="DR85" i="64"/>
  <c r="DO84" i="64"/>
  <c r="DO95" i="64"/>
  <c r="DQ93" i="64"/>
  <c r="DP90" i="64"/>
  <c r="DR88" i="64"/>
  <c r="DO87" i="64"/>
  <c r="DQ85" i="64"/>
  <c r="DP93" i="64"/>
  <c r="DO90" i="64"/>
  <c r="DQ88" i="64"/>
  <c r="DP85" i="64"/>
  <c r="DR83" i="64"/>
  <c r="DE95" i="64"/>
  <c r="DG93" i="64"/>
  <c r="DF90" i="64"/>
  <c r="DE87" i="64"/>
  <c r="DG85" i="64"/>
  <c r="DI83" i="64"/>
  <c r="DI94" i="64"/>
  <c r="DF93" i="64"/>
  <c r="DE90" i="64"/>
  <c r="DG88" i="64"/>
  <c r="DI86" i="64"/>
  <c r="DF85" i="64"/>
  <c r="DE93" i="64"/>
  <c r="DF88" i="64"/>
  <c r="DE85" i="64"/>
  <c r="DG83" i="64"/>
  <c r="DG94" i="64"/>
  <c r="DE88" i="64"/>
  <c r="DG86" i="64"/>
  <c r="DI84" i="64"/>
  <c r="DF83" i="64"/>
  <c r="DI95" i="64"/>
  <c r="DF94" i="64"/>
  <c r="DI87" i="64"/>
  <c r="DF86" i="64"/>
  <c r="DE83" i="64"/>
  <c r="DE94" i="64"/>
  <c r="DI90" i="64"/>
  <c r="DE86" i="64"/>
  <c r="DG84" i="64"/>
  <c r="DG95" i="64"/>
  <c r="DI93" i="64"/>
  <c r="DG87" i="64"/>
  <c r="DI85" i="64"/>
  <c r="DF84" i="64"/>
  <c r="DF95" i="64"/>
  <c r="DG90" i="64"/>
  <c r="DI88" i="64"/>
  <c r="DF87" i="64"/>
  <c r="DE84" i="64"/>
  <c r="CW95" i="64"/>
  <c r="CY93" i="64"/>
  <c r="CW87" i="64"/>
  <c r="CY85" i="64"/>
  <c r="CV84" i="64"/>
  <c r="CV95" i="64"/>
  <c r="CW90" i="64"/>
  <c r="CY88" i="64"/>
  <c r="CV87" i="64"/>
  <c r="CU84" i="64"/>
  <c r="CU95" i="64"/>
  <c r="CY91" i="64"/>
  <c r="CV90" i="64"/>
  <c r="CU87" i="64"/>
  <c r="CW85" i="64"/>
  <c r="CY83" i="64"/>
  <c r="CY94" i="64"/>
  <c r="CU90" i="64"/>
  <c r="CW88" i="64"/>
  <c r="CY86" i="64"/>
  <c r="CV85" i="64"/>
  <c r="CW91" i="64"/>
  <c r="CV88" i="64"/>
  <c r="CU85" i="64"/>
  <c r="CW83" i="64"/>
  <c r="CW94" i="64"/>
  <c r="CV91" i="64"/>
  <c r="CU88" i="64"/>
  <c r="CW86" i="64"/>
  <c r="CY84" i="64"/>
  <c r="CV83" i="64"/>
  <c r="CY95" i="64"/>
  <c r="CV94" i="64"/>
  <c r="CU91" i="64"/>
  <c r="CY87" i="64"/>
  <c r="CV86" i="64"/>
  <c r="CU83" i="64"/>
  <c r="CU94" i="64"/>
  <c r="CY90" i="64"/>
  <c r="CU86" i="64"/>
  <c r="CW84" i="64"/>
  <c r="CS95" i="64"/>
  <c r="CT90" i="64"/>
  <c r="CS87" i="64"/>
  <c r="CR84" i="64"/>
  <c r="CR95" i="64"/>
  <c r="CS90" i="64"/>
  <c r="CR87" i="64"/>
  <c r="CT85" i="64"/>
  <c r="CQ84" i="64"/>
  <c r="CQ95" i="64"/>
  <c r="CS93" i="64"/>
  <c r="CR90" i="64"/>
  <c r="CT88" i="64"/>
  <c r="CQ87" i="64"/>
  <c r="CS85" i="64"/>
  <c r="CR93" i="64"/>
  <c r="CT91" i="64"/>
  <c r="CQ90" i="64"/>
  <c r="CS88" i="64"/>
  <c r="CR85" i="64"/>
  <c r="CT83" i="64"/>
  <c r="CT94" i="64"/>
  <c r="CQ93" i="64"/>
  <c r="CS91" i="64"/>
  <c r="CR88" i="64"/>
  <c r="CT86" i="64"/>
  <c r="CQ85" i="64"/>
  <c r="CS83" i="64"/>
  <c r="CS94" i="64"/>
  <c r="CR91" i="64"/>
  <c r="CQ88" i="64"/>
  <c r="CS86" i="64"/>
  <c r="CR83" i="64"/>
  <c r="CQ91" i="64"/>
  <c r="CR86" i="64"/>
  <c r="CT84" i="64"/>
  <c r="CQ83" i="64"/>
  <c r="CT95" i="64"/>
  <c r="CQ94" i="64"/>
  <c r="CT87" i="64"/>
  <c r="CQ86" i="64"/>
  <c r="CS84" i="64"/>
  <c r="BU94" i="64"/>
  <c r="BR93" i="64"/>
  <c r="BS88" i="64"/>
  <c r="BU86" i="64"/>
  <c r="BR85" i="64"/>
  <c r="BT83" i="64"/>
  <c r="BT94" i="64"/>
  <c r="BQ93" i="64"/>
  <c r="BR88" i="64"/>
  <c r="BT86" i="64"/>
  <c r="BQ85" i="64"/>
  <c r="BS83" i="64"/>
  <c r="BS85" i="64"/>
  <c r="BS94" i="64"/>
  <c r="BQ88" i="64"/>
  <c r="BS86" i="64"/>
  <c r="BU84" i="64"/>
  <c r="BR83" i="64"/>
  <c r="BS93" i="64"/>
  <c r="BU95" i="64"/>
  <c r="BR94" i="64"/>
  <c r="BU87" i="64"/>
  <c r="BR86" i="64"/>
  <c r="BT84" i="64"/>
  <c r="BQ83" i="64"/>
  <c r="BQ87" i="64"/>
  <c r="BT95" i="64"/>
  <c r="BQ94" i="64"/>
  <c r="BT87" i="64"/>
  <c r="BQ86" i="64"/>
  <c r="BS84" i="64"/>
  <c r="BQ95" i="64"/>
  <c r="BS95" i="64"/>
  <c r="BU93" i="64"/>
  <c r="BS87" i="64"/>
  <c r="BU85" i="64"/>
  <c r="BR84" i="64"/>
  <c r="BU83" i="64"/>
  <c r="BR95" i="64"/>
  <c r="BT93" i="64"/>
  <c r="BU88" i="64"/>
  <c r="BR87" i="64"/>
  <c r="BT85" i="64"/>
  <c r="BQ84" i="64"/>
  <c r="BT88" i="64"/>
  <c r="BL95" i="64"/>
  <c r="BN93" i="64"/>
  <c r="BO88" i="64"/>
  <c r="BL87" i="64"/>
  <c r="BN85" i="64"/>
  <c r="BP83" i="64"/>
  <c r="BP94" i="64"/>
  <c r="BM93" i="64"/>
  <c r="BN88" i="64"/>
  <c r="BP86" i="64"/>
  <c r="BM85" i="64"/>
  <c r="BO83" i="64"/>
  <c r="BO94" i="64"/>
  <c r="BL93" i="64"/>
  <c r="BM88" i="64"/>
  <c r="BO86" i="64"/>
  <c r="BL85" i="64"/>
  <c r="BN83" i="64"/>
  <c r="BN94" i="64"/>
  <c r="BL88" i="64"/>
  <c r="BN86" i="64"/>
  <c r="BP84" i="64"/>
  <c r="BM83" i="64"/>
  <c r="BP95" i="64"/>
  <c r="BM94" i="64"/>
  <c r="BP87" i="64"/>
  <c r="BM86" i="64"/>
  <c r="BO84" i="64"/>
  <c r="BL83" i="64"/>
  <c r="BO95" i="64"/>
  <c r="BL94" i="64"/>
  <c r="BO87" i="64"/>
  <c r="BL86" i="64"/>
  <c r="BN84" i="64"/>
  <c r="BN95" i="64"/>
  <c r="BP93" i="64"/>
  <c r="BN87" i="64"/>
  <c r="BP85" i="64"/>
  <c r="BM84" i="64"/>
  <c r="BM95" i="64"/>
  <c r="BO93" i="64"/>
  <c r="BP88" i="64"/>
  <c r="BM87" i="64"/>
  <c r="BO85" i="64"/>
  <c r="BL84" i="64"/>
  <c r="BK88" i="64"/>
  <c r="BJ85" i="64"/>
  <c r="BG84" i="64"/>
  <c r="BG95" i="64"/>
  <c r="BI93" i="64"/>
  <c r="BJ88" i="64"/>
  <c r="BG87" i="64"/>
  <c r="BI85" i="64"/>
  <c r="BK83" i="64"/>
  <c r="BK94" i="64"/>
  <c r="BI88" i="64"/>
  <c r="BK86" i="64"/>
  <c r="BJ83" i="64"/>
  <c r="BJ94" i="64"/>
  <c r="BG93" i="64"/>
  <c r="BJ86" i="64"/>
  <c r="BG85" i="64"/>
  <c r="BI83" i="64"/>
  <c r="BI94" i="64"/>
  <c r="BG88" i="64"/>
  <c r="BI86" i="64"/>
  <c r="BK84" i="64"/>
  <c r="BK95" i="64"/>
  <c r="BK87" i="64"/>
  <c r="BJ84" i="64"/>
  <c r="BG83" i="64"/>
  <c r="BJ95" i="64"/>
  <c r="BG94" i="64"/>
  <c r="BJ87" i="64"/>
  <c r="BG86" i="64"/>
  <c r="BI84" i="64"/>
  <c r="BI95" i="64"/>
  <c r="BK93" i="64"/>
  <c r="BI87" i="64"/>
  <c r="BK85" i="64"/>
  <c r="JG25" i="64"/>
  <c r="JW10" i="64"/>
  <c r="KB15" i="64"/>
  <c r="JU17" i="64"/>
  <c r="JW18" i="64"/>
  <c r="KB21" i="64"/>
  <c r="JW9" i="64"/>
  <c r="JW17" i="64"/>
  <c r="JU7" i="64"/>
  <c r="JW8" i="64"/>
  <c r="KB13" i="64"/>
  <c r="JU15" i="64"/>
  <c r="JW16" i="64"/>
  <c r="JW7" i="64"/>
  <c r="KB12" i="64"/>
  <c r="JU14" i="64"/>
  <c r="JW15" i="64"/>
  <c r="KB20" i="64"/>
  <c r="KB11" i="64"/>
  <c r="JU13" i="64"/>
  <c r="JW14" i="64"/>
  <c r="KB19" i="64"/>
  <c r="JU21" i="64"/>
  <c r="KB10" i="64"/>
  <c r="JU12" i="64"/>
  <c r="JW13" i="64"/>
  <c r="KB18" i="64"/>
  <c r="JU20" i="64"/>
  <c r="JW21" i="64"/>
  <c r="KB9" i="64"/>
  <c r="JU11" i="64"/>
  <c r="JW12" i="64"/>
  <c r="DY49" i="64"/>
  <c r="DY105" i="64" s="1"/>
  <c r="EA52" i="64"/>
  <c r="EA108" i="64" s="1"/>
  <c r="KA7" i="64"/>
  <c r="KA8" i="64"/>
  <c r="KA9" i="64"/>
  <c r="KA10" i="64"/>
  <c r="KA11" i="64"/>
  <c r="KA12" i="64"/>
  <c r="KA13" i="64"/>
  <c r="KA14" i="64"/>
  <c r="KA15" i="64"/>
  <c r="KA16" i="64"/>
  <c r="KA17" i="64"/>
  <c r="KA18" i="64"/>
  <c r="KA19" i="64"/>
  <c r="KA20" i="64"/>
  <c r="JE51" i="64"/>
  <c r="JE49" i="64"/>
  <c r="KF29" i="64"/>
  <c r="KL31" i="64"/>
  <c r="KL48" i="64" s="1"/>
  <c r="KI32" i="64"/>
  <c r="KE35" i="64"/>
  <c r="KK31" i="64"/>
  <c r="KK48" i="64" s="1"/>
  <c r="KK36" i="64"/>
  <c r="KH34" i="64"/>
  <c r="KH51" i="64" s="1"/>
  <c r="KG26" i="64"/>
  <c r="KE28" i="64"/>
  <c r="KD32" i="64"/>
  <c r="KL25" i="64"/>
  <c r="KD33" i="64"/>
  <c r="KD50" i="64" s="1"/>
  <c r="KH30" i="64"/>
  <c r="KI37" i="64"/>
  <c r="KE27" i="64"/>
  <c r="KE26" i="64"/>
  <c r="KF27" i="64"/>
  <c r="KK30" i="64"/>
  <c r="KE36" i="64"/>
  <c r="KD27" i="64"/>
  <c r="KK25" i="64"/>
  <c r="KL32" i="64"/>
  <c r="KK26" i="64"/>
  <c r="KL33" i="64"/>
  <c r="KL50" i="64" s="1"/>
  <c r="KG31" i="64"/>
  <c r="KG48" i="64" s="1"/>
  <c r="KI25" i="64"/>
  <c r="KF25" i="64"/>
  <c r="KD28" i="64"/>
  <c r="KF37" i="64"/>
  <c r="KD36" i="64"/>
  <c r="KH27" i="64"/>
  <c r="KE30" i="64"/>
  <c r="KD35" i="64"/>
  <c r="KJ25" i="64"/>
  <c r="KJ26" i="64"/>
  <c r="KK33" i="64"/>
  <c r="KK50" i="64" s="1"/>
  <c r="KJ27" i="64"/>
  <c r="KK34" i="64"/>
  <c r="KK51" i="64" s="1"/>
  <c r="KE25" i="64"/>
  <c r="KF32" i="64"/>
  <c r="KJ29" i="64"/>
  <c r="KL28" i="64"/>
  <c r="KG33" i="64"/>
  <c r="KG50" i="64" s="1"/>
  <c r="KL36" i="64"/>
  <c r="KH35" i="64"/>
  <c r="KE34" i="64"/>
  <c r="KE51" i="64" s="1"/>
  <c r="KD37" i="64"/>
  <c r="KI26" i="64"/>
  <c r="KI27" i="64"/>
  <c r="KJ34" i="64"/>
  <c r="KJ51" i="64" s="1"/>
  <c r="KI28" i="64"/>
  <c r="KJ35" i="64"/>
  <c r="KD26" i="64"/>
  <c r="KE33" i="64"/>
  <c r="KE50" i="64" s="1"/>
  <c r="KI30" i="64"/>
  <c r="KK29" i="64"/>
  <c r="KH33" i="64"/>
  <c r="KH50" i="64" s="1"/>
  <c r="KD30" i="64"/>
  <c r="KF28" i="64"/>
  <c r="KG34" i="64"/>
  <c r="KG51" i="64" s="1"/>
  <c r="KJ33" i="64"/>
  <c r="KJ50" i="64" s="1"/>
  <c r="KH28" i="64"/>
  <c r="KI35" i="64"/>
  <c r="KH29" i="64"/>
  <c r="KI36" i="64"/>
  <c r="KL26" i="64"/>
  <c r="KD34" i="64"/>
  <c r="KD51" i="64" s="1"/>
  <c r="KH31" i="64"/>
  <c r="KH48" i="64" s="1"/>
  <c r="KJ30" i="64"/>
  <c r="KJ31" i="64"/>
  <c r="KJ48" i="64" s="1"/>
  <c r="KF35" i="64"/>
  <c r="KL30" i="64"/>
  <c r="KK32" i="64"/>
  <c r="KJ32" i="64"/>
  <c r="KG32" i="64"/>
  <c r="KF36" i="64"/>
  <c r="KE37" i="64"/>
  <c r="KI34" i="64"/>
  <c r="KI51" i="64" s="1"/>
  <c r="KG29" i="64"/>
  <c r="KH36" i="64"/>
  <c r="KG30" i="64"/>
  <c r="KH37" i="64"/>
  <c r="KK27" i="64"/>
  <c r="KL34" i="64"/>
  <c r="KL51" i="64" s="1"/>
  <c r="KF33" i="64"/>
  <c r="KF50" i="64" s="1"/>
  <c r="KI31" i="64"/>
  <c r="KI48" i="64" s="1"/>
  <c r="KH25" i="64"/>
  <c r="KD31" i="64"/>
  <c r="KD48" i="64" s="1"/>
  <c r="KL27" i="64"/>
  <c r="KD29" i="64"/>
  <c r="KG28" i="64"/>
  <c r="KG36" i="64"/>
  <c r="KE29" i="64"/>
  <c r="KI33" i="64"/>
  <c r="KI50" i="64" s="1"/>
  <c r="KF30" i="64"/>
  <c r="KG37" i="64"/>
  <c r="KF31" i="64"/>
  <c r="KF48" i="64" s="1"/>
  <c r="KJ28" i="64"/>
  <c r="KK35" i="64"/>
  <c r="KJ37" i="64"/>
  <c r="KG25" i="64"/>
  <c r="KH32" i="64"/>
  <c r="KL29" i="64"/>
  <c r="KK37" i="64"/>
  <c r="KL35" i="64"/>
  <c r="KL37" i="64"/>
  <c r="KK28" i="64"/>
  <c r="KH26" i="64"/>
  <c r="KG35" i="64"/>
  <c r="KG27" i="64"/>
  <c r="KE31" i="64"/>
  <c r="KE48" i="64" s="1"/>
  <c r="KD25" i="64"/>
  <c r="KE32" i="64"/>
  <c r="KI29" i="64"/>
  <c r="KJ36" i="64"/>
  <c r="KF26" i="64"/>
  <c r="KF34" i="64"/>
  <c r="KF51" i="64" s="1"/>
  <c r="AM63" i="63"/>
  <c r="R60" i="63"/>
  <c r="JH29" i="64"/>
  <c r="JH46" i="64" s="1"/>
  <c r="JH33" i="64"/>
  <c r="JH50" i="64" s="1"/>
  <c r="JH37" i="64"/>
  <c r="JF51" i="64"/>
  <c r="JG28" i="64"/>
  <c r="JG31" i="64"/>
  <c r="JG48" i="64" s="1"/>
  <c r="JH25" i="64"/>
  <c r="JG34" i="64"/>
  <c r="JG51" i="64" s="1"/>
  <c r="JI36" i="64"/>
  <c r="JG33" i="64"/>
  <c r="JG50" i="64" s="1"/>
  <c r="JH35" i="64"/>
  <c r="JG32" i="64"/>
  <c r="JG49" i="64" s="1"/>
  <c r="JI37" i="64"/>
  <c r="JI32" i="64"/>
  <c r="JI49" i="64" s="1"/>
  <c r="JG27" i="64"/>
  <c r="JH31" i="64"/>
  <c r="JH48" i="64" s="1"/>
  <c r="JG29" i="64"/>
  <c r="JG46" i="64" s="1"/>
  <c r="JI33" i="64"/>
  <c r="JI50" i="64" s="1"/>
  <c r="JI28" i="64"/>
  <c r="JI31" i="64"/>
  <c r="JI48" i="64" s="1"/>
  <c r="JH27" i="64"/>
  <c r="JH34" i="64"/>
  <c r="JH51" i="64" s="1"/>
  <c r="JI29" i="64"/>
  <c r="JI46" i="64" s="1"/>
  <c r="JG37" i="64"/>
  <c r="JI27" i="64"/>
  <c r="JG26" i="64"/>
  <c r="JH30" i="64"/>
  <c r="JI25" i="64"/>
  <c r="JI35" i="64"/>
  <c r="JF48" i="64"/>
  <c r="JG36" i="64"/>
  <c r="JI34" i="64"/>
  <c r="JI51" i="64" s="1"/>
  <c r="JH26" i="64"/>
  <c r="JG35" i="64"/>
  <c r="JH36" i="64"/>
  <c r="JF50" i="64"/>
  <c r="JI30" i="64"/>
  <c r="JH28" i="64"/>
  <c r="JH32" i="64"/>
  <c r="JH49" i="64" s="1"/>
  <c r="JG30" i="64"/>
  <c r="JI26" i="64"/>
  <c r="JF46" i="64"/>
  <c r="KA27" i="64"/>
  <c r="KA37" i="64"/>
  <c r="JV29" i="64"/>
  <c r="CW37" i="65"/>
  <c r="CW55" i="65" s="1"/>
  <c r="BP61" i="59"/>
  <c r="BL58" i="59"/>
  <c r="BT58" i="59"/>
  <c r="BR63" i="59"/>
  <c r="BS64" i="59"/>
  <c r="BQ62" i="59"/>
  <c r="BO60" i="59"/>
  <c r="BN63" i="59"/>
  <c r="W62" i="59"/>
  <c r="BM62" i="59"/>
  <c r="BU62" i="59"/>
  <c r="BQ61" i="59"/>
  <c r="BM58" i="59"/>
  <c r="BU58" i="59"/>
  <c r="BS63" i="59"/>
  <c r="BL64" i="59"/>
  <c r="BT64" i="59"/>
  <c r="BR62" i="59"/>
  <c r="BS65" i="59"/>
  <c r="BP60" i="59"/>
  <c r="BM59" i="59"/>
  <c r="BU59" i="59"/>
  <c r="BR65" i="59"/>
  <c r="BL59" i="59"/>
  <c r="BT59" i="59"/>
  <c r="BR61" i="59"/>
  <c r="BL63" i="59"/>
  <c r="BT63" i="59"/>
  <c r="BM64" i="59"/>
  <c r="BU64" i="59"/>
  <c r="BS62" i="59"/>
  <c r="BL65" i="59"/>
  <c r="BT65" i="59"/>
  <c r="W60" i="59"/>
  <c r="BQ60" i="59"/>
  <c r="BN59" i="59"/>
  <c r="BS61" i="59"/>
  <c r="BO58" i="59"/>
  <c r="BM63" i="59"/>
  <c r="BU63" i="59"/>
  <c r="BN64" i="59"/>
  <c r="BL62" i="59"/>
  <c r="BT62" i="59"/>
  <c r="BM65" i="59"/>
  <c r="BU65" i="59"/>
  <c r="BO59" i="59"/>
  <c r="BP58" i="59"/>
  <c r="BN65" i="59"/>
  <c r="BS60" i="59"/>
  <c r="BP59" i="59"/>
  <c r="BL61" i="59"/>
  <c r="BM61" i="59"/>
  <c r="BU61" i="59"/>
  <c r="BQ58" i="59"/>
  <c r="BO63" i="59"/>
  <c r="W64" i="59"/>
  <c r="BP64" i="59"/>
  <c r="BN62" i="59"/>
  <c r="BO65" i="59"/>
  <c r="BL60" i="59"/>
  <c r="BT60" i="59"/>
  <c r="W59" i="59"/>
  <c r="BT61" i="59"/>
  <c r="BO64" i="59"/>
  <c r="BN61" i="59"/>
  <c r="W63" i="59"/>
  <c r="BP63" i="59"/>
  <c r="BQ64" i="59"/>
  <c r="BO62" i="59"/>
  <c r="W65" i="59"/>
  <c r="BP65" i="59"/>
  <c r="BM60" i="59"/>
  <c r="BU60" i="59"/>
  <c r="BR59" i="59"/>
  <c r="W61" i="59"/>
  <c r="BO61" i="59"/>
  <c r="BQ63" i="59"/>
  <c r="BR64" i="59"/>
  <c r="BP62" i="59"/>
  <c r="BQ65" i="59"/>
  <c r="BS59" i="59"/>
  <c r="BQ59" i="59"/>
  <c r="BR58" i="59"/>
  <c r="W58" i="59"/>
  <c r="BS58" i="59"/>
  <c r="BN60" i="59"/>
  <c r="AM67" i="63"/>
  <c r="N62" i="63"/>
  <c r="R64" i="63"/>
  <c r="N66" i="63"/>
  <c r="BN58" i="59"/>
  <c r="BR60" i="59"/>
  <c r="JZ30" i="64"/>
  <c r="KC37" i="64"/>
  <c r="JV10" i="64"/>
  <c r="KB25" i="64"/>
  <c r="KB26" i="64"/>
  <c r="KB27" i="64"/>
  <c r="KB28" i="64"/>
  <c r="KA29" i="64"/>
  <c r="KA30" i="64"/>
  <c r="KA31" i="64"/>
  <c r="KA48" i="64" s="1"/>
  <c r="KA32" i="64"/>
  <c r="KA33" i="64"/>
  <c r="KA50" i="64" s="1"/>
  <c r="KA34" i="64"/>
  <c r="KA51" i="64" s="1"/>
  <c r="KA35" i="64"/>
  <c r="KA36" i="64"/>
  <c r="KC11" i="64"/>
  <c r="KA25" i="64"/>
  <c r="JZ32" i="64"/>
  <c r="JZ35" i="64"/>
  <c r="JV18" i="64"/>
  <c r="JU25" i="64"/>
  <c r="JU26" i="64"/>
  <c r="JU27" i="64"/>
  <c r="JU28" i="64"/>
  <c r="JU29" i="64"/>
  <c r="KB29" i="64"/>
  <c r="KB30" i="64"/>
  <c r="KB31" i="64"/>
  <c r="KB48" i="64" s="1"/>
  <c r="KB32" i="64"/>
  <c r="KB33" i="64"/>
  <c r="KB50" i="64" s="1"/>
  <c r="KB34" i="64"/>
  <c r="KB51" i="64" s="1"/>
  <c r="KB35" i="64"/>
  <c r="KB36" i="64"/>
  <c r="KC19" i="64"/>
  <c r="KA28" i="64"/>
  <c r="JZ33" i="64"/>
  <c r="JZ50" i="64" s="1"/>
  <c r="JW25" i="64"/>
  <c r="JW26" i="64"/>
  <c r="JW27" i="64"/>
  <c r="JW28" i="64"/>
  <c r="JU30" i="64"/>
  <c r="JU31" i="64"/>
  <c r="JU48" i="64" s="1"/>
  <c r="JU32" i="64"/>
  <c r="JU49" i="64" s="1"/>
  <c r="JU33" i="64"/>
  <c r="JU50" i="64" s="1"/>
  <c r="JU34" i="64"/>
  <c r="JU51" i="64" s="1"/>
  <c r="JU35" i="64"/>
  <c r="JU36" i="64"/>
  <c r="JU37" i="64"/>
  <c r="KC30" i="64"/>
  <c r="JZ29" i="64"/>
  <c r="KB37" i="64"/>
  <c r="JX25" i="64"/>
  <c r="JX26" i="64"/>
  <c r="JX27" i="64"/>
  <c r="JX28" i="64"/>
  <c r="JW29" i="64"/>
  <c r="JW30" i="64"/>
  <c r="JW31" i="64"/>
  <c r="JW48" i="64" s="1"/>
  <c r="JW32" i="64"/>
  <c r="JW33" i="64"/>
  <c r="JW34" i="64"/>
  <c r="JW51" i="64" s="1"/>
  <c r="JW35" i="64"/>
  <c r="JW52" i="64" s="1"/>
  <c r="JW36" i="64"/>
  <c r="JX37" i="64"/>
  <c r="KA26" i="64"/>
  <c r="JZ34" i="64"/>
  <c r="JZ51" i="64" s="1"/>
  <c r="JY25" i="64"/>
  <c r="JY26" i="64"/>
  <c r="JY27" i="64"/>
  <c r="JY28" i="64"/>
  <c r="JX29" i="64"/>
  <c r="JX30" i="64"/>
  <c r="JX31" i="64"/>
  <c r="JX48" i="64" s="1"/>
  <c r="JX32" i="64"/>
  <c r="JX33" i="64"/>
  <c r="JX34" i="64"/>
  <c r="JX51" i="64" s="1"/>
  <c r="JX35" i="64"/>
  <c r="JX36" i="64"/>
  <c r="JY37" i="64"/>
  <c r="JZ31" i="64"/>
  <c r="JZ48" i="64" s="1"/>
  <c r="JZ36" i="64"/>
  <c r="JY29" i="64"/>
  <c r="JY30" i="64"/>
  <c r="JY31" i="64"/>
  <c r="JY48" i="64" s="1"/>
  <c r="JY32" i="64"/>
  <c r="JY33" i="64"/>
  <c r="JY34" i="64"/>
  <c r="JY51" i="64" s="1"/>
  <c r="JY35" i="64"/>
  <c r="JY36" i="64"/>
  <c r="JZ37" i="64"/>
  <c r="JV36" i="64"/>
  <c r="JZ25" i="64"/>
  <c r="JZ26" i="64"/>
  <c r="JZ27" i="64"/>
  <c r="JZ28" i="64"/>
  <c r="JW37" i="64"/>
  <c r="AM62" i="63"/>
  <c r="AM66" i="63"/>
  <c r="AM65" i="63"/>
  <c r="AM60" i="63"/>
  <c r="AM64" i="63"/>
  <c r="CO28" i="65"/>
  <c r="CO46" i="65" s="1"/>
  <c r="CS36" i="65"/>
  <c r="CS54" i="65" s="1"/>
  <c r="CS29" i="65"/>
  <c r="CR37" i="65"/>
  <c r="CR55" i="65" s="1"/>
  <c r="CM31" i="65"/>
  <c r="CM49" i="65" s="1"/>
  <c r="CM37" i="65"/>
  <c r="CM55" i="65" s="1"/>
  <c r="CN29" i="65"/>
  <c r="CO34" i="65"/>
  <c r="CS31" i="65"/>
  <c r="CS49" i="65" s="1"/>
  <c r="CS37" i="65"/>
  <c r="CS55" i="65" s="1"/>
  <c r="CU28" i="65"/>
  <c r="CU46" i="65" s="1"/>
  <c r="CT34" i="65"/>
  <c r="CW26" i="65"/>
  <c r="CL37" i="65"/>
  <c r="CL55" i="65" s="1"/>
  <c r="CN34" i="65"/>
  <c r="CT27" i="65"/>
  <c r="CT45" i="65" s="1"/>
  <c r="CK32" i="65"/>
  <c r="CN36" i="65"/>
  <c r="CN54" i="65" s="1"/>
  <c r="CO29" i="65"/>
  <c r="CN35" i="65"/>
  <c r="CN53" i="65" s="1"/>
  <c r="CQ32" i="65"/>
  <c r="CT36" i="65"/>
  <c r="CT54" i="65" s="1"/>
  <c r="CT29" i="65"/>
  <c r="CU34" i="65"/>
  <c r="CW27" i="65"/>
  <c r="CL26" i="65"/>
  <c r="CL32" i="65"/>
  <c r="CO33" i="65"/>
  <c r="CO51" i="65" s="1"/>
  <c r="CN31" i="65"/>
  <c r="CN49" i="65" s="1"/>
  <c r="CO36" i="65"/>
  <c r="CO54" i="65" s="1"/>
  <c r="CR26" i="65"/>
  <c r="CR32" i="65"/>
  <c r="CU33" i="65"/>
  <c r="CU51" i="65" s="1"/>
  <c r="CU29" i="65"/>
  <c r="CV34" i="65"/>
  <c r="CW29" i="65"/>
  <c r="CU32" i="65"/>
  <c r="CM26" i="65"/>
  <c r="CL34" i="65"/>
  <c r="CP36" i="65"/>
  <c r="CP54" i="65" s="1"/>
  <c r="CO31" i="65"/>
  <c r="CO49" i="65" s="1"/>
  <c r="CN37" i="65"/>
  <c r="CN55" i="65" s="1"/>
  <c r="CS26" i="65"/>
  <c r="CR34" i="65"/>
  <c r="CV36" i="65"/>
  <c r="CV54" i="65" s="1"/>
  <c r="CT31" i="65"/>
  <c r="CT49" i="65" s="1"/>
  <c r="CT35" i="65"/>
  <c r="CT53" i="65" s="1"/>
  <c r="CW32" i="65"/>
  <c r="CK27" i="65"/>
  <c r="CK45" i="65" s="1"/>
  <c r="CM34" i="65"/>
  <c r="CN26" i="65"/>
  <c r="CP31" i="65"/>
  <c r="CP49" i="65" s="1"/>
  <c r="CO37" i="65"/>
  <c r="CO55" i="65" s="1"/>
  <c r="CQ27" i="65"/>
  <c r="CQ45" i="65" s="1"/>
  <c r="CS34" i="65"/>
  <c r="CT26" i="65"/>
  <c r="CU31" i="65"/>
  <c r="CU49" i="65" s="1"/>
  <c r="CU36" i="65"/>
  <c r="CU54" i="65" s="1"/>
  <c r="CW34" i="65"/>
  <c r="CM36" i="65"/>
  <c r="CM54" i="65" s="1"/>
  <c r="CK34" i="65"/>
  <c r="CK29" i="65"/>
  <c r="CK35" i="65"/>
  <c r="CK53" i="65" s="1"/>
  <c r="CO26" i="65"/>
  <c r="CN32" i="65"/>
  <c r="CQ34" i="65"/>
  <c r="CQ29" i="65"/>
  <c r="CQ35" i="65"/>
  <c r="CQ53" i="65" s="1"/>
  <c r="CU26" i="65"/>
  <c r="CV31" i="65"/>
  <c r="CV49" i="65" s="1"/>
  <c r="CT37" i="65"/>
  <c r="CT55" i="65" s="1"/>
  <c r="CW35" i="65"/>
  <c r="CW53" i="65" s="1"/>
  <c r="CM29" i="65"/>
  <c r="CL31" i="65"/>
  <c r="CL49" i="65" s="1"/>
  <c r="CL29" i="65"/>
  <c r="CK37" i="65"/>
  <c r="CK55" i="65" s="1"/>
  <c r="CN27" i="65"/>
  <c r="CN45" i="65" s="1"/>
  <c r="CO32" i="65"/>
  <c r="CR31" i="65"/>
  <c r="CR49" i="65" s="1"/>
  <c r="CR29" i="65"/>
  <c r="CQ37" i="65"/>
  <c r="CQ55" i="65" s="1"/>
  <c r="CV26" i="65"/>
  <c r="CT32" i="65"/>
  <c r="CU37" i="65"/>
  <c r="CU55" i="65" s="1"/>
  <c r="CW11" i="65"/>
  <c r="CW19" i="65"/>
  <c r="CW30" i="65"/>
  <c r="CW48" i="65" s="1"/>
  <c r="CW14" i="65"/>
  <c r="CW25" i="65"/>
  <c r="CW33" i="65"/>
  <c r="CW51" i="65" s="1"/>
  <c r="CW9" i="65"/>
  <c r="CW17" i="65"/>
  <c r="CW28" i="65"/>
  <c r="CW46" i="65" s="1"/>
  <c r="CW36" i="65"/>
  <c r="CW54" i="65" s="1"/>
  <c r="CW12" i="65"/>
  <c r="CW20" i="65"/>
  <c r="CV10" i="65"/>
  <c r="CV18" i="65"/>
  <c r="CV29" i="65"/>
  <c r="CV37" i="65"/>
  <c r="CV55" i="65" s="1"/>
  <c r="CU8" i="65"/>
  <c r="CU2" i="65" s="1"/>
  <c r="CT11" i="65"/>
  <c r="CV13" i="65"/>
  <c r="CU16" i="65"/>
  <c r="CT19" i="65"/>
  <c r="CV21" i="65"/>
  <c r="CU27" i="65"/>
  <c r="CU45" i="65" s="1"/>
  <c r="CT30" i="65"/>
  <c r="CT48" i="65" s="1"/>
  <c r="CV32" i="65"/>
  <c r="CU35" i="65"/>
  <c r="CU53" i="65" s="1"/>
  <c r="CV8" i="65"/>
  <c r="CV2" i="65" s="1"/>
  <c r="CU11" i="65"/>
  <c r="CT14" i="65"/>
  <c r="CV16" i="65"/>
  <c r="CU19" i="65"/>
  <c r="CT25" i="65"/>
  <c r="CV27" i="65"/>
  <c r="CV45" i="65" s="1"/>
  <c r="CU30" i="65"/>
  <c r="CU48" i="65" s="1"/>
  <c r="CT33" i="65"/>
  <c r="CV35" i="65"/>
  <c r="CV53" i="65" s="1"/>
  <c r="CT9" i="65"/>
  <c r="CV11" i="65"/>
  <c r="CU14" i="65"/>
  <c r="CT17" i="65"/>
  <c r="CV19" i="65"/>
  <c r="CU25" i="65"/>
  <c r="CT28" i="65"/>
  <c r="CT46" i="65" s="1"/>
  <c r="CV30" i="65"/>
  <c r="CV48" i="65" s="1"/>
  <c r="CV14" i="65"/>
  <c r="CV25" i="65"/>
  <c r="CV33" i="65"/>
  <c r="CV51" i="65" s="1"/>
  <c r="CV9" i="65"/>
  <c r="CV17" i="65"/>
  <c r="CV28" i="65"/>
  <c r="CV46" i="65" s="1"/>
  <c r="CR8" i="65"/>
  <c r="CR2" i="65" s="1"/>
  <c r="CQ11" i="65"/>
  <c r="CS13" i="65"/>
  <c r="CR16" i="65"/>
  <c r="CQ19" i="65"/>
  <c r="CS21" i="65"/>
  <c r="CR27" i="65"/>
  <c r="CR45" i="65" s="1"/>
  <c r="CQ30" i="65"/>
  <c r="CQ48" i="65" s="1"/>
  <c r="CS32" i="65"/>
  <c r="CR35" i="65"/>
  <c r="CR53" i="65" s="1"/>
  <c r="CS8" i="65"/>
  <c r="CS2" i="65" s="1"/>
  <c r="CR11" i="65"/>
  <c r="CQ14" i="65"/>
  <c r="CS16" i="65"/>
  <c r="CR19" i="65"/>
  <c r="CQ25" i="65"/>
  <c r="CS27" i="65"/>
  <c r="CS45" i="65" s="1"/>
  <c r="CR30" i="65"/>
  <c r="CR48" i="65" s="1"/>
  <c r="CQ33" i="65"/>
  <c r="CS35" i="65"/>
  <c r="CS53" i="65" s="1"/>
  <c r="CQ9" i="65"/>
  <c r="CS11" i="65"/>
  <c r="CR14" i="65"/>
  <c r="CQ17" i="65"/>
  <c r="CS19" i="65"/>
  <c r="CR25" i="65"/>
  <c r="CQ28" i="65"/>
  <c r="CQ46" i="65" s="1"/>
  <c r="CS30" i="65"/>
  <c r="CS48" i="65" s="1"/>
  <c r="CR33" i="65"/>
  <c r="CQ36" i="65"/>
  <c r="CQ54" i="65" s="1"/>
  <c r="CR9" i="65"/>
  <c r="CQ12" i="65"/>
  <c r="CS14" i="65"/>
  <c r="CR17" i="65"/>
  <c r="CQ20" i="65"/>
  <c r="CS25" i="65"/>
  <c r="CR28" i="65"/>
  <c r="CR46" i="65" s="1"/>
  <c r="CQ31" i="65"/>
  <c r="CQ49" i="65" s="1"/>
  <c r="CS33" i="65"/>
  <c r="CR36" i="65"/>
  <c r="CR54" i="65" s="1"/>
  <c r="CQ7" i="65"/>
  <c r="CS9" i="65"/>
  <c r="CR12" i="65"/>
  <c r="CQ15" i="65"/>
  <c r="CS17" i="65"/>
  <c r="CR20" i="65"/>
  <c r="CQ26" i="65"/>
  <c r="CS28" i="65"/>
  <c r="CS46" i="65" s="1"/>
  <c r="CP26" i="65"/>
  <c r="CP34" i="65"/>
  <c r="CP10" i="65"/>
  <c r="CP18" i="65"/>
  <c r="CP29" i="65"/>
  <c r="CP37" i="65"/>
  <c r="CP55" i="65" s="1"/>
  <c r="CO8" i="65"/>
  <c r="CO2" i="65" s="1"/>
  <c r="CN11" i="65"/>
  <c r="CP13" i="65"/>
  <c r="CO16" i="65"/>
  <c r="CN19" i="65"/>
  <c r="CP21" i="65"/>
  <c r="CO27" i="65"/>
  <c r="CO45" i="65" s="1"/>
  <c r="CN30" i="65"/>
  <c r="CN48" i="65" s="1"/>
  <c r="CP32" i="65"/>
  <c r="CO35" i="65"/>
  <c r="CO53" i="65" s="1"/>
  <c r="CP8" i="65"/>
  <c r="CP2" i="65" s="1"/>
  <c r="CO11" i="65"/>
  <c r="CN14" i="65"/>
  <c r="CP16" i="65"/>
  <c r="CO19" i="65"/>
  <c r="CN25" i="65"/>
  <c r="CP27" i="65"/>
  <c r="CP45" i="65" s="1"/>
  <c r="CO30" i="65"/>
  <c r="CO48" i="65" s="1"/>
  <c r="CN33" i="65"/>
  <c r="CN51" i="65" s="1"/>
  <c r="CP35" i="65"/>
  <c r="CP53" i="65" s="1"/>
  <c r="CN9" i="65"/>
  <c r="CP11" i="65"/>
  <c r="CO14" i="65"/>
  <c r="CN17" i="65"/>
  <c r="CO25" i="65"/>
  <c r="CN28" i="65"/>
  <c r="CN46" i="65" s="1"/>
  <c r="CP30" i="65"/>
  <c r="CP48" i="65" s="1"/>
  <c r="CP14" i="65"/>
  <c r="CP25" i="65"/>
  <c r="CP33" i="65"/>
  <c r="CP9" i="65"/>
  <c r="CP17" i="65"/>
  <c r="CP28" i="65"/>
  <c r="CP46" i="65" s="1"/>
  <c r="CL8" i="65"/>
  <c r="CL2" i="65" s="1"/>
  <c r="CK11" i="65"/>
  <c r="CM13" i="65"/>
  <c r="CL16" i="65"/>
  <c r="CK19" i="65"/>
  <c r="CM21" i="65"/>
  <c r="CL27" i="65"/>
  <c r="CL45" i="65" s="1"/>
  <c r="CK30" i="65"/>
  <c r="CK48" i="65" s="1"/>
  <c r="CM32" i="65"/>
  <c r="CL35" i="65"/>
  <c r="CL53" i="65" s="1"/>
  <c r="CM8" i="65"/>
  <c r="CM2" i="65" s="1"/>
  <c r="CL11" i="65"/>
  <c r="CK14" i="65"/>
  <c r="CM16" i="65"/>
  <c r="CL19" i="65"/>
  <c r="CK25" i="65"/>
  <c r="CM27" i="65"/>
  <c r="CM45" i="65" s="1"/>
  <c r="CL30" i="65"/>
  <c r="CL48" i="65" s="1"/>
  <c r="CK33" i="65"/>
  <c r="CK51" i="65" s="1"/>
  <c r="CM35" i="65"/>
  <c r="CM53" i="65" s="1"/>
  <c r="CK9" i="65"/>
  <c r="CM11" i="65"/>
  <c r="CL14" i="65"/>
  <c r="CK17" i="65"/>
  <c r="CM19" i="65"/>
  <c r="CL25" i="65"/>
  <c r="CK28" i="65"/>
  <c r="CK46" i="65" s="1"/>
  <c r="CM30" i="65"/>
  <c r="CM48" i="65" s="1"/>
  <c r="CL33" i="65"/>
  <c r="CL51" i="65" s="1"/>
  <c r="CK36" i="65"/>
  <c r="CK54" i="65" s="1"/>
  <c r="CL9" i="65"/>
  <c r="CK12" i="65"/>
  <c r="CM14" i="65"/>
  <c r="CL17" i="65"/>
  <c r="CK20" i="65"/>
  <c r="CM25" i="65"/>
  <c r="CL28" i="65"/>
  <c r="CL46" i="65" s="1"/>
  <c r="CK31" i="65"/>
  <c r="CK49" i="65" s="1"/>
  <c r="CM33" i="65"/>
  <c r="CM51" i="65" s="1"/>
  <c r="CL36" i="65"/>
  <c r="CL54" i="65" s="1"/>
  <c r="CK7" i="65"/>
  <c r="CM9" i="65"/>
  <c r="CL12" i="65"/>
  <c r="CK15" i="65"/>
  <c r="CM17" i="65"/>
  <c r="CL20" i="65"/>
  <c r="CK26" i="65"/>
  <c r="CM28" i="65"/>
  <c r="CM46" i="65" s="1"/>
  <c r="AH51" i="65"/>
  <c r="CC51" i="65"/>
  <c r="AM47" i="65"/>
  <c r="AI51" i="65"/>
  <c r="U51" i="65"/>
  <c r="AJ51" i="65"/>
  <c r="CB51" i="65"/>
  <c r="CI9" i="65"/>
  <c r="AM52" i="65"/>
  <c r="S51" i="65"/>
  <c r="T51" i="65"/>
  <c r="AM50" i="65"/>
  <c r="CA51" i="65"/>
  <c r="CI8" i="65"/>
  <c r="CI2" i="65" s="1"/>
  <c r="CH11" i="65"/>
  <c r="CH12" i="65"/>
  <c r="CI17" i="65"/>
  <c r="CH35" i="65"/>
  <c r="CH53" i="65" s="1"/>
  <c r="CH27" i="65"/>
  <c r="CJ9" i="65"/>
  <c r="CI12" i="65"/>
  <c r="CH15" i="65"/>
  <c r="CJ17" i="65"/>
  <c r="CI20" i="65"/>
  <c r="CI25" i="65"/>
  <c r="CI27" i="65"/>
  <c r="CI29" i="65"/>
  <c r="CI31" i="65"/>
  <c r="CI49" i="65" s="1"/>
  <c r="CI33" i="65"/>
  <c r="CI51" i="65" s="1"/>
  <c r="CI35" i="65"/>
  <c r="CI53" i="65" s="1"/>
  <c r="CI37" i="65"/>
  <c r="CI55" i="65" s="1"/>
  <c r="CG47" i="65"/>
  <c r="CG51" i="65"/>
  <c r="CI7" i="65"/>
  <c r="CH10" i="65"/>
  <c r="CJ12" i="65"/>
  <c r="CI15" i="65"/>
  <c r="CH18" i="65"/>
  <c r="CJ20" i="65"/>
  <c r="CJ25" i="65"/>
  <c r="CJ27" i="65"/>
  <c r="CJ45" i="65" s="1"/>
  <c r="CJ29" i="65"/>
  <c r="CJ31" i="65"/>
  <c r="CJ49" i="65" s="1"/>
  <c r="CJ33" i="65"/>
  <c r="CJ51" i="65" s="1"/>
  <c r="CJ35" i="65"/>
  <c r="CJ53" i="65" s="1"/>
  <c r="CJ37" i="65"/>
  <c r="CJ55" i="65" s="1"/>
  <c r="D51" i="65"/>
  <c r="CJ14" i="65"/>
  <c r="CH29" i="65"/>
  <c r="CJ7" i="65"/>
  <c r="CI10" i="65"/>
  <c r="CH13" i="65"/>
  <c r="CJ15" i="65"/>
  <c r="CI18" i="65"/>
  <c r="CH21" i="65"/>
  <c r="E51" i="65"/>
  <c r="CH33" i="65"/>
  <c r="CH51" i="65" s="1"/>
  <c r="CH37" i="65"/>
  <c r="CH55" i="65" s="1"/>
  <c r="CH8" i="65"/>
  <c r="CH2" i="65" s="1"/>
  <c r="CJ10" i="65"/>
  <c r="CI13" i="65"/>
  <c r="CH16" i="65"/>
  <c r="CJ18" i="65"/>
  <c r="CI21" i="65"/>
  <c r="CH26" i="65"/>
  <c r="CH28" i="65"/>
  <c r="CH30" i="65"/>
  <c r="CH48" i="65" s="1"/>
  <c r="CH32" i="65"/>
  <c r="CH34" i="65"/>
  <c r="CH36" i="65"/>
  <c r="CH54" i="65" s="1"/>
  <c r="CH25" i="65"/>
  <c r="CH31" i="65"/>
  <c r="CH49" i="65" s="1"/>
  <c r="CJ13" i="65"/>
  <c r="CI16" i="65"/>
  <c r="CJ21" i="65"/>
  <c r="CI26" i="65"/>
  <c r="CI28" i="65"/>
  <c r="CI46" i="65" s="1"/>
  <c r="CI30" i="65"/>
  <c r="CI48" i="65" s="1"/>
  <c r="CI32" i="65"/>
  <c r="CI34" i="65"/>
  <c r="CI36" i="65"/>
  <c r="CI54" i="65" s="1"/>
  <c r="CG50" i="65"/>
  <c r="CG52" i="65"/>
  <c r="CJ8" i="65"/>
  <c r="CJ2" i="65" s="1"/>
  <c r="CI11" i="65"/>
  <c r="CH14" i="65"/>
  <c r="CJ16" i="65"/>
  <c r="CI19" i="65"/>
  <c r="CJ26" i="65"/>
  <c r="CJ28" i="65"/>
  <c r="CJ46" i="65" s="1"/>
  <c r="CJ30" i="65"/>
  <c r="CJ48" i="65" s="1"/>
  <c r="CJ32" i="65"/>
  <c r="CJ34" i="65"/>
  <c r="CJ36" i="65"/>
  <c r="CJ54" i="65" s="1"/>
  <c r="CH9" i="65"/>
  <c r="CJ11" i="65"/>
  <c r="KC12" i="64"/>
  <c r="KC20" i="64"/>
  <c r="KC31" i="64"/>
  <c r="KC48" i="64" s="1"/>
  <c r="KC13" i="64"/>
  <c r="KC21" i="64"/>
  <c r="KC32" i="64"/>
  <c r="KC14" i="64"/>
  <c r="KC25" i="64"/>
  <c r="KC33" i="64"/>
  <c r="KC50" i="64" s="1"/>
  <c r="KC7" i="64"/>
  <c r="KC15" i="64"/>
  <c r="KC26" i="64"/>
  <c r="KC34" i="64"/>
  <c r="KC8" i="64"/>
  <c r="KC16" i="64"/>
  <c r="KC27" i="64"/>
  <c r="KC35" i="64"/>
  <c r="KC9" i="64"/>
  <c r="KC17" i="64"/>
  <c r="KC28" i="64"/>
  <c r="KC36" i="64"/>
  <c r="KC10" i="64"/>
  <c r="KC18" i="64"/>
  <c r="KC29" i="64"/>
  <c r="JV11" i="64"/>
  <c r="JV30" i="64"/>
  <c r="JV12" i="64"/>
  <c r="JV31" i="64"/>
  <c r="JV48" i="64" s="1"/>
  <c r="JV13" i="64"/>
  <c r="JV21" i="64"/>
  <c r="JV32" i="64"/>
  <c r="JV14" i="64"/>
  <c r="JV25" i="64"/>
  <c r="JV33" i="64"/>
  <c r="JV7" i="64"/>
  <c r="JV15" i="64"/>
  <c r="JV26" i="64"/>
  <c r="JV34" i="64"/>
  <c r="JV51" i="64" s="1"/>
  <c r="JV37" i="64"/>
  <c r="JV8" i="64"/>
  <c r="JV16" i="64"/>
  <c r="JV27" i="64"/>
  <c r="JV35" i="64"/>
  <c r="JV52" i="64" s="1"/>
  <c r="JV9" i="64"/>
  <c r="JV17" i="64"/>
  <c r="JV28" i="64"/>
  <c r="JN7" i="64"/>
  <c r="AZ46" i="64"/>
  <c r="AZ102" i="64" s="1"/>
  <c r="BA46" i="64"/>
  <c r="BA102" i="64" s="1"/>
  <c r="JE53" i="64"/>
  <c r="D53" i="64"/>
  <c r="D109" i="64" s="1"/>
  <c r="JI18" i="64"/>
  <c r="G53" i="64"/>
  <c r="G109" i="64" s="1"/>
  <c r="G47" i="64"/>
  <c r="G103" i="64" s="1"/>
  <c r="H52" i="64"/>
  <c r="H108" i="64" s="1"/>
  <c r="H53" i="64"/>
  <c r="H109" i="64" s="1"/>
  <c r="JO34" i="64"/>
  <c r="JO51" i="64" s="1"/>
  <c r="JR7" i="64"/>
  <c r="JL8" i="64"/>
  <c r="JF9" i="64"/>
  <c r="JF11" i="64"/>
  <c r="JH13" i="64"/>
  <c r="JG17" i="64"/>
  <c r="JL18" i="64"/>
  <c r="JK8" i="64"/>
  <c r="JT7" i="64"/>
  <c r="JO8" i="64"/>
  <c r="JG9" i="64"/>
  <c r="JI10" i="64"/>
  <c r="JI11" i="64"/>
  <c r="JF12" i="64"/>
  <c r="JK13" i="64"/>
  <c r="JG16" i="64"/>
  <c r="JL17" i="64"/>
  <c r="JQ18" i="64"/>
  <c r="AW46" i="64"/>
  <c r="AW102" i="64" s="1"/>
  <c r="JR8" i="64"/>
  <c r="JL9" i="64"/>
  <c r="JL10" i="64"/>
  <c r="JJ11" i="64"/>
  <c r="JK12" i="64"/>
  <c r="JL13" i="64"/>
  <c r="JJ16" i="64"/>
  <c r="JO17" i="64"/>
  <c r="JT18" i="64"/>
  <c r="JS8" i="64"/>
  <c r="JN9" i="64"/>
  <c r="JQ10" i="64"/>
  <c r="JN11" i="64"/>
  <c r="JP13" i="64"/>
  <c r="JO16" i="64"/>
  <c r="JT17" i="64"/>
  <c r="JK20" i="64"/>
  <c r="JF7" i="64"/>
  <c r="JT8" i="64"/>
  <c r="JO9" i="64"/>
  <c r="JT10" i="64"/>
  <c r="JQ11" i="64"/>
  <c r="JS12" i="64"/>
  <c r="JS13" i="64"/>
  <c r="JJ15" i="64"/>
  <c r="JR16" i="64"/>
  <c r="JS20" i="64"/>
  <c r="D47" i="64"/>
  <c r="D103" i="64" s="1"/>
  <c r="JJ7" i="64"/>
  <c r="JG8" i="64"/>
  <c r="JT9" i="64"/>
  <c r="JR11" i="64"/>
  <c r="JT13" i="64"/>
  <c r="JR15" i="64"/>
  <c r="E47" i="64"/>
  <c r="E103" i="64" s="1"/>
  <c r="BD52" i="64"/>
  <c r="BD108" i="64" s="1"/>
  <c r="JL7" i="64"/>
  <c r="JJ8" i="64"/>
  <c r="F47" i="64"/>
  <c r="F103" i="64" s="1"/>
  <c r="JE47" i="64"/>
  <c r="JO37" i="64"/>
  <c r="JF54" i="64"/>
  <c r="JN37" i="64"/>
  <c r="JO26" i="64"/>
  <c r="JO28" i="64"/>
  <c r="JO36" i="64"/>
  <c r="JO31" i="64"/>
  <c r="JO48" i="64" s="1"/>
  <c r="JM19" i="64"/>
  <c r="JM11" i="64"/>
  <c r="JM37" i="64"/>
  <c r="JM36" i="64"/>
  <c r="JM35" i="64"/>
  <c r="JM34" i="64"/>
  <c r="JM51" i="64" s="1"/>
  <c r="JM33" i="64"/>
  <c r="JM50" i="64" s="1"/>
  <c r="JM32" i="64"/>
  <c r="JM49" i="64" s="1"/>
  <c r="JM31" i="64"/>
  <c r="JM48" i="64" s="1"/>
  <c r="JM30" i="64"/>
  <c r="JM29" i="64"/>
  <c r="JM46" i="64" s="1"/>
  <c r="JM28" i="64"/>
  <c r="JM27" i="64"/>
  <c r="JM26" i="64"/>
  <c r="JM25" i="64"/>
  <c r="JM16" i="64"/>
  <c r="JM8" i="64"/>
  <c r="JM21" i="64"/>
  <c r="JM13" i="64"/>
  <c r="JM18" i="64"/>
  <c r="JM10" i="64"/>
  <c r="JM15" i="64"/>
  <c r="JM7" i="64"/>
  <c r="JM20" i="64"/>
  <c r="JM12" i="64"/>
  <c r="JM17" i="64"/>
  <c r="JM9" i="64"/>
  <c r="JM14" i="64"/>
  <c r="JO29" i="64"/>
  <c r="JO46" i="64" s="1"/>
  <c r="JO32" i="64"/>
  <c r="JO49" i="64" s="1"/>
  <c r="JO27" i="64"/>
  <c r="JO35" i="64"/>
  <c r="JO52" i="64" s="1"/>
  <c r="JH18" i="64"/>
  <c r="JH10" i="64"/>
  <c r="JH15" i="64"/>
  <c r="JH7" i="64"/>
  <c r="JH20" i="64"/>
  <c r="JH12" i="64"/>
  <c r="JH17" i="64"/>
  <c r="JH9" i="64"/>
  <c r="JH14" i="64"/>
  <c r="JH19" i="64"/>
  <c r="JH11" i="64"/>
  <c r="JH16" i="64"/>
  <c r="JH8" i="64"/>
  <c r="JP18" i="64"/>
  <c r="JP10" i="64"/>
  <c r="JP15" i="64"/>
  <c r="JP7" i="64"/>
  <c r="JP20" i="64"/>
  <c r="JP12" i="64"/>
  <c r="JP17" i="64"/>
  <c r="JP9" i="64"/>
  <c r="JP14" i="64"/>
  <c r="JP19" i="64"/>
  <c r="JP11" i="64"/>
  <c r="JP37" i="64"/>
  <c r="JP36" i="64"/>
  <c r="JP35" i="64"/>
  <c r="JP52" i="64" s="1"/>
  <c r="JP34" i="64"/>
  <c r="JP51" i="64" s="1"/>
  <c r="JP33" i="64"/>
  <c r="JP50" i="64" s="1"/>
  <c r="JP32" i="64"/>
  <c r="JP49" i="64" s="1"/>
  <c r="JP31" i="64"/>
  <c r="JP48" i="64" s="1"/>
  <c r="JP30" i="64"/>
  <c r="JP29" i="64"/>
  <c r="JP28" i="64"/>
  <c r="JP27" i="64"/>
  <c r="JP26" i="64"/>
  <c r="JP25" i="64"/>
  <c r="JP16" i="64"/>
  <c r="JP8" i="64"/>
  <c r="JO30" i="64"/>
  <c r="JO25" i="64"/>
  <c r="JO33" i="64"/>
  <c r="JO50" i="64" s="1"/>
  <c r="JK7" i="64"/>
  <c r="JS7" i="64"/>
  <c r="JJ10" i="64"/>
  <c r="JR10" i="64"/>
  <c r="JG11" i="64"/>
  <c r="JO11" i="64"/>
  <c r="JL12" i="64"/>
  <c r="JT12" i="64"/>
  <c r="JI13" i="64"/>
  <c r="JQ13" i="64"/>
  <c r="JF14" i="64"/>
  <c r="JN14" i="64"/>
  <c r="JK15" i="64"/>
  <c r="JS15" i="64"/>
  <c r="JJ18" i="64"/>
  <c r="JR18" i="64"/>
  <c r="JG19" i="64"/>
  <c r="JO19" i="64"/>
  <c r="JL20" i="64"/>
  <c r="JT20" i="64"/>
  <c r="JI21" i="64"/>
  <c r="JQ21" i="64"/>
  <c r="JI8" i="64"/>
  <c r="JQ8" i="64"/>
  <c r="JK10" i="64"/>
  <c r="JS10" i="64"/>
  <c r="JJ13" i="64"/>
  <c r="JR13" i="64"/>
  <c r="JG14" i="64"/>
  <c r="JO14" i="64"/>
  <c r="JL15" i="64"/>
  <c r="JT15" i="64"/>
  <c r="JI16" i="64"/>
  <c r="JQ16" i="64"/>
  <c r="JF17" i="64"/>
  <c r="JN17" i="64"/>
  <c r="JK18" i="64"/>
  <c r="JS18" i="64"/>
  <c r="JJ21" i="64"/>
  <c r="JR21" i="64"/>
  <c r="JQ25" i="64"/>
  <c r="JQ26" i="64"/>
  <c r="JQ27" i="64"/>
  <c r="JQ28" i="64"/>
  <c r="JQ29" i="64"/>
  <c r="JQ30" i="64"/>
  <c r="JQ31" i="64"/>
  <c r="JQ48" i="64" s="1"/>
  <c r="JQ32" i="64"/>
  <c r="JQ49" i="64" s="1"/>
  <c r="JQ33" i="64"/>
  <c r="JQ50" i="64" s="1"/>
  <c r="JQ34" i="64"/>
  <c r="JQ51" i="64" s="1"/>
  <c r="JQ35" i="64"/>
  <c r="JQ36" i="64"/>
  <c r="JQ37" i="64"/>
  <c r="JI19" i="64"/>
  <c r="JQ19" i="64"/>
  <c r="JF20" i="64"/>
  <c r="JK21" i="64"/>
  <c r="JS21" i="64"/>
  <c r="JJ25" i="64"/>
  <c r="JR25" i="64"/>
  <c r="JJ26" i="64"/>
  <c r="JR26" i="64"/>
  <c r="JJ27" i="64"/>
  <c r="JR27" i="64"/>
  <c r="JJ28" i="64"/>
  <c r="JR28" i="64"/>
  <c r="JJ29" i="64"/>
  <c r="JJ46" i="64" s="1"/>
  <c r="JR29" i="64"/>
  <c r="JJ30" i="64"/>
  <c r="JR30" i="64"/>
  <c r="JJ31" i="64"/>
  <c r="JJ48" i="64" s="1"/>
  <c r="JR31" i="64"/>
  <c r="JR48" i="64" s="1"/>
  <c r="JJ32" i="64"/>
  <c r="JJ49" i="64" s="1"/>
  <c r="JR32" i="64"/>
  <c r="JR49" i="64" s="1"/>
  <c r="JJ33" i="64"/>
  <c r="JJ50" i="64" s="1"/>
  <c r="JR33" i="64"/>
  <c r="JR50" i="64" s="1"/>
  <c r="JJ34" i="64"/>
  <c r="JJ51" i="64" s="1"/>
  <c r="JR34" i="64"/>
  <c r="JR51" i="64" s="1"/>
  <c r="JJ35" i="64"/>
  <c r="JR35" i="64"/>
  <c r="JJ36" i="64"/>
  <c r="JR36" i="64"/>
  <c r="JJ37" i="64"/>
  <c r="JR37" i="64"/>
  <c r="JG12" i="64"/>
  <c r="JO12" i="64"/>
  <c r="JI14" i="64"/>
  <c r="JQ14" i="64"/>
  <c r="JF15" i="64"/>
  <c r="JN15" i="64"/>
  <c r="JK16" i="64"/>
  <c r="JS16" i="64"/>
  <c r="JJ19" i="64"/>
  <c r="JR19" i="64"/>
  <c r="JG20" i="64"/>
  <c r="JO20" i="64"/>
  <c r="JL21" i="64"/>
  <c r="JT21" i="64"/>
  <c r="JK25" i="64"/>
  <c r="JS25" i="64"/>
  <c r="JK26" i="64"/>
  <c r="JS26" i="64"/>
  <c r="JK27" i="64"/>
  <c r="JS27" i="64"/>
  <c r="JK28" i="64"/>
  <c r="JS28" i="64"/>
  <c r="JK29" i="64"/>
  <c r="JK46" i="64" s="1"/>
  <c r="JS29" i="64"/>
  <c r="JK30" i="64"/>
  <c r="JS30" i="64"/>
  <c r="JK31" i="64"/>
  <c r="JK48" i="64" s="1"/>
  <c r="JS31" i="64"/>
  <c r="JS48" i="64" s="1"/>
  <c r="JK32" i="64"/>
  <c r="JK49" i="64" s="1"/>
  <c r="JS32" i="64"/>
  <c r="JS49" i="64" s="1"/>
  <c r="JK33" i="64"/>
  <c r="JK50" i="64" s="1"/>
  <c r="JS33" i="64"/>
  <c r="JS50" i="64" s="1"/>
  <c r="JK34" i="64"/>
  <c r="JK51" i="64" s="1"/>
  <c r="JS34" i="64"/>
  <c r="JS51" i="64" s="1"/>
  <c r="JK35" i="64"/>
  <c r="JS35" i="64"/>
  <c r="JK36" i="64"/>
  <c r="JS36" i="64"/>
  <c r="JK37" i="64"/>
  <c r="JS37" i="64"/>
  <c r="JG7" i="64"/>
  <c r="JO7" i="64"/>
  <c r="JI9" i="64"/>
  <c r="JQ9" i="64"/>
  <c r="JF10" i="64"/>
  <c r="JN10" i="64"/>
  <c r="JK11" i="64"/>
  <c r="JS11" i="64"/>
  <c r="JJ14" i="64"/>
  <c r="JR14" i="64"/>
  <c r="JG15" i="64"/>
  <c r="JO15" i="64"/>
  <c r="JL16" i="64"/>
  <c r="JT16" i="64"/>
  <c r="JI17" i="64"/>
  <c r="JQ17" i="64"/>
  <c r="JF18" i="64"/>
  <c r="JN18" i="64"/>
  <c r="JK19" i="64"/>
  <c r="JS19" i="64"/>
  <c r="JL25" i="64"/>
  <c r="JT25" i="64"/>
  <c r="JL26" i="64"/>
  <c r="JT26" i="64"/>
  <c r="JL27" i="64"/>
  <c r="JT27" i="64"/>
  <c r="JL28" i="64"/>
  <c r="JT28" i="64"/>
  <c r="JL29" i="64"/>
  <c r="JL46" i="64" s="1"/>
  <c r="JT29" i="64"/>
  <c r="JL30" i="64"/>
  <c r="JT30" i="64"/>
  <c r="JL31" i="64"/>
  <c r="JL48" i="64" s="1"/>
  <c r="JT31" i="64"/>
  <c r="JT48" i="64" s="1"/>
  <c r="JL32" i="64"/>
  <c r="JL49" i="64" s="1"/>
  <c r="JT32" i="64"/>
  <c r="JT49" i="64" s="1"/>
  <c r="JL33" i="64"/>
  <c r="JL50" i="64" s="1"/>
  <c r="JT33" i="64"/>
  <c r="JT50" i="64" s="1"/>
  <c r="JL34" i="64"/>
  <c r="JL51" i="64" s="1"/>
  <c r="JT34" i="64"/>
  <c r="JT51" i="64" s="1"/>
  <c r="JL35" i="64"/>
  <c r="JT35" i="64"/>
  <c r="JL36" i="64"/>
  <c r="JT36" i="64"/>
  <c r="JL37" i="64"/>
  <c r="JT37" i="64"/>
  <c r="JJ9" i="64"/>
  <c r="JR9" i="64"/>
  <c r="JG10" i="64"/>
  <c r="JO10" i="64"/>
  <c r="JL11" i="64"/>
  <c r="JT11" i="64"/>
  <c r="JI12" i="64"/>
  <c r="JQ12" i="64"/>
  <c r="JF13" i="64"/>
  <c r="JN13" i="64"/>
  <c r="JK14" i="64"/>
  <c r="JS14" i="64"/>
  <c r="JJ17" i="64"/>
  <c r="JR17" i="64"/>
  <c r="JG18" i="64"/>
  <c r="JO18" i="64"/>
  <c r="JL19" i="64"/>
  <c r="JT19" i="64"/>
  <c r="JI20" i="64"/>
  <c r="JQ20" i="64"/>
  <c r="JF21" i="64"/>
  <c r="JN21" i="64"/>
  <c r="JI7" i="64"/>
  <c r="JQ7" i="64"/>
  <c r="JF8" i="64"/>
  <c r="JN8" i="64"/>
  <c r="JK9" i="64"/>
  <c r="JS9" i="64"/>
  <c r="JJ12" i="64"/>
  <c r="JR12" i="64"/>
  <c r="JG13" i="64"/>
  <c r="JO13" i="64"/>
  <c r="JF16" i="64"/>
  <c r="JN16" i="64"/>
  <c r="JF42" i="64"/>
  <c r="JN25" i="64"/>
  <c r="JF43" i="64"/>
  <c r="JN26" i="64"/>
  <c r="JF44" i="64"/>
  <c r="JN27" i="64"/>
  <c r="JF45" i="64"/>
  <c r="JN28" i="64"/>
  <c r="JN29" i="64"/>
  <c r="JN46" i="64" s="1"/>
  <c r="JF47" i="64"/>
  <c r="JN30" i="64"/>
  <c r="JN31" i="64"/>
  <c r="JN48" i="64" s="1"/>
  <c r="JF49" i="64"/>
  <c r="JN32" i="64"/>
  <c r="JN49" i="64" s="1"/>
  <c r="JN33" i="64"/>
  <c r="JN50" i="64" s="1"/>
  <c r="JN34" i="64"/>
  <c r="JN51" i="64" s="1"/>
  <c r="JF52" i="64"/>
  <c r="JN35" i="64"/>
  <c r="JN52" i="64" s="1"/>
  <c r="JF53" i="64"/>
  <c r="JN36" i="64"/>
  <c r="AH50" i="64"/>
  <c r="AH106" i="64" s="1"/>
  <c r="AL50" i="64"/>
  <c r="AL106" i="64" s="1"/>
  <c r="AJ50" i="64"/>
  <c r="AJ106" i="64" s="1"/>
  <c r="AX46" i="64"/>
  <c r="AX102" i="64" s="1"/>
  <c r="AK50" i="64"/>
  <c r="AK106" i="64" s="1"/>
  <c r="AY46" i="64"/>
  <c r="AY102" i="64" s="1"/>
  <c r="JE50" i="64"/>
  <c r="JE46" i="64"/>
  <c r="BF52" i="64"/>
  <c r="BF108" i="64" s="1"/>
  <c r="BE52" i="64"/>
  <c r="BE108" i="64" s="1"/>
  <c r="JE52" i="64"/>
  <c r="BC52" i="64"/>
  <c r="BC108" i="64" s="1"/>
  <c r="G52" i="64"/>
  <c r="G108" i="64" s="1"/>
  <c r="BJ52" i="64"/>
  <c r="BJ108" i="64" s="1"/>
  <c r="BB52" i="64"/>
  <c r="BB108" i="64" s="1"/>
  <c r="F52" i="64"/>
  <c r="F108" i="64" s="1"/>
  <c r="E52" i="64"/>
  <c r="E108" i="64" s="1"/>
  <c r="AI50" i="64"/>
  <c r="AI106" i="64" s="1"/>
  <c r="D52" i="64"/>
  <c r="D108" i="64" s="1"/>
  <c r="E53" i="64"/>
  <c r="E109" i="64" s="1"/>
  <c r="F53" i="64"/>
  <c r="F109" i="64" s="1"/>
  <c r="CC7" i="59"/>
  <c r="O62" i="63"/>
  <c r="Q63" i="63"/>
  <c r="AO63" i="63"/>
  <c r="O66" i="63"/>
  <c r="R63" i="63"/>
  <c r="R67" i="63"/>
  <c r="Q62" i="63"/>
  <c r="AO62" i="63"/>
  <c r="N60" i="63"/>
  <c r="R62" i="63"/>
  <c r="N64" i="63"/>
  <c r="R66" i="63"/>
  <c r="O60" i="63"/>
  <c r="O64" i="63"/>
  <c r="N63" i="63"/>
  <c r="R65" i="63"/>
  <c r="Q60" i="63"/>
  <c r="AO60" i="63"/>
  <c r="O63" i="63"/>
  <c r="Q64" i="63"/>
  <c r="P60" i="63"/>
  <c r="AN60" i="63"/>
  <c r="P62" i="63"/>
  <c r="AN62" i="63"/>
  <c r="P63" i="63"/>
  <c r="AN63" i="63"/>
  <c r="P64" i="63"/>
  <c r="AN64" i="63"/>
  <c r="AN65" i="63"/>
  <c r="AN66" i="63"/>
  <c r="AN67" i="63"/>
  <c r="AP60" i="63"/>
  <c r="AP62" i="63"/>
  <c r="AP63" i="63"/>
  <c r="AP64" i="63"/>
  <c r="AP66" i="63"/>
  <c r="AQ60" i="63"/>
  <c r="AQ62" i="63"/>
  <c r="AQ63" i="63"/>
  <c r="AQ64" i="63"/>
  <c r="AQ66" i="63"/>
  <c r="EH7" i="63"/>
  <c r="P66" i="63"/>
  <c r="AO65" i="63"/>
  <c r="Q66" i="63"/>
  <c r="AO67" i="63"/>
  <c r="N65" i="63"/>
  <c r="AP65" i="63"/>
  <c r="N67" i="63"/>
  <c r="AP67" i="63"/>
  <c r="O65" i="63"/>
  <c r="AQ65" i="63"/>
  <c r="O67" i="63"/>
  <c r="AQ67" i="63"/>
  <c r="DZ48" i="63"/>
  <c r="EH8" i="63"/>
  <c r="P65" i="63"/>
  <c r="P67" i="63"/>
  <c r="DZ50" i="63"/>
  <c r="AO64" i="63"/>
  <c r="Q65" i="63"/>
  <c r="AO66" i="63"/>
  <c r="Q67" i="63"/>
  <c r="EI9" i="63"/>
  <c r="EE7" i="63"/>
  <c r="EG7" i="63"/>
  <c r="EA9" i="63"/>
  <c r="EE9" i="63"/>
  <c r="DZ52" i="63"/>
  <c r="DZ47" i="63"/>
  <c r="DZ51" i="63"/>
  <c r="DZ53" i="63"/>
  <c r="EF10" i="63"/>
  <c r="EG11" i="63"/>
  <c r="EB36" i="63"/>
  <c r="EB25" i="63"/>
  <c r="EB35" i="63"/>
  <c r="EB32" i="63"/>
  <c r="EB50" i="63" s="1"/>
  <c r="EB29" i="63"/>
  <c r="EB47" i="63" s="1"/>
  <c r="EB26" i="63"/>
  <c r="EB33" i="63"/>
  <c r="EB51" i="63" s="1"/>
  <c r="EB30" i="63"/>
  <c r="EB37" i="63"/>
  <c r="EB31" i="63"/>
  <c r="EB49" i="63" s="1"/>
  <c r="EB17" i="63"/>
  <c r="EB34" i="63"/>
  <c r="EB52" i="63" s="1"/>
  <c r="EB27" i="63"/>
  <c r="EB18" i="63"/>
  <c r="EB21" i="63"/>
  <c r="EB14" i="63"/>
  <c r="EB15" i="63"/>
  <c r="EB16" i="63"/>
  <c r="ED8" i="63"/>
  <c r="EC31" i="63"/>
  <c r="EC49" i="63" s="1"/>
  <c r="EC25" i="63"/>
  <c r="EC35" i="63"/>
  <c r="EC53" i="63" s="1"/>
  <c r="EC32" i="63"/>
  <c r="EC50" i="63" s="1"/>
  <c r="EC29" i="63"/>
  <c r="EC47" i="63" s="1"/>
  <c r="EC26" i="63"/>
  <c r="EC44" i="63" s="1"/>
  <c r="EC37" i="63"/>
  <c r="EC55" i="63" s="1"/>
  <c r="EC36" i="63"/>
  <c r="EC54" i="63" s="1"/>
  <c r="EC27" i="63"/>
  <c r="EC45" i="63" s="1"/>
  <c r="EC20" i="63"/>
  <c r="EC33" i="63"/>
  <c r="EC51" i="63" s="1"/>
  <c r="EC16" i="63"/>
  <c r="EC17" i="63"/>
  <c r="EC34" i="63"/>
  <c r="EC52" i="63" s="1"/>
  <c r="EC18" i="63"/>
  <c r="EC21" i="63"/>
  <c r="EC30" i="63"/>
  <c r="EC48" i="63" s="1"/>
  <c r="EC19" i="63"/>
  <c r="EC14" i="63"/>
  <c r="EC15" i="63"/>
  <c r="EF9" i="63"/>
  <c r="EG10" i="63"/>
  <c r="EH11" i="63"/>
  <c r="EA12" i="63"/>
  <c r="ED34" i="63"/>
  <c r="ED52" i="63" s="1"/>
  <c r="ED26" i="63"/>
  <c r="ED37" i="63"/>
  <c r="ED35" i="63"/>
  <c r="ED32" i="63"/>
  <c r="ED50" i="63" s="1"/>
  <c r="ED29" i="63"/>
  <c r="ED47" i="63" s="1"/>
  <c r="ED33" i="63"/>
  <c r="ED51" i="63" s="1"/>
  <c r="ED30" i="63"/>
  <c r="ED21" i="63"/>
  <c r="ED31" i="63"/>
  <c r="ED49" i="63" s="1"/>
  <c r="ED17" i="63"/>
  <c r="ED18" i="63"/>
  <c r="ED36" i="63"/>
  <c r="ED27" i="63"/>
  <c r="ED20" i="63"/>
  <c r="ED19" i="63"/>
  <c r="ED25" i="63"/>
  <c r="ED14" i="63"/>
  <c r="ED15" i="63"/>
  <c r="ED16" i="63"/>
  <c r="EF8" i="63"/>
  <c r="EG9" i="63"/>
  <c r="EH10" i="63"/>
  <c r="EA11" i="63"/>
  <c r="EI11" i="63"/>
  <c r="EB12" i="63"/>
  <c r="EE37" i="63"/>
  <c r="EE55" i="63" s="1"/>
  <c r="EE29" i="63"/>
  <c r="EE26" i="63"/>
  <c r="EE44" i="63" s="1"/>
  <c r="EE33" i="63"/>
  <c r="EE51" i="63" s="1"/>
  <c r="EE30" i="63"/>
  <c r="EE48" i="63" s="1"/>
  <c r="EE36" i="63"/>
  <c r="EE54" i="63" s="1"/>
  <c r="EE27" i="63"/>
  <c r="EE45" i="63" s="1"/>
  <c r="EE34" i="63"/>
  <c r="EE52" i="63" s="1"/>
  <c r="EE31" i="63"/>
  <c r="EE49" i="63" s="1"/>
  <c r="EE18" i="63"/>
  <c r="EE21" i="63"/>
  <c r="EE20" i="63"/>
  <c r="EE19" i="63"/>
  <c r="EE32" i="63"/>
  <c r="EE50" i="63" s="1"/>
  <c r="EE25" i="63"/>
  <c r="EE43" i="63" s="1"/>
  <c r="EE35" i="63"/>
  <c r="EE53" i="63" s="1"/>
  <c r="EE15" i="63"/>
  <c r="EE16" i="63"/>
  <c r="EE17" i="63"/>
  <c r="EE12" i="63"/>
  <c r="EF7" i="63"/>
  <c r="EH9" i="63"/>
  <c r="EA10" i="63"/>
  <c r="EI10" i="63"/>
  <c r="EB11" i="63"/>
  <c r="EC12" i="63"/>
  <c r="G42" i="63"/>
  <c r="M42" i="63"/>
  <c r="P61" i="63"/>
  <c r="P42" i="63"/>
  <c r="P41" i="63"/>
  <c r="T42" i="63"/>
  <c r="AB42" i="63"/>
  <c r="AB41" i="63"/>
  <c r="AJ42" i="63"/>
  <c r="AJ41" i="63"/>
  <c r="AR42" i="63"/>
  <c r="AR41" i="63"/>
  <c r="EB13" i="63"/>
  <c r="EB10" i="63"/>
  <c r="EC11" i="63"/>
  <c r="ED12" i="63"/>
  <c r="H42" i="63"/>
  <c r="Q61" i="63"/>
  <c r="Q42" i="63"/>
  <c r="Q41" i="63"/>
  <c r="U42" i="63"/>
  <c r="AC42" i="63"/>
  <c r="AC41" i="63"/>
  <c r="AK41" i="63"/>
  <c r="AK42" i="63"/>
  <c r="AS42" i="63"/>
  <c r="AS41" i="63"/>
  <c r="EC13" i="63"/>
  <c r="EG35" i="63"/>
  <c r="EG53" i="63" s="1"/>
  <c r="EG27" i="63"/>
  <c r="EG45" i="63" s="1"/>
  <c r="EG21" i="63"/>
  <c r="EG33" i="63"/>
  <c r="EG51" i="63" s="1"/>
  <c r="EG30" i="63"/>
  <c r="EG48" i="63" s="1"/>
  <c r="EG36" i="63"/>
  <c r="EG54" i="63" s="1"/>
  <c r="EG20" i="63"/>
  <c r="EG37" i="63"/>
  <c r="EG55" i="63" s="1"/>
  <c r="EG34" i="63"/>
  <c r="EG52" i="63" s="1"/>
  <c r="EG31" i="63"/>
  <c r="EG49" i="63" s="1"/>
  <c r="EG26" i="63"/>
  <c r="EG44" i="63" s="1"/>
  <c r="EG29" i="63"/>
  <c r="EG19" i="63"/>
  <c r="EG32" i="63"/>
  <c r="EG50" i="63" s="1"/>
  <c r="EG25" i="63"/>
  <c r="EG17" i="63"/>
  <c r="EG18" i="63"/>
  <c r="EG16" i="63"/>
  <c r="EG12" i="63"/>
  <c r="EG13" i="63"/>
  <c r="EG14" i="63"/>
  <c r="EG15" i="63"/>
  <c r="EA8" i="63"/>
  <c r="EI8" i="63"/>
  <c r="EB9" i="63"/>
  <c r="EC10" i="63"/>
  <c r="ED11" i="63"/>
  <c r="R61" i="63"/>
  <c r="R41" i="63"/>
  <c r="R57" i="63" s="1"/>
  <c r="R42" i="63"/>
  <c r="V42" i="63"/>
  <c r="AD42" i="63"/>
  <c r="AD41" i="63"/>
  <c r="AL42" i="63"/>
  <c r="AL41" i="63"/>
  <c r="AT42" i="63"/>
  <c r="AT41" i="63"/>
  <c r="ED13" i="63"/>
  <c r="EE14" i="63"/>
  <c r="EH30" i="63"/>
  <c r="EH48" i="63" s="1"/>
  <c r="EH36" i="63"/>
  <c r="EH54" i="63" s="1"/>
  <c r="EH27" i="63"/>
  <c r="EH45" i="63" s="1"/>
  <c r="EH37" i="63"/>
  <c r="EH55" i="63" s="1"/>
  <c r="EH34" i="63"/>
  <c r="EH52" i="63" s="1"/>
  <c r="EH31" i="63"/>
  <c r="EH49" i="63" s="1"/>
  <c r="EH21" i="63"/>
  <c r="EH25" i="63"/>
  <c r="EH43" i="63" s="1"/>
  <c r="EH35" i="63"/>
  <c r="EH53" i="63" s="1"/>
  <c r="EH32" i="63"/>
  <c r="EH50" i="63" s="1"/>
  <c r="EH29" i="63"/>
  <c r="EH47" i="63" s="1"/>
  <c r="EH19" i="63"/>
  <c r="EH20" i="63"/>
  <c r="EH18" i="63"/>
  <c r="EH33" i="63"/>
  <c r="EH51" i="63" s="1"/>
  <c r="EH26" i="63"/>
  <c r="EH44" i="63" s="1"/>
  <c r="EH16" i="63"/>
  <c r="EH17" i="63"/>
  <c r="EH13" i="63"/>
  <c r="EH14" i="63"/>
  <c r="EH15" i="63"/>
  <c r="EI7" i="63"/>
  <c r="EB8" i="63"/>
  <c r="EC9" i="63"/>
  <c r="ED10" i="63"/>
  <c r="EE11" i="63"/>
  <c r="W42" i="63"/>
  <c r="AE41" i="63"/>
  <c r="AE42" i="63"/>
  <c r="AM61" i="63"/>
  <c r="AM42" i="63"/>
  <c r="AM41" i="63"/>
  <c r="AM57" i="63" s="1"/>
  <c r="AU41" i="63"/>
  <c r="AU42" i="63"/>
  <c r="EE13" i="63"/>
  <c r="EF32" i="63"/>
  <c r="EF50" i="63" s="1"/>
  <c r="EF29" i="63"/>
  <c r="EF47" i="63" s="1"/>
  <c r="EF26" i="63"/>
  <c r="EF33" i="63"/>
  <c r="EF51" i="63" s="1"/>
  <c r="EF30" i="63"/>
  <c r="EF19" i="63"/>
  <c r="EF36" i="63"/>
  <c r="EF27" i="63"/>
  <c r="EF20" i="63"/>
  <c r="EF21" i="63"/>
  <c r="EF25" i="63"/>
  <c r="EF37" i="63"/>
  <c r="EF34" i="63"/>
  <c r="EF52" i="63" s="1"/>
  <c r="EF35" i="63"/>
  <c r="EF31" i="63"/>
  <c r="EF49" i="63" s="1"/>
  <c r="EF15" i="63"/>
  <c r="EF16" i="63"/>
  <c r="EF17" i="63"/>
  <c r="EF12" i="63"/>
  <c r="EF18" i="63"/>
  <c r="EF13" i="63"/>
  <c r="EA33" i="63"/>
  <c r="EA51" i="63" s="1"/>
  <c r="EA25" i="63"/>
  <c r="EA36" i="63"/>
  <c r="EA34" i="63"/>
  <c r="EA52" i="63" s="1"/>
  <c r="EA31" i="63"/>
  <c r="EA49" i="63" s="1"/>
  <c r="EA21" i="63"/>
  <c r="EA35" i="63"/>
  <c r="EA32" i="63"/>
  <c r="EA50" i="63" s="1"/>
  <c r="EA26" i="63"/>
  <c r="EA37" i="63"/>
  <c r="EA29" i="63"/>
  <c r="EA47" i="63" s="1"/>
  <c r="EA27" i="63"/>
  <c r="EA30" i="63"/>
  <c r="EA13" i="63"/>
  <c r="EA14" i="63"/>
  <c r="EA15" i="63"/>
  <c r="EA16" i="63"/>
  <c r="EA18" i="63"/>
  <c r="EA17" i="63"/>
  <c r="EI33" i="63"/>
  <c r="EI51" i="63" s="1"/>
  <c r="EI25" i="63"/>
  <c r="EI27" i="63"/>
  <c r="EI45" i="63" s="1"/>
  <c r="EI37" i="63"/>
  <c r="EI55" i="63" s="1"/>
  <c r="EI34" i="63"/>
  <c r="EI52" i="63" s="1"/>
  <c r="EI31" i="63"/>
  <c r="EI49" i="63" s="1"/>
  <c r="EI21" i="63"/>
  <c r="EI28" i="63"/>
  <c r="EI29" i="63"/>
  <c r="EI26" i="63"/>
  <c r="EI44" i="63" s="1"/>
  <c r="EI19" i="63"/>
  <c r="EI20" i="63"/>
  <c r="EI36" i="63"/>
  <c r="EI54" i="63" s="1"/>
  <c r="EI32" i="63"/>
  <c r="EI50" i="63" s="1"/>
  <c r="EI30" i="63"/>
  <c r="EI35" i="63"/>
  <c r="EI53" i="63" s="1"/>
  <c r="EI17" i="63"/>
  <c r="EI13" i="63"/>
  <c r="EI14" i="63"/>
  <c r="EI18" i="63"/>
  <c r="EI15" i="63"/>
  <c r="EI16" i="63"/>
  <c r="EB7" i="63"/>
  <c r="EC8" i="63"/>
  <c r="ED9" i="63"/>
  <c r="EE10" i="63"/>
  <c r="EF11" i="63"/>
  <c r="I42" i="63"/>
  <c r="X41" i="63"/>
  <c r="X42" i="63"/>
  <c r="AF41" i="63"/>
  <c r="AF42" i="63"/>
  <c r="AN61" i="63"/>
  <c r="AN41" i="63"/>
  <c r="AN42" i="63"/>
  <c r="AV41" i="63"/>
  <c r="AV42" i="63"/>
  <c r="D42" i="63"/>
  <c r="J42" i="63"/>
  <c r="Y42" i="63"/>
  <c r="Y41" i="63"/>
  <c r="AG42" i="63"/>
  <c r="AG41" i="63"/>
  <c r="AO61" i="63"/>
  <c r="AO42" i="63"/>
  <c r="AO41" i="63"/>
  <c r="AO57" i="63" s="1"/>
  <c r="E42" i="63"/>
  <c r="K42" i="63"/>
  <c r="N61" i="63"/>
  <c r="N42" i="63"/>
  <c r="N41" i="63"/>
  <c r="Z41" i="63"/>
  <c r="Z42" i="63"/>
  <c r="AH41" i="63"/>
  <c r="AH42" i="63"/>
  <c r="AP61" i="63"/>
  <c r="AP41" i="63"/>
  <c r="AP58" i="63" s="1"/>
  <c r="AP42" i="63"/>
  <c r="F42" i="63"/>
  <c r="L42" i="63"/>
  <c r="O61" i="63"/>
  <c r="O42" i="63"/>
  <c r="O41" i="63"/>
  <c r="O57" i="63" s="1"/>
  <c r="S42" i="63"/>
  <c r="AA42" i="63"/>
  <c r="AA41" i="63"/>
  <c r="AI41" i="63"/>
  <c r="AI42" i="63"/>
  <c r="AQ61" i="63"/>
  <c r="AQ41" i="63"/>
  <c r="AQ58" i="63" s="1"/>
  <c r="AQ42" i="63"/>
  <c r="DZ54" i="63"/>
  <c r="V7" i="60"/>
  <c r="T52" i="60"/>
  <c r="T47" i="60"/>
  <c r="W8" i="60"/>
  <c r="U7" i="60"/>
  <c r="W9" i="60"/>
  <c r="T48" i="60"/>
  <c r="T53" i="60"/>
  <c r="T51" i="60"/>
  <c r="T54" i="60"/>
  <c r="U14" i="60"/>
  <c r="U15" i="60"/>
  <c r="V31" i="60"/>
  <c r="V49" i="60" s="1"/>
  <c r="V37" i="60"/>
  <c r="V55" i="60" s="1"/>
  <c r="V29" i="60"/>
  <c r="V26" i="60"/>
  <c r="V30" i="60"/>
  <c r="V48" i="60" s="1"/>
  <c r="V35" i="60"/>
  <c r="V53" i="60" s="1"/>
  <c r="V27" i="60"/>
  <c r="V21" i="60"/>
  <c r="V32" i="60"/>
  <c r="V36" i="60"/>
  <c r="V54" i="60" s="1"/>
  <c r="V28" i="60"/>
  <c r="V46" i="60" s="1"/>
  <c r="V25" i="60"/>
  <c r="V17" i="60"/>
  <c r="V18" i="60"/>
  <c r="V16" i="60"/>
  <c r="W7" i="60"/>
  <c r="U13" i="60"/>
  <c r="V14" i="60"/>
  <c r="V15" i="60"/>
  <c r="U12" i="60"/>
  <c r="V13" i="60"/>
  <c r="W14" i="60"/>
  <c r="W26" i="60"/>
  <c r="W37" i="60"/>
  <c r="W55" i="60" s="1"/>
  <c r="W32" i="60"/>
  <c r="W30" i="60"/>
  <c r="W48" i="60" s="1"/>
  <c r="W35" i="60"/>
  <c r="W53" i="60" s="1"/>
  <c r="W27" i="60"/>
  <c r="W31" i="60"/>
  <c r="W49" i="60" s="1"/>
  <c r="W21" i="60"/>
  <c r="W36" i="60"/>
  <c r="W54" i="60" s="1"/>
  <c r="W28" i="60"/>
  <c r="W46" i="60" s="1"/>
  <c r="W25" i="60"/>
  <c r="W29" i="60"/>
  <c r="W18" i="60"/>
  <c r="W16" i="60"/>
  <c r="W17" i="60"/>
  <c r="U11" i="60"/>
  <c r="V12" i="60"/>
  <c r="W13" i="60"/>
  <c r="V11" i="60"/>
  <c r="W12" i="60"/>
  <c r="U36" i="60"/>
  <c r="U54" i="60" s="1"/>
  <c r="U28" i="60"/>
  <c r="U46" i="60" s="1"/>
  <c r="U34" i="60"/>
  <c r="U26" i="60"/>
  <c r="U33" i="60"/>
  <c r="U29" i="60"/>
  <c r="U18" i="60"/>
  <c r="U30" i="60"/>
  <c r="U48" i="60" s="1"/>
  <c r="U35" i="60"/>
  <c r="U53" i="60" s="1"/>
  <c r="U31" i="60"/>
  <c r="U49" i="60" s="1"/>
  <c r="U27" i="60"/>
  <c r="U45" i="60" s="1"/>
  <c r="U21" i="60"/>
  <c r="U37" i="60"/>
  <c r="U55" i="60" s="1"/>
  <c r="U32" i="60"/>
  <c r="U50" i="60" s="1"/>
  <c r="U25" i="60"/>
  <c r="U16" i="60"/>
  <c r="U17" i="60"/>
  <c r="U9" i="60"/>
  <c r="V10" i="60"/>
  <c r="W11" i="60"/>
  <c r="U8" i="60"/>
  <c r="V9" i="60"/>
  <c r="W10" i="60"/>
  <c r="T50" i="60"/>
  <c r="CB46" i="59"/>
  <c r="CH7" i="59"/>
  <c r="CP7" i="59"/>
  <c r="CF8" i="59"/>
  <c r="CN8" i="59"/>
  <c r="CG9" i="59"/>
  <c r="CO9" i="59"/>
  <c r="CH10" i="59"/>
  <c r="CP10" i="59"/>
  <c r="CI11" i="59"/>
  <c r="CQ11" i="59"/>
  <c r="CJ12" i="59"/>
  <c r="CC13" i="59"/>
  <c r="CL14" i="59"/>
  <c r="CK33" i="59"/>
  <c r="CK50" i="59" s="1"/>
  <c r="CK25" i="59"/>
  <c r="CK36" i="59"/>
  <c r="CK53" i="59" s="1"/>
  <c r="CK28" i="59"/>
  <c r="CK35" i="59"/>
  <c r="CK52" i="59" s="1"/>
  <c r="CK27" i="59"/>
  <c r="CK21" i="59"/>
  <c r="CK26" i="59"/>
  <c r="CK19" i="59"/>
  <c r="CK29" i="59"/>
  <c r="CK46" i="59" s="1"/>
  <c r="CK20" i="59"/>
  <c r="CK30" i="59"/>
  <c r="CK31" i="59"/>
  <c r="CK48" i="59" s="1"/>
  <c r="CK37" i="59"/>
  <c r="CK54" i="59" s="1"/>
  <c r="CK32" i="59"/>
  <c r="CK49" i="59" s="1"/>
  <c r="CK34" i="59"/>
  <c r="CK51" i="59" s="1"/>
  <c r="CK15" i="59"/>
  <c r="CK16" i="59"/>
  <c r="CK17" i="59"/>
  <c r="CK18" i="59"/>
  <c r="CD36" i="59"/>
  <c r="CD28" i="59"/>
  <c r="CD31" i="59"/>
  <c r="CD48" i="59" s="1"/>
  <c r="CD30" i="59"/>
  <c r="CD27" i="59"/>
  <c r="CD37" i="59"/>
  <c r="CD32" i="59"/>
  <c r="CD49" i="59" s="1"/>
  <c r="CD33" i="59"/>
  <c r="CD50" i="59" s="1"/>
  <c r="CD21" i="59"/>
  <c r="CD34" i="59"/>
  <c r="CD51" i="59" s="1"/>
  <c r="CD25" i="59"/>
  <c r="CD29" i="59"/>
  <c r="CD46" i="59" s="1"/>
  <c r="CD26" i="59"/>
  <c r="CD35" i="59"/>
  <c r="CD15" i="59"/>
  <c r="CD16" i="59"/>
  <c r="CD17" i="59"/>
  <c r="CD18" i="59"/>
  <c r="CE31" i="59"/>
  <c r="CE48" i="59" s="1"/>
  <c r="CE34" i="59"/>
  <c r="CE51" i="59" s="1"/>
  <c r="CE33" i="59"/>
  <c r="CE50" i="59" s="1"/>
  <c r="CE25" i="59"/>
  <c r="CE37" i="59"/>
  <c r="CE32" i="59"/>
  <c r="CE49" i="59" s="1"/>
  <c r="CE21" i="59"/>
  <c r="CE28" i="59"/>
  <c r="CE29" i="59"/>
  <c r="CE46" i="59" s="1"/>
  <c r="CE26" i="59"/>
  <c r="CE35" i="59"/>
  <c r="CE30" i="59"/>
  <c r="CE36" i="59"/>
  <c r="CE27" i="59"/>
  <c r="CE16" i="59"/>
  <c r="CE17" i="59"/>
  <c r="CE20" i="59"/>
  <c r="CE18" i="59"/>
  <c r="CE15" i="59"/>
  <c r="CM31" i="59"/>
  <c r="CM48" i="59" s="1"/>
  <c r="CM34" i="59"/>
  <c r="CM51" i="59" s="1"/>
  <c r="CM33" i="59"/>
  <c r="CM50" i="59" s="1"/>
  <c r="CM25" i="59"/>
  <c r="CM35" i="59"/>
  <c r="CM30" i="59"/>
  <c r="CM27" i="59"/>
  <c r="CM36" i="59"/>
  <c r="CM37" i="59"/>
  <c r="CM32" i="59"/>
  <c r="CM49" i="59" s="1"/>
  <c r="CM21" i="59"/>
  <c r="CM28" i="59"/>
  <c r="CM26" i="59"/>
  <c r="CM29" i="59"/>
  <c r="CM16" i="59"/>
  <c r="CM17" i="59"/>
  <c r="CM18" i="59"/>
  <c r="CM15" i="59"/>
  <c r="CG8" i="59"/>
  <c r="CO8" i="59"/>
  <c r="CH9" i="59"/>
  <c r="CP9" i="59"/>
  <c r="CI10" i="59"/>
  <c r="CQ10" i="59"/>
  <c r="CJ11" i="59"/>
  <c r="CK12" i="59"/>
  <c r="CD13" i="59"/>
  <c r="CE14" i="59"/>
  <c r="CM14" i="59"/>
  <c r="CC33" i="59"/>
  <c r="CC50" i="59" s="1"/>
  <c r="CC25" i="59"/>
  <c r="CC36" i="59"/>
  <c r="CC28" i="59"/>
  <c r="CC35" i="59"/>
  <c r="CC27" i="59"/>
  <c r="CC21" i="59"/>
  <c r="CC31" i="59"/>
  <c r="CC48" i="59" s="1"/>
  <c r="CC37" i="59"/>
  <c r="CC32" i="59"/>
  <c r="CC49" i="59" s="1"/>
  <c r="CC34" i="59"/>
  <c r="CC51" i="59" s="1"/>
  <c r="CC29" i="59"/>
  <c r="CC46" i="59" s="1"/>
  <c r="CC26" i="59"/>
  <c r="CC30" i="59"/>
  <c r="CC15" i="59"/>
  <c r="CC16" i="59"/>
  <c r="CC17" i="59"/>
  <c r="CC18" i="59"/>
  <c r="CL36" i="59"/>
  <c r="CL53" i="59" s="1"/>
  <c r="CL28" i="59"/>
  <c r="CL31" i="59"/>
  <c r="CL48" i="59" s="1"/>
  <c r="CL30" i="59"/>
  <c r="CL29" i="59"/>
  <c r="CL20" i="59"/>
  <c r="CL35" i="59"/>
  <c r="CL52" i="59" s="1"/>
  <c r="CL27" i="59"/>
  <c r="CL37" i="59"/>
  <c r="CL54" i="59" s="1"/>
  <c r="CL32" i="59"/>
  <c r="CL49" i="59" s="1"/>
  <c r="CL21" i="59"/>
  <c r="CL33" i="59"/>
  <c r="CL50" i="59" s="1"/>
  <c r="CL25" i="59"/>
  <c r="CL34" i="59"/>
  <c r="CL51" i="59" s="1"/>
  <c r="CL26" i="59"/>
  <c r="CL15" i="59"/>
  <c r="CL16" i="59"/>
  <c r="CL17" i="59"/>
  <c r="CL18" i="59"/>
  <c r="CL19" i="59"/>
  <c r="CF34" i="59"/>
  <c r="CF51" i="59" s="1"/>
  <c r="CF26" i="59"/>
  <c r="CF37" i="59"/>
  <c r="CF29" i="59"/>
  <c r="CF46" i="59" s="1"/>
  <c r="CF36" i="59"/>
  <c r="CF28" i="59"/>
  <c r="CF21" i="59"/>
  <c r="CF33" i="59"/>
  <c r="CF50" i="59" s="1"/>
  <c r="CF25" i="59"/>
  <c r="CF35" i="59"/>
  <c r="CF30" i="59"/>
  <c r="CF19" i="59"/>
  <c r="CF27" i="59"/>
  <c r="CF20" i="59"/>
  <c r="CF32" i="59"/>
  <c r="CF49" i="59" s="1"/>
  <c r="CF31" i="59"/>
  <c r="CF48" i="59" s="1"/>
  <c r="CF17" i="59"/>
  <c r="CF18" i="59"/>
  <c r="CF15" i="59"/>
  <c r="CF16" i="59"/>
  <c r="CN34" i="59"/>
  <c r="CN51" i="59" s="1"/>
  <c r="CN26" i="59"/>
  <c r="CN37" i="59"/>
  <c r="CN29" i="59"/>
  <c r="CN36" i="59"/>
  <c r="CN28" i="59"/>
  <c r="CN30" i="59"/>
  <c r="CN27" i="59"/>
  <c r="CN32" i="59"/>
  <c r="CN49" i="59" s="1"/>
  <c r="CN31" i="59"/>
  <c r="CN48" i="59" s="1"/>
  <c r="CN21" i="59"/>
  <c r="CN33" i="59"/>
  <c r="CN50" i="59" s="1"/>
  <c r="CN25" i="59"/>
  <c r="CN35" i="59"/>
  <c r="CN17" i="59"/>
  <c r="CN18" i="59"/>
  <c r="CN15" i="59"/>
  <c r="CN16" i="59"/>
  <c r="CG7" i="59"/>
  <c r="CO7" i="59"/>
  <c r="CP8" i="59"/>
  <c r="CI9" i="59"/>
  <c r="CQ9" i="59"/>
  <c r="CJ10" i="59"/>
  <c r="CC11" i="59"/>
  <c r="CK11" i="59"/>
  <c r="CD12" i="59"/>
  <c r="CL12" i="59"/>
  <c r="CE13" i="59"/>
  <c r="CM13" i="59"/>
  <c r="CF14" i="59"/>
  <c r="CN14" i="59"/>
  <c r="CI8" i="59"/>
  <c r="CQ8" i="59"/>
  <c r="CJ9" i="59"/>
  <c r="CC10" i="59"/>
  <c r="CK10" i="59"/>
  <c r="CD11" i="59"/>
  <c r="CL11" i="59"/>
  <c r="CE12" i="59"/>
  <c r="CM12" i="59"/>
  <c r="CF13" i="59"/>
  <c r="CN13" i="59"/>
  <c r="CG14" i="59"/>
  <c r="CO14" i="59"/>
  <c r="CH32" i="59"/>
  <c r="CH49" i="59" s="1"/>
  <c r="CH35" i="59"/>
  <c r="CH34" i="59"/>
  <c r="CH51" i="59" s="1"/>
  <c r="CH26" i="59"/>
  <c r="CH25" i="59"/>
  <c r="CH28" i="59"/>
  <c r="CH30" i="59"/>
  <c r="CH29" i="59"/>
  <c r="CH46" i="59" s="1"/>
  <c r="CH19" i="59"/>
  <c r="CH27" i="59"/>
  <c r="CH20" i="59"/>
  <c r="CH36" i="59"/>
  <c r="CH31" i="59"/>
  <c r="CH48" i="59" s="1"/>
  <c r="CH21" i="59"/>
  <c r="CH37" i="59"/>
  <c r="CH33" i="59"/>
  <c r="CH50" i="59" s="1"/>
  <c r="CH15" i="59"/>
  <c r="CH16" i="59"/>
  <c r="CH17" i="59"/>
  <c r="CH18" i="59"/>
  <c r="CJ8" i="59"/>
  <c r="CC9" i="59"/>
  <c r="CK9" i="59"/>
  <c r="CD10" i="59"/>
  <c r="CL10" i="59"/>
  <c r="CE11" i="59"/>
  <c r="CM11" i="59"/>
  <c r="CF12" i="59"/>
  <c r="CN12" i="59"/>
  <c r="CG13" i="59"/>
  <c r="CO13" i="59"/>
  <c r="CH14" i="59"/>
  <c r="CP14" i="59"/>
  <c r="CI35" i="59"/>
  <c r="CI27" i="59"/>
  <c r="CI21" i="59"/>
  <c r="CI30" i="59"/>
  <c r="CI37" i="59"/>
  <c r="CI29" i="59"/>
  <c r="CI46" i="59" s="1"/>
  <c r="CI28" i="59"/>
  <c r="CI34" i="59"/>
  <c r="CI51" i="59" s="1"/>
  <c r="CI26" i="59"/>
  <c r="CI19" i="59"/>
  <c r="CI20" i="59"/>
  <c r="CI36" i="59"/>
  <c r="CI31" i="59"/>
  <c r="CI48" i="59" s="1"/>
  <c r="CI33" i="59"/>
  <c r="CI32" i="59"/>
  <c r="CI49" i="59" s="1"/>
  <c r="CI25" i="59"/>
  <c r="CI15" i="59"/>
  <c r="CI16" i="59"/>
  <c r="CI17" i="59"/>
  <c r="CI18" i="59"/>
  <c r="CQ35" i="59"/>
  <c r="CQ52" i="59" s="1"/>
  <c r="CQ27" i="59"/>
  <c r="CQ21" i="59"/>
  <c r="CQ30" i="59"/>
  <c r="CQ37" i="59"/>
  <c r="CQ29" i="59"/>
  <c r="CQ31" i="59"/>
  <c r="CQ48" i="59" s="1"/>
  <c r="CQ33" i="59"/>
  <c r="CQ50" i="59" s="1"/>
  <c r="CQ32" i="59"/>
  <c r="CQ49" i="59" s="1"/>
  <c r="CQ25" i="59"/>
  <c r="CQ28" i="59"/>
  <c r="CQ34" i="59"/>
  <c r="CQ51" i="59" s="1"/>
  <c r="CQ26" i="59"/>
  <c r="CQ36" i="59"/>
  <c r="CQ15" i="59"/>
  <c r="CQ16" i="59"/>
  <c r="CQ17" i="59"/>
  <c r="CQ18" i="59"/>
  <c r="CC8" i="59"/>
  <c r="CK8" i="59"/>
  <c r="CD9" i="59"/>
  <c r="CL9" i="59"/>
  <c r="CE10" i="59"/>
  <c r="CM10" i="59"/>
  <c r="CF11" i="59"/>
  <c r="CN11" i="59"/>
  <c r="CH13" i="59"/>
  <c r="CI14" i="59"/>
  <c r="CQ14" i="59"/>
  <c r="CG37" i="59"/>
  <c r="CG54" i="59" s="1"/>
  <c r="CG29" i="59"/>
  <c r="CG46" i="59" s="1"/>
  <c r="CG32" i="59"/>
  <c r="CG49" i="59" s="1"/>
  <c r="CG31" i="59"/>
  <c r="CG48" i="59" s="1"/>
  <c r="CG33" i="59"/>
  <c r="CG50" i="59" s="1"/>
  <c r="CG25" i="59"/>
  <c r="CG34" i="59"/>
  <c r="CG51" i="59" s="1"/>
  <c r="CG28" i="59"/>
  <c r="CG35" i="59"/>
  <c r="CG52" i="59" s="1"/>
  <c r="CG26" i="59"/>
  <c r="CG30" i="59"/>
  <c r="CG19" i="59"/>
  <c r="CG27" i="59"/>
  <c r="CG20" i="59"/>
  <c r="CG36" i="59"/>
  <c r="CG53" i="59" s="1"/>
  <c r="CG21" i="59"/>
  <c r="CG18" i="59"/>
  <c r="CG15" i="59"/>
  <c r="CG16" i="59"/>
  <c r="CG17" i="59"/>
  <c r="CO37" i="59"/>
  <c r="CO54" i="59" s="1"/>
  <c r="CO29" i="59"/>
  <c r="CO46" i="59" s="1"/>
  <c r="CO32" i="59"/>
  <c r="CO49" i="59" s="1"/>
  <c r="CO31" i="59"/>
  <c r="CO48" i="59" s="1"/>
  <c r="CO36" i="59"/>
  <c r="CO53" i="59" s="1"/>
  <c r="CO21" i="59"/>
  <c r="CO33" i="59"/>
  <c r="CO50" i="59" s="1"/>
  <c r="CO25" i="59"/>
  <c r="CO34" i="59"/>
  <c r="CO51" i="59" s="1"/>
  <c r="CO28" i="59"/>
  <c r="CO26" i="59"/>
  <c r="CO43" i="59" s="1"/>
  <c r="CO35" i="59"/>
  <c r="CO52" i="59" s="1"/>
  <c r="CO30" i="59"/>
  <c r="CO47" i="59" s="1"/>
  <c r="CO27" i="59"/>
  <c r="CO18" i="59"/>
  <c r="CO15" i="59"/>
  <c r="CO16" i="59"/>
  <c r="CO17" i="59"/>
  <c r="CP32" i="59"/>
  <c r="CP49" i="59" s="1"/>
  <c r="CP35" i="59"/>
  <c r="CP52" i="59" s="1"/>
  <c r="CP34" i="59"/>
  <c r="CP51" i="59" s="1"/>
  <c r="CP26" i="59"/>
  <c r="CP43" i="59" s="1"/>
  <c r="CP36" i="59"/>
  <c r="CP53" i="59" s="1"/>
  <c r="CP21" i="59"/>
  <c r="CP31" i="59"/>
  <c r="CP48" i="59" s="1"/>
  <c r="CP37" i="59"/>
  <c r="CP54" i="59" s="1"/>
  <c r="CP33" i="59"/>
  <c r="CP50" i="59" s="1"/>
  <c r="CP25" i="59"/>
  <c r="CP42" i="59" s="1"/>
  <c r="CP28" i="59"/>
  <c r="CP45" i="59" s="1"/>
  <c r="CP30" i="59"/>
  <c r="CP47" i="59" s="1"/>
  <c r="CP29" i="59"/>
  <c r="CP46" i="59" s="1"/>
  <c r="CP27" i="59"/>
  <c r="CP44" i="59" s="1"/>
  <c r="CP15" i="59"/>
  <c r="CP16" i="59"/>
  <c r="CP17" i="59"/>
  <c r="CP18" i="59"/>
  <c r="CJ30" i="59"/>
  <c r="CJ33" i="59"/>
  <c r="CJ50" i="59" s="1"/>
  <c r="CJ32" i="59"/>
  <c r="CJ49" i="59" s="1"/>
  <c r="CJ34" i="59"/>
  <c r="CJ51" i="59" s="1"/>
  <c r="CJ26" i="59"/>
  <c r="CJ19" i="59"/>
  <c r="CJ35" i="59"/>
  <c r="CJ29" i="59"/>
  <c r="CJ46" i="59" s="1"/>
  <c r="CJ20" i="59"/>
  <c r="CJ36" i="59"/>
  <c r="CJ27" i="59"/>
  <c r="CJ31" i="59"/>
  <c r="CJ48" i="59" s="1"/>
  <c r="CJ21" i="59"/>
  <c r="CJ37" i="59"/>
  <c r="CJ25" i="59"/>
  <c r="CJ28" i="59"/>
  <c r="CJ15" i="59"/>
  <c r="CJ16" i="59"/>
  <c r="CJ17" i="59"/>
  <c r="CJ18" i="59"/>
  <c r="CK7" i="59"/>
  <c r="CD8" i="59"/>
  <c r="CL8" i="59"/>
  <c r="CE9" i="59"/>
  <c r="CM9" i="59"/>
  <c r="CF10" i="59"/>
  <c r="CN10" i="59"/>
  <c r="CG11" i="59"/>
  <c r="CO11" i="59"/>
  <c r="CH12" i="59"/>
  <c r="CP12" i="59"/>
  <c r="CI13" i="59"/>
  <c r="CQ13" i="59"/>
  <c r="CJ14" i="59"/>
  <c r="CD7" i="59"/>
  <c r="CL7" i="59"/>
  <c r="CE8" i="59"/>
  <c r="CM8" i="59"/>
  <c r="CF9" i="59"/>
  <c r="CN9" i="59"/>
  <c r="CG10" i="59"/>
  <c r="CO10" i="59"/>
  <c r="CH11" i="59"/>
  <c r="CP11" i="59"/>
  <c r="CI12" i="59"/>
  <c r="CQ12" i="59"/>
  <c r="CJ13" i="59"/>
  <c r="CC14" i="59"/>
  <c r="CK14" i="59"/>
  <c r="CB50" i="59"/>
  <c r="CB47" i="59"/>
  <c r="CB49" i="59"/>
  <c r="CB53" i="59"/>
  <c r="P54" i="52"/>
  <c r="O54" i="52"/>
  <c r="KX61" i="64" l="1"/>
  <c r="KX59" i="64"/>
  <c r="KT61" i="64"/>
  <c r="KU63" i="64"/>
  <c r="KR59" i="64"/>
  <c r="KX64" i="64"/>
  <c r="KP63" i="64"/>
  <c r="LC60" i="64"/>
  <c r="KW61" i="64"/>
  <c r="KT64" i="64"/>
  <c r="KW59" i="64"/>
  <c r="LC61" i="64"/>
  <c r="KZ62" i="64"/>
  <c r="KZ61" i="64"/>
  <c r="KU64" i="64"/>
  <c r="KS60" i="64"/>
  <c r="KY64" i="64"/>
  <c r="KY63" i="64"/>
  <c r="KR60" i="64"/>
  <c r="LB60" i="64"/>
  <c r="KV61" i="64"/>
  <c r="KS64" i="64"/>
  <c r="KT63" i="64"/>
  <c r="KR62" i="64"/>
  <c r="LB62" i="64"/>
  <c r="KU60" i="64"/>
  <c r="KS58" i="64"/>
  <c r="KW60" i="64"/>
  <c r="KT58" i="64"/>
  <c r="KY62" i="64"/>
  <c r="KV58" i="64"/>
  <c r="KQ60" i="64"/>
  <c r="LB59" i="64"/>
  <c r="KW63" i="64"/>
  <c r="KY61" i="64"/>
  <c r="KS61" i="64"/>
  <c r="KR64" i="64"/>
  <c r="LB64" i="64"/>
  <c r="KV65" i="64"/>
  <c r="KP59" i="64"/>
  <c r="KZ60" i="64"/>
  <c r="LA59" i="64"/>
  <c r="KS59" i="64"/>
  <c r="KR61" i="64"/>
  <c r="KY65" i="64"/>
  <c r="KV63" i="64"/>
  <c r="KX62" i="64"/>
  <c r="KQ58" i="64"/>
  <c r="KR65" i="64"/>
  <c r="LA64" i="64"/>
  <c r="KU61" i="64"/>
  <c r="KS65" i="64"/>
  <c r="LC65" i="64"/>
  <c r="KX63" i="64"/>
  <c r="LA58" i="64"/>
  <c r="LC62" i="64"/>
  <c r="LA61" i="64"/>
  <c r="KU62" i="64"/>
  <c r="KV60" i="64"/>
  <c r="KQ59" i="64"/>
  <c r="LB61" i="64"/>
  <c r="KT59" i="64"/>
  <c r="KP62" i="64"/>
  <c r="LA62" i="64"/>
  <c r="KT60" i="64"/>
  <c r="KV64" i="64"/>
  <c r="LC58" i="64"/>
  <c r="KW58" i="64"/>
  <c r="KT62" i="64"/>
  <c r="KQ64" i="64"/>
  <c r="KZ64" i="64"/>
  <c r="KQ63" i="64"/>
  <c r="KZ63" i="64"/>
  <c r="KZ58" i="64"/>
  <c r="KR58" i="64"/>
  <c r="KX60" i="64"/>
  <c r="LB65" i="64"/>
  <c r="KW62" i="64"/>
  <c r="KP64" i="64"/>
  <c r="LA65" i="64"/>
  <c r="LC59" i="64"/>
  <c r="KQ62" i="64"/>
  <c r="LA63" i="64"/>
  <c r="KU59" i="64"/>
  <c r="KP58" i="64"/>
  <c r="KY59" i="64"/>
  <c r="KP61" i="64"/>
  <c r="KY60" i="64"/>
  <c r="KZ65" i="64"/>
  <c r="KV62" i="64"/>
  <c r="LB58" i="64"/>
  <c r="KQ65" i="64"/>
  <c r="KT65" i="64"/>
  <c r="KW65" i="64"/>
  <c r="KW64" i="64"/>
  <c r="KS62" i="64"/>
  <c r="LC63" i="64"/>
  <c r="EM66" i="63"/>
  <c r="EJ60" i="63"/>
  <c r="EK64" i="63"/>
  <c r="EL62" i="63"/>
  <c r="EK67" i="63"/>
  <c r="EK60" i="63"/>
  <c r="EM67" i="63"/>
  <c r="EL65" i="63"/>
  <c r="EK62" i="63"/>
  <c r="EM64" i="63"/>
  <c r="EL63" i="63"/>
  <c r="EM61" i="63"/>
  <c r="EL66" i="63"/>
  <c r="EJ66" i="63"/>
  <c r="EL60" i="63"/>
  <c r="EJ61" i="63"/>
  <c r="EL61" i="63"/>
  <c r="EK65" i="63"/>
  <c r="EM65" i="63"/>
  <c r="EJ67" i="63"/>
  <c r="EL64" i="63"/>
  <c r="EJ64" i="63"/>
  <c r="EK61" i="63"/>
  <c r="EJ62" i="63"/>
  <c r="EK63" i="63"/>
  <c r="EM63" i="63"/>
  <c r="EL67" i="63"/>
  <c r="EM62" i="63"/>
  <c r="EK66" i="63"/>
  <c r="EM60" i="63"/>
  <c r="EJ65" i="63"/>
  <c r="EJ63" i="63"/>
  <c r="E107" i="65"/>
  <c r="CA107" i="65"/>
  <c r="T107" i="65"/>
  <c r="AM108" i="65"/>
  <c r="AI107" i="65"/>
  <c r="CC107" i="65"/>
  <c r="AM106" i="65"/>
  <c r="AM103" i="65"/>
  <c r="AJ107" i="65"/>
  <c r="U107" i="65"/>
  <c r="D107" i="65"/>
  <c r="AH107" i="65"/>
  <c r="S107" i="65"/>
  <c r="CB107" i="65"/>
  <c r="H65" i="64"/>
  <c r="JZ65" i="64"/>
  <c r="H58" i="64"/>
  <c r="G60" i="64"/>
  <c r="H63" i="64"/>
  <c r="D60" i="64"/>
  <c r="H61" i="64"/>
  <c r="H62" i="64"/>
  <c r="H60" i="64"/>
  <c r="H64" i="64"/>
  <c r="H59" i="64"/>
  <c r="E59" i="64"/>
  <c r="F62" i="64"/>
  <c r="E62" i="64"/>
  <c r="G65" i="64"/>
  <c r="E64" i="64"/>
  <c r="G58" i="64"/>
  <c r="JF62" i="64"/>
  <c r="E58" i="64"/>
  <c r="F59" i="64"/>
  <c r="F61" i="64"/>
  <c r="E65" i="64"/>
  <c r="D59" i="64"/>
  <c r="G64" i="64"/>
  <c r="JF61" i="64"/>
  <c r="D61" i="64"/>
  <c r="JF59" i="64"/>
  <c r="JF64" i="64"/>
  <c r="D64" i="64"/>
  <c r="F60" i="64"/>
  <c r="F63" i="64"/>
  <c r="G62" i="64"/>
  <c r="D63" i="64"/>
  <c r="D62" i="64"/>
  <c r="F64" i="64"/>
  <c r="F58" i="64"/>
  <c r="D65" i="64"/>
  <c r="JF60" i="64"/>
  <c r="JF63" i="64"/>
  <c r="F65" i="64"/>
  <c r="E60" i="64"/>
  <c r="G63" i="64"/>
  <c r="E61" i="64"/>
  <c r="G59" i="64"/>
  <c r="D58" i="64"/>
  <c r="G61" i="64"/>
  <c r="E63" i="64"/>
  <c r="JF65" i="64"/>
  <c r="JF58" i="64"/>
  <c r="CP61" i="59"/>
  <c r="CO61" i="59"/>
  <c r="CP58" i="59"/>
  <c r="CO65" i="59"/>
  <c r="CO63" i="59"/>
  <c r="CP63" i="59"/>
  <c r="CO64" i="59"/>
  <c r="CP59" i="59"/>
  <c r="CP65" i="59"/>
  <c r="CO58" i="59"/>
  <c r="CO62" i="59"/>
  <c r="CO60" i="59"/>
  <c r="CP60" i="59"/>
  <c r="CP62" i="59"/>
  <c r="CP64" i="59"/>
  <c r="CO59" i="59"/>
  <c r="AP57" i="63"/>
  <c r="EC60" i="63"/>
  <c r="AM58" i="63"/>
  <c r="AO58" i="63"/>
  <c r="AQ57" i="63"/>
  <c r="P57" i="63"/>
  <c r="Q57" i="63"/>
  <c r="EH64" i="63"/>
  <c r="AN57" i="63"/>
  <c r="AN58" i="63"/>
  <c r="N57" i="63"/>
  <c r="EH60" i="63"/>
  <c r="EA42" i="63"/>
  <c r="EI41" i="63"/>
  <c r="EI42" i="63"/>
  <c r="EC66" i="63"/>
  <c r="EG42" i="63"/>
  <c r="EG41" i="63"/>
  <c r="EF42" i="63"/>
  <c r="EF41" i="63"/>
  <c r="EH66" i="63"/>
  <c r="EC65" i="63"/>
  <c r="EE41" i="63"/>
  <c r="EE42" i="63"/>
  <c r="EH63" i="63"/>
  <c r="EC61" i="63"/>
  <c r="EC42" i="63"/>
  <c r="EC41" i="63"/>
  <c r="EC63" i="63"/>
  <c r="EC64" i="63"/>
  <c r="EH62" i="63"/>
  <c r="EH67" i="63"/>
  <c r="EB42" i="63"/>
  <c r="EC62" i="63"/>
  <c r="EH61" i="63"/>
  <c r="EH41" i="63"/>
  <c r="EH42" i="63"/>
  <c r="EC67" i="63"/>
  <c r="EH65" i="63"/>
  <c r="ED42" i="63"/>
  <c r="DN6" i="55"/>
  <c r="DM6" i="55"/>
  <c r="DL6" i="55"/>
  <c r="DK6" i="55"/>
  <c r="DJ6" i="55"/>
  <c r="DI6" i="55" l="1"/>
  <c r="DH6" i="55"/>
  <c r="DG6" i="55"/>
  <c r="DF6" i="55"/>
  <c r="DE6" i="55"/>
  <c r="DD6" i="55"/>
  <c r="DC6" i="55"/>
  <c r="DB6" i="55"/>
  <c r="DA6" i="55"/>
  <c r="CZ6" i="55"/>
  <c r="CY6" i="55"/>
  <c r="CX6" i="55"/>
  <c r="CW6" i="55"/>
  <c r="CV6" i="55"/>
  <c r="CU6" i="55"/>
  <c r="CT6" i="55"/>
  <c r="CS6" i="55"/>
  <c r="CR6" i="55"/>
  <c r="CQ6" i="55"/>
  <c r="CP6" i="55"/>
  <c r="CO6" i="55"/>
  <c r="CN6" i="55"/>
  <c r="CM6" i="55"/>
  <c r="CL6" i="55"/>
  <c r="CK6" i="55"/>
  <c r="CJ6" i="55" l="1"/>
  <c r="CI6" i="55"/>
  <c r="CH6" i="55"/>
  <c r="CG6" i="55"/>
  <c r="CF6" i="55"/>
  <c r="CE6" i="55" l="1"/>
  <c r="CD6" i="55"/>
  <c r="CC6" i="55"/>
  <c r="CB6" i="55"/>
  <c r="CA6" i="55"/>
  <c r="BZ6" i="55" l="1"/>
  <c r="BY6" i="55"/>
  <c r="BX6" i="55"/>
  <c r="BW6" i="55"/>
  <c r="BV6" i="55"/>
  <c r="BU6" i="55"/>
  <c r="BT6" i="55"/>
  <c r="BS6" i="55"/>
  <c r="BR6" i="55"/>
  <c r="BQ6" i="55"/>
  <c r="BP6" i="55"/>
  <c r="BO6" i="55"/>
  <c r="BN6" i="55"/>
  <c r="BM6" i="55"/>
  <c r="BL6" i="55"/>
  <c r="BK6" i="55"/>
  <c r="BJ6" i="55"/>
  <c r="BI6" i="55"/>
  <c r="BH6" i="55"/>
  <c r="BG6" i="55"/>
  <c r="BF6" i="55"/>
  <c r="BE6" i="55"/>
  <c r="BD6" i="55"/>
  <c r="BC6" i="55"/>
  <c r="BB6" i="55"/>
  <c r="BA6" i="55"/>
  <c r="AZ6" i="55"/>
  <c r="AY6" i="55"/>
  <c r="AX6" i="55"/>
  <c r="AW6" i="55"/>
  <c r="L10" i="38" l="1"/>
  <c r="J10" i="38"/>
  <c r="P4" i="57"/>
  <c r="P5" i="57"/>
  <c r="P3" i="57"/>
  <c r="R5" i="57"/>
  <c r="Q5" i="57"/>
  <c r="K5" i="57"/>
  <c r="L5" i="57" s="1"/>
  <c r="F5" i="57"/>
  <c r="G5" i="57" s="1"/>
  <c r="R4" i="57"/>
  <c r="Q4" i="57"/>
  <c r="K4" i="57"/>
  <c r="L4" i="57" s="1"/>
  <c r="F4" i="57"/>
  <c r="U4" i="57" s="1"/>
  <c r="K3" i="57"/>
  <c r="L3" i="57" s="1"/>
  <c r="F3" i="57"/>
  <c r="Q3" i="57"/>
  <c r="R3" i="57"/>
  <c r="U3" i="57" l="1"/>
  <c r="V3" i="57" s="1"/>
  <c r="Y3" i="57" s="1"/>
  <c r="AA3" i="57" s="1"/>
  <c r="G3" i="57"/>
  <c r="W3" i="57" s="1"/>
  <c r="A6" i="52" s="1"/>
  <c r="W5" i="57"/>
  <c r="S5" i="57"/>
  <c r="U5" i="57"/>
  <c r="Y5" i="57" s="1"/>
  <c r="AA5" i="57" s="1"/>
  <c r="S3" i="57"/>
  <c r="V4" i="57"/>
  <c r="Y4" i="57" s="1"/>
  <c r="AA4" i="57" s="1"/>
  <c r="S4" i="57"/>
  <c r="G4" i="57"/>
  <c r="W4" i="57" s="1"/>
  <c r="A73" i="52" l="1"/>
  <c r="A75" i="52"/>
  <c r="A74" i="52"/>
  <c r="A67" i="52"/>
  <c r="A68" i="52"/>
  <c r="A69" i="52"/>
  <c r="A70" i="52"/>
  <c r="A71" i="52"/>
  <c r="A72" i="52"/>
  <c r="A61" i="52"/>
  <c r="A53" i="52"/>
  <c r="A44" i="52"/>
  <c r="A47" i="52"/>
  <c r="A60" i="52"/>
  <c r="A52" i="52"/>
  <c r="A43" i="52"/>
  <c r="A36" i="52"/>
  <c r="A59" i="52"/>
  <c r="A50" i="52"/>
  <c r="A51" i="52"/>
  <c r="A38" i="52"/>
  <c r="A64" i="52"/>
  <c r="A35" i="52"/>
  <c r="A66" i="52"/>
  <c r="A58" i="52"/>
  <c r="A49" i="52"/>
  <c r="A42" i="52"/>
  <c r="A56" i="52"/>
  <c r="A65" i="52"/>
  <c r="A57" i="52"/>
  <c r="A48" i="52"/>
  <c r="A63" i="52"/>
  <c r="A55" i="52"/>
  <c r="A46" i="52"/>
  <c r="A34" i="52"/>
  <c r="A40" i="52"/>
  <c r="A62" i="52"/>
  <c r="A54" i="52"/>
  <c r="A45" i="52"/>
  <c r="A41" i="52"/>
  <c r="A39" i="52"/>
  <c r="A37" i="52"/>
  <c r="A29" i="52"/>
  <c r="A33" i="52"/>
  <c r="A32" i="52"/>
  <c r="A31" i="52"/>
  <c r="A30" i="52"/>
  <c r="A27" i="52"/>
  <c r="A9" i="52"/>
  <c r="A17" i="52"/>
  <c r="A28" i="52"/>
  <c r="A10" i="52"/>
  <c r="A18" i="52"/>
  <c r="A25" i="52"/>
  <c r="A26" i="52"/>
  <c r="A12" i="52"/>
  <c r="A20" i="52"/>
  <c r="A22" i="52"/>
  <c r="A13" i="52"/>
  <c r="A21" i="52"/>
  <c r="A14" i="52"/>
  <c r="A24" i="52"/>
  <c r="A7" i="52"/>
  <c r="A15" i="52"/>
  <c r="A11" i="52"/>
  <c r="A19" i="52"/>
  <c r="A23" i="52"/>
  <c r="A8" i="52"/>
  <c r="A16" i="52"/>
  <c r="AV6" i="55" l="1"/>
  <c r="AU6" i="55"/>
  <c r="AT6" i="55"/>
  <c r="AS6" i="55"/>
  <c r="AR6" i="55"/>
  <c r="AQ6" i="55"/>
  <c r="AP6" i="55"/>
  <c r="AO6" i="55"/>
  <c r="AN6" i="55"/>
  <c r="AM6" i="55"/>
  <c r="AL6" i="55"/>
  <c r="AK6" i="55"/>
  <c r="AJ6" i="55"/>
  <c r="AI6" i="55"/>
  <c r="AH6" i="55"/>
  <c r="AG6" i="55"/>
  <c r="AF6" i="55"/>
  <c r="AE6" i="55"/>
  <c r="AD6" i="55"/>
  <c r="AC6" i="55"/>
  <c r="AB6" i="55"/>
  <c r="AA6" i="55"/>
  <c r="Z6" i="55"/>
  <c r="Y6" i="55"/>
  <c r="X6" i="55"/>
  <c r="EI6" i="36" l="1"/>
  <c r="EI7" i="36"/>
  <c r="EI8" i="36"/>
  <c r="EI9" i="36"/>
  <c r="EI10" i="36"/>
  <c r="EI11" i="36"/>
  <c r="EI12" i="36"/>
  <c r="EI13" i="36"/>
  <c r="EI14" i="36"/>
  <c r="EI15" i="36"/>
  <c r="EI16" i="36"/>
  <c r="EI17" i="36"/>
  <c r="EI18" i="36"/>
  <c r="EI19" i="36"/>
  <c r="EI20" i="36"/>
  <c r="J15" i="36"/>
  <c r="J14" i="36"/>
  <c r="J13" i="36"/>
  <c r="J12" i="36"/>
  <c r="J11" i="36"/>
  <c r="H11" i="38"/>
  <c r="K11" i="38" s="1"/>
  <c r="C11" i="38"/>
  <c r="W6" i="55"/>
  <c r="V6" i="55"/>
  <c r="U6" i="55"/>
  <c r="T6" i="55"/>
  <c r="S6" i="55"/>
  <c r="L11" i="38" l="1"/>
  <c r="J11" i="38"/>
  <c r="M11" i="38" s="1"/>
  <c r="AJ1" i="52"/>
  <c r="AK1" i="52"/>
  <c r="AL1" i="52"/>
  <c r="AM1" i="52"/>
  <c r="EI30" i="36" l="1"/>
  <c r="EI29" i="36"/>
  <c r="EI28" i="36"/>
  <c r="EI27" i="36"/>
  <c r="EI26" i="36"/>
  <c r="EI25" i="36"/>
  <c r="EI24" i="36"/>
  <c r="EI23" i="36"/>
  <c r="EI22" i="36"/>
  <c r="EI21" i="36"/>
  <c r="DV30" i="36"/>
  <c r="DV29" i="36"/>
  <c r="DV28" i="36"/>
  <c r="DV27" i="36"/>
  <c r="DV26" i="36"/>
  <c r="DV25" i="36"/>
  <c r="DV24" i="36"/>
  <c r="DV23" i="36"/>
  <c r="DV22" i="36"/>
  <c r="DV21" i="36"/>
  <c r="DV20" i="36"/>
  <c r="DV19" i="36"/>
  <c r="DV18" i="36"/>
  <c r="DV17" i="36"/>
  <c r="DV16" i="36"/>
  <c r="DV15" i="36"/>
  <c r="DV14" i="36"/>
  <c r="DV13" i="36"/>
  <c r="DV12" i="36"/>
  <c r="DV11" i="36"/>
  <c r="DV10" i="36"/>
  <c r="DV9" i="36"/>
  <c r="DV8" i="36"/>
  <c r="DV7" i="36"/>
  <c r="DV6" i="36"/>
  <c r="DI30" i="36"/>
  <c r="DI29" i="36"/>
  <c r="DI28" i="36"/>
  <c r="DI27" i="36"/>
  <c r="DI26" i="36"/>
  <c r="DI25" i="36"/>
  <c r="DI24" i="36"/>
  <c r="DI23" i="36"/>
  <c r="DI22" i="36"/>
  <c r="DI21" i="36"/>
  <c r="DI20" i="36"/>
  <c r="DI19" i="36"/>
  <c r="DI18" i="36"/>
  <c r="DI17" i="36"/>
  <c r="DI16" i="36"/>
  <c r="DI15" i="36"/>
  <c r="DI14" i="36"/>
  <c r="DI13" i="36"/>
  <c r="DI12" i="36"/>
  <c r="DI11" i="36"/>
  <c r="DI10" i="36"/>
  <c r="DI9" i="36"/>
  <c r="DI8" i="36"/>
  <c r="DI7" i="36"/>
  <c r="DI6" i="36"/>
  <c r="CV30" i="36"/>
  <c r="CV29" i="36"/>
  <c r="CV28" i="36"/>
  <c r="CV27" i="36"/>
  <c r="CV26" i="36"/>
  <c r="CV25" i="36"/>
  <c r="CV24" i="36"/>
  <c r="CV23" i="36"/>
  <c r="CV22" i="36"/>
  <c r="CV21" i="36"/>
  <c r="CV20" i="36"/>
  <c r="CV19" i="36"/>
  <c r="CV18" i="36"/>
  <c r="CV17" i="36"/>
  <c r="CV16" i="36"/>
  <c r="CV15" i="36"/>
  <c r="CV14" i="36"/>
  <c r="CV13" i="36"/>
  <c r="CV12" i="36"/>
  <c r="CV11" i="36"/>
  <c r="CV10" i="36"/>
  <c r="CV9" i="36"/>
  <c r="CV8" i="36"/>
  <c r="CV7" i="36"/>
  <c r="CV6" i="36"/>
  <c r="CI30" i="36"/>
  <c r="CI29" i="36"/>
  <c r="CI28" i="36"/>
  <c r="CI27" i="36"/>
  <c r="CI26" i="36"/>
  <c r="CI25" i="36"/>
  <c r="CI24" i="36"/>
  <c r="CI23" i="36"/>
  <c r="CI22" i="36"/>
  <c r="CI21" i="36"/>
  <c r="CI20" i="36"/>
  <c r="CI19" i="36"/>
  <c r="CI18" i="36"/>
  <c r="CI17" i="36"/>
  <c r="CI16" i="36"/>
  <c r="CI15" i="36"/>
  <c r="CI14" i="36"/>
  <c r="CI13" i="36"/>
  <c r="CI12" i="36"/>
  <c r="CI11" i="36"/>
  <c r="CI10" i="36"/>
  <c r="CI9" i="36"/>
  <c r="CI8" i="36"/>
  <c r="CI7" i="36"/>
  <c r="CI6" i="36"/>
  <c r="BV30" i="36"/>
  <c r="BV29" i="36"/>
  <c r="BV28" i="36"/>
  <c r="BV27" i="36"/>
  <c r="BV26" i="36"/>
  <c r="BV25" i="36"/>
  <c r="BV24" i="36"/>
  <c r="BV23" i="36"/>
  <c r="BV22" i="36"/>
  <c r="BV21" i="36"/>
  <c r="BI30" i="36"/>
  <c r="BI29" i="36"/>
  <c r="BI28" i="36"/>
  <c r="BI27" i="36"/>
  <c r="BI26" i="36"/>
  <c r="BI25" i="36"/>
  <c r="BI24" i="36"/>
  <c r="BI23" i="36"/>
  <c r="BI22" i="36"/>
  <c r="BI21" i="36"/>
  <c r="BI20" i="36"/>
  <c r="BI19" i="36"/>
  <c r="BI18" i="36"/>
  <c r="BI17" i="36"/>
  <c r="BI16" i="36"/>
  <c r="BI15" i="36"/>
  <c r="BI14" i="36"/>
  <c r="BI13" i="36"/>
  <c r="BI12" i="36"/>
  <c r="BI11" i="36"/>
  <c r="BI10" i="36"/>
  <c r="BI9" i="36"/>
  <c r="BI8" i="36"/>
  <c r="BI7" i="36"/>
  <c r="BI6" i="36"/>
  <c r="AV30" i="36"/>
  <c r="AV29" i="36"/>
  <c r="AV28" i="36"/>
  <c r="AV27" i="36"/>
  <c r="AV26" i="36"/>
  <c r="AV25" i="36"/>
  <c r="AV24" i="36"/>
  <c r="AV23" i="36"/>
  <c r="AV22" i="36"/>
  <c r="AV21" i="36"/>
  <c r="AV20" i="36"/>
  <c r="AV19" i="36"/>
  <c r="AV18" i="36"/>
  <c r="AV17" i="36"/>
  <c r="AV16" i="36"/>
  <c r="AV15" i="36"/>
  <c r="AV14" i="36"/>
  <c r="AV13" i="36"/>
  <c r="AV12" i="36"/>
  <c r="AV11" i="36"/>
  <c r="AV10" i="36"/>
  <c r="AV9" i="36"/>
  <c r="AV8" i="36"/>
  <c r="AV7" i="36"/>
  <c r="AV6" i="36"/>
  <c r="AI30" i="36"/>
  <c r="AI29" i="36"/>
  <c r="AI28" i="36"/>
  <c r="AI27" i="36"/>
  <c r="AI26" i="36"/>
  <c r="AI25" i="36"/>
  <c r="AI24" i="36"/>
  <c r="AI23" i="36"/>
  <c r="AI22" i="36"/>
  <c r="AI21" i="36"/>
  <c r="AI20" i="36"/>
  <c r="AI19" i="36"/>
  <c r="AI18" i="36"/>
  <c r="AI17" i="36"/>
  <c r="AI16" i="36"/>
  <c r="AI15" i="36"/>
  <c r="AI14" i="36"/>
  <c r="AI13" i="36"/>
  <c r="AI12" i="36"/>
  <c r="AI11" i="36"/>
  <c r="AI10" i="36"/>
  <c r="AI9" i="36"/>
  <c r="AI8" i="36"/>
  <c r="AI7" i="36"/>
  <c r="AI6" i="36"/>
  <c r="V30" i="36"/>
  <c r="V29" i="36"/>
  <c r="V28" i="36"/>
  <c r="V27" i="36"/>
  <c r="V26" i="36"/>
  <c r="V25" i="36"/>
  <c r="V24" i="36"/>
  <c r="V23" i="36"/>
  <c r="V22" i="36"/>
  <c r="V21" i="36"/>
  <c r="V20" i="36"/>
  <c r="V19" i="36"/>
  <c r="V18" i="36"/>
  <c r="V17" i="36"/>
  <c r="V16" i="36"/>
  <c r="V15" i="36"/>
  <c r="V14" i="36"/>
  <c r="V13" i="36"/>
  <c r="V12" i="36"/>
  <c r="V11" i="36"/>
  <c r="W6" i="36"/>
  <c r="W7" i="36"/>
  <c r="W8" i="36"/>
  <c r="W9" i="36"/>
  <c r="W10" i="36"/>
  <c r="W11" i="36"/>
  <c r="W12" i="36"/>
  <c r="W13" i="36"/>
  <c r="W14" i="36"/>
  <c r="W15" i="36"/>
  <c r="W16" i="36"/>
  <c r="W17" i="36"/>
  <c r="W18" i="36"/>
  <c r="W19" i="36"/>
  <c r="W20" i="36"/>
  <c r="W21" i="36"/>
  <c r="W22" i="36"/>
  <c r="W23" i="36"/>
  <c r="W24" i="36"/>
  <c r="W25" i="36"/>
  <c r="W26" i="36"/>
  <c r="W27" i="36"/>
  <c r="W28" i="36"/>
  <c r="W29" i="36"/>
  <c r="W30" i="36"/>
  <c r="J7" i="36"/>
  <c r="J8" i="36"/>
  <c r="J9" i="36"/>
  <c r="J10" i="36"/>
  <c r="J16" i="36"/>
  <c r="J17" i="36"/>
  <c r="J18" i="36"/>
  <c r="J19" i="36"/>
  <c r="J20" i="36"/>
  <c r="J21" i="36"/>
  <c r="J22" i="36"/>
  <c r="J23" i="36"/>
  <c r="J24" i="36"/>
  <c r="J25" i="36"/>
  <c r="J26" i="36"/>
  <c r="J27" i="36"/>
  <c r="J28" i="36"/>
  <c r="J29" i="36"/>
  <c r="J30" i="36"/>
  <c r="J6" i="36"/>
  <c r="W1" i="36" l="1"/>
  <c r="C80" i="38"/>
  <c r="C81" i="38"/>
  <c r="C82" i="38"/>
  <c r="C83" i="38"/>
  <c r="C79" i="38"/>
  <c r="CJ7" i="36"/>
  <c r="CJ8" i="36"/>
  <c r="CJ9" i="36"/>
  <c r="CJ10" i="36"/>
  <c r="BW7" i="36"/>
  <c r="BW8" i="36"/>
  <c r="BW9" i="36"/>
  <c r="BW10" i="36"/>
  <c r="DJ7" i="36"/>
  <c r="DJ8" i="36"/>
  <c r="DJ9" i="36"/>
  <c r="DJ10" i="36"/>
  <c r="CW7" i="36"/>
  <c r="CW8" i="36"/>
  <c r="CW9" i="36"/>
  <c r="CW10" i="36"/>
  <c r="EJ30" i="36"/>
  <c r="EC30" i="36"/>
  <c r="EJ29" i="36"/>
  <c r="EC29" i="36"/>
  <c r="EJ28" i="36"/>
  <c r="EC28" i="36"/>
  <c r="EJ27" i="36"/>
  <c r="EC27" i="36"/>
  <c r="EJ26" i="36"/>
  <c r="EC26" i="36"/>
  <c r="EJ25" i="36"/>
  <c r="EC25" i="36"/>
  <c r="EJ24" i="36"/>
  <c r="EC24" i="36"/>
  <c r="EJ23" i="36"/>
  <c r="EC23" i="36"/>
  <c r="EJ22" i="36"/>
  <c r="EC22" i="36"/>
  <c r="EJ21" i="36"/>
  <c r="EC21" i="36"/>
  <c r="EJ20" i="36"/>
  <c r="EC20" i="36"/>
  <c r="EJ19" i="36"/>
  <c r="EC19" i="36"/>
  <c r="EJ18" i="36"/>
  <c r="EC18" i="36"/>
  <c r="EJ17" i="36"/>
  <c r="EC17" i="36"/>
  <c r="EJ16" i="36"/>
  <c r="EC16" i="36"/>
  <c r="EJ15" i="36"/>
  <c r="EC15" i="36"/>
  <c r="EJ14" i="36"/>
  <c r="EC14" i="36"/>
  <c r="EJ13" i="36"/>
  <c r="EC13" i="36"/>
  <c r="EJ12" i="36"/>
  <c r="EC12" i="36"/>
  <c r="EJ11" i="36"/>
  <c r="EC11" i="36"/>
  <c r="EJ10" i="36"/>
  <c r="EC10" i="36"/>
  <c r="EJ9" i="36"/>
  <c r="EC9" i="36"/>
  <c r="EJ8" i="36"/>
  <c r="EC8" i="36"/>
  <c r="EJ7" i="36"/>
  <c r="EC7" i="36"/>
  <c r="EJ6" i="36"/>
  <c r="EC6" i="36"/>
  <c r="EH1" i="36"/>
  <c r="DW7" i="36"/>
  <c r="DW8" i="36"/>
  <c r="DW9" i="36"/>
  <c r="DW10" i="36"/>
  <c r="DW30" i="36"/>
  <c r="DP30" i="36"/>
  <c r="DW29" i="36"/>
  <c r="DP29" i="36"/>
  <c r="DW28" i="36"/>
  <c r="DP28" i="36"/>
  <c r="DW27" i="36"/>
  <c r="DP27" i="36"/>
  <c r="DW26" i="36"/>
  <c r="DP26" i="36"/>
  <c r="DW25" i="36"/>
  <c r="DP25" i="36"/>
  <c r="DW24" i="36"/>
  <c r="DP24" i="36"/>
  <c r="DW23" i="36"/>
  <c r="DP23" i="36"/>
  <c r="DW22" i="36"/>
  <c r="DP22" i="36"/>
  <c r="DW21" i="36"/>
  <c r="DP21" i="36"/>
  <c r="DW20" i="36"/>
  <c r="DP20" i="36"/>
  <c r="DW19" i="36"/>
  <c r="DP19" i="36"/>
  <c r="DW18" i="36"/>
  <c r="DP18" i="36"/>
  <c r="DW17" i="36"/>
  <c r="DP17" i="36"/>
  <c r="DW16" i="36"/>
  <c r="DP16" i="36"/>
  <c r="DW15" i="36"/>
  <c r="DP15" i="36"/>
  <c r="DW14" i="36"/>
  <c r="DP14" i="36"/>
  <c r="DW13" i="36"/>
  <c r="DP13" i="36"/>
  <c r="DW12" i="36"/>
  <c r="DP12" i="36"/>
  <c r="DW11" i="36"/>
  <c r="DP11" i="36"/>
  <c r="DP10" i="36"/>
  <c r="DP9" i="36"/>
  <c r="DP8" i="36"/>
  <c r="DP7" i="36"/>
  <c r="DW6" i="36"/>
  <c r="DP6" i="36"/>
  <c r="DU1" i="36"/>
  <c r="EJ1" i="36" l="1"/>
  <c r="DW1" i="36"/>
  <c r="BJ7" i="36"/>
  <c r="BJ8" i="36"/>
  <c r="BJ9" i="36"/>
  <c r="BJ10" i="36"/>
  <c r="AW7" i="36"/>
  <c r="AW8" i="36"/>
  <c r="AW9" i="36"/>
  <c r="AW10" i="36"/>
  <c r="AJ7" i="36"/>
  <c r="AJ8" i="36"/>
  <c r="AJ9" i="36"/>
  <c r="AJ10" i="36"/>
  <c r="K7" i="36"/>
  <c r="K8" i="36"/>
  <c r="K9" i="36"/>
  <c r="K10" i="36"/>
  <c r="DC30" i="36"/>
  <c r="DC29" i="36"/>
  <c r="DC28" i="36"/>
  <c r="DC27" i="36"/>
  <c r="DC26" i="36"/>
  <c r="DC25" i="36"/>
  <c r="DC24" i="36"/>
  <c r="DC23" i="36"/>
  <c r="DC22" i="36"/>
  <c r="DC21" i="36"/>
  <c r="DC20" i="36"/>
  <c r="DC19" i="36"/>
  <c r="DC18" i="36"/>
  <c r="DC17" i="36"/>
  <c r="DC16" i="36"/>
  <c r="DC15" i="36"/>
  <c r="DC14" i="36"/>
  <c r="DC13" i="36"/>
  <c r="DC12" i="36"/>
  <c r="DC11" i="36"/>
  <c r="DC10" i="36"/>
  <c r="DC9" i="36"/>
  <c r="DC8" i="36"/>
  <c r="DC7" i="36"/>
  <c r="DC6" i="36"/>
  <c r="CP30" i="36"/>
  <c r="CP29" i="36"/>
  <c r="CP28" i="36"/>
  <c r="CP27" i="36"/>
  <c r="CP26" i="36"/>
  <c r="CP25" i="36"/>
  <c r="CP24" i="36"/>
  <c r="CP23" i="36"/>
  <c r="CP22" i="36"/>
  <c r="CP21" i="36"/>
  <c r="CP20" i="36"/>
  <c r="CP19" i="36"/>
  <c r="CP18" i="36"/>
  <c r="CP17" i="36"/>
  <c r="CP16" i="36"/>
  <c r="CP15" i="36"/>
  <c r="CP14" i="36"/>
  <c r="CP13" i="36"/>
  <c r="CP12" i="36"/>
  <c r="CP11" i="36"/>
  <c r="CP10" i="36"/>
  <c r="CP9" i="36"/>
  <c r="CP8" i="36"/>
  <c r="CP7" i="36"/>
  <c r="CP6" i="36"/>
  <c r="CC30" i="36"/>
  <c r="CC29" i="36"/>
  <c r="CC28" i="36"/>
  <c r="CC27" i="36"/>
  <c r="CC26" i="36"/>
  <c r="CC25" i="36"/>
  <c r="CC24" i="36"/>
  <c r="CC23" i="36"/>
  <c r="CC22" i="36"/>
  <c r="CC21" i="36"/>
  <c r="CC20" i="36"/>
  <c r="CC19" i="36"/>
  <c r="CC18" i="36"/>
  <c r="CC17" i="36"/>
  <c r="CC16" i="36"/>
  <c r="CC15" i="36"/>
  <c r="CC14" i="36"/>
  <c r="CC13" i="36"/>
  <c r="CC12" i="36"/>
  <c r="CC11" i="36"/>
  <c r="CC10" i="36"/>
  <c r="CC9" i="36"/>
  <c r="CC8" i="36"/>
  <c r="CC7" i="36"/>
  <c r="CC6" i="36"/>
  <c r="BP30" i="36"/>
  <c r="BP29" i="36"/>
  <c r="BP28" i="36"/>
  <c r="BP27" i="36"/>
  <c r="BP26" i="36"/>
  <c r="BP25" i="36"/>
  <c r="BP24" i="36"/>
  <c r="BP23" i="36"/>
  <c r="BP22" i="36"/>
  <c r="BP21" i="36"/>
  <c r="BP20" i="36"/>
  <c r="BP19" i="36"/>
  <c r="BP18" i="36"/>
  <c r="BP17" i="36"/>
  <c r="BP16" i="36"/>
  <c r="BP15" i="36"/>
  <c r="BP14" i="36"/>
  <c r="BP13" i="36"/>
  <c r="BP12" i="36"/>
  <c r="BP11" i="36"/>
  <c r="BP10" i="36"/>
  <c r="BP9" i="36"/>
  <c r="BP8" i="36"/>
  <c r="BP7" i="36"/>
  <c r="BP6" i="36"/>
  <c r="BC30" i="36"/>
  <c r="BC29" i="36"/>
  <c r="BC28" i="36"/>
  <c r="BC27" i="36"/>
  <c r="BC26" i="36"/>
  <c r="BC25" i="36"/>
  <c r="BC24" i="36"/>
  <c r="BC23" i="36"/>
  <c r="BC22" i="36"/>
  <c r="BC21" i="36"/>
  <c r="BC20" i="36"/>
  <c r="BC19" i="36"/>
  <c r="BC18" i="36"/>
  <c r="BC17" i="36"/>
  <c r="BC16" i="36"/>
  <c r="BC15" i="36"/>
  <c r="BC14" i="36"/>
  <c r="BC13" i="36"/>
  <c r="BC12" i="36"/>
  <c r="BC11" i="36"/>
  <c r="BC10" i="36"/>
  <c r="BC9" i="36"/>
  <c r="BC8" i="36"/>
  <c r="BC7" i="36"/>
  <c r="BC6" i="36"/>
  <c r="AP30" i="36"/>
  <c r="AP29" i="36"/>
  <c r="AP28" i="36"/>
  <c r="AP27" i="36"/>
  <c r="AP26" i="36"/>
  <c r="AP25" i="36"/>
  <c r="AP24" i="36"/>
  <c r="AP23" i="36"/>
  <c r="AP22" i="36"/>
  <c r="AP21" i="36"/>
  <c r="AP20" i="36"/>
  <c r="AP19" i="36"/>
  <c r="AP18" i="36"/>
  <c r="AP17" i="36"/>
  <c r="AP16" i="36"/>
  <c r="AP15" i="36"/>
  <c r="AP14" i="36"/>
  <c r="AP13" i="36"/>
  <c r="AP12" i="36"/>
  <c r="AP11" i="36"/>
  <c r="AP10" i="36"/>
  <c r="AP9" i="36"/>
  <c r="AP8" i="36"/>
  <c r="AP7" i="36"/>
  <c r="AP6" i="36"/>
  <c r="AC30" i="36"/>
  <c r="AC29" i="36"/>
  <c r="AC28" i="36"/>
  <c r="AC27" i="36"/>
  <c r="AC26" i="36"/>
  <c r="AC25" i="36"/>
  <c r="AC24" i="36"/>
  <c r="AC23" i="36"/>
  <c r="AC22" i="36"/>
  <c r="AC21" i="36"/>
  <c r="AC20" i="36"/>
  <c r="AC19" i="36"/>
  <c r="AC18" i="36"/>
  <c r="AC17" i="36"/>
  <c r="AC16" i="36"/>
  <c r="AC15" i="36"/>
  <c r="AC14" i="36"/>
  <c r="AC13" i="36"/>
  <c r="AC12" i="36"/>
  <c r="AC11" i="36"/>
  <c r="AC10" i="36"/>
  <c r="AC9" i="36"/>
  <c r="AC8" i="36"/>
  <c r="AC7" i="36"/>
  <c r="AC6" i="36"/>
  <c r="P30" i="36"/>
  <c r="P29" i="36"/>
  <c r="P28" i="36"/>
  <c r="P27" i="36"/>
  <c r="P26" i="36"/>
  <c r="P25" i="36"/>
  <c r="P24" i="36"/>
  <c r="P23" i="36"/>
  <c r="P22" i="36"/>
  <c r="P21" i="36"/>
  <c r="P20" i="36"/>
  <c r="P19" i="36"/>
  <c r="P18" i="36"/>
  <c r="P17" i="36"/>
  <c r="P16" i="36"/>
  <c r="P15" i="36"/>
  <c r="P14" i="36"/>
  <c r="P13" i="36"/>
  <c r="P12" i="36"/>
  <c r="P11" i="36"/>
  <c r="P10" i="36"/>
  <c r="P9" i="36"/>
  <c r="P8" i="36"/>
  <c r="P7" i="36"/>
  <c r="P6" i="36"/>
  <c r="D6" i="36"/>
  <c r="H4" i="38"/>
  <c r="L4" i="38" s="1"/>
  <c r="H14" i="38"/>
  <c r="L14" i="38" s="1"/>
  <c r="H21" i="38"/>
  <c r="J21" i="38" s="1"/>
  <c r="H28" i="38"/>
  <c r="H35" i="38"/>
  <c r="L35" i="38" s="1"/>
  <c r="H42" i="38"/>
  <c r="L42" i="38" s="1"/>
  <c r="H51" i="38"/>
  <c r="K51" i="38" s="1"/>
  <c r="H58" i="38"/>
  <c r="K58" i="38" s="1"/>
  <c r="H65" i="38"/>
  <c r="J65" i="38" s="1"/>
  <c r="H72" i="38"/>
  <c r="L72" i="38" s="1"/>
  <c r="H79" i="38"/>
  <c r="K79" i="38" s="1"/>
  <c r="L58" i="38"/>
  <c r="K28" i="38"/>
  <c r="L29" i="38"/>
  <c r="K29" i="38"/>
  <c r="J29" i="38"/>
  <c r="H83" i="38"/>
  <c r="H82" i="38"/>
  <c r="J82" i="38" s="1"/>
  <c r="H81" i="38"/>
  <c r="L81" i="38" s="1"/>
  <c r="H80" i="38"/>
  <c r="L80" i="38" s="1"/>
  <c r="H73" i="38"/>
  <c r="L73" i="38" s="1"/>
  <c r="H74" i="38"/>
  <c r="L74" i="38" s="1"/>
  <c r="H75" i="38"/>
  <c r="L75" i="38" s="1"/>
  <c r="H76" i="38"/>
  <c r="J76" i="38" s="1"/>
  <c r="C73" i="38"/>
  <c r="C74" i="38"/>
  <c r="C75" i="38"/>
  <c r="C76" i="38"/>
  <c r="C72" i="38"/>
  <c r="C65" i="38"/>
  <c r="C58" i="38"/>
  <c r="C51" i="38"/>
  <c r="C42" i="38"/>
  <c r="C35" i="38"/>
  <c r="C28" i="38"/>
  <c r="C21" i="38"/>
  <c r="C22" i="38"/>
  <c r="C14" i="38"/>
  <c r="L79" i="38" l="1"/>
  <c r="L21" i="38"/>
  <c r="J51" i="38"/>
  <c r="L51" i="38"/>
  <c r="J14" i="38"/>
  <c r="K72" i="38"/>
  <c r="L82" i="38"/>
  <c r="J72" i="38"/>
  <c r="K73" i="38"/>
  <c r="J80" i="38"/>
  <c r="K80" i="38"/>
  <c r="K35" i="38"/>
  <c r="J58" i="38"/>
  <c r="M58" i="38" s="1"/>
  <c r="K75" i="38"/>
  <c r="J35" i="38"/>
  <c r="J75" i="38"/>
  <c r="J4" i="38"/>
  <c r="J73" i="38"/>
  <c r="M73" i="38" s="1"/>
  <c r="K82" i="38"/>
  <c r="M82" i="38" s="1"/>
  <c r="K83" i="38"/>
  <c r="J83" i="38"/>
  <c r="M83" i="38" s="1"/>
  <c r="L83" i="38"/>
  <c r="J28" i="38"/>
  <c r="M28" i="38" s="1"/>
  <c r="L28" i="38"/>
  <c r="M29" i="38"/>
  <c r="K65" i="38"/>
  <c r="M65" i="38" s="1"/>
  <c r="K76" i="38"/>
  <c r="M76" i="38" s="1"/>
  <c r="J81" i="38"/>
  <c r="J42" i="38"/>
  <c r="L65" i="38"/>
  <c r="J74" i="38"/>
  <c r="L76" i="38"/>
  <c r="K81" i="38"/>
  <c r="K14" i="38"/>
  <c r="K74" i="38"/>
  <c r="J79" i="38"/>
  <c r="M79" i="38" s="1"/>
  <c r="K21" i="38"/>
  <c r="M21" i="38" s="1"/>
  <c r="K4" i="38"/>
  <c r="K42" i="38"/>
  <c r="M51" i="38"/>
  <c r="M72" i="38" l="1"/>
  <c r="M81" i="38"/>
  <c r="M14" i="38"/>
  <c r="M80" i="38"/>
  <c r="M42" i="38"/>
  <c r="M35" i="38"/>
  <c r="M74" i="38"/>
  <c r="M75" i="38"/>
  <c r="M4" i="38"/>
  <c r="C4" i="38"/>
  <c r="F6" i="36" s="1"/>
  <c r="D7" i="36"/>
  <c r="F7" i="36" s="1"/>
  <c r="G7" i="36" s="1"/>
  <c r="D8" i="36"/>
  <c r="D9" i="36"/>
  <c r="D10" i="36"/>
  <c r="D11" i="36"/>
  <c r="D12" i="36"/>
  <c r="D13" i="36"/>
  <c r="D14" i="36"/>
  <c r="D15" i="36"/>
  <c r="D16" i="36"/>
  <c r="D17" i="36"/>
  <c r="D18" i="36"/>
  <c r="D19" i="36"/>
  <c r="D20" i="36"/>
  <c r="D21" i="36"/>
  <c r="D22" i="36"/>
  <c r="D23" i="36"/>
  <c r="D24" i="36"/>
  <c r="D25" i="36"/>
  <c r="D26" i="36"/>
  <c r="D27" i="36"/>
  <c r="D28" i="36"/>
  <c r="D29" i="36"/>
  <c r="D30" i="36"/>
  <c r="K6" i="36"/>
  <c r="AJ6" i="36"/>
  <c r="AW6" i="36"/>
  <c r="BJ6" i="36"/>
  <c r="BW6" i="36"/>
  <c r="CJ6" i="36"/>
  <c r="CW6" i="36"/>
  <c r="DJ6" i="36"/>
  <c r="DJ11" i="36"/>
  <c r="CW11" i="36"/>
  <c r="CJ11" i="36"/>
  <c r="BW11" i="36"/>
  <c r="BJ11" i="36"/>
  <c r="AW11" i="36"/>
  <c r="AJ11" i="36"/>
  <c r="K11" i="36"/>
  <c r="F8" i="36" l="1"/>
  <c r="G8" i="36" s="1"/>
  <c r="G6" i="36"/>
  <c r="F10" i="36"/>
  <c r="G10" i="36" s="1"/>
  <c r="F9" i="36"/>
  <c r="G9" i="36" s="1"/>
  <c r="DJ30" i="36"/>
  <c r="DJ29" i="36"/>
  <c r="DJ28" i="36"/>
  <c r="DJ27" i="36"/>
  <c r="DJ26" i="36"/>
  <c r="DJ25" i="36"/>
  <c r="DJ24" i="36"/>
  <c r="DJ23" i="36"/>
  <c r="DJ22" i="36"/>
  <c r="DJ21" i="36"/>
  <c r="DJ20" i="36"/>
  <c r="DJ19" i="36"/>
  <c r="DJ18" i="36"/>
  <c r="DJ17" i="36"/>
  <c r="DJ16" i="36"/>
  <c r="DJ15" i="36"/>
  <c r="DJ14" i="36"/>
  <c r="DJ13" i="36"/>
  <c r="DJ12" i="36"/>
  <c r="DH1" i="36"/>
  <c r="CW30" i="36"/>
  <c r="CW29" i="36"/>
  <c r="CW28" i="36"/>
  <c r="CW27" i="36"/>
  <c r="CW26" i="36"/>
  <c r="CW25" i="36"/>
  <c r="CW24" i="36"/>
  <c r="CW23" i="36"/>
  <c r="CW22" i="36"/>
  <c r="CW21" i="36"/>
  <c r="CW20" i="36"/>
  <c r="CW19" i="36"/>
  <c r="CW18" i="36"/>
  <c r="CW17" i="36"/>
  <c r="CW16" i="36"/>
  <c r="CW15" i="36"/>
  <c r="CW14" i="36"/>
  <c r="CW13" i="36"/>
  <c r="CW12" i="36"/>
  <c r="CU1" i="36"/>
  <c r="CJ30" i="36"/>
  <c r="CJ29" i="36"/>
  <c r="CJ28" i="36"/>
  <c r="CJ27" i="36"/>
  <c r="CJ26" i="36"/>
  <c r="CJ25" i="36"/>
  <c r="CJ24" i="36"/>
  <c r="CJ23" i="36"/>
  <c r="CJ22" i="36"/>
  <c r="CJ21" i="36"/>
  <c r="CJ20" i="36"/>
  <c r="CJ19" i="36"/>
  <c r="CJ18" i="36"/>
  <c r="CJ17" i="36"/>
  <c r="CJ16" i="36"/>
  <c r="CJ15" i="36"/>
  <c r="CJ14" i="36"/>
  <c r="CJ13" i="36"/>
  <c r="CJ12" i="36"/>
  <c r="CH1" i="36"/>
  <c r="BW30" i="36"/>
  <c r="BW29" i="36"/>
  <c r="BW28" i="36"/>
  <c r="BW27" i="36"/>
  <c r="BW26" i="36"/>
  <c r="BW25" i="36"/>
  <c r="BW24" i="36"/>
  <c r="BW23" i="36"/>
  <c r="BW22" i="36"/>
  <c r="BW21" i="36"/>
  <c r="BW20" i="36"/>
  <c r="BW19" i="36"/>
  <c r="BW18" i="36"/>
  <c r="BW17" i="36"/>
  <c r="BW16" i="36"/>
  <c r="BW15" i="36"/>
  <c r="BW14" i="36"/>
  <c r="BW13" i="36"/>
  <c r="BW12" i="36"/>
  <c r="BU1" i="36"/>
  <c r="BJ30" i="36"/>
  <c r="BJ29" i="36"/>
  <c r="BJ28" i="36"/>
  <c r="BJ27" i="36"/>
  <c r="BJ26" i="36"/>
  <c r="BJ25" i="36"/>
  <c r="BJ24" i="36"/>
  <c r="BJ23" i="36"/>
  <c r="BJ22" i="36"/>
  <c r="BJ21" i="36"/>
  <c r="BJ20" i="36"/>
  <c r="BJ19" i="36"/>
  <c r="BJ18" i="36"/>
  <c r="BJ17" i="36"/>
  <c r="BJ16" i="36"/>
  <c r="BJ15" i="36"/>
  <c r="BJ14" i="36"/>
  <c r="BJ13" i="36"/>
  <c r="BJ12" i="36"/>
  <c r="BH1" i="36"/>
  <c r="AW30" i="36"/>
  <c r="AW29" i="36"/>
  <c r="AW28" i="36"/>
  <c r="AW27" i="36"/>
  <c r="AW26" i="36"/>
  <c r="AW25" i="36"/>
  <c r="AW24" i="36"/>
  <c r="AW23" i="36"/>
  <c r="AW22" i="36"/>
  <c r="AW21" i="36"/>
  <c r="AW20" i="36"/>
  <c r="AW19" i="36"/>
  <c r="AW18" i="36"/>
  <c r="AW17" i="36"/>
  <c r="AW16" i="36"/>
  <c r="AW15" i="36"/>
  <c r="AW14" i="36"/>
  <c r="AW13" i="36"/>
  <c r="AW12" i="36"/>
  <c r="AU1" i="36"/>
  <c r="AJ30" i="36"/>
  <c r="AJ29" i="36"/>
  <c r="AJ28" i="36"/>
  <c r="AJ27" i="36"/>
  <c r="AJ26" i="36"/>
  <c r="AJ25" i="36"/>
  <c r="AJ24" i="36"/>
  <c r="AJ23" i="36"/>
  <c r="AJ22" i="36"/>
  <c r="AJ21" i="36"/>
  <c r="AJ20" i="36"/>
  <c r="AJ19" i="36"/>
  <c r="AJ18" i="36"/>
  <c r="AJ17" i="36"/>
  <c r="AJ16" i="36"/>
  <c r="AJ15" i="36"/>
  <c r="AJ14" i="36"/>
  <c r="AJ13" i="36"/>
  <c r="AJ12" i="36"/>
  <c r="AH1" i="36"/>
  <c r="U1" i="36"/>
  <c r="BJ1" i="36" l="1"/>
  <c r="DJ1" i="36"/>
  <c r="AW1" i="36"/>
  <c r="CW1" i="36"/>
  <c r="AJ1" i="36"/>
  <c r="BW1" i="36"/>
  <c r="CJ1" i="36"/>
  <c r="R6" i="55"/>
  <c r="Q6" i="55"/>
  <c r="P6" i="55"/>
  <c r="O6" i="55"/>
  <c r="N6" i="55"/>
  <c r="AI1" i="52"/>
  <c r="AH1" i="52"/>
  <c r="AG1" i="52"/>
  <c r="AF1" i="52"/>
  <c r="AE1" i="52"/>
  <c r="AD1" i="52"/>
  <c r="AC1" i="52"/>
  <c r="AB1" i="52"/>
  <c r="AA1" i="52"/>
  <c r="Z1" i="52"/>
  <c r="Y1" i="52"/>
  <c r="X1" i="52"/>
  <c r="W1" i="52"/>
  <c r="V1" i="52"/>
  <c r="U1" i="52"/>
  <c r="T1" i="52"/>
  <c r="S1" i="52"/>
  <c r="R1" i="52"/>
  <c r="GC45" i="64" l="1"/>
  <c r="FT45" i="64"/>
  <c r="FT101" i="64" s="1"/>
  <c r="GC42" i="64"/>
  <c r="FY43" i="64"/>
  <c r="FY99" i="64" s="1"/>
  <c r="FT42" i="64"/>
  <c r="FT98" i="64" s="1"/>
  <c r="FY45" i="64"/>
  <c r="FY101" i="64" s="1"/>
  <c r="FY42" i="64"/>
  <c r="FY98" i="64" s="1"/>
  <c r="GC43" i="64"/>
  <c r="FT43" i="64"/>
  <c r="FT99" i="64" s="1"/>
  <c r="LC41" i="64"/>
  <c r="HK41" i="64"/>
  <c r="HL41" i="64"/>
  <c r="FX41" i="64"/>
  <c r="IQ41" i="64"/>
  <c r="HN41" i="64"/>
  <c r="FW41" i="64"/>
  <c r="HW41" i="64"/>
  <c r="GI41" i="64"/>
  <c r="GC41" i="64"/>
  <c r="HA41" i="64"/>
  <c r="KP41" i="64"/>
  <c r="KU41" i="64"/>
  <c r="KZ41" i="64"/>
  <c r="GO41" i="64"/>
  <c r="HX41" i="64"/>
  <c r="GS41" i="64"/>
  <c r="HS41" i="64"/>
  <c r="HT41" i="64"/>
  <c r="GF41" i="64"/>
  <c r="IW41" i="64"/>
  <c r="HV41" i="64"/>
  <c r="FR41" i="64"/>
  <c r="IE41" i="64"/>
  <c r="GQ41" i="64"/>
  <c r="HB41" i="64"/>
  <c r="HI41" i="64"/>
  <c r="KX41" i="64"/>
  <c r="KS41" i="64"/>
  <c r="KQ41" i="64"/>
  <c r="KO41" i="64"/>
  <c r="HM41" i="64"/>
  <c r="IM41" i="64"/>
  <c r="KT41" i="64"/>
  <c r="HR41" i="64"/>
  <c r="IA41" i="64"/>
  <c r="IB41" i="64"/>
  <c r="GN41" i="64"/>
  <c r="GK41" i="64"/>
  <c r="ID41" i="64"/>
  <c r="FZ41" i="64"/>
  <c r="IK41" i="64"/>
  <c r="GY41" i="64"/>
  <c r="GM41" i="64"/>
  <c r="HQ41" i="64"/>
  <c r="KV41" i="64"/>
  <c r="KW41" i="64"/>
  <c r="KR41" i="64"/>
  <c r="IX41" i="64"/>
  <c r="FV41" i="64"/>
  <c r="II41" i="64"/>
  <c r="IP41" i="64"/>
  <c r="GV41" i="64"/>
  <c r="FY41" i="64"/>
  <c r="IJ41" i="64"/>
  <c r="GH41" i="64"/>
  <c r="IS41" i="64"/>
  <c r="HH41" i="64"/>
  <c r="FT41" i="64"/>
  <c r="HY41" i="64"/>
  <c r="KN41" i="64"/>
  <c r="GL41" i="64"/>
  <c r="GE41" i="64"/>
  <c r="GD41" i="64"/>
  <c r="IO41" i="64"/>
  <c r="IV41" i="64"/>
  <c r="HE41" i="64"/>
  <c r="GG41" i="64"/>
  <c r="IR41" i="64"/>
  <c r="GP41" i="64"/>
  <c r="IH41" i="64"/>
  <c r="HP41" i="64"/>
  <c r="GB41" i="64"/>
  <c r="IG41" i="64"/>
  <c r="IU41" i="64"/>
  <c r="GJ41" i="64"/>
  <c r="GT41" i="64"/>
  <c r="FU41" i="64"/>
  <c r="IN41" i="64"/>
  <c r="HU41" i="64"/>
  <c r="GW41" i="64"/>
  <c r="HJ41" i="64"/>
  <c r="HG41" i="64"/>
  <c r="FS41" i="64"/>
  <c r="IF41" i="64"/>
  <c r="GR41" i="64"/>
  <c r="KM41" i="64"/>
  <c r="GX41" i="64"/>
  <c r="HC41" i="64"/>
  <c r="HD41" i="64"/>
  <c r="GU41" i="64"/>
  <c r="IC41" i="64"/>
  <c r="HF41" i="64"/>
  <c r="IT41" i="64"/>
  <c r="HO41" i="64"/>
  <c r="GA41" i="64"/>
  <c r="IL41" i="64"/>
  <c r="GZ41" i="64"/>
  <c r="KY41" i="64"/>
  <c r="LA41" i="64"/>
  <c r="HZ41" i="64"/>
  <c r="LB41" i="64"/>
  <c r="FT47" i="64"/>
  <c r="FT46" i="64"/>
  <c r="FY47" i="64"/>
  <c r="GC46" i="64"/>
  <c r="FT50" i="64"/>
  <c r="GC47" i="64"/>
  <c r="FY50" i="64"/>
  <c r="FT49" i="64"/>
  <c r="GC50" i="64"/>
  <c r="GC62" i="64" s="1"/>
  <c r="FY49" i="64"/>
  <c r="GC49" i="64"/>
  <c r="KN43" i="64"/>
  <c r="KO43" i="64"/>
  <c r="KM49" i="64"/>
  <c r="KO49" i="64"/>
  <c r="KN45" i="64"/>
  <c r="KM45" i="64"/>
  <c r="KM46" i="64"/>
  <c r="KM42" i="64"/>
  <c r="KM43" i="64"/>
  <c r="KN47" i="64"/>
  <c r="KM47" i="64"/>
  <c r="KM58" i="64" s="1"/>
  <c r="KN50" i="64"/>
  <c r="KN62" i="64" s="1"/>
  <c r="KO42" i="64"/>
  <c r="KO45" i="64"/>
  <c r="KM50" i="64"/>
  <c r="KO46" i="64"/>
  <c r="KN42" i="64"/>
  <c r="KN49" i="64"/>
  <c r="KO50" i="64"/>
  <c r="KO47" i="64"/>
  <c r="KO58" i="64" s="1"/>
  <c r="EL46" i="63"/>
  <c r="EL57" i="63" s="1"/>
  <c r="DB46" i="63"/>
  <c r="CT46" i="63"/>
  <c r="CL46" i="63"/>
  <c r="CD46" i="63"/>
  <c r="BV46" i="63"/>
  <c r="DG45" i="63"/>
  <c r="CY45" i="63"/>
  <c r="CQ45" i="63"/>
  <c r="CI45" i="63"/>
  <c r="CA45" i="63"/>
  <c r="BS45" i="63"/>
  <c r="BS101" i="63" s="1"/>
  <c r="DD44" i="63"/>
  <c r="CV44" i="63"/>
  <c r="CN44" i="63"/>
  <c r="CF44" i="63"/>
  <c r="BX44" i="63"/>
  <c r="BX100" i="63" s="1"/>
  <c r="DI43" i="63"/>
  <c r="DA43" i="63"/>
  <c r="CS43" i="63"/>
  <c r="CK43" i="63"/>
  <c r="CC43" i="63"/>
  <c r="BU43" i="63"/>
  <c r="BU99" i="63" s="1"/>
  <c r="DF42" i="63"/>
  <c r="CX42" i="63"/>
  <c r="CP42" i="63"/>
  <c r="CH42" i="63"/>
  <c r="BZ42" i="63"/>
  <c r="BR42" i="63"/>
  <c r="CI46" i="63"/>
  <c r="DF43" i="63"/>
  <c r="CM42" i="63"/>
  <c r="EK46" i="63"/>
  <c r="EK57" i="63" s="1"/>
  <c r="DI46" i="63"/>
  <c r="DA46" i="63"/>
  <c r="CS46" i="63"/>
  <c r="CK46" i="63"/>
  <c r="CC46" i="63"/>
  <c r="BU46" i="63"/>
  <c r="DF45" i="63"/>
  <c r="CX45" i="63"/>
  <c r="CP45" i="63"/>
  <c r="CH45" i="63"/>
  <c r="BZ45" i="63"/>
  <c r="BZ101" i="63" s="1"/>
  <c r="BR45" i="63"/>
  <c r="BR101" i="63" s="1"/>
  <c r="DC44" i="63"/>
  <c r="CU44" i="63"/>
  <c r="CM44" i="63"/>
  <c r="CE44" i="63"/>
  <c r="BW44" i="63"/>
  <c r="BW100" i="63" s="1"/>
  <c r="DH43" i="63"/>
  <c r="CZ43" i="63"/>
  <c r="CR43" i="63"/>
  <c r="CJ43" i="63"/>
  <c r="CB43" i="63"/>
  <c r="BT43" i="63"/>
  <c r="BT99" i="63" s="1"/>
  <c r="DE42" i="63"/>
  <c r="CW42" i="63"/>
  <c r="CO42" i="63"/>
  <c r="CG42" i="63"/>
  <c r="BY42" i="63"/>
  <c r="BQ42" i="63"/>
  <c r="BS46" i="63"/>
  <c r="BX45" i="63"/>
  <c r="BX101" i="63" s="1"/>
  <c r="CS44" i="63"/>
  <c r="CH43" i="63"/>
  <c r="CE42" i="63"/>
  <c r="EJ46" i="63"/>
  <c r="EJ57" i="63" s="1"/>
  <c r="DH46" i="63"/>
  <c r="CZ46" i="63"/>
  <c r="CR46" i="63"/>
  <c r="CJ46" i="63"/>
  <c r="CB46" i="63"/>
  <c r="BT46" i="63"/>
  <c r="DE45" i="63"/>
  <c r="CW45" i="63"/>
  <c r="CO45" i="63"/>
  <c r="CG45" i="63"/>
  <c r="BY45" i="63"/>
  <c r="BY101" i="63" s="1"/>
  <c r="BQ45" i="63"/>
  <c r="BQ101" i="63" s="1"/>
  <c r="DB44" i="63"/>
  <c r="CT44" i="63"/>
  <c r="CL44" i="63"/>
  <c r="CD44" i="63"/>
  <c r="BV44" i="63"/>
  <c r="BV100" i="63" s="1"/>
  <c r="DG43" i="63"/>
  <c r="CY43" i="63"/>
  <c r="CQ43" i="63"/>
  <c r="CI43" i="63"/>
  <c r="CA43" i="63"/>
  <c r="BS43" i="63"/>
  <c r="BS99" i="63" s="1"/>
  <c r="DD42" i="63"/>
  <c r="CV42" i="63"/>
  <c r="CN42" i="63"/>
  <c r="CF42" i="63"/>
  <c r="BX42" i="63"/>
  <c r="CY46" i="63"/>
  <c r="CF45" i="63"/>
  <c r="CC44" i="63"/>
  <c r="BR43" i="63"/>
  <c r="BR99" i="63" s="1"/>
  <c r="DF46" i="63"/>
  <c r="CX46" i="63"/>
  <c r="CP46" i="63"/>
  <c r="CH46" i="63"/>
  <c r="BZ46" i="63"/>
  <c r="BR46" i="63"/>
  <c r="DC45" i="63"/>
  <c r="CU45" i="63"/>
  <c r="CM45" i="63"/>
  <c r="CE45" i="63"/>
  <c r="BW45" i="63"/>
  <c r="BW101" i="63" s="1"/>
  <c r="DH44" i="63"/>
  <c r="CZ44" i="63"/>
  <c r="CR44" i="63"/>
  <c r="CJ44" i="63"/>
  <c r="CB44" i="63"/>
  <c r="BT44" i="63"/>
  <c r="BT100" i="63" s="1"/>
  <c r="DE43" i="63"/>
  <c r="CW43" i="63"/>
  <c r="CO43" i="63"/>
  <c r="CG43" i="63"/>
  <c r="BY43" i="63"/>
  <c r="BY99" i="63" s="1"/>
  <c r="BQ43" i="63"/>
  <c r="BQ99" i="63" s="1"/>
  <c r="DB42" i="63"/>
  <c r="CT42" i="63"/>
  <c r="CL42" i="63"/>
  <c r="CD42" i="63"/>
  <c r="BV42" i="63"/>
  <c r="CA46" i="63"/>
  <c r="DI44" i="63"/>
  <c r="CX43" i="63"/>
  <c r="CU42" i="63"/>
  <c r="DE46" i="63"/>
  <c r="CW46" i="63"/>
  <c r="CO46" i="63"/>
  <c r="CG46" i="63"/>
  <c r="BY46" i="63"/>
  <c r="BQ46" i="63"/>
  <c r="DB45" i="63"/>
  <c r="CT45" i="63"/>
  <c r="CL45" i="63"/>
  <c r="CD45" i="63"/>
  <c r="BV45" i="63"/>
  <c r="BV101" i="63" s="1"/>
  <c r="DG44" i="63"/>
  <c r="CY44" i="63"/>
  <c r="CQ44" i="63"/>
  <c r="CI44" i="63"/>
  <c r="CA44" i="63"/>
  <c r="BS44" i="63"/>
  <c r="BS100" i="63" s="1"/>
  <c r="DD43" i="63"/>
  <c r="CV43" i="63"/>
  <c r="CN43" i="63"/>
  <c r="CF43" i="63"/>
  <c r="BX43" i="63"/>
  <c r="BX99" i="63" s="1"/>
  <c r="DI42" i="63"/>
  <c r="DA42" i="63"/>
  <c r="CS42" i="63"/>
  <c r="CK42" i="63"/>
  <c r="CC42" i="63"/>
  <c r="BU42" i="63"/>
  <c r="CQ46" i="63"/>
  <c r="CN45" i="63"/>
  <c r="CK44" i="63"/>
  <c r="BZ43" i="63"/>
  <c r="BZ99" i="63" s="1"/>
  <c r="DD46" i="63"/>
  <c r="CV46" i="63"/>
  <c r="CN46" i="63"/>
  <c r="CF46" i="63"/>
  <c r="BX46" i="63"/>
  <c r="DI45" i="63"/>
  <c r="DA45" i="63"/>
  <c r="CS45" i="63"/>
  <c r="CK45" i="63"/>
  <c r="CC45" i="63"/>
  <c r="BU45" i="63"/>
  <c r="BU101" i="63" s="1"/>
  <c r="DF44" i="63"/>
  <c r="CX44" i="63"/>
  <c r="CP44" i="63"/>
  <c r="CH44" i="63"/>
  <c r="BZ44" i="63"/>
  <c r="BZ100" i="63" s="1"/>
  <c r="BR44" i="63"/>
  <c r="BR100" i="63" s="1"/>
  <c r="DC43" i="63"/>
  <c r="CU43" i="63"/>
  <c r="CM43" i="63"/>
  <c r="CE43" i="63"/>
  <c r="BW43" i="63"/>
  <c r="BW99" i="63" s="1"/>
  <c r="DH42" i="63"/>
  <c r="CZ42" i="63"/>
  <c r="CR42" i="63"/>
  <c r="CJ42" i="63"/>
  <c r="CB42" i="63"/>
  <c r="BT42" i="63"/>
  <c r="DG46" i="63"/>
  <c r="CV45" i="63"/>
  <c r="DA44" i="63"/>
  <c r="CP43" i="63"/>
  <c r="BW42" i="63"/>
  <c r="DC46" i="63"/>
  <c r="CU46" i="63"/>
  <c r="CM46" i="63"/>
  <c r="CE46" i="63"/>
  <c r="BW46" i="63"/>
  <c r="DH45" i="63"/>
  <c r="CZ45" i="63"/>
  <c r="CR45" i="63"/>
  <c r="CJ45" i="63"/>
  <c r="CB45" i="63"/>
  <c r="BT45" i="63"/>
  <c r="BT101" i="63" s="1"/>
  <c r="DE44" i="63"/>
  <c r="CW44" i="63"/>
  <c r="CO44" i="63"/>
  <c r="CG44" i="63"/>
  <c r="BY44" i="63"/>
  <c r="BY100" i="63" s="1"/>
  <c r="BQ44" i="63"/>
  <c r="BQ100" i="63" s="1"/>
  <c r="DB43" i="63"/>
  <c r="CT43" i="63"/>
  <c r="CL43" i="63"/>
  <c r="CD43" i="63"/>
  <c r="BV43" i="63"/>
  <c r="BV99" i="63" s="1"/>
  <c r="DG42" i="63"/>
  <c r="CY42" i="63"/>
  <c r="CQ42" i="63"/>
  <c r="CI42" i="63"/>
  <c r="CA42" i="63"/>
  <c r="BS42" i="63"/>
  <c r="DD45" i="63"/>
  <c r="BU44" i="63"/>
  <c r="BU100" i="63" s="1"/>
  <c r="DC42" i="63"/>
  <c r="BY41" i="63"/>
  <c r="CL41" i="63"/>
  <c r="DC41" i="63"/>
  <c r="BZ41" i="63"/>
  <c r="CY41" i="63"/>
  <c r="CC41" i="63"/>
  <c r="CT41" i="63"/>
  <c r="CG41" i="63"/>
  <c r="CH41" i="63"/>
  <c r="DG41" i="63"/>
  <c r="CK41" i="63"/>
  <c r="DB41" i="63"/>
  <c r="BX41" i="63"/>
  <c r="CP41" i="63"/>
  <c r="DE41" i="63"/>
  <c r="CS41" i="63"/>
  <c r="CO41" i="63"/>
  <c r="CF41" i="63"/>
  <c r="CX41" i="63"/>
  <c r="CB41" i="63"/>
  <c r="DA41" i="63"/>
  <c r="BW41" i="63"/>
  <c r="CN41" i="63"/>
  <c r="DF41" i="63"/>
  <c r="CJ41" i="63"/>
  <c r="DI41" i="63"/>
  <c r="CE41" i="63"/>
  <c r="CV41" i="63"/>
  <c r="CA41" i="63"/>
  <c r="CR41" i="63"/>
  <c r="BV41" i="63"/>
  <c r="CM41" i="63"/>
  <c r="DD41" i="63"/>
  <c r="CI41" i="63"/>
  <c r="CZ41" i="63"/>
  <c r="CD41" i="63"/>
  <c r="CU41" i="63"/>
  <c r="CW41" i="63"/>
  <c r="CQ41" i="63"/>
  <c r="DH41" i="63"/>
  <c r="BC46" i="63"/>
  <c r="BC57" i="63" s="1"/>
  <c r="BO43" i="63"/>
  <c r="BO58" i="63" s="1"/>
  <c r="BG43" i="63"/>
  <c r="AY43" i="63"/>
  <c r="BB46" i="63"/>
  <c r="BB57" i="63" s="1"/>
  <c r="BN43" i="63"/>
  <c r="AX43" i="63"/>
  <c r="BI43" i="63"/>
  <c r="BI46" i="63"/>
  <c r="BI57" i="63" s="1"/>
  <c r="BA46" i="63"/>
  <c r="BM43" i="63"/>
  <c r="AW43" i="63"/>
  <c r="BH46" i="63"/>
  <c r="BH57" i="63" s="1"/>
  <c r="AZ46" i="63"/>
  <c r="BD43" i="63"/>
  <c r="BD58" i="63" s="1"/>
  <c r="BG46" i="63"/>
  <c r="BG57" i="63" s="1"/>
  <c r="AY46" i="63"/>
  <c r="AY57" i="63" s="1"/>
  <c r="BK43" i="63"/>
  <c r="BK58" i="63" s="1"/>
  <c r="BC43" i="63"/>
  <c r="BN46" i="63"/>
  <c r="BN57" i="63" s="1"/>
  <c r="AX46" i="63"/>
  <c r="AX57" i="63" s="1"/>
  <c r="BJ43" i="63"/>
  <c r="BJ58" i="63" s="1"/>
  <c r="BB43" i="63"/>
  <c r="AW46" i="63"/>
  <c r="AW57" i="63" s="1"/>
  <c r="BM46" i="63"/>
  <c r="BM57" i="63" s="1"/>
  <c r="BL46" i="63"/>
  <c r="BP43" i="63"/>
  <c r="BP58" i="63" s="1"/>
  <c r="BH43" i="63"/>
  <c r="FM54" i="64"/>
  <c r="FE54" i="64"/>
  <c r="EW54" i="64"/>
  <c r="EO54" i="64"/>
  <c r="EG54" i="64"/>
  <c r="EG110" i="64" s="1"/>
  <c r="FJ45" i="64"/>
  <c r="FB45" i="64"/>
  <c r="ET45" i="64"/>
  <c r="EL45" i="64"/>
  <c r="ED45" i="64"/>
  <c r="FJ44" i="64"/>
  <c r="FB44" i="64"/>
  <c r="ET44" i="64"/>
  <c r="EL44" i="64"/>
  <c r="ED44" i="64"/>
  <c r="ED100" i="64" s="1"/>
  <c r="FJ43" i="64"/>
  <c r="FB43" i="64"/>
  <c r="ET43" i="64"/>
  <c r="EL43" i="64"/>
  <c r="ED43" i="64"/>
  <c r="ED99" i="64" s="1"/>
  <c r="FJ42" i="64"/>
  <c r="FB42" i="64"/>
  <c r="ET42" i="64"/>
  <c r="EL42" i="64"/>
  <c r="ED42" i="64"/>
  <c r="ED98" i="64" s="1"/>
  <c r="FK54" i="64"/>
  <c r="EU54" i="64"/>
  <c r="EZ45" i="64"/>
  <c r="EJ44" i="64"/>
  <c r="FH42" i="64"/>
  <c r="FL54" i="64"/>
  <c r="FD54" i="64"/>
  <c r="EV54" i="64"/>
  <c r="EN54" i="64"/>
  <c r="EF54" i="64"/>
  <c r="EF110" i="64" s="1"/>
  <c r="FQ45" i="64"/>
  <c r="FI45" i="64"/>
  <c r="FA45" i="64"/>
  <c r="ES45" i="64"/>
  <c r="EK45" i="64"/>
  <c r="FQ44" i="64"/>
  <c r="FI44" i="64"/>
  <c r="FA44" i="64"/>
  <c r="ES44" i="64"/>
  <c r="EK44" i="64"/>
  <c r="FQ43" i="64"/>
  <c r="FI43" i="64"/>
  <c r="FA43" i="64"/>
  <c r="ES43" i="64"/>
  <c r="EK43" i="64"/>
  <c r="FQ42" i="64"/>
  <c r="FI42" i="64"/>
  <c r="FA42" i="64"/>
  <c r="ES42" i="64"/>
  <c r="EK42" i="64"/>
  <c r="FC54" i="64"/>
  <c r="EM54" i="64"/>
  <c r="EE54" i="64"/>
  <c r="EE110" i="64" s="1"/>
  <c r="FH45" i="64"/>
  <c r="ER44" i="64"/>
  <c r="EJ43" i="64"/>
  <c r="FJ54" i="64"/>
  <c r="FB54" i="64"/>
  <c r="ET54" i="64"/>
  <c r="EL54" i="64"/>
  <c r="ED54" i="64"/>
  <c r="ED110" i="64" s="1"/>
  <c r="FO45" i="64"/>
  <c r="FG45" i="64"/>
  <c r="EY45" i="64"/>
  <c r="EQ45" i="64"/>
  <c r="EI45" i="64"/>
  <c r="FO44" i="64"/>
  <c r="FG44" i="64"/>
  <c r="EY44" i="64"/>
  <c r="EQ44" i="64"/>
  <c r="EI44" i="64"/>
  <c r="FO43" i="64"/>
  <c r="FG43" i="64"/>
  <c r="EY43" i="64"/>
  <c r="EQ43" i="64"/>
  <c r="EI43" i="64"/>
  <c r="FO42" i="64"/>
  <c r="FG42" i="64"/>
  <c r="EY42" i="64"/>
  <c r="EQ42" i="64"/>
  <c r="EI42" i="64"/>
  <c r="EJ45" i="64"/>
  <c r="FH43" i="64"/>
  <c r="EZ42" i="64"/>
  <c r="FQ54" i="64"/>
  <c r="FI54" i="64"/>
  <c r="FA54" i="64"/>
  <c r="ES54" i="64"/>
  <c r="EK54" i="64"/>
  <c r="FN45" i="64"/>
  <c r="FF45" i="64"/>
  <c r="EX45" i="64"/>
  <c r="EP45" i="64"/>
  <c r="EH45" i="64"/>
  <c r="FN44" i="64"/>
  <c r="FF44" i="64"/>
  <c r="EX44" i="64"/>
  <c r="EP44" i="64"/>
  <c r="EH44" i="64"/>
  <c r="EH100" i="64" s="1"/>
  <c r="FN43" i="64"/>
  <c r="FF43" i="64"/>
  <c r="EX43" i="64"/>
  <c r="EP43" i="64"/>
  <c r="EH43" i="64"/>
  <c r="EH99" i="64" s="1"/>
  <c r="FN42" i="64"/>
  <c r="FF42" i="64"/>
  <c r="EX42" i="64"/>
  <c r="EP42" i="64"/>
  <c r="EH42" i="64"/>
  <c r="EH98" i="64" s="1"/>
  <c r="ER45" i="64"/>
  <c r="FP43" i="64"/>
  <c r="ER42" i="64"/>
  <c r="FP54" i="64"/>
  <c r="FH54" i="64"/>
  <c r="EZ54" i="64"/>
  <c r="ER54" i="64"/>
  <c r="EJ54" i="64"/>
  <c r="FM45" i="64"/>
  <c r="FE45" i="64"/>
  <c r="EW45" i="64"/>
  <c r="EO45" i="64"/>
  <c r="EG45" i="64"/>
  <c r="FM44" i="64"/>
  <c r="FE44" i="64"/>
  <c r="EW44" i="64"/>
  <c r="EO44" i="64"/>
  <c r="EG44" i="64"/>
  <c r="EG100" i="64" s="1"/>
  <c r="FM43" i="64"/>
  <c r="FE43" i="64"/>
  <c r="EW43" i="64"/>
  <c r="EO43" i="64"/>
  <c r="EG43" i="64"/>
  <c r="EG99" i="64" s="1"/>
  <c r="FM42" i="64"/>
  <c r="FE42" i="64"/>
  <c r="EW42" i="64"/>
  <c r="EO42" i="64"/>
  <c r="EG42" i="64"/>
  <c r="EG98" i="64" s="1"/>
  <c r="FP45" i="64"/>
  <c r="EZ44" i="64"/>
  <c r="ER43" i="64"/>
  <c r="FO54" i="64"/>
  <c r="FG54" i="64"/>
  <c r="EY54" i="64"/>
  <c r="EQ54" i="64"/>
  <c r="EI54" i="64"/>
  <c r="FL45" i="64"/>
  <c r="FD45" i="64"/>
  <c r="EV45" i="64"/>
  <c r="EN45" i="64"/>
  <c r="EF45" i="64"/>
  <c r="FL44" i="64"/>
  <c r="FD44" i="64"/>
  <c r="EV44" i="64"/>
  <c r="EN44" i="64"/>
  <c r="EF44" i="64"/>
  <c r="EF100" i="64" s="1"/>
  <c r="FL43" i="64"/>
  <c r="FD43" i="64"/>
  <c r="EV43" i="64"/>
  <c r="EN43" i="64"/>
  <c r="EF43" i="64"/>
  <c r="EF99" i="64" s="1"/>
  <c r="FL42" i="64"/>
  <c r="FD42" i="64"/>
  <c r="EV42" i="64"/>
  <c r="EN42" i="64"/>
  <c r="EF42" i="64"/>
  <c r="EF98" i="64" s="1"/>
  <c r="FH44" i="64"/>
  <c r="EZ43" i="64"/>
  <c r="EJ42" i="64"/>
  <c r="FN54" i="64"/>
  <c r="FF54" i="64"/>
  <c r="EX54" i="64"/>
  <c r="EP54" i="64"/>
  <c r="EH54" i="64"/>
  <c r="EH110" i="64" s="1"/>
  <c r="FK45" i="64"/>
  <c r="FC45" i="64"/>
  <c r="EU45" i="64"/>
  <c r="EM45" i="64"/>
  <c r="EE45" i="64"/>
  <c r="FK44" i="64"/>
  <c r="FC44" i="64"/>
  <c r="EU44" i="64"/>
  <c r="EM44" i="64"/>
  <c r="EE44" i="64"/>
  <c r="EE100" i="64" s="1"/>
  <c r="FK43" i="64"/>
  <c r="FC43" i="64"/>
  <c r="EU43" i="64"/>
  <c r="EM43" i="64"/>
  <c r="EE43" i="64"/>
  <c r="EE99" i="64" s="1"/>
  <c r="FK42" i="64"/>
  <c r="FC42" i="64"/>
  <c r="EU42" i="64"/>
  <c r="EM42" i="64"/>
  <c r="EE42" i="64"/>
  <c r="EE98" i="64" s="1"/>
  <c r="FP44" i="64"/>
  <c r="FP42" i="64"/>
  <c r="BT41" i="63"/>
  <c r="BU41" i="63"/>
  <c r="BQ41" i="63"/>
  <c r="BR41" i="63"/>
  <c r="BS41" i="63"/>
  <c r="FN53" i="64"/>
  <c r="FM53" i="64"/>
  <c r="FC53" i="64"/>
  <c r="ED53" i="64"/>
  <c r="EZ53" i="64"/>
  <c r="FP47" i="64"/>
  <c r="EK47" i="64"/>
  <c r="FF47" i="64"/>
  <c r="EG47" i="64"/>
  <c r="EU47" i="64"/>
  <c r="FK49" i="64"/>
  <c r="FB49" i="64"/>
  <c r="ES49" i="64"/>
  <c r="FO49" i="64"/>
  <c r="EP49" i="64"/>
  <c r="FH52" i="64"/>
  <c r="FG52" i="64"/>
  <c r="EW52" i="64"/>
  <c r="FK52" i="64"/>
  <c r="EL52" i="64"/>
  <c r="EZ46" i="64"/>
  <c r="FO46" i="64"/>
  <c r="EX46" i="64"/>
  <c r="EG46" i="64"/>
  <c r="EU46" i="64"/>
  <c r="DF53" i="63"/>
  <c r="DD53" i="63"/>
  <c r="CO53" i="63"/>
  <c r="CJ53" i="63"/>
  <c r="CI53" i="63"/>
  <c r="CR47" i="63"/>
  <c r="DC47" i="63"/>
  <c r="BW47" i="63"/>
  <c r="CK47" i="63"/>
  <c r="CH47" i="63"/>
  <c r="BV47" i="63"/>
  <c r="CP49" i="63"/>
  <c r="CV49" i="63"/>
  <c r="CS49" i="63"/>
  <c r="CZ49" i="63"/>
  <c r="CQ49" i="63"/>
  <c r="BY50" i="63"/>
  <c r="DG52" i="63"/>
  <c r="CA52" i="63"/>
  <c r="CT52" i="63"/>
  <c r="CS52" i="63"/>
  <c r="CN52" i="63"/>
  <c r="CK54" i="63"/>
  <c r="CQ54" i="63"/>
  <c r="CR54" i="63"/>
  <c r="CU54" i="63"/>
  <c r="CL54" i="63"/>
  <c r="CY48" i="63"/>
  <c r="DF48" i="63"/>
  <c r="BZ48" i="63"/>
  <c r="CF48" i="63"/>
  <c r="CW48" i="63"/>
  <c r="FF53" i="64"/>
  <c r="FE53" i="64"/>
  <c r="EU53" i="64"/>
  <c r="FQ53" i="64"/>
  <c r="ER53" i="64"/>
  <c r="FH47" i="64"/>
  <c r="EZ47" i="64"/>
  <c r="EX47" i="64"/>
  <c r="FL47" i="64"/>
  <c r="EM47" i="64"/>
  <c r="FL49" i="64"/>
  <c r="ET49" i="64"/>
  <c r="EK49" i="64"/>
  <c r="FG49" i="64"/>
  <c r="EH49" i="64"/>
  <c r="EZ52" i="64"/>
  <c r="EY52" i="64"/>
  <c r="EO52" i="64"/>
  <c r="FC52" i="64"/>
  <c r="ED52" i="64"/>
  <c r="FQ46" i="64"/>
  <c r="FG46" i="64"/>
  <c r="EP46" i="64"/>
  <c r="FL46" i="64"/>
  <c r="EM46" i="64"/>
  <c r="DB53" i="63"/>
  <c r="CV53" i="63"/>
  <c r="CK53" i="63"/>
  <c r="CB53" i="63"/>
  <c r="CA53" i="63"/>
  <c r="CN47" i="63"/>
  <c r="CY47" i="63"/>
  <c r="BS47" i="63"/>
  <c r="CG47" i="63"/>
  <c r="BR47" i="63"/>
  <c r="CL49" i="63"/>
  <c r="CN49" i="63"/>
  <c r="CO49" i="63"/>
  <c r="CR49" i="63"/>
  <c r="CM49" i="63"/>
  <c r="CA50" i="63"/>
  <c r="DC52" i="63"/>
  <c r="BW52" i="63"/>
  <c r="CP52" i="63"/>
  <c r="CK52" i="63"/>
  <c r="CF52" i="63"/>
  <c r="CG54" i="63"/>
  <c r="CI54" i="63"/>
  <c r="CN54" i="63"/>
  <c r="CM54" i="63"/>
  <c r="CH54" i="63"/>
  <c r="CU48" i="63"/>
  <c r="DB48" i="63"/>
  <c r="BV48" i="63"/>
  <c r="CB48" i="63"/>
  <c r="CG48" i="63"/>
  <c r="EH46" i="63"/>
  <c r="EX53" i="64"/>
  <c r="EW53" i="64"/>
  <c r="EM53" i="64"/>
  <c r="FI53" i="64"/>
  <c r="EJ53" i="64"/>
  <c r="ER47" i="64"/>
  <c r="FO47" i="64"/>
  <c r="EP47" i="64"/>
  <c r="FD47" i="64"/>
  <c r="EE47" i="64"/>
  <c r="FD49" i="64"/>
  <c r="EL49" i="64"/>
  <c r="FP49" i="64"/>
  <c r="EY49" i="64"/>
  <c r="EU49" i="64"/>
  <c r="ER52" i="64"/>
  <c r="EQ52" i="64"/>
  <c r="EG52" i="64"/>
  <c r="EU52" i="64"/>
  <c r="FQ52" i="64"/>
  <c r="FI46" i="64"/>
  <c r="EY46" i="64"/>
  <c r="EH46" i="64"/>
  <c r="FD46" i="64"/>
  <c r="EE46" i="64"/>
  <c r="CX53" i="63"/>
  <c r="CN53" i="63"/>
  <c r="CG53" i="63"/>
  <c r="BT53" i="63"/>
  <c r="BW53" i="63"/>
  <c r="CJ47" i="63"/>
  <c r="CU47" i="63"/>
  <c r="DI47" i="63"/>
  <c r="CC47" i="63"/>
  <c r="CD47" i="63"/>
  <c r="DK49" i="63"/>
  <c r="CH49" i="63"/>
  <c r="CB49" i="63"/>
  <c r="CK49" i="63"/>
  <c r="CF49" i="63"/>
  <c r="CI49" i="63"/>
  <c r="CF50" i="63"/>
  <c r="CY52" i="63"/>
  <c r="DE52" i="63"/>
  <c r="CL52" i="63"/>
  <c r="CC52" i="63"/>
  <c r="CB52" i="63"/>
  <c r="CC54" i="63"/>
  <c r="CA54" i="63"/>
  <c r="CJ54" i="63"/>
  <c r="CE54" i="63"/>
  <c r="CD54" i="63"/>
  <c r="CQ48" i="63"/>
  <c r="CX48" i="63"/>
  <c r="DH48" i="63"/>
  <c r="BX48" i="63"/>
  <c r="DE48" i="63"/>
  <c r="EP53" i="64"/>
  <c r="EO53" i="64"/>
  <c r="EE53" i="64"/>
  <c r="FA53" i="64"/>
  <c r="FO53" i="64"/>
  <c r="FJ47" i="64"/>
  <c r="EJ47" i="64"/>
  <c r="FG47" i="64"/>
  <c r="EH47" i="64"/>
  <c r="EV47" i="64"/>
  <c r="FM49" i="64"/>
  <c r="EV49" i="64"/>
  <c r="ED49" i="64"/>
  <c r="FH49" i="64"/>
  <c r="EQ49" i="64"/>
  <c r="CK51" i="63"/>
  <c r="EJ52" i="64"/>
  <c r="EI52" i="64"/>
  <c r="FL52" i="64"/>
  <c r="EM52" i="64"/>
  <c r="FI52" i="64"/>
  <c r="FJ46" i="64"/>
  <c r="FA46" i="64"/>
  <c r="EQ46" i="64"/>
  <c r="FH46" i="64"/>
  <c r="EV46" i="64"/>
  <c r="CT53" i="63"/>
  <c r="CF53" i="63"/>
  <c r="CC53" i="63"/>
  <c r="DG53" i="63"/>
  <c r="BS53" i="63"/>
  <c r="CF47" i="63"/>
  <c r="CQ47" i="63"/>
  <c r="DE47" i="63"/>
  <c r="BY47" i="63"/>
  <c r="DF47" i="63"/>
  <c r="DJ49" i="63"/>
  <c r="CD49" i="63"/>
  <c r="BT49" i="63"/>
  <c r="CG49" i="63"/>
  <c r="BX49" i="63"/>
  <c r="CE49" i="63"/>
  <c r="CB50" i="63"/>
  <c r="CU52" i="63"/>
  <c r="CW52" i="63"/>
  <c r="CH52" i="63"/>
  <c r="DH52" i="63"/>
  <c r="DI54" i="63"/>
  <c r="BY54" i="63"/>
  <c r="BS54" i="63"/>
  <c r="CF54" i="63"/>
  <c r="BW54" i="63"/>
  <c r="BZ54" i="63"/>
  <c r="CM48" i="63"/>
  <c r="CT48" i="63"/>
  <c r="CZ48" i="63"/>
  <c r="CS48" i="63"/>
  <c r="CC48" i="63"/>
  <c r="EH53" i="64"/>
  <c r="EG53" i="64"/>
  <c r="FJ53" i="64"/>
  <c r="ES53" i="64"/>
  <c r="FG53" i="64"/>
  <c r="FB47" i="64"/>
  <c r="FQ47" i="64"/>
  <c r="EY47" i="64"/>
  <c r="FM47" i="64"/>
  <c r="EN47" i="64"/>
  <c r="FE49" i="64"/>
  <c r="EN49" i="64"/>
  <c r="FC49" i="64"/>
  <c r="EZ49" i="64"/>
  <c r="EI49" i="64"/>
  <c r="FN52" i="64"/>
  <c r="FF52" i="64"/>
  <c r="FD52" i="64"/>
  <c r="EE52" i="64"/>
  <c r="FA52" i="64"/>
  <c r="FB46" i="64"/>
  <c r="ES46" i="64"/>
  <c r="EI46" i="64"/>
  <c r="FM46" i="64"/>
  <c r="EN46" i="64"/>
  <c r="CL53" i="63"/>
  <c r="BX53" i="63"/>
  <c r="BQ53" i="63"/>
  <c r="DC53" i="63"/>
  <c r="DH47" i="63"/>
  <c r="CB47" i="63"/>
  <c r="CM47" i="63"/>
  <c r="DA47" i="63"/>
  <c r="BU47" i="63"/>
  <c r="CP47" i="63"/>
  <c r="DF49" i="63"/>
  <c r="BZ49" i="63"/>
  <c r="DI49" i="63"/>
  <c r="CC49" i="63"/>
  <c r="DG49" i="63"/>
  <c r="CA49" i="63"/>
  <c r="BX50" i="63"/>
  <c r="CQ52" i="63"/>
  <c r="CO52" i="63"/>
  <c r="CD52" i="63"/>
  <c r="DD52" i="63"/>
  <c r="DA54" i="63"/>
  <c r="BU54" i="63"/>
  <c r="DH54" i="63"/>
  <c r="CB54" i="63"/>
  <c r="DF54" i="63"/>
  <c r="BV54" i="63"/>
  <c r="CI48" i="63"/>
  <c r="CP48" i="63"/>
  <c r="CV48" i="63"/>
  <c r="CK48" i="63"/>
  <c r="DA48" i="63"/>
  <c r="EC46" i="63"/>
  <c r="EC57" i="63" s="1"/>
  <c r="FL53" i="64"/>
  <c r="EV53" i="64"/>
  <c r="FB53" i="64"/>
  <c r="EK53" i="64"/>
  <c r="EY53" i="64"/>
  <c r="ET47" i="64"/>
  <c r="FI47" i="64"/>
  <c r="EQ47" i="64"/>
  <c r="FE47" i="64"/>
  <c r="EF47" i="64"/>
  <c r="EW49" i="64"/>
  <c r="EF49" i="64"/>
  <c r="FQ49" i="64"/>
  <c r="ER49" i="64"/>
  <c r="FN49" i="64"/>
  <c r="EX52" i="64"/>
  <c r="EP52" i="64"/>
  <c r="EV52" i="64"/>
  <c r="FJ52" i="64"/>
  <c r="ES52" i="64"/>
  <c r="ET46" i="64"/>
  <c r="EK46" i="64"/>
  <c r="EJ46" i="64"/>
  <c r="FE46" i="64"/>
  <c r="EF46" i="64"/>
  <c r="CH53" i="63"/>
  <c r="DE53" i="63"/>
  <c r="DH53" i="63"/>
  <c r="CY53" i="63"/>
  <c r="DD47" i="63"/>
  <c r="BX47" i="63"/>
  <c r="CI47" i="63"/>
  <c r="CW47" i="63"/>
  <c r="BQ47" i="63"/>
  <c r="BZ47" i="63"/>
  <c r="DB49" i="63"/>
  <c r="BV49" i="63"/>
  <c r="DE49" i="63"/>
  <c r="BY49" i="63"/>
  <c r="DC49" i="63"/>
  <c r="BW49" i="63"/>
  <c r="CE50" i="63"/>
  <c r="CM52" i="63"/>
  <c r="CG52" i="63"/>
  <c r="BV52" i="63"/>
  <c r="CZ52" i="63"/>
  <c r="CW54" i="63"/>
  <c r="BQ54" i="63"/>
  <c r="DD54" i="63"/>
  <c r="BX54" i="63"/>
  <c r="DB54" i="63"/>
  <c r="BR54" i="63"/>
  <c r="CE48" i="63"/>
  <c r="CL48" i="63"/>
  <c r="CR48" i="63"/>
  <c r="CO48" i="63"/>
  <c r="FD53" i="64"/>
  <c r="EF53" i="64"/>
  <c r="ET53" i="64"/>
  <c r="FP53" i="64"/>
  <c r="EQ53" i="64"/>
  <c r="EL47" i="64"/>
  <c r="FA47" i="64"/>
  <c r="EI47" i="64"/>
  <c r="EW47" i="64"/>
  <c r="FK47" i="64"/>
  <c r="EO49" i="64"/>
  <c r="EE49" i="64"/>
  <c r="FI49" i="64"/>
  <c r="EJ49" i="64"/>
  <c r="FF49" i="64"/>
  <c r="EH52" i="64"/>
  <c r="FM52" i="64"/>
  <c r="EN52" i="64"/>
  <c r="FB52" i="64"/>
  <c r="EK52" i="64"/>
  <c r="EL46" i="64"/>
  <c r="FP46" i="64"/>
  <c r="FN46" i="64"/>
  <c r="EW46" i="64"/>
  <c r="FK46" i="64"/>
  <c r="BV53" i="63"/>
  <c r="DA53" i="63"/>
  <c r="CZ53" i="63"/>
  <c r="CU53" i="63"/>
  <c r="CZ47" i="63"/>
  <c r="BT47" i="63"/>
  <c r="CE47" i="63"/>
  <c r="CS47" i="63"/>
  <c r="CT47" i="63"/>
  <c r="DB47" i="63"/>
  <c r="CX49" i="63"/>
  <c r="BR49" i="63"/>
  <c r="DA49" i="63"/>
  <c r="BQ49" i="63"/>
  <c r="CY49" i="63"/>
  <c r="BS49" i="63"/>
  <c r="BW50" i="63"/>
  <c r="CI52" i="63"/>
  <c r="DF52" i="63"/>
  <c r="DI52" i="63"/>
  <c r="CV52" i="63"/>
  <c r="CS54" i="63"/>
  <c r="DG54" i="63"/>
  <c r="CZ54" i="63"/>
  <c r="BT54" i="63"/>
  <c r="CX54" i="63"/>
  <c r="DG48" i="63"/>
  <c r="CA48" i="63"/>
  <c r="CH48" i="63"/>
  <c r="CN48" i="63"/>
  <c r="BY48" i="63"/>
  <c r="EN53" i="64"/>
  <c r="FK53" i="64"/>
  <c r="EL53" i="64"/>
  <c r="FH53" i="64"/>
  <c r="EI53" i="64"/>
  <c r="ED47" i="64"/>
  <c r="ES47" i="64"/>
  <c r="FN47" i="64"/>
  <c r="EO47" i="64"/>
  <c r="FC47" i="64"/>
  <c r="EG49" i="64"/>
  <c r="FJ49" i="64"/>
  <c r="FA49" i="64"/>
  <c r="EM49" i="64"/>
  <c r="EX49" i="64"/>
  <c r="FP52" i="64"/>
  <c r="FO52" i="64"/>
  <c r="FE52" i="64"/>
  <c r="EF52" i="64"/>
  <c r="ET52" i="64"/>
  <c r="ED46" i="64"/>
  <c r="ER46" i="64"/>
  <c r="FF46" i="64"/>
  <c r="EO46" i="64"/>
  <c r="FC46" i="64"/>
  <c r="BR53" i="63"/>
  <c r="CS53" i="63"/>
  <c r="CR53" i="63"/>
  <c r="CM53" i="63"/>
  <c r="CV47" i="63"/>
  <c r="DG47" i="63"/>
  <c r="CA47" i="63"/>
  <c r="CO47" i="63"/>
  <c r="CX47" i="63"/>
  <c r="CL47" i="63"/>
  <c r="CT49" i="63"/>
  <c r="DD49" i="63"/>
  <c r="CW49" i="63"/>
  <c r="DH49" i="63"/>
  <c r="CU49" i="63"/>
  <c r="CC50" i="63"/>
  <c r="BV50" i="63"/>
  <c r="CE52" i="63"/>
  <c r="CX52" i="63"/>
  <c r="DA52" i="63"/>
  <c r="CR52" i="63"/>
  <c r="CO54" i="63"/>
  <c r="CY54" i="63"/>
  <c r="CV54" i="63"/>
  <c r="DC54" i="63"/>
  <c r="CP54" i="63"/>
  <c r="DC48" i="63"/>
  <c r="BW48" i="63"/>
  <c r="CD48" i="63"/>
  <c r="CJ48" i="63"/>
  <c r="DI48" i="63"/>
  <c r="KG54" i="64"/>
  <c r="KG43" i="64"/>
  <c r="KI47" i="64"/>
  <c r="KH49" i="64"/>
  <c r="KE54" i="64"/>
  <c r="KH43" i="64"/>
  <c r="EL43" i="63"/>
  <c r="EL58" i="63" s="1"/>
  <c r="KI45" i="64"/>
  <c r="KI46" i="64"/>
  <c r="KI42" i="64"/>
  <c r="KI44" i="64"/>
  <c r="KL47" i="64"/>
  <c r="EJ43" i="63"/>
  <c r="EJ58" i="63" s="1"/>
  <c r="KE42" i="64"/>
  <c r="KH45" i="64"/>
  <c r="KJ47" i="64"/>
  <c r="KJ54" i="64"/>
  <c r="KJ53" i="64"/>
  <c r="KJ43" i="64"/>
  <c r="KL54" i="64"/>
  <c r="KK47" i="64"/>
  <c r="KJ46" i="64"/>
  <c r="KI43" i="64"/>
  <c r="KL46" i="64"/>
  <c r="KH44" i="64"/>
  <c r="KL49" i="64"/>
  <c r="KH52" i="64"/>
  <c r="KG53" i="64"/>
  <c r="KK45" i="64"/>
  <c r="KF42" i="64"/>
  <c r="KJ45" i="64"/>
  <c r="KE49" i="64"/>
  <c r="KF44" i="64"/>
  <c r="KE43" i="64"/>
  <c r="KF47" i="64"/>
  <c r="KK43" i="64"/>
  <c r="KI54" i="64"/>
  <c r="KJ44" i="64"/>
  <c r="KF53" i="64"/>
  <c r="KK52" i="64"/>
  <c r="KE53" i="64"/>
  <c r="KH54" i="64"/>
  <c r="KL52" i="64"/>
  <c r="KE45" i="64"/>
  <c r="KK54" i="64"/>
  <c r="KH42" i="64"/>
  <c r="KE44" i="64"/>
  <c r="KK53" i="64"/>
  <c r="KF54" i="64"/>
  <c r="KJ52" i="64"/>
  <c r="KG45" i="64"/>
  <c r="KL42" i="64"/>
  <c r="KJ49" i="64"/>
  <c r="KL44" i="64"/>
  <c r="KF46" i="64"/>
  <c r="KH53" i="64"/>
  <c r="KG46" i="64"/>
  <c r="KH46" i="64"/>
  <c r="KG52" i="64"/>
  <c r="KK42" i="64"/>
  <c r="KL53" i="64"/>
  <c r="KK44" i="64"/>
  <c r="KI49" i="64"/>
  <c r="KL43" i="64"/>
  <c r="KG47" i="64"/>
  <c r="KK46" i="64"/>
  <c r="KF52" i="64"/>
  <c r="KF49" i="64"/>
  <c r="KG42" i="64"/>
  <c r="KH47" i="64"/>
  <c r="KE52" i="64"/>
  <c r="KG49" i="64"/>
  <c r="EM46" i="63"/>
  <c r="EM57" i="63" s="1"/>
  <c r="KL45" i="64"/>
  <c r="KK49" i="64"/>
  <c r="KE47" i="64"/>
  <c r="KI52" i="64"/>
  <c r="KG44" i="64"/>
  <c r="KE46" i="64"/>
  <c r="KF43" i="64"/>
  <c r="EM43" i="63"/>
  <c r="EM58" i="63" s="1"/>
  <c r="KF45" i="64"/>
  <c r="EK43" i="63"/>
  <c r="EK58" i="63" s="1"/>
  <c r="KJ42" i="64"/>
  <c r="KI53" i="64"/>
  <c r="DY54" i="64"/>
  <c r="DY110" i="64" s="1"/>
  <c r="DZ45" i="64"/>
  <c r="EB43" i="64"/>
  <c r="EB99" i="64" s="1"/>
  <c r="DY42" i="64"/>
  <c r="DY98" i="64" s="1"/>
  <c r="DV45" i="64"/>
  <c r="DX43" i="64"/>
  <c r="DX99" i="64" s="1"/>
  <c r="DU42" i="64"/>
  <c r="DU98" i="64" s="1"/>
  <c r="EA43" i="64"/>
  <c r="EA99" i="64" s="1"/>
  <c r="DU45" i="64"/>
  <c r="DV43" i="64"/>
  <c r="DV99" i="64" s="1"/>
  <c r="DY45" i="64"/>
  <c r="EC44" i="64"/>
  <c r="EC100" i="64" s="1"/>
  <c r="DZ43" i="64"/>
  <c r="DZ99" i="64" s="1"/>
  <c r="DX44" i="64"/>
  <c r="DX100" i="64" s="1"/>
  <c r="EB44" i="64"/>
  <c r="EB100" i="64" s="1"/>
  <c r="DY43" i="64"/>
  <c r="DY99" i="64" s="1"/>
  <c r="DV54" i="64"/>
  <c r="DV110" i="64" s="1"/>
  <c r="EA44" i="64"/>
  <c r="EA100" i="64" s="1"/>
  <c r="EC42" i="64"/>
  <c r="EC98" i="64" s="1"/>
  <c r="DU54" i="64"/>
  <c r="DU110" i="64" s="1"/>
  <c r="DW44" i="64"/>
  <c r="DW100" i="64" s="1"/>
  <c r="DT43" i="64"/>
  <c r="DT99" i="64" s="1"/>
  <c r="DX45" i="64"/>
  <c r="DW42" i="64"/>
  <c r="DW98" i="64" s="1"/>
  <c r="DX54" i="64"/>
  <c r="DX110" i="64" s="1"/>
  <c r="DT42" i="64"/>
  <c r="DT98" i="64" s="1"/>
  <c r="DU43" i="64"/>
  <c r="DU99" i="64" s="1"/>
  <c r="EB54" i="64"/>
  <c r="EB110" i="64" s="1"/>
  <c r="EC45" i="64"/>
  <c r="DZ44" i="64"/>
  <c r="DZ100" i="64" s="1"/>
  <c r="EB42" i="64"/>
  <c r="EB98" i="64" s="1"/>
  <c r="DT54" i="64"/>
  <c r="DT110" i="64" s="1"/>
  <c r="DV44" i="64"/>
  <c r="DV100" i="64" s="1"/>
  <c r="DX42" i="64"/>
  <c r="DX98" i="64" s="1"/>
  <c r="DW43" i="64"/>
  <c r="DW99" i="64" s="1"/>
  <c r="EA54" i="64"/>
  <c r="EA110" i="64" s="1"/>
  <c r="EB45" i="64"/>
  <c r="DY44" i="64"/>
  <c r="DY100" i="64" s="1"/>
  <c r="EA42" i="64"/>
  <c r="EA98" i="64" s="1"/>
  <c r="DU44" i="64"/>
  <c r="DU100" i="64" s="1"/>
  <c r="DT45" i="64"/>
  <c r="DZ54" i="64"/>
  <c r="DZ110" i="64" s="1"/>
  <c r="EA45" i="64"/>
  <c r="EC43" i="64"/>
  <c r="EC99" i="64" s="1"/>
  <c r="DZ42" i="64"/>
  <c r="DZ98" i="64" s="1"/>
  <c r="DW45" i="64"/>
  <c r="DT44" i="64"/>
  <c r="DT100" i="64" s="1"/>
  <c r="DV42" i="64"/>
  <c r="DV98" i="64" s="1"/>
  <c r="DW54" i="64"/>
  <c r="DW110" i="64" s="1"/>
  <c r="EA41" i="64"/>
  <c r="ER41" i="64"/>
  <c r="FA41" i="64"/>
  <c r="FJ41" i="64"/>
  <c r="EN41" i="64"/>
  <c r="EW41" i="64"/>
  <c r="DW41" i="64"/>
  <c r="DT41" i="64"/>
  <c r="EZ41" i="64"/>
  <c r="FI41" i="64"/>
  <c r="EV41" i="64"/>
  <c r="FE41" i="64"/>
  <c r="EI41" i="64"/>
  <c r="EH41" i="64"/>
  <c r="FH41" i="64"/>
  <c r="FQ41" i="64"/>
  <c r="EE41" i="64"/>
  <c r="FD41" i="64"/>
  <c r="FM41" i="64"/>
  <c r="EQ41" i="64"/>
  <c r="EX41" i="64"/>
  <c r="FP41" i="64"/>
  <c r="EM41" i="64"/>
  <c r="FL41" i="64"/>
  <c r="DV41" i="64"/>
  <c r="EY41" i="64"/>
  <c r="DX41" i="64"/>
  <c r="ED41" i="64"/>
  <c r="EU41" i="64"/>
  <c r="DU41" i="64"/>
  <c r="DZ41" i="64"/>
  <c r="FG41" i="64"/>
  <c r="EL41" i="64"/>
  <c r="FC41" i="64"/>
  <c r="DY41" i="64"/>
  <c r="FF41" i="64"/>
  <c r="FO41" i="64"/>
  <c r="EJ41" i="64"/>
  <c r="FB41" i="64"/>
  <c r="EO41" i="64"/>
  <c r="EK41" i="64"/>
  <c r="ET41" i="64"/>
  <c r="FK41" i="64"/>
  <c r="EG41" i="64"/>
  <c r="EP41" i="64"/>
  <c r="ES41" i="64"/>
  <c r="EF41" i="64"/>
  <c r="FN41" i="64"/>
  <c r="EB41" i="64"/>
  <c r="KI41" i="64"/>
  <c r="EC41" i="64"/>
  <c r="KH41" i="64"/>
  <c r="KK41" i="64"/>
  <c r="KF41" i="64"/>
  <c r="KD41" i="64"/>
  <c r="KG41" i="64"/>
  <c r="KL41" i="64"/>
  <c r="KE41" i="64"/>
  <c r="KJ41" i="64"/>
  <c r="AR45" i="64"/>
  <c r="CE45" i="65"/>
  <c r="CE101" i="65" s="1"/>
  <c r="CB44" i="65"/>
  <c r="CB100" i="65" s="1"/>
  <c r="BT44" i="65"/>
  <c r="BT100" i="65" s="1"/>
  <c r="BL44" i="65"/>
  <c r="BL100" i="65" s="1"/>
  <c r="BS43" i="65"/>
  <c r="BD44" i="65"/>
  <c r="BD100" i="65" s="1"/>
  <c r="BK43" i="65"/>
  <c r="BC43" i="65"/>
  <c r="AU44" i="65"/>
  <c r="AU100" i="65" s="1"/>
  <c r="AT43" i="65"/>
  <c r="AL43" i="65"/>
  <c r="AA44" i="65"/>
  <c r="AA100" i="65" s="1"/>
  <c r="S44" i="65"/>
  <c r="S100" i="65" s="1"/>
  <c r="Z43" i="65"/>
  <c r="F46" i="65"/>
  <c r="E45" i="65"/>
  <c r="E101" i="65" s="1"/>
  <c r="M44" i="65"/>
  <c r="M100" i="65" s="1"/>
  <c r="E44" i="65"/>
  <c r="E100" i="65" s="1"/>
  <c r="M43" i="65"/>
  <c r="E43" i="65"/>
  <c r="DS42" i="64"/>
  <c r="DS98" i="64" s="1"/>
  <c r="DK54" i="64"/>
  <c r="DK110" i="64" s="1"/>
  <c r="DK45" i="64"/>
  <c r="DK44" i="64"/>
  <c r="DK100" i="64" s="1"/>
  <c r="DK43" i="64"/>
  <c r="DK99" i="64" s="1"/>
  <c r="DK42" i="64"/>
  <c r="DK98" i="64" s="1"/>
  <c r="DC54" i="64"/>
  <c r="DC110" i="64" s="1"/>
  <c r="CU54" i="64"/>
  <c r="CU110" i="64" s="1"/>
  <c r="CM54" i="64"/>
  <c r="CM110" i="64" s="1"/>
  <c r="CE54" i="64"/>
  <c r="CE110" i="64" s="1"/>
  <c r="BW54" i="64"/>
  <c r="BW110" i="64" s="1"/>
  <c r="DH45" i="64"/>
  <c r="CZ45" i="64"/>
  <c r="CR45" i="64"/>
  <c r="CJ45" i="64"/>
  <c r="CB45" i="64"/>
  <c r="DH44" i="64"/>
  <c r="DH100" i="64" s="1"/>
  <c r="CZ44" i="64"/>
  <c r="CZ100" i="64" s="1"/>
  <c r="CR44" i="64"/>
  <c r="CR100" i="64" s="1"/>
  <c r="CJ44" i="64"/>
  <c r="CJ100" i="64" s="1"/>
  <c r="CB44" i="64"/>
  <c r="CB100" i="64" s="1"/>
  <c r="DH43" i="64"/>
  <c r="DH99" i="64" s="1"/>
  <c r="CZ43" i="64"/>
  <c r="CZ99" i="64" s="1"/>
  <c r="CR43" i="64"/>
  <c r="CR99" i="64" s="1"/>
  <c r="CJ43" i="64"/>
  <c r="CJ99" i="64" s="1"/>
  <c r="CB43" i="64"/>
  <c r="CB99" i="64" s="1"/>
  <c r="DH42" i="64"/>
  <c r="DH98" i="64" s="1"/>
  <c r="CZ42" i="64"/>
  <c r="CZ98" i="64" s="1"/>
  <c r="CR42" i="64"/>
  <c r="CR98" i="64" s="1"/>
  <c r="CJ42" i="64"/>
  <c r="CJ98" i="64" s="1"/>
  <c r="CB42" i="64"/>
  <c r="CB98" i="64" s="1"/>
  <c r="CD45" i="65"/>
  <c r="CD101" i="65" s="1"/>
  <c r="CA44" i="65"/>
  <c r="CA100" i="65" s="1"/>
  <c r="BS44" i="65"/>
  <c r="BS100" i="65" s="1"/>
  <c r="BZ43" i="65"/>
  <c r="BR43" i="65"/>
  <c r="BK44" i="65"/>
  <c r="BK100" i="65" s="1"/>
  <c r="BC44" i="65"/>
  <c r="BC100" i="65" s="1"/>
  <c r="BJ43" i="65"/>
  <c r="BB43" i="65"/>
  <c r="AT44" i="65"/>
  <c r="AT100" i="65" s="1"/>
  <c r="AL44" i="65"/>
  <c r="AL100" i="65" s="1"/>
  <c r="AS43" i="65"/>
  <c r="AK43" i="65"/>
  <c r="Z44" i="65"/>
  <c r="Z100" i="65" s="1"/>
  <c r="AG43" i="65"/>
  <c r="Y43" i="65"/>
  <c r="E46" i="65"/>
  <c r="D45" i="65"/>
  <c r="D101" i="65" s="1"/>
  <c r="D44" i="65"/>
  <c r="D100" i="65" s="1"/>
  <c r="L43" i="65"/>
  <c r="D43" i="65"/>
  <c r="DS54" i="64"/>
  <c r="DS110" i="64" s="1"/>
  <c r="DR42" i="64"/>
  <c r="DR98" i="64" s="1"/>
  <c r="DJ54" i="64"/>
  <c r="DJ110" i="64" s="1"/>
  <c r="DJ45" i="64"/>
  <c r="DJ44" i="64"/>
  <c r="DJ100" i="64" s="1"/>
  <c r="DJ43" i="64"/>
  <c r="DJ99" i="64" s="1"/>
  <c r="DJ42" i="64"/>
  <c r="DJ98" i="64" s="1"/>
  <c r="DB54" i="64"/>
  <c r="DB110" i="64" s="1"/>
  <c r="CT54" i="64"/>
  <c r="CT110" i="64" s="1"/>
  <c r="CL54" i="64"/>
  <c r="CL110" i="64" s="1"/>
  <c r="CD54" i="64"/>
  <c r="CD110" i="64" s="1"/>
  <c r="BV54" i="64"/>
  <c r="BV110" i="64" s="1"/>
  <c r="DG45" i="64"/>
  <c r="CY45" i="64"/>
  <c r="CQ45" i="64"/>
  <c r="CI45" i="64"/>
  <c r="CA45" i="64"/>
  <c r="DG44" i="64"/>
  <c r="DG100" i="64" s="1"/>
  <c r="CY44" i="64"/>
  <c r="CY100" i="64" s="1"/>
  <c r="CQ44" i="64"/>
  <c r="CQ100" i="64" s="1"/>
  <c r="CI44" i="64"/>
  <c r="CI100" i="64" s="1"/>
  <c r="CA44" i="64"/>
  <c r="CA100" i="64" s="1"/>
  <c r="DG43" i="64"/>
  <c r="DG99" i="64" s="1"/>
  <c r="CY43" i="64"/>
  <c r="CY99" i="64" s="1"/>
  <c r="CQ43" i="64"/>
  <c r="CQ99" i="64" s="1"/>
  <c r="CI43" i="64"/>
  <c r="CI99" i="64" s="1"/>
  <c r="CA43" i="64"/>
  <c r="CA99" i="64" s="1"/>
  <c r="DG42" i="64"/>
  <c r="DG98" i="64" s="1"/>
  <c r="CY42" i="64"/>
  <c r="CY98" i="64" s="1"/>
  <c r="CQ42" i="64"/>
  <c r="CQ98" i="64" s="1"/>
  <c r="CI42" i="64"/>
  <c r="CI98" i="64" s="1"/>
  <c r="AO45" i="64"/>
  <c r="CC45" i="65"/>
  <c r="CC101" i="65" s="1"/>
  <c r="CE43" i="65"/>
  <c r="BZ44" i="65"/>
  <c r="BZ100" i="65" s="1"/>
  <c r="BR44" i="65"/>
  <c r="BR100" i="65" s="1"/>
  <c r="BY43" i="65"/>
  <c r="BQ43" i="65"/>
  <c r="BJ44" i="65"/>
  <c r="BJ100" i="65" s="1"/>
  <c r="BB44" i="65"/>
  <c r="BB100" i="65" s="1"/>
  <c r="BI43" i="65"/>
  <c r="BA43" i="65"/>
  <c r="AS44" i="65"/>
  <c r="AS100" i="65" s="1"/>
  <c r="AK44" i="65"/>
  <c r="AK100" i="65" s="1"/>
  <c r="AR43" i="65"/>
  <c r="AJ43" i="65"/>
  <c r="AG44" i="65"/>
  <c r="AG100" i="65" s="1"/>
  <c r="Y44" i="65"/>
  <c r="Y100" i="65" s="1"/>
  <c r="AF43" i="65"/>
  <c r="X43" i="65"/>
  <c r="D46" i="65"/>
  <c r="K45" i="65"/>
  <c r="K101" i="65" s="1"/>
  <c r="K44" i="65"/>
  <c r="K100" i="65" s="1"/>
  <c r="K43" i="65"/>
  <c r="DR54" i="64"/>
  <c r="DR110" i="64" s="1"/>
  <c r="DS45" i="64"/>
  <c r="DQ54" i="64"/>
  <c r="DQ110" i="64" s="1"/>
  <c r="DQ45" i="64"/>
  <c r="DQ44" i="64"/>
  <c r="DQ100" i="64" s="1"/>
  <c r="DQ43" i="64"/>
  <c r="DQ99" i="64" s="1"/>
  <c r="DQ42" i="64"/>
  <c r="DQ98" i="64" s="1"/>
  <c r="DI54" i="64"/>
  <c r="DI110" i="64" s="1"/>
  <c r="DA54" i="64"/>
  <c r="DA110" i="64" s="1"/>
  <c r="CS54" i="64"/>
  <c r="CS110" i="64" s="1"/>
  <c r="CK54" i="64"/>
  <c r="CK110" i="64" s="1"/>
  <c r="CC54" i="64"/>
  <c r="CC110" i="64" s="1"/>
  <c r="CB45" i="65"/>
  <c r="CB101" i="65" s="1"/>
  <c r="CD43" i="65"/>
  <c r="BY44" i="65"/>
  <c r="BY100" i="65" s="1"/>
  <c r="BQ44" i="65"/>
  <c r="BQ100" i="65" s="1"/>
  <c r="BX43" i="65"/>
  <c r="BP43" i="65"/>
  <c r="BI44" i="65"/>
  <c r="BI100" i="65" s="1"/>
  <c r="BA44" i="65"/>
  <c r="BA100" i="65" s="1"/>
  <c r="BH43" i="65"/>
  <c r="AZ43" i="65"/>
  <c r="AR44" i="65"/>
  <c r="AR100" i="65" s="1"/>
  <c r="AJ44" i="65"/>
  <c r="AJ100" i="65" s="1"/>
  <c r="AQ43" i="65"/>
  <c r="AI43" i="65"/>
  <c r="AF44" i="65"/>
  <c r="AF100" i="65" s="1"/>
  <c r="X44" i="65"/>
  <c r="X100" i="65" s="1"/>
  <c r="AE43" i="65"/>
  <c r="W43" i="65"/>
  <c r="J45" i="65"/>
  <c r="J101" i="65" s="1"/>
  <c r="R44" i="65"/>
  <c r="R100" i="65" s="1"/>
  <c r="J44" i="65"/>
  <c r="J100" i="65" s="1"/>
  <c r="R43" i="65"/>
  <c r="J43" i="65"/>
  <c r="DR45" i="64"/>
  <c r="DP54" i="64"/>
  <c r="DP110" i="64" s="1"/>
  <c r="DP45" i="64"/>
  <c r="DP44" i="64"/>
  <c r="DP100" i="64" s="1"/>
  <c r="DP43" i="64"/>
  <c r="DP99" i="64" s="1"/>
  <c r="DP42" i="64"/>
  <c r="DP98" i="64" s="1"/>
  <c r="DH54" i="64"/>
  <c r="DH110" i="64" s="1"/>
  <c r="CZ54" i="64"/>
  <c r="CZ110" i="64" s="1"/>
  <c r="CR54" i="64"/>
  <c r="CR110" i="64" s="1"/>
  <c r="CB54" i="64"/>
  <c r="CB110" i="64" s="1"/>
  <c r="DE45" i="64"/>
  <c r="CW45" i="64"/>
  <c r="CO45" i="64"/>
  <c r="CG45" i="64"/>
  <c r="BY45" i="64"/>
  <c r="DE44" i="64"/>
  <c r="DE100" i="64" s="1"/>
  <c r="CW44" i="64"/>
  <c r="CW100" i="64" s="1"/>
  <c r="CO44" i="64"/>
  <c r="CO100" i="64" s="1"/>
  <c r="CG44" i="64"/>
  <c r="CG100" i="64" s="1"/>
  <c r="BY44" i="64"/>
  <c r="BY100" i="64" s="1"/>
  <c r="DE43" i="64"/>
  <c r="DE99" i="64" s="1"/>
  <c r="CW43" i="64"/>
  <c r="CW99" i="64" s="1"/>
  <c r="CO43" i="64"/>
  <c r="CO99" i="64" s="1"/>
  <c r="CG43" i="64"/>
  <c r="CG99" i="64" s="1"/>
  <c r="BY43" i="64"/>
  <c r="BY99" i="64" s="1"/>
  <c r="DE42" i="64"/>
  <c r="DE98" i="64" s="1"/>
  <c r="CW42" i="64"/>
  <c r="CW98" i="64" s="1"/>
  <c r="CO42" i="64"/>
  <c r="CO98" i="64" s="1"/>
  <c r="CG42" i="64"/>
  <c r="CG98" i="64" s="1"/>
  <c r="BY42" i="64"/>
  <c r="BY98" i="64" s="1"/>
  <c r="CA45" i="65"/>
  <c r="CA101" i="65" s="1"/>
  <c r="CC43" i="65"/>
  <c r="BX44" i="65"/>
  <c r="BX100" i="65" s="1"/>
  <c r="BP44" i="65"/>
  <c r="BP100" i="65" s="1"/>
  <c r="BW43" i="65"/>
  <c r="BO43" i="65"/>
  <c r="BH44" i="65"/>
  <c r="BH100" i="65" s="1"/>
  <c r="AZ44" i="65"/>
  <c r="AZ100" i="65" s="1"/>
  <c r="BG43" i="65"/>
  <c r="AY43" i="65"/>
  <c r="AQ44" i="65"/>
  <c r="AQ100" i="65" s="1"/>
  <c r="AI44" i="65"/>
  <c r="AI100" i="65" s="1"/>
  <c r="AP43" i="65"/>
  <c r="AH43" i="65"/>
  <c r="AE44" i="65"/>
  <c r="AE100" i="65" s="1"/>
  <c r="W44" i="65"/>
  <c r="W100" i="65" s="1"/>
  <c r="AD43" i="65"/>
  <c r="V43" i="65"/>
  <c r="I45" i="65"/>
  <c r="I101" i="65" s="1"/>
  <c r="Q44" i="65"/>
  <c r="Q100" i="65" s="1"/>
  <c r="I44" i="65"/>
  <c r="I100" i="65" s="1"/>
  <c r="Q43" i="65"/>
  <c r="I43" i="65"/>
  <c r="DS44" i="64"/>
  <c r="DS100" i="64" s="1"/>
  <c r="DO54" i="64"/>
  <c r="DO110" i="64" s="1"/>
  <c r="DO45" i="64"/>
  <c r="DO44" i="64"/>
  <c r="DO100" i="64" s="1"/>
  <c r="DO43" i="64"/>
  <c r="DO99" i="64" s="1"/>
  <c r="DO42" i="64"/>
  <c r="DO98" i="64" s="1"/>
  <c r="DG54" i="64"/>
  <c r="DG110" i="64" s="1"/>
  <c r="CY54" i="64"/>
  <c r="CY110" i="64" s="1"/>
  <c r="CQ54" i="64"/>
  <c r="CQ110" i="64" s="1"/>
  <c r="CI54" i="64"/>
  <c r="CI110" i="64" s="1"/>
  <c r="CA54" i="64"/>
  <c r="CA110" i="64" s="1"/>
  <c r="DD45" i="64"/>
  <c r="CV45" i="64"/>
  <c r="CE44" i="65"/>
  <c r="CE100" i="65" s="1"/>
  <c r="CB43" i="65"/>
  <c r="BW44" i="65"/>
  <c r="BW100" i="65" s="1"/>
  <c r="BO44" i="65"/>
  <c r="BO100" i="65" s="1"/>
  <c r="BV43" i="65"/>
  <c r="BN43" i="65"/>
  <c r="BG44" i="65"/>
  <c r="BG100" i="65" s="1"/>
  <c r="AY44" i="65"/>
  <c r="AY100" i="65" s="1"/>
  <c r="BF43" i="65"/>
  <c r="AX43" i="65"/>
  <c r="AP44" i="65"/>
  <c r="AP100" i="65" s="1"/>
  <c r="AH44" i="65"/>
  <c r="AH100" i="65" s="1"/>
  <c r="AO43" i="65"/>
  <c r="CD44" i="65"/>
  <c r="CD100" i="65" s="1"/>
  <c r="CA43" i="65"/>
  <c r="BV44" i="65"/>
  <c r="BV100" i="65" s="1"/>
  <c r="BN44" i="65"/>
  <c r="BN100" i="65" s="1"/>
  <c r="BU43" i="65"/>
  <c r="BM43" i="65"/>
  <c r="BF44" i="65"/>
  <c r="BF100" i="65" s="1"/>
  <c r="AX44" i="65"/>
  <c r="AX100" i="65" s="1"/>
  <c r="BE43" i="65"/>
  <c r="AW43" i="65"/>
  <c r="AO44" i="65"/>
  <c r="AO100" i="65" s="1"/>
  <c r="AV43" i="65"/>
  <c r="AN43" i="65"/>
  <c r="AC44" i="65"/>
  <c r="AC100" i="65" s="1"/>
  <c r="U44" i="65"/>
  <c r="U100" i="65" s="1"/>
  <c r="AB43" i="65"/>
  <c r="T43" i="65"/>
  <c r="H46" i="65"/>
  <c r="G45" i="65"/>
  <c r="G101" i="65" s="1"/>
  <c r="O44" i="65"/>
  <c r="O100" i="65" s="1"/>
  <c r="G44" i="65"/>
  <c r="G100" i="65" s="1"/>
  <c r="O43" i="65"/>
  <c r="G43" i="65"/>
  <c r="DS43" i="64"/>
  <c r="DS99" i="64" s="1"/>
  <c r="DM54" i="64"/>
  <c r="DM110" i="64" s="1"/>
  <c r="DM45" i="64"/>
  <c r="DM44" i="64"/>
  <c r="DM100" i="64" s="1"/>
  <c r="DM43" i="64"/>
  <c r="DM99" i="64" s="1"/>
  <c r="DM42" i="64"/>
  <c r="DM98" i="64" s="1"/>
  <c r="DE54" i="64"/>
  <c r="DE110" i="64" s="1"/>
  <c r="CW54" i="64"/>
  <c r="CW110" i="64" s="1"/>
  <c r="CO54" i="64"/>
  <c r="CO110" i="64" s="1"/>
  <c r="CG54" i="64"/>
  <c r="CG110" i="64" s="1"/>
  <c r="BY54" i="64"/>
  <c r="BY110" i="64" s="1"/>
  <c r="DB45" i="64"/>
  <c r="CT45" i="64"/>
  <c r="CL45" i="64"/>
  <c r="CD45" i="64"/>
  <c r="BT43" i="65"/>
  <c r="AD44" i="65"/>
  <c r="AD100" i="65" s="1"/>
  <c r="P44" i="65"/>
  <c r="P100" i="65" s="1"/>
  <c r="H43" i="65"/>
  <c r="DR44" i="64"/>
  <c r="DR100" i="64" s="1"/>
  <c r="DN43" i="64"/>
  <c r="DN99" i="64" s="1"/>
  <c r="CP54" i="64"/>
  <c r="CP110" i="64" s="1"/>
  <c r="CX45" i="64"/>
  <c r="CF45" i="64"/>
  <c r="DF44" i="64"/>
  <c r="DF100" i="64" s="1"/>
  <c r="CT44" i="64"/>
  <c r="CT100" i="64" s="1"/>
  <c r="CF44" i="64"/>
  <c r="CF100" i="64" s="1"/>
  <c r="DI43" i="64"/>
  <c r="DI99" i="64" s="1"/>
  <c r="CU43" i="64"/>
  <c r="CU99" i="64" s="1"/>
  <c r="CH43" i="64"/>
  <c r="CH99" i="64" s="1"/>
  <c r="BV43" i="64"/>
  <c r="BV99" i="64" s="1"/>
  <c r="CV42" i="64"/>
  <c r="CV98" i="64" s="1"/>
  <c r="CK42" i="64"/>
  <c r="CK98" i="64" s="1"/>
  <c r="BX42" i="64"/>
  <c r="BX98" i="64" s="1"/>
  <c r="BU54" i="64"/>
  <c r="BU110" i="64" s="1"/>
  <c r="BM54" i="64"/>
  <c r="BM110" i="64" s="1"/>
  <c r="BE54" i="64"/>
  <c r="BE110" i="64" s="1"/>
  <c r="AW54" i="64"/>
  <c r="AW110" i="64" s="1"/>
  <c r="AN54" i="64"/>
  <c r="AN110" i="64" s="1"/>
  <c r="AF54" i="64"/>
  <c r="AF110" i="64" s="1"/>
  <c r="X54" i="64"/>
  <c r="X110" i="64" s="1"/>
  <c r="P54" i="64"/>
  <c r="P110" i="64" s="1"/>
  <c r="BP45" i="64"/>
  <c r="BH45" i="64"/>
  <c r="AZ45" i="64"/>
  <c r="AQ45" i="64"/>
  <c r="AH45" i="64"/>
  <c r="Z45" i="64"/>
  <c r="R45" i="64"/>
  <c r="J45" i="64"/>
  <c r="BT44" i="64"/>
  <c r="BT100" i="64" s="1"/>
  <c r="BL44" i="64"/>
  <c r="BL100" i="64" s="1"/>
  <c r="BD44" i="64"/>
  <c r="BD100" i="64" s="1"/>
  <c r="AV44" i="64"/>
  <c r="AV100" i="64" s="1"/>
  <c r="AM44" i="64"/>
  <c r="AM100" i="64" s="1"/>
  <c r="AE44" i="64"/>
  <c r="AE100" i="64" s="1"/>
  <c r="W44" i="64"/>
  <c r="W100" i="64" s="1"/>
  <c r="O44" i="64"/>
  <c r="O100" i="64" s="1"/>
  <c r="BR43" i="64"/>
  <c r="BR99" i="64" s="1"/>
  <c r="BJ43" i="64"/>
  <c r="BJ99" i="64" s="1"/>
  <c r="BB43" i="64"/>
  <c r="BB99" i="64" s="1"/>
  <c r="AT43" i="64"/>
  <c r="AT99" i="64" s="1"/>
  <c r="AK43" i="64"/>
  <c r="AK99" i="64" s="1"/>
  <c r="AC43" i="64"/>
  <c r="AC99" i="64" s="1"/>
  <c r="U43" i="64"/>
  <c r="U99" i="64" s="1"/>
  <c r="M43" i="64"/>
  <c r="M99" i="64" s="1"/>
  <c r="BP42" i="64"/>
  <c r="BP98" i="64" s="1"/>
  <c r="BH42" i="64"/>
  <c r="BH98" i="64" s="1"/>
  <c r="AZ42" i="64"/>
  <c r="AZ98" i="64" s="1"/>
  <c r="AQ42" i="64"/>
  <c r="AQ98" i="64" s="1"/>
  <c r="AI42" i="64"/>
  <c r="AI98" i="64" s="1"/>
  <c r="AA42" i="64"/>
  <c r="AA98" i="64" s="1"/>
  <c r="S42" i="64"/>
  <c r="S98" i="64" s="1"/>
  <c r="K42" i="64"/>
  <c r="K98" i="64" s="1"/>
  <c r="Z44" i="59"/>
  <c r="AB42" i="59"/>
  <c r="AF55" i="63"/>
  <c r="H55" i="63"/>
  <c r="BL43" i="65"/>
  <c r="AU43" i="65"/>
  <c r="AB44" i="65"/>
  <c r="AB100" i="65" s="1"/>
  <c r="N44" i="65"/>
  <c r="N100" i="65" s="1"/>
  <c r="F43" i="65"/>
  <c r="DR43" i="64"/>
  <c r="DR99" i="64" s="1"/>
  <c r="DL43" i="64"/>
  <c r="DL99" i="64" s="1"/>
  <c r="CN54" i="64"/>
  <c r="CN110" i="64" s="1"/>
  <c r="CU45" i="64"/>
  <c r="CE45" i="64"/>
  <c r="DD44" i="64"/>
  <c r="DD100" i="64" s="1"/>
  <c r="CS44" i="64"/>
  <c r="CS100" i="64" s="1"/>
  <c r="CE44" i="64"/>
  <c r="CE100" i="64" s="1"/>
  <c r="DF43" i="64"/>
  <c r="DF99" i="64" s="1"/>
  <c r="CT43" i="64"/>
  <c r="CT99" i="64" s="1"/>
  <c r="CF43" i="64"/>
  <c r="CF99" i="64" s="1"/>
  <c r="DI42" i="64"/>
  <c r="DI98" i="64" s="1"/>
  <c r="CU42" i="64"/>
  <c r="CU98" i="64" s="1"/>
  <c r="CH42" i="64"/>
  <c r="CH98" i="64" s="1"/>
  <c r="BW42" i="64"/>
  <c r="BW98" i="64" s="1"/>
  <c r="BT54" i="64"/>
  <c r="BT110" i="64" s="1"/>
  <c r="BL54" i="64"/>
  <c r="BL110" i="64" s="1"/>
  <c r="BD54" i="64"/>
  <c r="BD110" i="64" s="1"/>
  <c r="AV54" i="64"/>
  <c r="AV110" i="64" s="1"/>
  <c r="AM54" i="64"/>
  <c r="AM110" i="64" s="1"/>
  <c r="AE54" i="64"/>
  <c r="AE110" i="64" s="1"/>
  <c r="W54" i="64"/>
  <c r="W110" i="64" s="1"/>
  <c r="O54" i="64"/>
  <c r="O110" i="64" s="1"/>
  <c r="BO45" i="64"/>
  <c r="BG45" i="64"/>
  <c r="AY45" i="64"/>
  <c r="AP45" i="64"/>
  <c r="AG45" i="64"/>
  <c r="Y45" i="64"/>
  <c r="Q45" i="64"/>
  <c r="I45" i="64"/>
  <c r="BS44" i="64"/>
  <c r="BS100" i="64" s="1"/>
  <c r="BK44" i="64"/>
  <c r="BK100" i="64" s="1"/>
  <c r="BC44" i="64"/>
  <c r="BC100" i="64" s="1"/>
  <c r="AU44" i="64"/>
  <c r="AU100" i="64" s="1"/>
  <c r="AL44" i="64"/>
  <c r="AL100" i="64" s="1"/>
  <c r="AD44" i="64"/>
  <c r="AD100" i="64" s="1"/>
  <c r="V44" i="64"/>
  <c r="V100" i="64" s="1"/>
  <c r="N44" i="64"/>
  <c r="N100" i="64" s="1"/>
  <c r="BQ43" i="64"/>
  <c r="BQ99" i="64" s="1"/>
  <c r="BI43" i="64"/>
  <c r="BI99" i="64" s="1"/>
  <c r="BA43" i="64"/>
  <c r="BA99" i="64" s="1"/>
  <c r="AS43" i="64"/>
  <c r="AS99" i="64" s="1"/>
  <c r="AJ43" i="64"/>
  <c r="AJ99" i="64" s="1"/>
  <c r="AB43" i="64"/>
  <c r="AB99" i="64" s="1"/>
  <c r="T43" i="64"/>
  <c r="T99" i="64" s="1"/>
  <c r="L43" i="64"/>
  <c r="L99" i="64" s="1"/>
  <c r="BO42" i="64"/>
  <c r="BO98" i="64" s="1"/>
  <c r="BG42" i="64"/>
  <c r="BG98" i="64" s="1"/>
  <c r="AY42" i="64"/>
  <c r="AY98" i="64" s="1"/>
  <c r="AP42" i="64"/>
  <c r="AP98" i="64" s="1"/>
  <c r="AH42" i="64"/>
  <c r="AH98" i="64" s="1"/>
  <c r="Z42" i="64"/>
  <c r="Z98" i="64" s="1"/>
  <c r="R42" i="64"/>
  <c r="R98" i="64" s="1"/>
  <c r="J42" i="64"/>
  <c r="J98" i="64" s="1"/>
  <c r="CC44" i="65"/>
  <c r="CC100" i="65" s="1"/>
  <c r="AM43" i="65"/>
  <c r="V44" i="65"/>
  <c r="V100" i="65" s="1"/>
  <c r="DN54" i="64"/>
  <c r="DN110" i="64" s="1"/>
  <c r="DN42" i="64"/>
  <c r="DN98" i="64" s="1"/>
  <c r="CS45" i="64"/>
  <c r="CC45" i="64"/>
  <c r="DC44" i="64"/>
  <c r="DC100" i="64" s="1"/>
  <c r="CP44" i="64"/>
  <c r="CP100" i="64" s="1"/>
  <c r="CD44" i="64"/>
  <c r="CD100" i="64" s="1"/>
  <c r="DD43" i="64"/>
  <c r="DD99" i="64" s="1"/>
  <c r="CS43" i="64"/>
  <c r="CS99" i="64" s="1"/>
  <c r="CE43" i="64"/>
  <c r="CE99" i="64" s="1"/>
  <c r="DF42" i="64"/>
  <c r="DF98" i="64" s="1"/>
  <c r="CT42" i="64"/>
  <c r="CT98" i="64" s="1"/>
  <c r="CF42" i="64"/>
  <c r="CF98" i="64" s="1"/>
  <c r="BV42" i="64"/>
  <c r="BV98" i="64" s="1"/>
  <c r="BS54" i="64"/>
  <c r="BS110" i="64" s="1"/>
  <c r="BK54" i="64"/>
  <c r="BK110" i="64" s="1"/>
  <c r="BC54" i="64"/>
  <c r="BC110" i="64" s="1"/>
  <c r="AU54" i="64"/>
  <c r="AU110" i="64" s="1"/>
  <c r="AL54" i="64"/>
  <c r="AL110" i="64" s="1"/>
  <c r="AD54" i="64"/>
  <c r="AD110" i="64" s="1"/>
  <c r="V54" i="64"/>
  <c r="V110" i="64" s="1"/>
  <c r="N54" i="64"/>
  <c r="N110" i="64" s="1"/>
  <c r="BN45" i="64"/>
  <c r="BF45" i="64"/>
  <c r="AX45" i="64"/>
  <c r="AN45" i="64"/>
  <c r="AF45" i="64"/>
  <c r="X45" i="64"/>
  <c r="P45" i="64"/>
  <c r="BR44" i="64"/>
  <c r="BR100" i="64" s="1"/>
  <c r="BJ44" i="64"/>
  <c r="BJ100" i="64" s="1"/>
  <c r="BB44" i="64"/>
  <c r="BB100" i="64" s="1"/>
  <c r="AT44" i="64"/>
  <c r="AT100" i="64" s="1"/>
  <c r="AK44" i="64"/>
  <c r="AK100" i="64" s="1"/>
  <c r="AC44" i="64"/>
  <c r="AC100" i="64" s="1"/>
  <c r="U44" i="64"/>
  <c r="U100" i="64" s="1"/>
  <c r="M44" i="64"/>
  <c r="M100" i="64" s="1"/>
  <c r="BP43" i="64"/>
  <c r="BP99" i="64" s="1"/>
  <c r="BH43" i="64"/>
  <c r="BH99" i="64" s="1"/>
  <c r="AZ43" i="64"/>
  <c r="AZ99" i="64" s="1"/>
  <c r="AQ43" i="64"/>
  <c r="AQ99" i="64" s="1"/>
  <c r="AI43" i="64"/>
  <c r="AI99" i="64" s="1"/>
  <c r="AA43" i="64"/>
  <c r="AA99" i="64" s="1"/>
  <c r="S43" i="64"/>
  <c r="S99" i="64" s="1"/>
  <c r="K43" i="64"/>
  <c r="K99" i="64" s="1"/>
  <c r="BN42" i="64"/>
  <c r="BN98" i="64" s="1"/>
  <c r="BF42" i="64"/>
  <c r="BF98" i="64" s="1"/>
  <c r="AX42" i="64"/>
  <c r="AX98" i="64" s="1"/>
  <c r="AO42" i="64"/>
  <c r="AO98" i="64" s="1"/>
  <c r="AG42" i="64"/>
  <c r="AG98" i="64" s="1"/>
  <c r="Y42" i="64"/>
  <c r="Y98" i="64" s="1"/>
  <c r="Q42" i="64"/>
  <c r="Q98" i="64" s="1"/>
  <c r="I42" i="64"/>
  <c r="I98" i="64" s="1"/>
  <c r="AA45" i="59"/>
  <c r="X44" i="59"/>
  <c r="Z42" i="59"/>
  <c r="AD55" i="63"/>
  <c r="BE44" i="65"/>
  <c r="BE100" i="65" s="1"/>
  <c r="T44" i="65"/>
  <c r="T100" i="65" s="1"/>
  <c r="H44" i="65"/>
  <c r="H100" i="65" s="1"/>
  <c r="DL54" i="64"/>
  <c r="DL110" i="64" s="1"/>
  <c r="DL42" i="64"/>
  <c r="DL98" i="64" s="1"/>
  <c r="CP45" i="64"/>
  <c r="BZ45" i="64"/>
  <c r="DB44" i="64"/>
  <c r="DB100" i="64" s="1"/>
  <c r="CN44" i="64"/>
  <c r="CN100" i="64" s="1"/>
  <c r="CC44" i="64"/>
  <c r="CC100" i="64" s="1"/>
  <c r="DC43" i="64"/>
  <c r="DC99" i="64" s="1"/>
  <c r="CP43" i="64"/>
  <c r="CP99" i="64" s="1"/>
  <c r="CD43" i="64"/>
  <c r="CD99" i="64" s="1"/>
  <c r="DD42" i="64"/>
  <c r="DD98" i="64" s="1"/>
  <c r="CS42" i="64"/>
  <c r="CS98" i="64" s="1"/>
  <c r="CE42" i="64"/>
  <c r="CE98" i="64" s="1"/>
  <c r="AR42" i="64"/>
  <c r="AR98" i="64" s="1"/>
  <c r="BR54" i="64"/>
  <c r="BR110" i="64" s="1"/>
  <c r="BJ54" i="64"/>
  <c r="BJ110" i="64" s="1"/>
  <c r="BB54" i="64"/>
  <c r="BB110" i="64" s="1"/>
  <c r="AT54" i="64"/>
  <c r="AT110" i="64" s="1"/>
  <c r="AK54" i="64"/>
  <c r="AK110" i="64" s="1"/>
  <c r="AC54" i="64"/>
  <c r="AC110" i="64" s="1"/>
  <c r="U54" i="64"/>
  <c r="U110" i="64" s="1"/>
  <c r="M54" i="64"/>
  <c r="M110" i="64" s="1"/>
  <c r="BU45" i="64"/>
  <c r="BM45" i="64"/>
  <c r="BE45" i="64"/>
  <c r="AW45" i="64"/>
  <c r="AM45" i="64"/>
  <c r="AE45" i="64"/>
  <c r="W45" i="64"/>
  <c r="O45" i="64"/>
  <c r="BQ44" i="64"/>
  <c r="BQ100" i="64" s="1"/>
  <c r="BI44" i="64"/>
  <c r="BI100" i="64" s="1"/>
  <c r="BA44" i="64"/>
  <c r="BA100" i="64" s="1"/>
  <c r="AS44" i="64"/>
  <c r="AS100" i="64" s="1"/>
  <c r="AJ44" i="64"/>
  <c r="AJ100" i="64" s="1"/>
  <c r="AB44" i="64"/>
  <c r="AB100" i="64" s="1"/>
  <c r="T44" i="64"/>
  <c r="T100" i="64" s="1"/>
  <c r="L44" i="64"/>
  <c r="L100" i="64" s="1"/>
  <c r="BO43" i="64"/>
  <c r="BO99" i="64" s="1"/>
  <c r="BG43" i="64"/>
  <c r="BG99" i="64" s="1"/>
  <c r="AY43" i="64"/>
  <c r="AY99" i="64" s="1"/>
  <c r="AP43" i="64"/>
  <c r="AP99" i="64" s="1"/>
  <c r="AH43" i="64"/>
  <c r="AH99" i="64" s="1"/>
  <c r="Z43" i="64"/>
  <c r="Z99" i="64" s="1"/>
  <c r="R43" i="64"/>
  <c r="R99" i="64" s="1"/>
  <c r="J43" i="64"/>
  <c r="J99" i="64" s="1"/>
  <c r="BU42" i="64"/>
  <c r="BU98" i="64" s="1"/>
  <c r="BM42" i="64"/>
  <c r="BM98" i="64" s="1"/>
  <c r="BE42" i="64"/>
  <c r="BE98" i="64" s="1"/>
  <c r="AW42" i="64"/>
  <c r="AW98" i="64" s="1"/>
  <c r="AN42" i="64"/>
  <c r="AN98" i="64" s="1"/>
  <c r="AF42" i="64"/>
  <c r="AF98" i="64" s="1"/>
  <c r="X42" i="64"/>
  <c r="X98" i="64" s="1"/>
  <c r="P42" i="64"/>
  <c r="P98" i="64" s="1"/>
  <c r="Z45" i="59"/>
  <c r="AB43" i="59"/>
  <c r="Y42" i="59"/>
  <c r="AC55" i="63"/>
  <c r="U55" i="63"/>
  <c r="M55" i="63"/>
  <c r="E55" i="63"/>
  <c r="AW44" i="65"/>
  <c r="AW100" i="65" s="1"/>
  <c r="AC43" i="65"/>
  <c r="F44" i="65"/>
  <c r="F100" i="65" s="1"/>
  <c r="DN45" i="64"/>
  <c r="DF54" i="64"/>
  <c r="DF110" i="64" s="1"/>
  <c r="CF54" i="64"/>
  <c r="CF110" i="64" s="1"/>
  <c r="DI45" i="64"/>
  <c r="CN45" i="64"/>
  <c r="BX45" i="64"/>
  <c r="DA44" i="64"/>
  <c r="DA100" i="64" s="1"/>
  <c r="CM44" i="64"/>
  <c r="CM100" i="64" s="1"/>
  <c r="BZ44" i="64"/>
  <c r="BZ100" i="64" s="1"/>
  <c r="DB43" i="64"/>
  <c r="DB99" i="64" s="1"/>
  <c r="CN43" i="64"/>
  <c r="CN99" i="64" s="1"/>
  <c r="CC43" i="64"/>
  <c r="CC99" i="64" s="1"/>
  <c r="DC42" i="64"/>
  <c r="DC98" i="64" s="1"/>
  <c r="CP42" i="64"/>
  <c r="CP98" i="64" s="1"/>
  <c r="CD42" i="64"/>
  <c r="CD98" i="64" s="1"/>
  <c r="AR43" i="64"/>
  <c r="AR99" i="64" s="1"/>
  <c r="AR54" i="64"/>
  <c r="AR110" i="64" s="1"/>
  <c r="BQ54" i="64"/>
  <c r="BQ110" i="64" s="1"/>
  <c r="BI54" i="64"/>
  <c r="BI110" i="64" s="1"/>
  <c r="BA54" i="64"/>
  <c r="BA110" i="64" s="1"/>
  <c r="AS54" i="64"/>
  <c r="AS110" i="64" s="1"/>
  <c r="AJ54" i="64"/>
  <c r="AJ110" i="64" s="1"/>
  <c r="AB54" i="64"/>
  <c r="AB110" i="64" s="1"/>
  <c r="T54" i="64"/>
  <c r="T110" i="64" s="1"/>
  <c r="L54" i="64"/>
  <c r="L110" i="64" s="1"/>
  <c r="BT45" i="64"/>
  <c r="BL45" i="64"/>
  <c r="BD45" i="64"/>
  <c r="AV45" i="64"/>
  <c r="AL45" i="64"/>
  <c r="AD45" i="64"/>
  <c r="V45" i="64"/>
  <c r="N45" i="64"/>
  <c r="BP44" i="64"/>
  <c r="BP100" i="64" s="1"/>
  <c r="BH44" i="64"/>
  <c r="BH100" i="64" s="1"/>
  <c r="AZ44" i="64"/>
  <c r="AZ100" i="64" s="1"/>
  <c r="AQ44" i="64"/>
  <c r="AQ100" i="64" s="1"/>
  <c r="AI44" i="64"/>
  <c r="AI100" i="64" s="1"/>
  <c r="AA44" i="64"/>
  <c r="AA100" i="64" s="1"/>
  <c r="S44" i="64"/>
  <c r="S100" i="64" s="1"/>
  <c r="K44" i="64"/>
  <c r="K100" i="64" s="1"/>
  <c r="BN43" i="64"/>
  <c r="BN99" i="64" s="1"/>
  <c r="BF43" i="64"/>
  <c r="BF99" i="64" s="1"/>
  <c r="AX43" i="64"/>
  <c r="AX99" i="64" s="1"/>
  <c r="AO43" i="64"/>
  <c r="AO99" i="64" s="1"/>
  <c r="AG43" i="64"/>
  <c r="AG99" i="64" s="1"/>
  <c r="Y43" i="64"/>
  <c r="Y99" i="64" s="1"/>
  <c r="Q43" i="64"/>
  <c r="Q99" i="64" s="1"/>
  <c r="I43" i="64"/>
  <c r="I99" i="64" s="1"/>
  <c r="BT42" i="64"/>
  <c r="BT98" i="64" s="1"/>
  <c r="BL42" i="64"/>
  <c r="BL98" i="64" s="1"/>
  <c r="BD42" i="64"/>
  <c r="BD98" i="64" s="1"/>
  <c r="AV42" i="64"/>
  <c r="AV98" i="64" s="1"/>
  <c r="AM42" i="64"/>
  <c r="AM98" i="64" s="1"/>
  <c r="AE42" i="64"/>
  <c r="AE98" i="64" s="1"/>
  <c r="W42" i="64"/>
  <c r="W98" i="64" s="1"/>
  <c r="O42" i="64"/>
  <c r="O98" i="64" s="1"/>
  <c r="D42" i="59"/>
  <c r="Y45" i="59"/>
  <c r="AA43" i="59"/>
  <c r="X42" i="59"/>
  <c r="BD43" i="65"/>
  <c r="AA43" i="65"/>
  <c r="G46" i="65"/>
  <c r="H45" i="65"/>
  <c r="H101" i="65" s="1"/>
  <c r="DL45" i="64"/>
  <c r="DD54" i="64"/>
  <c r="DD110" i="64" s="1"/>
  <c r="BZ54" i="64"/>
  <c r="BZ110" i="64" s="1"/>
  <c r="DF45" i="64"/>
  <c r="CM45" i="64"/>
  <c r="BW45" i="64"/>
  <c r="CX44" i="64"/>
  <c r="CX100" i="64" s="1"/>
  <c r="CL44" i="64"/>
  <c r="CL100" i="64" s="1"/>
  <c r="BX44" i="64"/>
  <c r="BX100" i="64" s="1"/>
  <c r="DA43" i="64"/>
  <c r="DA99" i="64" s="1"/>
  <c r="CM43" i="64"/>
  <c r="CM99" i="64" s="1"/>
  <c r="BZ43" i="64"/>
  <c r="BZ99" i="64" s="1"/>
  <c r="DB42" i="64"/>
  <c r="DB98" i="64" s="1"/>
  <c r="CN42" i="64"/>
  <c r="CN98" i="64" s="1"/>
  <c r="CC42" i="64"/>
  <c r="CC98" i="64" s="1"/>
  <c r="BU44" i="65"/>
  <c r="BU100" i="65" s="1"/>
  <c r="AV44" i="65"/>
  <c r="AV100" i="65" s="1"/>
  <c r="U43" i="65"/>
  <c r="F45" i="65"/>
  <c r="F101" i="65" s="1"/>
  <c r="P43" i="65"/>
  <c r="DN44" i="64"/>
  <c r="DN100" i="64" s="1"/>
  <c r="CX54" i="64"/>
  <c r="CX110" i="64" s="1"/>
  <c r="BX54" i="64"/>
  <c r="BX110" i="64" s="1"/>
  <c r="DC45" i="64"/>
  <c r="CK45" i="64"/>
  <c r="BV45" i="64"/>
  <c r="CV44" i="64"/>
  <c r="CV100" i="64" s="1"/>
  <c r="CK44" i="64"/>
  <c r="CK100" i="64" s="1"/>
  <c r="BW44" i="64"/>
  <c r="BW100" i="64" s="1"/>
  <c r="CX43" i="64"/>
  <c r="CX99" i="64" s="1"/>
  <c r="CL43" i="64"/>
  <c r="CL99" i="64" s="1"/>
  <c r="BX43" i="64"/>
  <c r="BX99" i="64" s="1"/>
  <c r="DA42" i="64"/>
  <c r="DA98" i="64" s="1"/>
  <c r="CM42" i="64"/>
  <c r="CM98" i="64" s="1"/>
  <c r="CA42" i="64"/>
  <c r="CA98" i="64" s="1"/>
  <c r="BO54" i="64"/>
  <c r="BO110" i="64" s="1"/>
  <c r="BG54" i="64"/>
  <c r="BG110" i="64" s="1"/>
  <c r="AY54" i="64"/>
  <c r="AY110" i="64" s="1"/>
  <c r="AP54" i="64"/>
  <c r="AP110" i="64" s="1"/>
  <c r="AH54" i="64"/>
  <c r="AH110" i="64" s="1"/>
  <c r="Z54" i="64"/>
  <c r="Z110" i="64" s="1"/>
  <c r="R54" i="64"/>
  <c r="R110" i="64" s="1"/>
  <c r="J54" i="64"/>
  <c r="J110" i="64" s="1"/>
  <c r="BR45" i="64"/>
  <c r="BJ45" i="64"/>
  <c r="BB45" i="64"/>
  <c r="AT45" i="64"/>
  <c r="AJ45" i="64"/>
  <c r="AB45" i="64"/>
  <c r="T45" i="64"/>
  <c r="L45" i="64"/>
  <c r="BN44" i="64"/>
  <c r="BN100" i="64" s="1"/>
  <c r="BF44" i="64"/>
  <c r="BF100" i="64" s="1"/>
  <c r="AX44" i="64"/>
  <c r="AX100" i="64" s="1"/>
  <c r="AO44" i="64"/>
  <c r="AO100" i="64" s="1"/>
  <c r="AG44" i="64"/>
  <c r="AG100" i="64" s="1"/>
  <c r="Y44" i="64"/>
  <c r="Y100" i="64" s="1"/>
  <c r="Q44" i="64"/>
  <c r="Q100" i="64" s="1"/>
  <c r="I44" i="64"/>
  <c r="I100" i="64" s="1"/>
  <c r="BT43" i="64"/>
  <c r="BT99" i="64" s="1"/>
  <c r="BL43" i="64"/>
  <c r="BL99" i="64" s="1"/>
  <c r="BD43" i="64"/>
  <c r="BD99" i="64" s="1"/>
  <c r="AV43" i="64"/>
  <c r="AV99" i="64" s="1"/>
  <c r="AM43" i="64"/>
  <c r="AM99" i="64" s="1"/>
  <c r="AE43" i="64"/>
  <c r="AE99" i="64" s="1"/>
  <c r="W43" i="64"/>
  <c r="W99" i="64" s="1"/>
  <c r="O43" i="64"/>
  <c r="O99" i="64" s="1"/>
  <c r="BR42" i="64"/>
  <c r="BR98" i="64" s="1"/>
  <c r="BJ42" i="64"/>
  <c r="BJ98" i="64" s="1"/>
  <c r="BB42" i="64"/>
  <c r="BB98" i="64" s="1"/>
  <c r="AT42" i="64"/>
  <c r="AT98" i="64" s="1"/>
  <c r="AK42" i="64"/>
  <c r="AK98" i="64" s="1"/>
  <c r="AC42" i="64"/>
  <c r="AC98" i="64" s="1"/>
  <c r="U42" i="64"/>
  <c r="U98" i="64" s="1"/>
  <c r="M42" i="64"/>
  <c r="M98" i="64" s="1"/>
  <c r="AB44" i="59"/>
  <c r="CU44" i="64"/>
  <c r="CU100" i="64" s="1"/>
  <c r="BZ42" i="64"/>
  <c r="BZ98" i="64" s="1"/>
  <c r="AO54" i="64"/>
  <c r="AO110" i="64" s="1"/>
  <c r="I54" i="64"/>
  <c r="I110" i="64" s="1"/>
  <c r="BC45" i="64"/>
  <c r="U45" i="64"/>
  <c r="AP44" i="64"/>
  <c r="AP100" i="64" s="1"/>
  <c r="J44" i="64"/>
  <c r="J100" i="64" s="1"/>
  <c r="BS43" i="64"/>
  <c r="BS99" i="64" s="1"/>
  <c r="AL43" i="64"/>
  <c r="AL99" i="64" s="1"/>
  <c r="BI42" i="64"/>
  <c r="BI98" i="64" s="1"/>
  <c r="AB42" i="64"/>
  <c r="AB98" i="64" s="1"/>
  <c r="X43" i="59"/>
  <c r="G55" i="63"/>
  <c r="AR46" i="63"/>
  <c r="AR57" i="63" s="1"/>
  <c r="AJ46" i="63"/>
  <c r="AJ57" i="63" s="1"/>
  <c r="AB46" i="63"/>
  <c r="T46" i="63"/>
  <c r="L46" i="63"/>
  <c r="D46" i="63"/>
  <c r="AG45" i="63"/>
  <c r="I45" i="63"/>
  <c r="AE44" i="63"/>
  <c r="W44" i="63"/>
  <c r="G44" i="63"/>
  <c r="AS43" i="63"/>
  <c r="AK43" i="63"/>
  <c r="AC43" i="63"/>
  <c r="U43" i="63"/>
  <c r="M43" i="63"/>
  <c r="E43" i="63"/>
  <c r="P45" i="60"/>
  <c r="P44" i="60"/>
  <c r="CH44" i="64"/>
  <c r="CH100" i="64" s="1"/>
  <c r="BP54" i="64"/>
  <c r="BP110" i="64" s="1"/>
  <c r="AI54" i="64"/>
  <c r="AI110" i="64" s="1"/>
  <c r="BA45" i="64"/>
  <c r="S45" i="64"/>
  <c r="BU44" i="64"/>
  <c r="BU100" i="64" s="1"/>
  <c r="AN44" i="64"/>
  <c r="AN100" i="64" s="1"/>
  <c r="BM43" i="64"/>
  <c r="BM99" i="64" s="1"/>
  <c r="AF43" i="64"/>
  <c r="AF99" i="64" s="1"/>
  <c r="BC42" i="64"/>
  <c r="BC98" i="64" s="1"/>
  <c r="V42" i="64"/>
  <c r="V98" i="64" s="1"/>
  <c r="AA42" i="59"/>
  <c r="F55" i="63"/>
  <c r="AI46" i="63"/>
  <c r="AI57" i="63" s="1"/>
  <c r="AA46" i="63"/>
  <c r="S46" i="63"/>
  <c r="K46" i="63"/>
  <c r="AF45" i="63"/>
  <c r="H45" i="63"/>
  <c r="AD44" i="63"/>
  <c r="V44" i="63"/>
  <c r="F44" i="63"/>
  <c r="AR43" i="63"/>
  <c r="AJ43" i="63"/>
  <c r="T43" i="63"/>
  <c r="L43" i="63"/>
  <c r="D43" i="63"/>
  <c r="O45" i="60"/>
  <c r="O44" i="60"/>
  <c r="G44" i="60"/>
  <c r="O43" i="60"/>
  <c r="G43" i="60"/>
  <c r="BZ54" i="59"/>
  <c r="BJ54" i="59"/>
  <c r="BB54" i="59"/>
  <c r="AL54" i="59"/>
  <c r="AD54" i="59"/>
  <c r="Q54" i="59"/>
  <c r="I54" i="59"/>
  <c r="BX45" i="59"/>
  <c r="BP45" i="59"/>
  <c r="BH45" i="59"/>
  <c r="AZ45" i="59"/>
  <c r="AR45" i="59"/>
  <c r="AJ45" i="59"/>
  <c r="O45" i="59"/>
  <c r="G45" i="59"/>
  <c r="BV44" i="59"/>
  <c r="BN44" i="59"/>
  <c r="BF44" i="59"/>
  <c r="AX44" i="59"/>
  <c r="AP44" i="59"/>
  <c r="AH44" i="59"/>
  <c r="U44" i="59"/>
  <c r="M44" i="59"/>
  <c r="E44" i="59"/>
  <c r="BE43" i="59"/>
  <c r="AW43" i="59"/>
  <c r="AO43" i="59"/>
  <c r="AG43" i="59"/>
  <c r="T43" i="59"/>
  <c r="L43" i="59"/>
  <c r="D43" i="59"/>
  <c r="BL42" i="59"/>
  <c r="BD42" i="59"/>
  <c r="AV42" i="59"/>
  <c r="AN42" i="59"/>
  <c r="AF42" i="59"/>
  <c r="S42" i="59"/>
  <c r="K42" i="59"/>
  <c r="BV44" i="64"/>
  <c r="BV100" i="64" s="1"/>
  <c r="BN54" i="64"/>
  <c r="BN110" i="64" s="1"/>
  <c r="AG54" i="64"/>
  <c r="AG110" i="64" s="1"/>
  <c r="AU45" i="64"/>
  <c r="M45" i="64"/>
  <c r="BO44" i="64"/>
  <c r="BO100" i="64" s="1"/>
  <c r="AH44" i="64"/>
  <c r="AH100" i="64" s="1"/>
  <c r="BK43" i="64"/>
  <c r="BK99" i="64" s="1"/>
  <c r="AD43" i="64"/>
  <c r="AD99" i="64" s="1"/>
  <c r="BA42" i="64"/>
  <c r="BA98" i="64" s="1"/>
  <c r="T42" i="64"/>
  <c r="T98" i="64" s="1"/>
  <c r="AB45" i="59"/>
  <c r="D55" i="63"/>
  <c r="AH46" i="63"/>
  <c r="AH57" i="63" s="1"/>
  <c r="Z46" i="63"/>
  <c r="J46" i="63"/>
  <c r="AE45" i="63"/>
  <c r="W45" i="63"/>
  <c r="G45" i="63"/>
  <c r="AC44" i="63"/>
  <c r="U44" i="63"/>
  <c r="M44" i="63"/>
  <c r="E44" i="63"/>
  <c r="AI43" i="63"/>
  <c r="S43" i="63"/>
  <c r="K43" i="63"/>
  <c r="N45" i="60"/>
  <c r="N44" i="60"/>
  <c r="F44" i="60"/>
  <c r="N43" i="60"/>
  <c r="F43" i="60"/>
  <c r="CV43" i="64"/>
  <c r="CV99" i="64" s="1"/>
  <c r="BH54" i="64"/>
  <c r="BH110" i="64" s="1"/>
  <c r="AA54" i="64"/>
  <c r="AA110" i="64" s="1"/>
  <c r="AS45" i="64"/>
  <c r="K45" i="64"/>
  <c r="BM44" i="64"/>
  <c r="BM100" i="64" s="1"/>
  <c r="AF44" i="64"/>
  <c r="AF100" i="64" s="1"/>
  <c r="BE43" i="64"/>
  <c r="BE99" i="64" s="1"/>
  <c r="X43" i="64"/>
  <c r="X99" i="64" s="1"/>
  <c r="AU42" i="64"/>
  <c r="AU98" i="64" s="1"/>
  <c r="N42" i="64"/>
  <c r="N98" i="64" s="1"/>
  <c r="X45" i="59"/>
  <c r="W55" i="63"/>
  <c r="AG46" i="63"/>
  <c r="AG57" i="63" s="1"/>
  <c r="Y46" i="63"/>
  <c r="I46" i="63"/>
  <c r="AD45" i="63"/>
  <c r="V45" i="63"/>
  <c r="F45" i="63"/>
  <c r="T44" i="63"/>
  <c r="L44" i="63"/>
  <c r="D44" i="63"/>
  <c r="AH43" i="63"/>
  <c r="R43" i="63"/>
  <c r="R58" i="63" s="1"/>
  <c r="J43" i="63"/>
  <c r="M45" i="60"/>
  <c r="M44" i="60"/>
  <c r="E44" i="60"/>
  <c r="M43" i="60"/>
  <c r="E43" i="60"/>
  <c r="BX54" i="59"/>
  <c r="BH54" i="59"/>
  <c r="AJ54" i="59"/>
  <c r="O54" i="59"/>
  <c r="G54" i="59"/>
  <c r="BV45" i="59"/>
  <c r="BN45" i="59"/>
  <c r="BF45" i="59"/>
  <c r="AX45" i="59"/>
  <c r="AP45" i="59"/>
  <c r="AH45" i="59"/>
  <c r="U45" i="59"/>
  <c r="M45" i="59"/>
  <c r="E45" i="59"/>
  <c r="BL44" i="59"/>
  <c r="BD44" i="59"/>
  <c r="AV44" i="59"/>
  <c r="AN44" i="59"/>
  <c r="AF44" i="59"/>
  <c r="S44" i="59"/>
  <c r="K44" i="59"/>
  <c r="BK43" i="59"/>
  <c r="BC43" i="59"/>
  <c r="AU43" i="59"/>
  <c r="AM43" i="59"/>
  <c r="AE43" i="59"/>
  <c r="R43" i="59"/>
  <c r="J43" i="59"/>
  <c r="BZ42" i="59"/>
  <c r="BJ42" i="59"/>
  <c r="BB42" i="59"/>
  <c r="AT42" i="59"/>
  <c r="AL42" i="59"/>
  <c r="AD42" i="59"/>
  <c r="Q42" i="59"/>
  <c r="I42" i="59"/>
  <c r="S43" i="65"/>
  <c r="N43" i="65"/>
  <c r="DL44" i="64"/>
  <c r="DL100" i="64" s="1"/>
  <c r="CK43" i="64"/>
  <c r="CK99" i="64" s="1"/>
  <c r="BF54" i="64"/>
  <c r="BF110" i="64" s="1"/>
  <c r="Y54" i="64"/>
  <c r="Y110" i="64" s="1"/>
  <c r="BS45" i="64"/>
  <c r="AK45" i="64"/>
  <c r="BG44" i="64"/>
  <c r="BG100" i="64" s="1"/>
  <c r="Z44" i="64"/>
  <c r="Z100" i="64" s="1"/>
  <c r="BC43" i="64"/>
  <c r="BC99" i="64" s="1"/>
  <c r="V43" i="64"/>
  <c r="V99" i="64" s="1"/>
  <c r="AS42" i="64"/>
  <c r="AS98" i="64" s="1"/>
  <c r="L42" i="64"/>
  <c r="L98" i="64" s="1"/>
  <c r="AA44" i="59"/>
  <c r="AG55" i="63"/>
  <c r="V55" i="63"/>
  <c r="L55" i="63"/>
  <c r="AV46" i="63"/>
  <c r="AV57" i="63" s="1"/>
  <c r="AF46" i="63"/>
  <c r="AF57" i="63" s="1"/>
  <c r="X46" i="63"/>
  <c r="H46" i="63"/>
  <c r="AC45" i="63"/>
  <c r="U45" i="63"/>
  <c r="M45" i="63"/>
  <c r="E45" i="63"/>
  <c r="S44" i="63"/>
  <c r="K44" i="63"/>
  <c r="AG43" i="63"/>
  <c r="Q43" i="63"/>
  <c r="Q58" i="63" s="1"/>
  <c r="I43" i="63"/>
  <c r="L45" i="60"/>
  <c r="L44" i="60"/>
  <c r="D44" i="60"/>
  <c r="L43" i="60"/>
  <c r="D43" i="60"/>
  <c r="BM44" i="65"/>
  <c r="BM100" i="65" s="1"/>
  <c r="CV54" i="64"/>
  <c r="CV110" i="64" s="1"/>
  <c r="DA45" i="64"/>
  <c r="BW43" i="64"/>
  <c r="BW99" i="64" s="1"/>
  <c r="AZ54" i="64"/>
  <c r="AZ110" i="64" s="1"/>
  <c r="S54" i="64"/>
  <c r="S110" i="64" s="1"/>
  <c r="BQ45" i="64"/>
  <c r="AI45" i="64"/>
  <c r="BE44" i="64"/>
  <c r="BE100" i="64" s="1"/>
  <c r="X44" i="64"/>
  <c r="X100" i="64" s="1"/>
  <c r="AW43" i="64"/>
  <c r="AW99" i="64" s="1"/>
  <c r="P43" i="64"/>
  <c r="P99" i="64" s="1"/>
  <c r="BS42" i="64"/>
  <c r="BS98" i="64" s="1"/>
  <c r="AL42" i="64"/>
  <c r="AL98" i="64" s="1"/>
  <c r="Y44" i="59"/>
  <c r="AE55" i="63"/>
  <c r="T55" i="63"/>
  <c r="K55" i="63"/>
  <c r="AU46" i="63"/>
  <c r="AU57" i="63" s="1"/>
  <c r="AE46" i="63"/>
  <c r="AE57" i="63" s="1"/>
  <c r="W46" i="63"/>
  <c r="G46" i="63"/>
  <c r="T45" i="63"/>
  <c r="L45" i="63"/>
  <c r="D45" i="63"/>
  <c r="J44" i="63"/>
  <c r="AV43" i="63"/>
  <c r="AF43" i="63"/>
  <c r="P43" i="63"/>
  <c r="P58" i="63" s="1"/>
  <c r="H43" i="63"/>
  <c r="K45" i="60"/>
  <c r="K44" i="60"/>
  <c r="K43" i="60"/>
  <c r="BV54" i="59"/>
  <c r="BF54" i="59"/>
  <c r="AP54" i="59"/>
  <c r="AH54" i="59"/>
  <c r="CH45" i="64"/>
  <c r="CX42" i="64"/>
  <c r="CX98" i="64" s="1"/>
  <c r="AX54" i="64"/>
  <c r="AX110" i="64" s="1"/>
  <c r="Q54" i="64"/>
  <c r="Q110" i="64" s="1"/>
  <c r="BK45" i="64"/>
  <c r="AC45" i="64"/>
  <c r="AY44" i="64"/>
  <c r="AY100" i="64" s="1"/>
  <c r="R44" i="64"/>
  <c r="R100" i="64" s="1"/>
  <c r="AU43" i="64"/>
  <c r="AU99" i="64" s="1"/>
  <c r="N43" i="64"/>
  <c r="N99" i="64" s="1"/>
  <c r="BQ42" i="64"/>
  <c r="BQ98" i="64" s="1"/>
  <c r="AJ42" i="64"/>
  <c r="AJ98" i="64" s="1"/>
  <c r="Z43" i="59"/>
  <c r="S55" i="63"/>
  <c r="J55" i="63"/>
  <c r="AT46" i="63"/>
  <c r="AT57" i="63" s="1"/>
  <c r="AL46" i="63"/>
  <c r="AL57" i="63" s="1"/>
  <c r="AD46" i="63"/>
  <c r="AD57" i="63" s="1"/>
  <c r="V46" i="63"/>
  <c r="F46" i="63"/>
  <c r="S45" i="63"/>
  <c r="K45" i="63"/>
  <c r="AG44" i="63"/>
  <c r="I44" i="63"/>
  <c r="AU43" i="63"/>
  <c r="AE43" i="63"/>
  <c r="W43" i="63"/>
  <c r="O43" i="63"/>
  <c r="O58" i="63" s="1"/>
  <c r="G43" i="63"/>
  <c r="R45" i="60"/>
  <c r="J45" i="60"/>
  <c r="R44" i="60"/>
  <c r="J44" i="60"/>
  <c r="R43" i="60"/>
  <c r="J43" i="60"/>
  <c r="BE54" i="59"/>
  <c r="AO54" i="59"/>
  <c r="AG54" i="59"/>
  <c r="T54" i="59"/>
  <c r="L54" i="59"/>
  <c r="D54" i="59"/>
  <c r="AN44" i="65"/>
  <c r="AN100" i="65" s="1"/>
  <c r="DI44" i="64"/>
  <c r="DI100" i="64" s="1"/>
  <c r="CL42" i="64"/>
  <c r="CL98" i="64" s="1"/>
  <c r="AR44" i="64"/>
  <c r="AR100" i="64" s="1"/>
  <c r="AQ54" i="64"/>
  <c r="AQ110" i="64" s="1"/>
  <c r="K54" i="64"/>
  <c r="K110" i="64" s="1"/>
  <c r="BI45" i="64"/>
  <c r="AA45" i="64"/>
  <c r="AW44" i="64"/>
  <c r="AW100" i="64" s="1"/>
  <c r="P44" i="64"/>
  <c r="P100" i="64" s="1"/>
  <c r="BU43" i="64"/>
  <c r="BU99" i="64" s="1"/>
  <c r="AN43" i="64"/>
  <c r="AN99" i="64" s="1"/>
  <c r="BK42" i="64"/>
  <c r="BK98" i="64" s="1"/>
  <c r="AD42" i="64"/>
  <c r="AD98" i="64" s="1"/>
  <c r="Y43" i="59"/>
  <c r="I55" i="63"/>
  <c r="AS46" i="63"/>
  <c r="AS57" i="63" s="1"/>
  <c r="AK46" i="63"/>
  <c r="AK57" i="63" s="1"/>
  <c r="AC46" i="63"/>
  <c r="AC57" i="63" s="1"/>
  <c r="U46" i="63"/>
  <c r="M46" i="63"/>
  <c r="E46" i="63"/>
  <c r="J45" i="63"/>
  <c r="AF44" i="63"/>
  <c r="H44" i="63"/>
  <c r="AT43" i="63"/>
  <c r="AL43" i="63"/>
  <c r="AD43" i="63"/>
  <c r="V43" i="63"/>
  <c r="N43" i="63"/>
  <c r="N58" i="63" s="1"/>
  <c r="F43" i="63"/>
  <c r="Q45" i="60"/>
  <c r="I45" i="60"/>
  <c r="Q44" i="60"/>
  <c r="I44" i="60"/>
  <c r="Q43" i="60"/>
  <c r="I43" i="60"/>
  <c r="BD54" i="59"/>
  <c r="AN54" i="59"/>
  <c r="AF54" i="59"/>
  <c r="S54" i="59"/>
  <c r="K54" i="59"/>
  <c r="BZ45" i="59"/>
  <c r="BJ45" i="59"/>
  <c r="BB45" i="59"/>
  <c r="AT45" i="59"/>
  <c r="AL45" i="59"/>
  <c r="AD45" i="59"/>
  <c r="Q45" i="59"/>
  <c r="I45" i="59"/>
  <c r="BX44" i="59"/>
  <c r="BP44" i="59"/>
  <c r="BH44" i="59"/>
  <c r="AZ44" i="59"/>
  <c r="AR44" i="59"/>
  <c r="AJ44" i="59"/>
  <c r="O44" i="59"/>
  <c r="G44" i="59"/>
  <c r="BW43" i="59"/>
  <c r="BG43" i="59"/>
  <c r="AY43" i="59"/>
  <c r="AQ43" i="59"/>
  <c r="AI43" i="59"/>
  <c r="V43" i="59"/>
  <c r="N43" i="59"/>
  <c r="F43" i="59"/>
  <c r="BV42" i="59"/>
  <c r="BN42" i="59"/>
  <c r="BF42" i="59"/>
  <c r="AX42" i="59"/>
  <c r="AP42" i="59"/>
  <c r="AH42" i="59"/>
  <c r="U42" i="59"/>
  <c r="M42" i="59"/>
  <c r="E42" i="59"/>
  <c r="AM54" i="59"/>
  <c r="R54" i="59"/>
  <c r="BY45" i="59"/>
  <c r="BM45" i="59"/>
  <c r="BA45" i="59"/>
  <c r="AN45" i="59"/>
  <c r="K45" i="59"/>
  <c r="BJ44" i="59"/>
  <c r="AW44" i="59"/>
  <c r="AK44" i="59"/>
  <c r="T44" i="59"/>
  <c r="H44" i="59"/>
  <c r="BA43" i="59"/>
  <c r="AN43" i="59"/>
  <c r="I43" i="59"/>
  <c r="BK42" i="59"/>
  <c r="AY42" i="59"/>
  <c r="AK42" i="59"/>
  <c r="T42" i="59"/>
  <c r="G42" i="59"/>
  <c r="P43" i="60"/>
  <c r="BK54" i="59"/>
  <c r="AK54" i="59"/>
  <c r="P54" i="59"/>
  <c r="BW45" i="59"/>
  <c r="BL45" i="59"/>
  <c r="AY45" i="59"/>
  <c r="AM45" i="59"/>
  <c r="V45" i="59"/>
  <c r="J45" i="59"/>
  <c r="BI44" i="59"/>
  <c r="AU44" i="59"/>
  <c r="AI44" i="59"/>
  <c r="R44" i="59"/>
  <c r="F44" i="59"/>
  <c r="AZ43" i="59"/>
  <c r="AL43" i="59"/>
  <c r="U43" i="59"/>
  <c r="H43" i="59"/>
  <c r="BI42" i="59"/>
  <c r="AW42" i="59"/>
  <c r="AJ42" i="59"/>
  <c r="R42" i="59"/>
  <c r="F42" i="59"/>
  <c r="H43" i="60"/>
  <c r="BI54" i="59"/>
  <c r="AI54" i="59"/>
  <c r="N54" i="59"/>
  <c r="BK45" i="59"/>
  <c r="AW45" i="59"/>
  <c r="AK45" i="59"/>
  <c r="T45" i="59"/>
  <c r="H45" i="59"/>
  <c r="BG44" i="59"/>
  <c r="AT44" i="59"/>
  <c r="AG44" i="59"/>
  <c r="Q44" i="59"/>
  <c r="D44" i="59"/>
  <c r="BJ43" i="59"/>
  <c r="AX43" i="59"/>
  <c r="AK43" i="59"/>
  <c r="S43" i="59"/>
  <c r="G43" i="59"/>
  <c r="BH42" i="59"/>
  <c r="AU42" i="59"/>
  <c r="AI42" i="59"/>
  <c r="P42" i="59"/>
  <c r="BG54" i="59"/>
  <c r="AE54" i="59"/>
  <c r="M54" i="59"/>
  <c r="BI45" i="59"/>
  <c r="AV45" i="59"/>
  <c r="AI45" i="59"/>
  <c r="S45" i="59"/>
  <c r="F45" i="59"/>
  <c r="BE44" i="59"/>
  <c r="AS44" i="59"/>
  <c r="AE44" i="59"/>
  <c r="P44" i="59"/>
  <c r="BI43" i="59"/>
  <c r="AV43" i="59"/>
  <c r="AJ43" i="59"/>
  <c r="Q43" i="59"/>
  <c r="E43" i="59"/>
  <c r="BG42" i="59"/>
  <c r="AS42" i="59"/>
  <c r="AG42" i="59"/>
  <c r="O42" i="59"/>
  <c r="BC54" i="59"/>
  <c r="AC54" i="59"/>
  <c r="J54" i="59"/>
  <c r="BG45" i="59"/>
  <c r="AU45" i="59"/>
  <c r="AG45" i="59"/>
  <c r="R45" i="59"/>
  <c r="D45" i="59"/>
  <c r="BC44" i="59"/>
  <c r="AQ44" i="59"/>
  <c r="AD44" i="59"/>
  <c r="N44" i="59"/>
  <c r="BZ43" i="59"/>
  <c r="BH43" i="59"/>
  <c r="AT43" i="59"/>
  <c r="AH43" i="59"/>
  <c r="P43" i="59"/>
  <c r="BE42" i="59"/>
  <c r="AR42" i="59"/>
  <c r="AE42" i="59"/>
  <c r="N42" i="59"/>
  <c r="BY54" i="59"/>
  <c r="H54" i="59"/>
  <c r="BE45" i="59"/>
  <c r="AS45" i="59"/>
  <c r="AF45" i="59"/>
  <c r="P45" i="59"/>
  <c r="BZ44" i="59"/>
  <c r="BO44" i="59"/>
  <c r="BB44" i="59"/>
  <c r="AO44" i="59"/>
  <c r="AC44" i="59"/>
  <c r="L44" i="59"/>
  <c r="BY43" i="59"/>
  <c r="BF43" i="59"/>
  <c r="AS43" i="59"/>
  <c r="AF43" i="59"/>
  <c r="O43" i="59"/>
  <c r="BY42" i="59"/>
  <c r="BP42" i="59"/>
  <c r="BC42" i="59"/>
  <c r="AQ42" i="59"/>
  <c r="AC42" i="59"/>
  <c r="L42" i="59"/>
  <c r="BW54" i="59"/>
  <c r="V54" i="59"/>
  <c r="F54" i="59"/>
  <c r="BD45" i="59"/>
  <c r="AQ45" i="59"/>
  <c r="AE45" i="59"/>
  <c r="N45" i="59"/>
  <c r="BY44" i="59"/>
  <c r="BM44" i="59"/>
  <c r="BA44" i="59"/>
  <c r="AM44" i="59"/>
  <c r="J44" i="59"/>
  <c r="BX43" i="59"/>
  <c r="BD43" i="59"/>
  <c r="AR43" i="59"/>
  <c r="AD43" i="59"/>
  <c r="M43" i="59"/>
  <c r="BX42" i="59"/>
  <c r="BO42" i="59"/>
  <c r="BA42" i="59"/>
  <c r="AO42" i="59"/>
  <c r="J42" i="59"/>
  <c r="H44" i="60"/>
  <c r="AQ54" i="59"/>
  <c r="U54" i="59"/>
  <c r="E54" i="59"/>
  <c r="BO45" i="59"/>
  <c r="BC45" i="59"/>
  <c r="AO45" i="59"/>
  <c r="AC45" i="59"/>
  <c r="L45" i="59"/>
  <c r="BW44" i="59"/>
  <c r="BK44" i="59"/>
  <c r="AY44" i="59"/>
  <c r="AL44" i="59"/>
  <c r="V44" i="59"/>
  <c r="I44" i="59"/>
  <c r="BV43" i="59"/>
  <c r="BB43" i="59"/>
  <c r="AP43" i="59"/>
  <c r="AC43" i="59"/>
  <c r="K43" i="59"/>
  <c r="BW42" i="59"/>
  <c r="BM42" i="59"/>
  <c r="AZ42" i="59"/>
  <c r="AM42" i="59"/>
  <c r="V42" i="59"/>
  <c r="H42" i="59"/>
  <c r="O41" i="59"/>
  <c r="AS41" i="59"/>
  <c r="AM41" i="59"/>
  <c r="AG41" i="59"/>
  <c r="V41" i="59"/>
  <c r="M53" i="63"/>
  <c r="CW41" i="64"/>
  <c r="Y41" i="59"/>
  <c r="D41" i="64"/>
  <c r="CV50" i="64"/>
  <c r="BB41" i="65"/>
  <c r="BK41" i="64"/>
  <c r="G41" i="64"/>
  <c r="AF41" i="64"/>
  <c r="CL41" i="64"/>
  <c r="AO41" i="64"/>
  <c r="CU41" i="64"/>
  <c r="AP41" i="64"/>
  <c r="DM41" i="64"/>
  <c r="CD41" i="65"/>
  <c r="DS41" i="64"/>
  <c r="Q41" i="65"/>
  <c r="M52" i="65"/>
  <c r="BY41" i="65"/>
  <c r="W41" i="59"/>
  <c r="BA41" i="59"/>
  <c r="AU41" i="59"/>
  <c r="AO41" i="59"/>
  <c r="AI41" i="59"/>
  <c r="K41" i="64"/>
  <c r="DE41" i="64"/>
  <c r="M41" i="65"/>
  <c r="L41" i="64"/>
  <c r="BZ41" i="64"/>
  <c r="BJ41" i="65"/>
  <c r="Z41" i="59"/>
  <c r="BS41" i="64"/>
  <c r="O41" i="64"/>
  <c r="AN41" i="64"/>
  <c r="CT41" i="64"/>
  <c r="AX41" i="64"/>
  <c r="DC41" i="64"/>
  <c r="AY41" i="64"/>
  <c r="P41" i="65"/>
  <c r="DP41" i="64"/>
  <c r="AO41" i="65"/>
  <c r="BO41" i="65"/>
  <c r="AJ41" i="59"/>
  <c r="Q41" i="59"/>
  <c r="S41" i="59"/>
  <c r="AW41" i="59"/>
  <c r="AQ41" i="59"/>
  <c r="S41" i="64"/>
  <c r="L50" i="60"/>
  <c r="AZ41" i="64"/>
  <c r="T41" i="64"/>
  <c r="CP41" i="64"/>
  <c r="CA41" i="64"/>
  <c r="F41" i="64"/>
  <c r="CB41" i="64"/>
  <c r="W41" i="64"/>
  <c r="CC41" i="64"/>
  <c r="AW41" i="64"/>
  <c r="DB41" i="64"/>
  <c r="BF41" i="64"/>
  <c r="DL41" i="64"/>
  <c r="BG41" i="64"/>
  <c r="N41" i="65"/>
  <c r="AL41" i="65"/>
  <c r="AW41" i="65"/>
  <c r="BM41" i="65"/>
  <c r="AX41" i="65"/>
  <c r="BN41" i="65"/>
  <c r="DQ41" i="64"/>
  <c r="V41" i="65"/>
  <c r="BW41" i="65"/>
  <c r="K41" i="65"/>
  <c r="AI41" i="65"/>
  <c r="AZ41" i="65"/>
  <c r="L41" i="65"/>
  <c r="AJ41" i="65"/>
  <c r="CM41" i="65"/>
  <c r="AR41" i="59"/>
  <c r="AD41" i="59"/>
  <c r="AF41" i="59"/>
  <c r="U41" i="59"/>
  <c r="AY41" i="59"/>
  <c r="AA41" i="64"/>
  <c r="E41" i="64"/>
  <c r="BH41" i="64"/>
  <c r="AB41" i="64"/>
  <c r="CX41" i="64"/>
  <c r="CQ41" i="64"/>
  <c r="N41" i="64"/>
  <c r="CR41" i="64"/>
  <c r="AE41" i="64"/>
  <c r="CK41" i="64"/>
  <c r="CB41" i="65"/>
  <c r="BE41" i="64"/>
  <c r="CU41" i="65"/>
  <c r="BN41" i="64"/>
  <c r="BO41" i="64"/>
  <c r="BC41" i="65"/>
  <c r="BS41" i="65"/>
  <c r="CS41" i="65"/>
  <c r="AN41" i="65"/>
  <c r="BE41" i="65"/>
  <c r="BU41" i="65"/>
  <c r="BF41" i="65"/>
  <c r="BV41" i="65"/>
  <c r="J41" i="65"/>
  <c r="AD41" i="65"/>
  <c r="CN41" i="65"/>
  <c r="AQ41" i="65"/>
  <c r="BH41" i="65"/>
  <c r="F50" i="65"/>
  <c r="CA41" i="65"/>
  <c r="CT41" i="65"/>
  <c r="AZ41" i="59"/>
  <c r="AL41" i="59"/>
  <c r="AN41" i="59"/>
  <c r="AH41" i="59"/>
  <c r="BB41" i="64"/>
  <c r="AI41" i="64"/>
  <c r="M41" i="64"/>
  <c r="BP41" i="64"/>
  <c r="AJ41" i="64"/>
  <c r="DF41" i="64"/>
  <c r="CY41" i="64"/>
  <c r="V41" i="64"/>
  <c r="CZ41" i="64"/>
  <c r="AM41" i="64"/>
  <c r="CS41" i="64"/>
  <c r="AB41" i="59"/>
  <c r="BM41" i="64"/>
  <c r="I41" i="64"/>
  <c r="BP46" i="64"/>
  <c r="BR41" i="65"/>
  <c r="J41" i="64"/>
  <c r="BX41" i="64"/>
  <c r="BK41" i="65"/>
  <c r="CC41" i="65"/>
  <c r="CV41" i="65"/>
  <c r="CE41" i="65"/>
  <c r="R41" i="65"/>
  <c r="AH41" i="65"/>
  <c r="DJ41" i="64"/>
  <c r="BP41" i="65"/>
  <c r="J52" i="60"/>
  <c r="P41" i="59"/>
  <c r="AT41" i="59"/>
  <c r="AV41" i="59"/>
  <c r="AP41" i="59"/>
  <c r="BJ41" i="64"/>
  <c r="AQ41" i="64"/>
  <c r="U41" i="64"/>
  <c r="Y41" i="65"/>
  <c r="BY41" i="64"/>
  <c r="BA41" i="64"/>
  <c r="DG41" i="64"/>
  <c r="S41" i="65"/>
  <c r="AD41" i="64"/>
  <c r="DH41" i="64"/>
  <c r="BD41" i="64"/>
  <c r="DA41" i="64"/>
  <c r="H41" i="64"/>
  <c r="BU41" i="64"/>
  <c r="Q41" i="64"/>
  <c r="BW41" i="64"/>
  <c r="AK41" i="65"/>
  <c r="BZ41" i="65"/>
  <c r="R41" i="64"/>
  <c r="CN41" i="64"/>
  <c r="AM41" i="65"/>
  <c r="AM57" i="65" s="1"/>
  <c r="U41" i="65"/>
  <c r="Q47" i="65"/>
  <c r="AP41" i="65"/>
  <c r="BX41" i="65"/>
  <c r="BA41" i="65"/>
  <c r="V52" i="60"/>
  <c r="AC41" i="59"/>
  <c r="R41" i="59"/>
  <c r="AL47" i="59"/>
  <c r="AX41" i="59"/>
  <c r="BR41" i="64"/>
  <c r="AT53" i="64"/>
  <c r="AC41" i="64"/>
  <c r="AG41" i="65"/>
  <c r="EC52" i="64"/>
  <c r="BI41" i="64"/>
  <c r="DR41" i="64"/>
  <c r="AA41" i="65"/>
  <c r="AL41" i="64"/>
  <c r="BL41" i="64"/>
  <c r="DI41" i="64"/>
  <c r="P41" i="64"/>
  <c r="BV41" i="64"/>
  <c r="Y41" i="64"/>
  <c r="CE41" i="64"/>
  <c r="Z41" i="64"/>
  <c r="CV41" i="64"/>
  <c r="BD41" i="65"/>
  <c r="BL41" i="65"/>
  <c r="T41" i="65"/>
  <c r="AC41" i="65"/>
  <c r="AY41" i="65"/>
  <c r="W41" i="65"/>
  <c r="CO41" i="65"/>
  <c r="X41" i="65"/>
  <c r="BI41" i="65"/>
  <c r="AK41" i="59"/>
  <c r="AE41" i="59"/>
  <c r="T41" i="59"/>
  <c r="N41" i="59"/>
  <c r="V51" i="60"/>
  <c r="CO41" i="64"/>
  <c r="AK41" i="64"/>
  <c r="X41" i="59"/>
  <c r="DN41" i="64"/>
  <c r="BQ41" i="64"/>
  <c r="O41" i="65"/>
  <c r="BC41" i="64"/>
  <c r="AA41" i="59"/>
  <c r="BT41" i="64"/>
  <c r="X41" i="64"/>
  <c r="CD41" i="64"/>
  <c r="AG41" i="64"/>
  <c r="CM41" i="64"/>
  <c r="AH41" i="64"/>
  <c r="DD41" i="64"/>
  <c r="Z41" i="65"/>
  <c r="BT41" i="65"/>
  <c r="DO41" i="64"/>
  <c r="AB41" i="65"/>
  <c r="I41" i="65"/>
  <c r="BG41" i="65"/>
  <c r="M50" i="65"/>
  <c r="AE41" i="65"/>
  <c r="DK41" i="64"/>
  <c r="AF41" i="65"/>
  <c r="BQ41" i="65"/>
  <c r="EA49" i="64"/>
  <c r="DZ46" i="64"/>
  <c r="DN52" i="64"/>
  <c r="DU47" i="64"/>
  <c r="DG53" i="64"/>
  <c r="DV46" i="64"/>
  <c r="DW53" i="64"/>
  <c r="DP53" i="64"/>
  <c r="DQ49" i="64"/>
  <c r="DJ47" i="64"/>
  <c r="DS46" i="64"/>
  <c r="DG47" i="64"/>
  <c r="DH47" i="64"/>
  <c r="AC52" i="65"/>
  <c r="BK52" i="65"/>
  <c r="CA46" i="64"/>
  <c r="CG46" i="64"/>
  <c r="CI49" i="64"/>
  <c r="X53" i="64"/>
  <c r="BM53" i="64"/>
  <c r="BQ52" i="64"/>
  <c r="CY53" i="64"/>
  <c r="AK50" i="65"/>
  <c r="CC50" i="65"/>
  <c r="AE52" i="65"/>
  <c r="BL50" i="65"/>
  <c r="AN50" i="65"/>
  <c r="CE50" i="65"/>
  <c r="AR51" i="65"/>
  <c r="BH52" i="65"/>
  <c r="AG47" i="65"/>
  <c r="BI52" i="65"/>
  <c r="AZ51" i="65"/>
  <c r="AO50" i="65"/>
  <c r="BP47" i="65"/>
  <c r="AA47" i="65"/>
  <c r="AY47" i="65"/>
  <c r="BM51" i="65"/>
  <c r="AV47" i="65"/>
  <c r="AW52" i="65"/>
  <c r="AL52" i="65"/>
  <c r="BV50" i="65"/>
  <c r="Y50" i="65"/>
  <c r="BB47" i="65"/>
  <c r="BQ52" i="65"/>
  <c r="BK47" i="65"/>
  <c r="CD47" i="65"/>
  <c r="U52" i="65"/>
  <c r="BA52" i="65"/>
  <c r="CD52" i="65"/>
  <c r="G52" i="65"/>
  <c r="P50" i="65"/>
  <c r="I52" i="65"/>
  <c r="N47" i="65"/>
  <c r="K50" i="65"/>
  <c r="P47" i="65"/>
  <c r="CG47" i="64"/>
  <c r="CP46" i="64"/>
  <c r="CP49" i="64"/>
  <c r="BZ53" i="64"/>
  <c r="CQ47" i="64"/>
  <c r="BS52" i="64"/>
  <c r="CB47" i="64"/>
  <c r="CR50" i="64"/>
  <c r="BR47" i="64"/>
  <c r="DA47" i="64"/>
  <c r="DA52" i="64"/>
  <c r="BS47" i="64"/>
  <c r="CD46" i="64"/>
  <c r="DB47" i="64"/>
  <c r="DB52" i="64"/>
  <c r="BL47" i="64"/>
  <c r="CM46" i="64"/>
  <c r="CM49" i="64"/>
  <c r="BW53" i="64"/>
  <c r="CF46" i="64"/>
  <c r="CF49" i="64"/>
  <c r="CN53" i="64"/>
  <c r="AR47" i="64"/>
  <c r="AF53" i="64"/>
  <c r="AM53" i="64"/>
  <c r="AJ47" i="64"/>
  <c r="I47" i="64"/>
  <c r="T47" i="64"/>
  <c r="AM47" i="64"/>
  <c r="V47" i="64"/>
  <c r="BI47" i="64"/>
  <c r="X47" i="64"/>
  <c r="AE53" i="64"/>
  <c r="BJ46" i="64"/>
  <c r="AA47" i="64"/>
  <c r="R52" i="64"/>
  <c r="BK52" i="64"/>
  <c r="AL52" i="64"/>
  <c r="U52" i="64"/>
  <c r="AO53" i="64"/>
  <c r="S53" i="64"/>
  <c r="AC53" i="64"/>
  <c r="BB53" i="64"/>
  <c r="Z47" i="59"/>
  <c r="G53" i="63"/>
  <c r="F48" i="63"/>
  <c r="L53" i="63"/>
  <c r="K54" i="63"/>
  <c r="EC46" i="64"/>
  <c r="JY41" i="64"/>
  <c r="EA46" i="64"/>
  <c r="DN53" i="64"/>
  <c r="DO47" i="64"/>
  <c r="DU46" i="64"/>
  <c r="DE46" i="64"/>
  <c r="DR49" i="64"/>
  <c r="DQ52" i="64"/>
  <c r="DJ49" i="64"/>
  <c r="AO47" i="64"/>
  <c r="DH49" i="64"/>
  <c r="DI49" i="64"/>
  <c r="AJ50" i="65"/>
  <c r="BZ50" i="65"/>
  <c r="CG49" i="64"/>
  <c r="DE52" i="64"/>
  <c r="CW50" i="64"/>
  <c r="BL52" i="64"/>
  <c r="BL53" i="64"/>
  <c r="CW46" i="64"/>
  <c r="AA53" i="64"/>
  <c r="AH52" i="65"/>
  <c r="AL50" i="65"/>
  <c r="BP51" i="65"/>
  <c r="AR52" i="65"/>
  <c r="AS52" i="65"/>
  <c r="Q52" i="65"/>
  <c r="BO50" i="65"/>
  <c r="T50" i="65"/>
  <c r="BP50" i="65"/>
  <c r="D50" i="65"/>
  <c r="BH51" i="65"/>
  <c r="BX47" i="65"/>
  <c r="AD50" i="65"/>
  <c r="BG47" i="65"/>
  <c r="BN52" i="65"/>
  <c r="AQ50" i="65"/>
  <c r="BE52" i="65"/>
  <c r="U47" i="65"/>
  <c r="BA47" i="65"/>
  <c r="BP52" i="65"/>
  <c r="AG50" i="65"/>
  <c r="BJ47" i="65"/>
  <c r="CC47" i="65"/>
  <c r="T52" i="65"/>
  <c r="BF50" i="65"/>
  <c r="CC52" i="65"/>
  <c r="AJ47" i="65"/>
  <c r="BN47" i="65"/>
  <c r="J50" i="65"/>
  <c r="L50" i="65"/>
  <c r="CO47" i="64"/>
  <c r="CX46" i="64"/>
  <c r="CX49" i="64"/>
  <c r="CH53" i="64"/>
  <c r="CY47" i="64"/>
  <c r="Z53" i="64"/>
  <c r="CJ47" i="64"/>
  <c r="CB52" i="64"/>
  <c r="CC46" i="64"/>
  <c r="CK49" i="64"/>
  <c r="CC53" i="64"/>
  <c r="W52" i="64"/>
  <c r="CL46" i="64"/>
  <c r="CL49" i="64"/>
  <c r="BV53" i="64"/>
  <c r="BT47" i="64"/>
  <c r="CU46" i="64"/>
  <c r="CU49" i="64"/>
  <c r="CE53" i="64"/>
  <c r="CN46" i="64"/>
  <c r="CN49" i="64"/>
  <c r="CV53" i="64"/>
  <c r="Z47" i="64"/>
  <c r="R47" i="64"/>
  <c r="AC47" i="64"/>
  <c r="AW47" i="64"/>
  <c r="AE47" i="64"/>
  <c r="AG47" i="64"/>
  <c r="BK53" i="64"/>
  <c r="EC47" i="64"/>
  <c r="EB46" i="64"/>
  <c r="BO53" i="64"/>
  <c r="DN47" i="64"/>
  <c r="DO53" i="64"/>
  <c r="BM46" i="64"/>
  <c r="DR52" i="64"/>
  <c r="DU49" i="64"/>
  <c r="DO49" i="64"/>
  <c r="DT46" i="64"/>
  <c r="DH52" i="64"/>
  <c r="DR53" i="64"/>
  <c r="DQ53" i="64"/>
  <c r="DJ52" i="64"/>
  <c r="DI46" i="64"/>
  <c r="BH52" i="64"/>
  <c r="DL46" i="64"/>
  <c r="DM46" i="64"/>
  <c r="AV51" i="65"/>
  <c r="W50" i="65"/>
  <c r="CY52" i="64"/>
  <c r="CO46" i="64"/>
  <c r="AR53" i="64"/>
  <c r="CW49" i="64"/>
  <c r="BN53" i="64"/>
  <c r="AW47" i="65"/>
  <c r="AP52" i="65"/>
  <c r="BY52" i="65"/>
  <c r="AY50" i="65"/>
  <c r="AZ50" i="65"/>
  <c r="Y47" i="65"/>
  <c r="BL52" i="65"/>
  <c r="AK47" i="65"/>
  <c r="BT52" i="65"/>
  <c r="U50" i="65"/>
  <c r="BJ52" i="65"/>
  <c r="AI52" i="65"/>
  <c r="BS50" i="65"/>
  <c r="X52" i="65"/>
  <c r="BB50" i="65"/>
  <c r="BR47" i="65"/>
  <c r="AC47" i="65"/>
  <c r="BI47" i="65"/>
  <c r="CB47" i="65"/>
  <c r="S52" i="65"/>
  <c r="BE50" i="65"/>
  <c r="CB52" i="65"/>
  <c r="AB52" i="65"/>
  <c r="AY51" i="65"/>
  <c r="O47" i="65"/>
  <c r="AR47" i="65"/>
  <c r="BV47" i="65"/>
  <c r="H52" i="65"/>
  <c r="R50" i="65"/>
  <c r="K52" i="65"/>
  <c r="D52" i="65"/>
  <c r="CW47" i="64"/>
  <c r="DF46" i="64"/>
  <c r="DF49" i="64"/>
  <c r="CP53" i="64"/>
  <c r="CI50" i="64"/>
  <c r="AX53" i="64"/>
  <c r="CR47" i="64"/>
  <c r="CR52" i="64"/>
  <c r="CK46" i="64"/>
  <c r="CS49" i="64"/>
  <c r="CK53" i="64"/>
  <c r="BM52" i="64"/>
  <c r="CT46" i="64"/>
  <c r="CT49" i="64"/>
  <c r="CD53" i="64"/>
  <c r="BN52" i="64"/>
  <c r="DC46" i="64"/>
  <c r="DC49" i="64"/>
  <c r="CU53" i="64"/>
  <c r="CV46" i="64"/>
  <c r="CV49" i="64"/>
  <c r="BI46" i="64"/>
  <c r="AB47" i="64"/>
  <c r="AL47" i="64"/>
  <c r="BF47" i="64"/>
  <c r="AN47" i="64"/>
  <c r="P53" i="64"/>
  <c r="AP47" i="64"/>
  <c r="EA53" i="64"/>
  <c r="EB47" i="64"/>
  <c r="AY53" i="64"/>
  <c r="EA47" i="64"/>
  <c r="DY53" i="64"/>
  <c r="Z52" i="64"/>
  <c r="DW51" i="64"/>
  <c r="DD47" i="64"/>
  <c r="DT49" i="64"/>
  <c r="DO52" i="64"/>
  <c r="DD53" i="64"/>
  <c r="DH53" i="64"/>
  <c r="DG46" i="64"/>
  <c r="DS53" i="64"/>
  <c r="DJ53" i="64"/>
  <c r="DG49" i="64"/>
  <c r="DX52" i="64"/>
  <c r="DL47" i="64"/>
  <c r="DM47" i="64"/>
  <c r="BA51" i="65"/>
  <c r="R47" i="65"/>
  <c r="CI53" i="64"/>
  <c r="BN46" i="64"/>
  <c r="CO49" i="64"/>
  <c r="CQ46" i="64"/>
  <c r="BY53" i="64"/>
  <c r="CY46" i="64"/>
  <c r="AW50" i="65"/>
  <c r="BE47" i="65"/>
  <c r="CD50" i="65"/>
  <c r="BD51" i="65"/>
  <c r="BE51" i="65"/>
  <c r="S50" i="65"/>
  <c r="AH50" i="65"/>
  <c r="CE52" i="65"/>
  <c r="V52" i="65"/>
  <c r="BR50" i="65"/>
  <c r="Z47" i="65"/>
  <c r="AQ52" i="65"/>
  <c r="BL51" i="65"/>
  <c r="BJ50" i="65"/>
  <c r="T47" i="65"/>
  <c r="AK52" i="65"/>
  <c r="BZ47" i="65"/>
  <c r="X50" i="65"/>
  <c r="BD50" i="65"/>
  <c r="CA52" i="65"/>
  <c r="AA52" i="65"/>
  <c r="AX51" i="65"/>
  <c r="J47" i="65"/>
  <c r="AI47" i="65"/>
  <c r="AZ52" i="65"/>
  <c r="N50" i="65"/>
  <c r="BQ50" i="65"/>
  <c r="E47" i="65"/>
  <c r="J52" i="65"/>
  <c r="L52" i="65"/>
  <c r="JW41" i="64"/>
  <c r="JZ41" i="64"/>
  <c r="DE47" i="64"/>
  <c r="BZ47" i="64"/>
  <c r="CP50" i="64"/>
  <c r="CX53" i="64"/>
  <c r="CQ50" i="64"/>
  <c r="BP53" i="64"/>
  <c r="CZ47" i="64"/>
  <c r="CZ52" i="64"/>
  <c r="CS46" i="64"/>
  <c r="DA49" i="64"/>
  <c r="CS53" i="64"/>
  <c r="BU52" i="64"/>
  <c r="DB46" i="64"/>
  <c r="DB49" i="64"/>
  <c r="CL53" i="64"/>
  <c r="AS53" i="64"/>
  <c r="BW47" i="64"/>
  <c r="CM50" i="64"/>
  <c r="DC53" i="64"/>
  <c r="DD46" i="64"/>
  <c r="DD49" i="64"/>
  <c r="Q47" i="64"/>
  <c r="BC47" i="64"/>
  <c r="AN53" i="64"/>
  <c r="BC53" i="64"/>
  <c r="AK47" i="64"/>
  <c r="AV47" i="64"/>
  <c r="AX47" i="64"/>
  <c r="BH46" i="64"/>
  <c r="BD53" i="64"/>
  <c r="BA47" i="64"/>
  <c r="DZ53" i="64"/>
  <c r="EC49" i="64"/>
  <c r="DZ47" i="64"/>
  <c r="DK52" i="64"/>
  <c r="DX51" i="64"/>
  <c r="DX47" i="64"/>
  <c r="BR52" i="64"/>
  <c r="DS52" i="64"/>
  <c r="DU53" i="64"/>
  <c r="DP46" i="64"/>
  <c r="DI52" i="64"/>
  <c r="DH46" i="64"/>
  <c r="DR46" i="64"/>
  <c r="DK46" i="64"/>
  <c r="DW52" i="64"/>
  <c r="DL49" i="64"/>
  <c r="DM49" i="64"/>
  <c r="BI51" i="65"/>
  <c r="BW52" i="65"/>
  <c r="AA52" i="64"/>
  <c r="I53" i="64"/>
  <c r="CQ52" i="64"/>
  <c r="CQ49" i="64"/>
  <c r="BU46" i="64"/>
  <c r="CW53" i="64"/>
  <c r="CY49" i="64"/>
  <c r="BB51" i="65"/>
  <c r="AX50" i="65"/>
  <c r="BB52" i="65"/>
  <c r="BG52" i="65"/>
  <c r="AS51" i="65"/>
  <c r="AT51" i="65"/>
  <c r="AS47" i="65"/>
  <c r="BV52" i="65"/>
  <c r="AC50" i="65"/>
  <c r="AX47" i="65"/>
  <c r="BM52" i="65"/>
  <c r="AU47" i="65"/>
  <c r="BD52" i="65"/>
  <c r="AB47" i="65"/>
  <c r="AZ47" i="65"/>
  <c r="BU50" i="65"/>
  <c r="AF50" i="65"/>
  <c r="AW51" i="65"/>
  <c r="AH47" i="65"/>
  <c r="AY52" i="65"/>
  <c r="F52" i="65"/>
  <c r="AQ47" i="65"/>
  <c r="BM47" i="65"/>
  <c r="X47" i="65"/>
  <c r="AU50" i="65"/>
  <c r="BY50" i="65"/>
  <c r="K47" i="65"/>
  <c r="M47" i="65"/>
  <c r="BO46" i="64"/>
  <c r="CH47" i="64"/>
  <c r="CX50" i="64"/>
  <c r="DF53" i="64"/>
  <c r="W47" i="64"/>
  <c r="CB46" i="64"/>
  <c r="CJ49" i="64"/>
  <c r="CB53" i="64"/>
  <c r="DA46" i="64"/>
  <c r="CK50" i="64"/>
  <c r="DA53" i="64"/>
  <c r="AB53" i="64"/>
  <c r="BV47" i="64"/>
  <c r="CL50" i="64"/>
  <c r="CT53" i="64"/>
  <c r="BA53" i="64"/>
  <c r="CE47" i="64"/>
  <c r="CU50" i="64"/>
  <c r="BN47" i="64"/>
  <c r="BX47" i="64"/>
  <c r="BX52" i="64"/>
  <c r="P47" i="64"/>
  <c r="BB47" i="64"/>
  <c r="S52" i="64"/>
  <c r="AU47" i="64"/>
  <c r="BE47" i="64"/>
  <c r="BH47" i="64"/>
  <c r="BJ47" i="64"/>
  <c r="BK46" i="64"/>
  <c r="EB49" i="64"/>
  <c r="DY47" i="64"/>
  <c r="DI47" i="64"/>
  <c r="DW47" i="64"/>
  <c r="BY46" i="64"/>
  <c r="BD46" i="64"/>
  <c r="DV53" i="64"/>
  <c r="DP47" i="64"/>
  <c r="DI53" i="64"/>
  <c r="DE49" i="64"/>
  <c r="DK47" i="64"/>
  <c r="DV52" i="64"/>
  <c r="DL52" i="64"/>
  <c r="DM52" i="64"/>
  <c r="CB50" i="65"/>
  <c r="E50" i="65"/>
  <c r="BT52" i="64"/>
  <c r="AB52" i="64"/>
  <c r="AW53" i="64"/>
  <c r="CQ53" i="64"/>
  <c r="BR46" i="64"/>
  <c r="X52" i="64"/>
  <c r="CG50" i="64"/>
  <c r="BJ51" i="65"/>
  <c r="G50" i="65"/>
  <c r="BC51" i="65"/>
  <c r="H50" i="65"/>
  <c r="BW47" i="65"/>
  <c r="P52" i="65"/>
  <c r="BN50" i="65"/>
  <c r="AT52" i="65"/>
  <c r="AU52" i="65"/>
  <c r="AI50" i="65"/>
  <c r="CA50" i="65"/>
  <c r="W52" i="65"/>
  <c r="BF47" i="65"/>
  <c r="BU52" i="65"/>
  <c r="AP50" i="65"/>
  <c r="BQ47" i="65"/>
  <c r="AE50" i="65"/>
  <c r="BH47" i="65"/>
  <c r="BN51" i="65"/>
  <c r="Z52" i="65"/>
  <c r="AX52" i="65"/>
  <c r="G47" i="65"/>
  <c r="AP47" i="65"/>
  <c r="BL47" i="65"/>
  <c r="W47" i="65"/>
  <c r="AT50" i="65"/>
  <c r="BU47" i="65"/>
  <c r="AF47" i="65"/>
  <c r="AO52" i="65"/>
  <c r="BS52" i="65"/>
  <c r="I50" i="65"/>
  <c r="BO47" i="64"/>
  <c r="CP47" i="64"/>
  <c r="BZ52" i="64"/>
  <c r="BP47" i="64"/>
  <c r="BQ46" i="64"/>
  <c r="CJ46" i="64"/>
  <c r="CR49" i="64"/>
  <c r="CJ53" i="64"/>
  <c r="CC47" i="64"/>
  <c r="CS50" i="64"/>
  <c r="AZ53" i="64"/>
  <c r="CD47" i="64"/>
  <c r="CT50" i="64"/>
  <c r="DB53" i="64"/>
  <c r="BS53" i="64"/>
  <c r="CM47" i="64"/>
  <c r="BW52" i="64"/>
  <c r="BM47" i="64"/>
  <c r="CF47" i="64"/>
  <c r="DD52" i="64"/>
  <c r="AT47" i="64"/>
  <c r="P52" i="64"/>
  <c r="AQ52" i="64"/>
  <c r="AH47" i="64"/>
  <c r="BD47" i="64"/>
  <c r="L47" i="64"/>
  <c r="BE46" i="64"/>
  <c r="N47" i="64"/>
  <c r="BG46" i="64"/>
  <c r="Q52" i="64"/>
  <c r="BI52" i="64"/>
  <c r="AP53" i="64"/>
  <c r="V53" i="64"/>
  <c r="W53" i="64"/>
  <c r="JX41" i="64"/>
  <c r="DN49" i="64"/>
  <c r="DO46" i="64"/>
  <c r="DE53" i="64"/>
  <c r="DT47" i="64"/>
  <c r="CA52" i="64"/>
  <c r="DX46" i="64"/>
  <c r="DT53" i="64"/>
  <c r="DP49" i="64"/>
  <c r="DQ46" i="64"/>
  <c r="CG53" i="64"/>
  <c r="DK49" i="64"/>
  <c r="DU52" i="64"/>
  <c r="DL53" i="64"/>
  <c r="DM53" i="64"/>
  <c r="AU53" i="64"/>
  <c r="AV53" i="64"/>
  <c r="BU53" i="64"/>
  <c r="K52" i="64"/>
  <c r="BP52" i="64"/>
  <c r="BY52" i="64"/>
  <c r="BO51" i="65"/>
  <c r="N52" i="65"/>
  <c r="BK51" i="65"/>
  <c r="O52" i="65"/>
  <c r="BM50" i="65"/>
  <c r="AG52" i="65"/>
  <c r="BA50" i="65"/>
  <c r="BH50" i="65"/>
  <c r="AU51" i="65"/>
  <c r="AL47" i="65"/>
  <c r="BI50" i="65"/>
  <c r="BY47" i="65"/>
  <c r="Y52" i="65"/>
  <c r="BC50" i="65"/>
  <c r="BO52" i="65"/>
  <c r="AO47" i="65"/>
  <c r="BF52" i="65"/>
  <c r="V47" i="65"/>
  <c r="AS50" i="65"/>
  <c r="BT47" i="65"/>
  <c r="AE47" i="65"/>
  <c r="AN52" i="65"/>
  <c r="BX50" i="65"/>
  <c r="AA50" i="65"/>
  <c r="BD47" i="65"/>
  <c r="CE47" i="65"/>
  <c r="O50" i="65"/>
  <c r="D47" i="65"/>
  <c r="Q50" i="65"/>
  <c r="I47" i="65"/>
  <c r="BZ46" i="64"/>
  <c r="CX47" i="64"/>
  <c r="CX52" i="64"/>
  <c r="CA47" i="64"/>
  <c r="Y47" i="64"/>
  <c r="CR46" i="64"/>
  <c r="CZ49" i="64"/>
  <c r="CZ53" i="64"/>
  <c r="CK47" i="64"/>
  <c r="CC52" i="64"/>
  <c r="BS46" i="64"/>
  <c r="BR53" i="64"/>
  <c r="CL47" i="64"/>
  <c r="BV52" i="64"/>
  <c r="BL46" i="64"/>
  <c r="BW46" i="64"/>
  <c r="CU47" i="64"/>
  <c r="CE52" i="64"/>
  <c r="BU47" i="64"/>
  <c r="CN47" i="64"/>
  <c r="BX53" i="64"/>
  <c r="L52" i="64"/>
  <c r="AF52" i="64"/>
  <c r="T53" i="64"/>
  <c r="U47" i="64"/>
  <c r="AF47" i="64"/>
  <c r="BG52" i="64"/>
  <c r="K47" i="64"/>
  <c r="CY50" i="64"/>
  <c r="DZ49" i="64"/>
  <c r="DY46" i="64"/>
  <c r="DN46" i="64"/>
  <c r="DV47" i="64"/>
  <c r="DG52" i="64"/>
  <c r="DW46" i="64"/>
  <c r="DX53" i="64"/>
  <c r="DP52" i="64"/>
  <c r="DQ47" i="64"/>
  <c r="DJ46" i="64"/>
  <c r="DK53" i="64"/>
  <c r="DT52" i="64"/>
  <c r="DR47" i="64"/>
  <c r="DS47" i="64"/>
  <c r="D47" i="59"/>
  <c r="V50" i="65"/>
  <c r="BQ53" i="64"/>
  <c r="BT53" i="64"/>
  <c r="CI46" i="64"/>
  <c r="BO52" i="64"/>
  <c r="Y53" i="64"/>
  <c r="Y52" i="64"/>
  <c r="CA53" i="64"/>
  <c r="AD52" i="65"/>
  <c r="BX52" i="65"/>
  <c r="AB50" i="65"/>
  <c r="BO47" i="65"/>
  <c r="AF52" i="65"/>
  <c r="BZ52" i="65"/>
  <c r="AV50" i="65"/>
  <c r="BF51" i="65"/>
  <c r="R52" i="65"/>
  <c r="BG51" i="65"/>
  <c r="AV52" i="65"/>
  <c r="AT47" i="65"/>
  <c r="BC52" i="65"/>
  <c r="S47" i="65"/>
  <c r="AJ52" i="65"/>
  <c r="BT50" i="65"/>
  <c r="AN47" i="65"/>
  <c r="BK50" i="65"/>
  <c r="CA47" i="65"/>
  <c r="AR50" i="65"/>
  <c r="BS47" i="65"/>
  <c r="AD47" i="65"/>
  <c r="BW50" i="65"/>
  <c r="Z50" i="65"/>
  <c r="BC47" i="65"/>
  <c r="BR52" i="65"/>
  <c r="BG50" i="65"/>
  <c r="L47" i="65"/>
  <c r="F47" i="65"/>
  <c r="H47" i="65"/>
  <c r="E52" i="65"/>
  <c r="BY47" i="64"/>
  <c r="CH46" i="64"/>
  <c r="DF47" i="64"/>
  <c r="DF52" i="64"/>
  <c r="CI47" i="64"/>
  <c r="BQ47" i="64"/>
  <c r="CZ46" i="64"/>
  <c r="CJ50" i="64"/>
  <c r="AS47" i="64"/>
  <c r="CS47" i="64"/>
  <c r="CS52" i="64"/>
  <c r="BK47" i="64"/>
  <c r="BV46" i="64"/>
  <c r="CT47" i="64"/>
  <c r="CD52" i="64"/>
  <c r="BT46" i="64"/>
  <c r="CE46" i="64"/>
  <c r="DC47" i="64"/>
  <c r="DC52" i="64"/>
  <c r="BX46" i="64"/>
  <c r="CV47" i="64"/>
  <c r="CF53" i="64"/>
  <c r="L53" i="64"/>
  <c r="O53" i="64"/>
  <c r="AJ53" i="64"/>
  <c r="J47" i="64"/>
  <c r="AD47" i="64"/>
  <c r="M47" i="64"/>
  <c r="AZ47" i="64"/>
  <c r="O47" i="64"/>
  <c r="Q53" i="64"/>
  <c r="BB46" i="64"/>
  <c r="S47" i="64"/>
  <c r="AH52" i="64"/>
  <c r="AC52" i="64"/>
  <c r="AG53" i="64"/>
  <c r="K53" i="64"/>
  <c r="U53" i="64"/>
  <c r="AL53" i="64"/>
  <c r="AY47" i="64"/>
  <c r="I52" i="64"/>
  <c r="AJ52" i="64"/>
  <c r="BF53" i="64"/>
  <c r="BI53" i="64"/>
  <c r="D52" i="60"/>
  <c r="AU48" i="63"/>
  <c r="H54" i="63"/>
  <c r="AH47" i="63"/>
  <c r="T41" i="63"/>
  <c r="U41" i="63"/>
  <c r="V41" i="63"/>
  <c r="AC48" i="63"/>
  <c r="AF48" i="63"/>
  <c r="AR48" i="63"/>
  <c r="J53" i="63"/>
  <c r="R50" i="60"/>
  <c r="E47" i="60"/>
  <c r="N50" i="60"/>
  <c r="F47" i="59"/>
  <c r="AX47" i="59"/>
  <c r="AF47" i="59"/>
  <c r="BC46" i="59"/>
  <c r="L47" i="59"/>
  <c r="U47" i="59"/>
  <c r="AD47" i="59"/>
  <c r="BA47" i="59"/>
  <c r="AJ47" i="59"/>
  <c r="AJ50" i="59"/>
  <c r="K47" i="59"/>
  <c r="AC52" i="59"/>
  <c r="AD53" i="59"/>
  <c r="AO52" i="59"/>
  <c r="Q52" i="59"/>
  <c r="AF53" i="59"/>
  <c r="J53" i="59"/>
  <c r="BG52" i="59"/>
  <c r="D52" i="59"/>
  <c r="E52" i="59"/>
  <c r="F52" i="59"/>
  <c r="AC53" i="59"/>
  <c r="H53" i="59"/>
  <c r="BY53" i="59"/>
  <c r="AJ52" i="59"/>
  <c r="AY46" i="59"/>
  <c r="BG53" i="59"/>
  <c r="BG47" i="64"/>
  <c r="AD52" i="64"/>
  <c r="AI53" i="64"/>
  <c r="H53" i="63"/>
  <c r="AU47" i="63"/>
  <c r="AD54" i="63"/>
  <c r="AT47" i="63"/>
  <c r="AS48" i="63"/>
  <c r="AV48" i="63"/>
  <c r="U54" i="63"/>
  <c r="AG53" i="63"/>
  <c r="F52" i="60"/>
  <c r="F47" i="60"/>
  <c r="L52" i="60"/>
  <c r="J50" i="60"/>
  <c r="M47" i="60"/>
  <c r="E51" i="60"/>
  <c r="H47" i="59"/>
  <c r="S47" i="59"/>
  <c r="BD46" i="59"/>
  <c r="BZ46" i="59"/>
  <c r="T47" i="59"/>
  <c r="AC47" i="59"/>
  <c r="AV47" i="59"/>
  <c r="AH47" i="59"/>
  <c r="BI47" i="59"/>
  <c r="AM47" i="59"/>
  <c r="AE47" i="59"/>
  <c r="V47" i="59"/>
  <c r="AK52" i="59"/>
  <c r="AQ53" i="59"/>
  <c r="BD52" i="59"/>
  <c r="T52" i="59"/>
  <c r="BE53" i="59"/>
  <c r="R53" i="59"/>
  <c r="BX53" i="59"/>
  <c r="BZ53" i="59"/>
  <c r="L52" i="59"/>
  <c r="M52" i="59"/>
  <c r="N52" i="59"/>
  <c r="AL53" i="59"/>
  <c r="AE52" i="59"/>
  <c r="BH53" i="59"/>
  <c r="AI52" i="59"/>
  <c r="S52" i="59"/>
  <c r="T52" i="64"/>
  <c r="V52" i="64"/>
  <c r="AQ53" i="64"/>
  <c r="N53" i="64"/>
  <c r="AA47" i="59"/>
  <c r="W53" i="63"/>
  <c r="T53" i="63"/>
  <c r="K53" i="63"/>
  <c r="E48" i="63"/>
  <c r="Z47" i="63"/>
  <c r="L48" i="63"/>
  <c r="T54" i="63"/>
  <c r="J48" i="63"/>
  <c r="V48" i="63"/>
  <c r="AB47" i="63"/>
  <c r="AC54" i="63"/>
  <c r="D54" i="63"/>
  <c r="Q47" i="60"/>
  <c r="I47" i="60"/>
  <c r="Q50" i="60"/>
  <c r="G47" i="60"/>
  <c r="E52" i="60"/>
  <c r="J47" i="59"/>
  <c r="BD47" i="59"/>
  <c r="BE46" i="59"/>
  <c r="G47" i="59"/>
  <c r="AO47" i="59"/>
  <c r="AQ47" i="59"/>
  <c r="AR47" i="59"/>
  <c r="BY47" i="59"/>
  <c r="AT47" i="59"/>
  <c r="AP47" i="59"/>
  <c r="AG47" i="59"/>
  <c r="AN52" i="59"/>
  <c r="BC53" i="59"/>
  <c r="J52" i="59"/>
  <c r="V53" i="59"/>
  <c r="AH52" i="59"/>
  <c r="AP53" i="59"/>
  <c r="AH50" i="59"/>
  <c r="AE53" i="59"/>
  <c r="M53" i="59"/>
  <c r="AI52" i="64"/>
  <c r="AP52" i="64"/>
  <c r="AM52" i="64"/>
  <c r="N52" i="64"/>
  <c r="AN52" i="64"/>
  <c r="BG53" i="64"/>
  <c r="AD53" i="64"/>
  <c r="AB47" i="59"/>
  <c r="AC53" i="63"/>
  <c r="U53" i="63"/>
  <c r="K48" i="63"/>
  <c r="W48" i="63"/>
  <c r="M54" i="63"/>
  <c r="G54" i="63"/>
  <c r="AA47" i="63"/>
  <c r="S41" i="63"/>
  <c r="AD48" i="63"/>
  <c r="AJ47" i="63"/>
  <c r="I53" i="63"/>
  <c r="J54" i="63"/>
  <c r="D51" i="60"/>
  <c r="N47" i="60"/>
  <c r="W51" i="60"/>
  <c r="I50" i="60"/>
  <c r="O47" i="60"/>
  <c r="M52" i="60"/>
  <c r="AN47" i="59"/>
  <c r="E47" i="59"/>
  <c r="BY46" i="59"/>
  <c r="P47" i="59"/>
  <c r="AU47" i="59"/>
  <c r="AZ47" i="59"/>
  <c r="BB47" i="59"/>
  <c r="AW47" i="59"/>
  <c r="AY47" i="59"/>
  <c r="BC52" i="59"/>
  <c r="H52" i="59"/>
  <c r="P53" i="59"/>
  <c r="AP52" i="59"/>
  <c r="R52" i="59"/>
  <c r="AG53" i="59"/>
  <c r="AH53" i="59"/>
  <c r="BI53" i="59"/>
  <c r="BH52" i="59"/>
  <c r="BI52" i="59"/>
  <c r="AM52" i="59"/>
  <c r="BB53" i="59"/>
  <c r="BJ47" i="59"/>
  <c r="BK52" i="59"/>
  <c r="T53" i="59"/>
  <c r="U52" i="59"/>
  <c r="BJ53" i="59"/>
  <c r="K53" i="59"/>
  <c r="E53" i="59"/>
  <c r="BZ47" i="59"/>
  <c r="AI53" i="59"/>
  <c r="BC46" i="64"/>
  <c r="J52" i="64"/>
  <c r="AE52" i="64"/>
  <c r="BE53" i="64"/>
  <c r="BH53" i="64"/>
  <c r="BJ53" i="64"/>
  <c r="X47" i="59"/>
  <c r="F53" i="63"/>
  <c r="AE53" i="63"/>
  <c r="D48" i="63"/>
  <c r="H48" i="63"/>
  <c r="S48" i="63"/>
  <c r="S53" i="63"/>
  <c r="L54" i="63"/>
  <c r="S54" i="63"/>
  <c r="AL47" i="63"/>
  <c r="AT48" i="63"/>
  <c r="AR47" i="63"/>
  <c r="AF53" i="63"/>
  <c r="AG54" i="63"/>
  <c r="K52" i="60"/>
  <c r="P50" i="60"/>
  <c r="H47" i="60"/>
  <c r="G52" i="60"/>
  <c r="N47" i="59"/>
  <c r="BF47" i="59"/>
  <c r="AK47" i="59"/>
  <c r="AZ46" i="59"/>
  <c r="BV47" i="59"/>
  <c r="BH47" i="59"/>
  <c r="AI50" i="59"/>
  <c r="BE47" i="59"/>
  <c r="BG47" i="59"/>
  <c r="P52" i="59"/>
  <c r="BE52" i="59"/>
  <c r="BW53" i="59"/>
  <c r="D53" i="59"/>
  <c r="BB52" i="59"/>
  <c r="BX47" i="59"/>
  <c r="I53" i="59"/>
  <c r="BJ52" i="59"/>
  <c r="O52" i="64"/>
  <c r="AK52" i="64"/>
  <c r="J53" i="64"/>
  <c r="Y47" i="59"/>
  <c r="E53" i="63"/>
  <c r="V53" i="63"/>
  <c r="AG48" i="63"/>
  <c r="W54" i="63"/>
  <c r="F54" i="63"/>
  <c r="AK47" i="63"/>
  <c r="X47" i="63"/>
  <c r="G48" i="63"/>
  <c r="I54" i="63"/>
  <c r="F51" i="60"/>
  <c r="W52" i="60"/>
  <c r="O50" i="60"/>
  <c r="P47" i="60"/>
  <c r="H52" i="60"/>
  <c r="BF46" i="59"/>
  <c r="AW46" i="59"/>
  <c r="BK46" i="59"/>
  <c r="BC47" i="59"/>
  <c r="BI46" i="59"/>
  <c r="BA46" i="59"/>
  <c r="AF52" i="59"/>
  <c r="BF46" i="64"/>
  <c r="AI47" i="64"/>
  <c r="AO52" i="64"/>
  <c r="M52" i="64"/>
  <c r="R53" i="64"/>
  <c r="M53" i="64"/>
  <c r="AD53" i="63"/>
  <c r="AE54" i="63"/>
  <c r="E54" i="63"/>
  <c r="AE48" i="63"/>
  <c r="AS47" i="63"/>
  <c r="AV47" i="63"/>
  <c r="M48" i="63"/>
  <c r="AF54" i="63"/>
  <c r="D47" i="60"/>
  <c r="M50" i="60"/>
  <c r="J47" i="60"/>
  <c r="I52" i="60"/>
  <c r="BB46" i="59"/>
  <c r="Q47" i="59"/>
  <c r="AX46" i="59"/>
  <c r="BV46" i="59"/>
  <c r="BJ46" i="59"/>
  <c r="AI47" i="59"/>
  <c r="AL50" i="59"/>
  <c r="BG46" i="59"/>
  <c r="G52" i="59"/>
  <c r="O53" i="59"/>
  <c r="AD52" i="59"/>
  <c r="BD53" i="59"/>
  <c r="Q53" i="59"/>
  <c r="AQ52" i="59"/>
  <c r="V52" i="59"/>
  <c r="BV53" i="59"/>
  <c r="AM53" i="59"/>
  <c r="AJ53" i="59"/>
  <c r="AK53" i="59"/>
  <c r="F53" i="59"/>
  <c r="AK50" i="59"/>
  <c r="BW46" i="59"/>
  <c r="S53" i="59"/>
  <c r="I52" i="59"/>
  <c r="BF52" i="59"/>
  <c r="BF53" i="59"/>
  <c r="AN53" i="59"/>
  <c r="N53" i="59"/>
  <c r="G53" i="59"/>
  <c r="L53" i="59"/>
  <c r="AQ47" i="64"/>
  <c r="AG52" i="64"/>
  <c r="AH53" i="64"/>
  <c r="AK53" i="64"/>
  <c r="AI47" i="63"/>
  <c r="V54" i="63"/>
  <c r="Y47" i="63"/>
  <c r="W41" i="63"/>
  <c r="U48" i="63"/>
  <c r="I48" i="63"/>
  <c r="T48" i="63"/>
  <c r="D53" i="63"/>
  <c r="K47" i="60"/>
  <c r="K50" i="60"/>
  <c r="L47" i="60"/>
  <c r="R47" i="60"/>
  <c r="O47" i="59"/>
  <c r="R47" i="59"/>
  <c r="I47" i="59"/>
  <c r="BK47" i="59"/>
  <c r="BH46" i="59"/>
  <c r="M47" i="59"/>
  <c r="BX46" i="59"/>
  <c r="AS47" i="59"/>
  <c r="O52" i="59"/>
  <c r="AL52" i="59"/>
  <c r="U53" i="59"/>
  <c r="AG52" i="59"/>
  <c r="BK53" i="59"/>
  <c r="AO53" i="59"/>
  <c r="BW47" i="59"/>
  <c r="K52" i="59"/>
  <c r="CG42" i="59"/>
  <c r="CM46" i="59"/>
  <c r="V47" i="60"/>
  <c r="ED45" i="63"/>
  <c r="CI52" i="59"/>
  <c r="EF53" i="63"/>
  <c r="CO42" i="59"/>
  <c r="CL45" i="59"/>
  <c r="ED53" i="63"/>
  <c r="CF44" i="59"/>
  <c r="CK43" i="59"/>
  <c r="EG47" i="63"/>
  <c r="CQ42" i="59"/>
  <c r="EC43" i="63"/>
  <c r="CF47" i="59"/>
  <c r="U47" i="60"/>
  <c r="ED43" i="63"/>
  <c r="CF43" i="59"/>
  <c r="CH42" i="59"/>
  <c r="CE42" i="59"/>
  <c r="JS45" i="64"/>
  <c r="JV49" i="64"/>
  <c r="CP51" i="65"/>
  <c r="CR50" i="65"/>
  <c r="KB44" i="64"/>
  <c r="JL42" i="64"/>
  <c r="KC46" i="64"/>
  <c r="CO47" i="65"/>
  <c r="KB52" i="64"/>
  <c r="JH54" i="64"/>
  <c r="JT53" i="64"/>
  <c r="JV43" i="64"/>
  <c r="CK41" i="65"/>
  <c r="JW54" i="64"/>
  <c r="JU44" i="64"/>
  <c r="JL53" i="64"/>
  <c r="JN54" i="64"/>
  <c r="CR43" i="65"/>
  <c r="CW45" i="65"/>
  <c r="JU43" i="64"/>
  <c r="JT44" i="64"/>
  <c r="JM43" i="64"/>
  <c r="CT51" i="65"/>
  <c r="JZ53" i="64"/>
  <c r="KC54" i="64"/>
  <c r="JK43" i="64"/>
  <c r="JO53" i="64"/>
  <c r="CO50" i="65"/>
  <c r="JX54" i="64"/>
  <c r="JH42" i="64"/>
  <c r="JR54" i="64"/>
  <c r="JM53" i="64"/>
  <c r="CH44" i="65"/>
  <c r="CQ44" i="65"/>
  <c r="JZ42" i="64"/>
  <c r="KA46" i="64"/>
  <c r="JJ42" i="64"/>
  <c r="CL41" i="65"/>
  <c r="CT52" i="65"/>
  <c r="KB45" i="64"/>
  <c r="KD44" i="64"/>
  <c r="KB41" i="64"/>
  <c r="CQ46" i="59"/>
  <c r="CM44" i="59"/>
  <c r="JN42" i="64"/>
  <c r="CN54" i="59"/>
  <c r="EF54" i="63"/>
  <c r="CQ45" i="59"/>
  <c r="CC44" i="59"/>
  <c r="EB55" i="63"/>
  <c r="CF53" i="59"/>
  <c r="W47" i="60"/>
  <c r="CQ44" i="59"/>
  <c r="EI46" i="63"/>
  <c r="EI57" i="63" s="1"/>
  <c r="EB48" i="63"/>
  <c r="CF54" i="59"/>
  <c r="W43" i="60"/>
  <c r="CG45" i="59"/>
  <c r="CL41" i="59"/>
  <c r="CN42" i="59"/>
  <c r="CK47" i="59"/>
  <c r="JR53" i="64"/>
  <c r="CP47" i="65"/>
  <c r="JX52" i="64"/>
  <c r="KA54" i="64"/>
  <c r="JK53" i="64"/>
  <c r="KC52" i="64"/>
  <c r="CM43" i="65"/>
  <c r="JV53" i="64"/>
  <c r="JU45" i="64"/>
  <c r="JT45" i="64"/>
  <c r="KC44" i="64"/>
  <c r="CQ41" i="65"/>
  <c r="JZ54" i="64"/>
  <c r="KB42" i="64"/>
  <c r="JL45" i="64"/>
  <c r="CJ50" i="65"/>
  <c r="CW41" i="65"/>
  <c r="CK50" i="65"/>
  <c r="JZ52" i="64"/>
  <c r="JS47" i="64"/>
  <c r="CS44" i="65"/>
  <c r="KA43" i="64"/>
  <c r="JG47" i="64"/>
  <c r="JJ47" i="64"/>
  <c r="JO54" i="64"/>
  <c r="CQ47" i="65"/>
  <c r="JW46" i="64"/>
  <c r="JR46" i="64"/>
  <c r="JO45" i="64"/>
  <c r="CS51" i="65"/>
  <c r="JY50" i="64"/>
  <c r="JH45" i="64"/>
  <c r="JQ53" i="64"/>
  <c r="CN43" i="65"/>
  <c r="JY49" i="64"/>
  <c r="JV46" i="64"/>
  <c r="CI44" i="59"/>
  <c r="CE52" i="59"/>
  <c r="EA44" i="63"/>
  <c r="JT52" i="64"/>
  <c r="CC43" i="59"/>
  <c r="CQ47" i="59"/>
  <c r="CM43" i="59"/>
  <c r="EB43" i="63"/>
  <c r="CC52" i="59"/>
  <c r="W45" i="60"/>
  <c r="CI50" i="59"/>
  <c r="EA48" i="63"/>
  <c r="EB54" i="63"/>
  <c r="CL43" i="59"/>
  <c r="V43" i="60"/>
  <c r="CQ53" i="59"/>
  <c r="CC42" i="59"/>
  <c r="ED48" i="63"/>
  <c r="CN53" i="59"/>
  <c r="CK45" i="59"/>
  <c r="EG46" i="63"/>
  <c r="EG57" i="63" s="1"/>
  <c r="JR45" i="64"/>
  <c r="CR51" i="65"/>
  <c r="JY44" i="64"/>
  <c r="JI42" i="64"/>
  <c r="JK45" i="64"/>
  <c r="CI52" i="65"/>
  <c r="CP43" i="65"/>
  <c r="JY47" i="64"/>
  <c r="KB43" i="64"/>
  <c r="KD46" i="64"/>
  <c r="JS52" i="64"/>
  <c r="KC42" i="64"/>
  <c r="CQ51" i="65"/>
  <c r="JY46" i="64"/>
  <c r="JG52" i="64"/>
  <c r="JK52" i="64"/>
  <c r="CH43" i="65"/>
  <c r="CR47" i="65"/>
  <c r="CO52" i="65"/>
  <c r="KA49" i="64"/>
  <c r="JS43" i="64"/>
  <c r="CW47" i="65"/>
  <c r="JW47" i="64"/>
  <c r="JG54" i="64"/>
  <c r="JJ43" i="64"/>
  <c r="JV44" i="64"/>
  <c r="CT44" i="65"/>
  <c r="JW42" i="64"/>
  <c r="KD53" i="64"/>
  <c r="JR42" i="64"/>
  <c r="JO43" i="64"/>
  <c r="CV50" i="65"/>
  <c r="JY54" i="64"/>
  <c r="KD43" i="64"/>
  <c r="JQ45" i="64"/>
  <c r="CR41" i="65"/>
  <c r="JX53" i="64"/>
  <c r="JI47" i="64"/>
  <c r="CH53" i="59"/>
  <c r="CD52" i="59"/>
  <c r="EA43" i="63"/>
  <c r="CJ53" i="59"/>
  <c r="CM47" i="59"/>
  <c r="EE47" i="63"/>
  <c r="CI42" i="59"/>
  <c r="CM52" i="59"/>
  <c r="JN45" i="64"/>
  <c r="CM45" i="59"/>
  <c r="V45" i="60"/>
  <c r="EE46" i="63"/>
  <c r="CN52" i="59"/>
  <c r="EF43" i="63"/>
  <c r="CJ43" i="59"/>
  <c r="CC54" i="59"/>
  <c r="EI48" i="63"/>
  <c r="CI53" i="59"/>
  <c r="CM54" i="59"/>
  <c r="EB45" i="63"/>
  <c r="CF42" i="59"/>
  <c r="U44" i="60"/>
  <c r="JN44" i="64"/>
  <c r="JQ52" i="64"/>
  <c r="CJ43" i="65"/>
  <c r="CV47" i="65"/>
  <c r="JX43" i="64"/>
  <c r="JJ53" i="64"/>
  <c r="CJ41" i="65"/>
  <c r="CS43" i="65"/>
  <c r="JY43" i="64"/>
  <c r="KA44" i="64"/>
  <c r="KD47" i="64"/>
  <c r="JS44" i="64"/>
  <c r="KC49" i="64"/>
  <c r="CW43" i="65"/>
  <c r="JX50" i="64"/>
  <c r="JG43" i="64"/>
  <c r="JK44" i="64"/>
  <c r="CH50" i="65"/>
  <c r="CU44" i="65"/>
  <c r="JZ45" i="64"/>
  <c r="JI43" i="64"/>
  <c r="JR47" i="64"/>
  <c r="CU52" i="65"/>
  <c r="CU57" i="65" s="1"/>
  <c r="JU52" i="64"/>
  <c r="KD54" i="64"/>
  <c r="JQ47" i="64"/>
  <c r="JV50" i="64"/>
  <c r="CV52" i="65"/>
  <c r="KA42" i="64"/>
  <c r="JT47" i="64"/>
  <c r="JQ54" i="64"/>
  <c r="JV42" i="64"/>
  <c r="CJ47" i="65"/>
  <c r="CQ52" i="65"/>
  <c r="JX46" i="64"/>
  <c r="JL47" i="64"/>
  <c r="JM54" i="64"/>
  <c r="CT43" i="65"/>
  <c r="JY45" i="64"/>
  <c r="JI52" i="64"/>
  <c r="KA41" i="64"/>
  <c r="CH43" i="59"/>
  <c r="CD54" i="59"/>
  <c r="EF45" i="63"/>
  <c r="CJ47" i="59"/>
  <c r="CE43" i="59"/>
  <c r="ED54" i="63"/>
  <c r="CH44" i="59"/>
  <c r="CD44" i="59"/>
  <c r="CJ42" i="59"/>
  <c r="CM42" i="59"/>
  <c r="EI47" i="63"/>
  <c r="ED55" i="63"/>
  <c r="CN44" i="59"/>
  <c r="CI54" i="59"/>
  <c r="CC53" i="59"/>
  <c r="EA45" i="63"/>
  <c r="CI47" i="59"/>
  <c r="CE54" i="59"/>
  <c r="EB44" i="63"/>
  <c r="CL42" i="59"/>
  <c r="W50" i="60"/>
  <c r="JT54" i="64"/>
  <c r="JQ44" i="64"/>
  <c r="CI47" i="65"/>
  <c r="CT50" i="65"/>
  <c r="JZ46" i="64"/>
  <c r="JJ45" i="64"/>
  <c r="CI45" i="65"/>
  <c r="CV43" i="65"/>
  <c r="JW50" i="64"/>
  <c r="JH53" i="64"/>
  <c r="JR52" i="64"/>
  <c r="CJ52" i="65"/>
  <c r="CK47" i="65"/>
  <c r="JY42" i="64"/>
  <c r="KD52" i="64"/>
  <c r="JJ52" i="64"/>
  <c r="CH47" i="65"/>
  <c r="CK52" i="65"/>
  <c r="JY53" i="64"/>
  <c r="JH43" i="64"/>
  <c r="JR43" i="64"/>
  <c r="CN52" i="65"/>
  <c r="CN57" i="65" s="1"/>
  <c r="JW43" i="64"/>
  <c r="JG42" i="64"/>
  <c r="JP46" i="64"/>
  <c r="KC53" i="64"/>
  <c r="CK43" i="65"/>
  <c r="CL50" i="65"/>
  <c r="KA47" i="64"/>
  <c r="JT43" i="64"/>
  <c r="JQ46" i="64"/>
  <c r="JV47" i="64"/>
  <c r="CS52" i="65"/>
  <c r="JW53" i="64"/>
  <c r="JL43" i="64"/>
  <c r="CM47" i="65"/>
  <c r="JX44" i="64"/>
  <c r="JH44" i="64"/>
  <c r="CN46" i="59"/>
  <c r="CK41" i="59"/>
  <c r="EG43" i="63"/>
  <c r="CG44" i="59"/>
  <c r="CD43" i="59"/>
  <c r="EB53" i="63"/>
  <c r="CH52" i="59"/>
  <c r="U43" i="60"/>
  <c r="CJ52" i="59"/>
  <c r="CE45" i="59"/>
  <c r="EA46" i="63"/>
  <c r="EB46" i="63"/>
  <c r="CL44" i="59"/>
  <c r="CH54" i="59"/>
  <c r="CE53" i="59"/>
  <c r="EF46" i="63"/>
  <c r="EF57" i="63" s="1"/>
  <c r="CH45" i="59"/>
  <c r="CD53" i="59"/>
  <c r="CJ44" i="59"/>
  <c r="CL46" i="59"/>
  <c r="JT46" i="64"/>
  <c r="JO44" i="64"/>
  <c r="CH45" i="65"/>
  <c r="CL47" i="65"/>
  <c r="KB53" i="64"/>
  <c r="JQ43" i="64"/>
  <c r="CV44" i="65"/>
  <c r="JX42" i="64"/>
  <c r="JH47" i="64"/>
  <c r="KD49" i="64"/>
  <c r="JR44" i="64"/>
  <c r="CI50" i="65"/>
  <c r="CW52" i="65"/>
  <c r="JW49" i="64"/>
  <c r="JJ44" i="64"/>
  <c r="CI41" i="65"/>
  <c r="CM52" i="65"/>
  <c r="JX49" i="64"/>
  <c r="JI44" i="64"/>
  <c r="JO42" i="64"/>
  <c r="CM50" i="65"/>
  <c r="CN47" i="65"/>
  <c r="KB49" i="64"/>
  <c r="JL52" i="64"/>
  <c r="JP54" i="64"/>
  <c r="KC51" i="64"/>
  <c r="CO43" i="65"/>
  <c r="CT47" i="65"/>
  <c r="JZ47" i="64"/>
  <c r="JS54" i="64"/>
  <c r="JO47" i="64"/>
  <c r="KC45" i="64"/>
  <c r="CU47" i="65"/>
  <c r="JX45" i="64"/>
  <c r="JK54" i="64"/>
  <c r="CN50" i="65"/>
  <c r="KB54" i="64"/>
  <c r="JI54" i="64"/>
  <c r="CL47" i="59"/>
  <c r="U52" i="60"/>
  <c r="CQ54" i="59"/>
  <c r="CK42" i="59"/>
  <c r="CJ45" i="59"/>
  <c r="CN43" i="59"/>
  <c r="EI43" i="63"/>
  <c r="CG47" i="59"/>
  <c r="CD42" i="59"/>
  <c r="EF55" i="63"/>
  <c r="CJ54" i="59"/>
  <c r="CC45" i="59"/>
  <c r="ED46" i="63"/>
  <c r="CH47" i="59"/>
  <c r="CD45" i="59"/>
  <c r="EF44" i="63"/>
  <c r="CN45" i="59"/>
  <c r="U51" i="60"/>
  <c r="CO45" i="59"/>
  <c r="CM53" i="59"/>
  <c r="EA55" i="63"/>
  <c r="JT42" i="64"/>
  <c r="JM47" i="64"/>
  <c r="CO44" i="65"/>
  <c r="JU46" i="64"/>
  <c r="JP42" i="64"/>
  <c r="CM44" i="65"/>
  <c r="KC47" i="64"/>
  <c r="JI45" i="64"/>
  <c r="JN53" i="64"/>
  <c r="JQ42" i="64"/>
  <c r="CH52" i="65"/>
  <c r="CN44" i="65"/>
  <c r="JU54" i="64"/>
  <c r="JU41" i="64"/>
  <c r="JP44" i="64"/>
  <c r="CL43" i="65"/>
  <c r="CR52" i="65"/>
  <c r="JU53" i="64"/>
  <c r="JI53" i="64"/>
  <c r="JP45" i="64"/>
  <c r="CP44" i="65"/>
  <c r="JZ44" i="64"/>
  <c r="JU42" i="64"/>
  <c r="JL44" i="64"/>
  <c r="JM44" i="64"/>
  <c r="CI44" i="65"/>
  <c r="CQ43" i="65"/>
  <c r="JZ43" i="64"/>
  <c r="JG53" i="64"/>
  <c r="JS46" i="64"/>
  <c r="JP47" i="64"/>
  <c r="KC43" i="64"/>
  <c r="CK44" i="65"/>
  <c r="CL44" i="65"/>
  <c r="KA45" i="64"/>
  <c r="JK42" i="64"/>
  <c r="CW50" i="65"/>
  <c r="KB46" i="64"/>
  <c r="JG45" i="64"/>
  <c r="CC47" i="59"/>
  <c r="V50" i="60"/>
  <c r="CI43" i="59"/>
  <c r="W44" i="60"/>
  <c r="CO44" i="59"/>
  <c r="CF45" i="59"/>
  <c r="EA53" i="63"/>
  <c r="CI45" i="59"/>
  <c r="CD47" i="59"/>
  <c r="EF48" i="63"/>
  <c r="CG43" i="59"/>
  <c r="CE44" i="59"/>
  <c r="ED44" i="63"/>
  <c r="CN47" i="59"/>
  <c r="CK44" i="59"/>
  <c r="CF52" i="59"/>
  <c r="V44" i="60"/>
  <c r="CQ43" i="59"/>
  <c r="CE47" i="59"/>
  <c r="EA54" i="63"/>
  <c r="JS53" i="64"/>
  <c r="JV54" i="64"/>
  <c r="CL52" i="65"/>
  <c r="KA52" i="64"/>
  <c r="JL54" i="64"/>
  <c r="JV45" i="64"/>
  <c r="CR44" i="65"/>
  <c r="JU47" i="64"/>
  <c r="JH52" i="64"/>
  <c r="JN43" i="64"/>
  <c r="JP43" i="64"/>
  <c r="CI43" i="65"/>
  <c r="CS47" i="65"/>
  <c r="JW45" i="64"/>
  <c r="JN47" i="64"/>
  <c r="JM42" i="64"/>
  <c r="CP52" i="65"/>
  <c r="CU50" i="65"/>
  <c r="JW44" i="64"/>
  <c r="KD42" i="64"/>
  <c r="JP53" i="64"/>
  <c r="CS50" i="65"/>
  <c r="JY52" i="64"/>
  <c r="JZ49" i="64"/>
  <c r="JK47" i="64"/>
  <c r="JM52" i="64"/>
  <c r="CH46" i="65"/>
  <c r="CU43" i="65"/>
  <c r="JX47" i="64"/>
  <c r="JG44" i="64"/>
  <c r="JS42" i="64"/>
  <c r="JM45" i="64"/>
  <c r="CJ44" i="65"/>
  <c r="CP50" i="65"/>
  <c r="CW44" i="65"/>
  <c r="KB47" i="64"/>
  <c r="JJ54" i="64"/>
  <c r="CQ50" i="65"/>
  <c r="KA53" i="64"/>
  <c r="KD45" i="64"/>
  <c r="KC41" i="64"/>
  <c r="JP41" i="64"/>
  <c r="JS41" i="64"/>
  <c r="JJ41" i="64"/>
  <c r="CE41" i="59"/>
  <c r="JT41" i="64"/>
  <c r="JH41" i="64"/>
  <c r="CI41" i="59"/>
  <c r="CG41" i="59"/>
  <c r="JI41" i="64"/>
  <c r="JO41" i="64"/>
  <c r="JG41" i="64"/>
  <c r="JF41" i="64"/>
  <c r="JK41" i="64"/>
  <c r="JM41" i="64"/>
  <c r="CF41" i="59"/>
  <c r="JL41" i="64"/>
  <c r="JQ41" i="64"/>
  <c r="JR41" i="64"/>
  <c r="ED41" i="63"/>
  <c r="CJ41" i="59"/>
  <c r="CH41" i="59"/>
  <c r="I6" i="55"/>
  <c r="J6" i="55"/>
  <c r="K6" i="55"/>
  <c r="L6" i="55"/>
  <c r="M6" i="55"/>
  <c r="H6" i="55"/>
  <c r="G6" i="55"/>
  <c r="F6" i="55"/>
  <c r="E6" i="55"/>
  <c r="D6" i="55"/>
  <c r="FT103" i="64" l="1"/>
  <c r="FT58" i="64"/>
  <c r="HO57" i="64"/>
  <c r="HO56" i="64"/>
  <c r="KM57" i="64"/>
  <c r="KM56" i="64"/>
  <c r="IN56" i="64"/>
  <c r="IN57" i="64"/>
  <c r="IH57" i="64"/>
  <c r="IH56" i="64"/>
  <c r="GE56" i="64"/>
  <c r="GE57" i="64"/>
  <c r="IJ56" i="64"/>
  <c r="IJ57" i="64"/>
  <c r="KW56" i="64"/>
  <c r="KW57" i="64"/>
  <c r="GK56" i="64"/>
  <c r="GK57" i="64"/>
  <c r="KO56" i="64"/>
  <c r="FR57" i="64"/>
  <c r="FR56" i="64"/>
  <c r="GO56" i="64"/>
  <c r="GO57" i="64"/>
  <c r="FW57" i="64"/>
  <c r="FW56" i="64"/>
  <c r="KO57" i="64"/>
  <c r="FT105" i="64"/>
  <c r="FT64" i="64"/>
  <c r="LB56" i="64"/>
  <c r="LB57" i="64"/>
  <c r="IT56" i="64"/>
  <c r="IT57" i="64"/>
  <c r="GR56" i="64"/>
  <c r="GR57" i="64"/>
  <c r="FU56" i="64"/>
  <c r="FU57" i="64"/>
  <c r="GP57" i="64"/>
  <c r="GP56" i="64"/>
  <c r="GL56" i="64"/>
  <c r="GL57" i="64"/>
  <c r="FY57" i="64"/>
  <c r="FY56" i="64"/>
  <c r="KV56" i="64"/>
  <c r="KV57" i="64"/>
  <c r="GN56" i="64"/>
  <c r="GN57" i="64"/>
  <c r="KQ56" i="64"/>
  <c r="KQ57" i="64"/>
  <c r="HV56" i="64"/>
  <c r="HV57" i="64"/>
  <c r="KZ56" i="64"/>
  <c r="KZ57" i="64"/>
  <c r="HN57" i="64"/>
  <c r="HN56" i="64"/>
  <c r="KO64" i="64"/>
  <c r="FY106" i="64"/>
  <c r="FY62" i="64"/>
  <c r="HZ56" i="64"/>
  <c r="HZ57" i="64"/>
  <c r="HF56" i="64"/>
  <c r="HF57" i="64"/>
  <c r="IF56" i="64"/>
  <c r="IF57" i="64"/>
  <c r="GT57" i="64"/>
  <c r="GT56" i="64"/>
  <c r="IR56" i="64"/>
  <c r="IR57" i="64"/>
  <c r="KN56" i="64"/>
  <c r="GV56" i="64"/>
  <c r="GV57" i="64"/>
  <c r="HQ57" i="64"/>
  <c r="HQ56" i="64"/>
  <c r="IB56" i="64"/>
  <c r="IB57" i="64"/>
  <c r="KS56" i="64"/>
  <c r="KS57" i="64"/>
  <c r="IW56" i="64"/>
  <c r="IW57" i="64"/>
  <c r="KU56" i="64"/>
  <c r="KU57" i="64"/>
  <c r="IQ56" i="64"/>
  <c r="IQ57" i="64"/>
  <c r="KO62" i="64"/>
  <c r="KM64" i="64"/>
  <c r="GC58" i="64"/>
  <c r="LA56" i="64"/>
  <c r="LA57" i="64"/>
  <c r="IC56" i="64"/>
  <c r="IC57" i="64"/>
  <c r="FS56" i="64"/>
  <c r="FS57" i="64"/>
  <c r="GJ57" i="64"/>
  <c r="GJ56" i="64"/>
  <c r="GG57" i="64"/>
  <c r="GG56" i="64"/>
  <c r="HY57" i="64"/>
  <c r="HY56" i="64"/>
  <c r="IP57" i="64"/>
  <c r="IP56" i="64"/>
  <c r="GM56" i="64"/>
  <c r="GM57" i="64"/>
  <c r="IA56" i="64"/>
  <c r="IA57" i="64"/>
  <c r="KX56" i="64"/>
  <c r="KX57" i="64"/>
  <c r="GF57" i="64"/>
  <c r="GF56" i="64"/>
  <c r="KP56" i="64"/>
  <c r="KP57" i="64"/>
  <c r="FX57" i="64"/>
  <c r="FX56" i="64"/>
  <c r="KN64" i="64"/>
  <c r="KN58" i="64"/>
  <c r="KN63" i="64"/>
  <c r="KO65" i="64"/>
  <c r="KN61" i="64"/>
  <c r="KN59" i="64"/>
  <c r="KN60" i="64"/>
  <c r="FT106" i="64"/>
  <c r="FT62" i="64"/>
  <c r="KY56" i="64"/>
  <c r="KY57" i="64"/>
  <c r="GU57" i="64"/>
  <c r="GU56" i="64"/>
  <c r="HG56" i="64"/>
  <c r="HG57" i="64"/>
  <c r="IU56" i="64"/>
  <c r="IU57" i="64"/>
  <c r="HE57" i="64"/>
  <c r="HE56" i="64"/>
  <c r="FT56" i="64"/>
  <c r="FT57" i="64"/>
  <c r="II56" i="64"/>
  <c r="II57" i="64"/>
  <c r="GY56" i="64"/>
  <c r="GY57" i="64"/>
  <c r="HR57" i="64"/>
  <c r="HR56" i="64"/>
  <c r="HI57" i="64"/>
  <c r="HI56" i="64"/>
  <c r="HT57" i="64"/>
  <c r="HT56" i="64"/>
  <c r="HA56" i="64"/>
  <c r="HA57" i="64"/>
  <c r="HL57" i="64"/>
  <c r="HL56" i="64"/>
  <c r="KN57" i="64"/>
  <c r="GC60" i="64"/>
  <c r="GC61" i="64"/>
  <c r="GC63" i="64"/>
  <c r="GC59" i="64"/>
  <c r="GC65" i="64"/>
  <c r="GZ57" i="64"/>
  <c r="GZ56" i="64"/>
  <c r="HD56" i="64"/>
  <c r="HD57" i="64"/>
  <c r="HJ57" i="64"/>
  <c r="HJ56" i="64"/>
  <c r="IG56" i="64"/>
  <c r="IG57" i="64"/>
  <c r="IV56" i="64"/>
  <c r="IV57" i="64"/>
  <c r="HH57" i="64"/>
  <c r="HH56" i="64"/>
  <c r="FV56" i="64"/>
  <c r="FV57" i="64"/>
  <c r="IK57" i="64"/>
  <c r="IK56" i="64"/>
  <c r="KT56" i="64"/>
  <c r="KT57" i="64"/>
  <c r="HB56" i="64"/>
  <c r="HB57" i="64"/>
  <c r="HS56" i="64"/>
  <c r="HS57" i="64"/>
  <c r="GC57" i="64"/>
  <c r="GC56" i="64"/>
  <c r="HK56" i="64"/>
  <c r="HK57" i="64"/>
  <c r="KO61" i="64"/>
  <c r="KO63" i="64"/>
  <c r="KO60" i="64"/>
  <c r="KP65" i="64"/>
  <c r="KO59" i="64"/>
  <c r="GC64" i="64"/>
  <c r="FY63" i="64"/>
  <c r="FY60" i="64"/>
  <c r="FY58" i="64"/>
  <c r="FY65" i="64"/>
  <c r="FY59" i="64"/>
  <c r="FY61" i="64"/>
  <c r="FY103" i="64"/>
  <c r="IL56" i="64"/>
  <c r="IL57" i="64"/>
  <c r="HC56" i="64"/>
  <c r="HC57" i="64"/>
  <c r="GW56" i="64"/>
  <c r="GW57" i="64"/>
  <c r="GB57" i="64"/>
  <c r="GB56" i="64"/>
  <c r="IO57" i="64"/>
  <c r="IO56" i="64"/>
  <c r="IS57" i="64"/>
  <c r="IS56" i="64"/>
  <c r="IX57" i="64"/>
  <c r="IX56" i="64"/>
  <c r="FZ56" i="64"/>
  <c r="FZ57" i="64"/>
  <c r="IM56" i="64"/>
  <c r="IM57" i="64"/>
  <c r="GQ56" i="64"/>
  <c r="GQ57" i="64"/>
  <c r="GS56" i="64"/>
  <c r="GS57" i="64"/>
  <c r="GI56" i="64"/>
  <c r="GI57" i="64"/>
  <c r="LC56" i="64"/>
  <c r="LC57" i="64"/>
  <c r="KM62" i="64"/>
  <c r="KM61" i="64"/>
  <c r="KM63" i="64"/>
  <c r="KM59" i="64"/>
  <c r="KN65" i="64"/>
  <c r="KM60" i="64"/>
  <c r="FY105" i="64"/>
  <c r="FY64" i="64"/>
  <c r="FT63" i="64"/>
  <c r="FT102" i="64"/>
  <c r="FT61" i="64"/>
  <c r="FT59" i="64"/>
  <c r="FT65" i="64"/>
  <c r="FT60" i="64"/>
  <c r="GA57" i="64"/>
  <c r="GA56" i="64"/>
  <c r="GX57" i="64"/>
  <c r="GX56" i="64"/>
  <c r="HU57" i="64"/>
  <c r="HU56" i="64"/>
  <c r="HP57" i="64"/>
  <c r="HP56" i="64"/>
  <c r="GD57" i="64"/>
  <c r="GD56" i="64"/>
  <c r="GH56" i="64"/>
  <c r="GH57" i="64"/>
  <c r="KR56" i="64"/>
  <c r="KR57" i="64"/>
  <c r="ID56" i="64"/>
  <c r="ID57" i="64"/>
  <c r="HM57" i="64"/>
  <c r="HM56" i="64"/>
  <c r="IE57" i="64"/>
  <c r="IE56" i="64"/>
  <c r="HX56" i="64"/>
  <c r="HX57" i="64"/>
  <c r="HW56" i="64"/>
  <c r="HW57" i="64"/>
  <c r="KG62" i="64"/>
  <c r="KG63" i="64"/>
  <c r="CZ59" i="63"/>
  <c r="EC58" i="63"/>
  <c r="BB58" i="63"/>
  <c r="CC62" i="63"/>
  <c r="BH58" i="63"/>
  <c r="CM57" i="65"/>
  <c r="CY64" i="63"/>
  <c r="CG60" i="63"/>
  <c r="EK60" i="64"/>
  <c r="FH59" i="64"/>
  <c r="KM65" i="64"/>
  <c r="EL59" i="64"/>
  <c r="EE101" i="64"/>
  <c r="BC58" i="63"/>
  <c r="FO60" i="64"/>
  <c r="FN58" i="64"/>
  <c r="CV58" i="63"/>
  <c r="FQ64" i="64"/>
  <c r="KK64" i="64"/>
  <c r="KF60" i="64"/>
  <c r="KG60" i="64"/>
  <c r="KL60" i="64"/>
  <c r="KH60" i="64"/>
  <c r="KI58" i="64"/>
  <c r="CE60" i="63"/>
  <c r="CL58" i="63"/>
  <c r="CS59" i="63"/>
  <c r="CI60" i="63"/>
  <c r="DB58" i="63"/>
  <c r="DA59" i="63"/>
  <c r="FB60" i="64"/>
  <c r="EO64" i="64"/>
  <c r="ET59" i="64"/>
  <c r="CM60" i="63"/>
  <c r="DE59" i="63"/>
  <c r="FJ60" i="64"/>
  <c r="EW64" i="64"/>
  <c r="CD60" i="63"/>
  <c r="DC59" i="63"/>
  <c r="FC64" i="64"/>
  <c r="FG59" i="64"/>
  <c r="CT63" i="63"/>
  <c r="DH60" i="63"/>
  <c r="EQ64" i="64"/>
  <c r="EJ58" i="64"/>
  <c r="CF64" i="63"/>
  <c r="CU58" i="63"/>
  <c r="ER60" i="64"/>
  <c r="EP58" i="64"/>
  <c r="CA62" i="63"/>
  <c r="EY60" i="64"/>
  <c r="FL58" i="64"/>
  <c r="FF59" i="64"/>
  <c r="CK58" i="63"/>
  <c r="DF59" i="63"/>
  <c r="EU58" i="64"/>
  <c r="FM59" i="64"/>
  <c r="BM58" i="63"/>
  <c r="BG58" i="63"/>
  <c r="BT110" i="63"/>
  <c r="EV60" i="64"/>
  <c r="KE59" i="64"/>
  <c r="EN59" i="64"/>
  <c r="CW58" i="63"/>
  <c r="FE58" i="64"/>
  <c r="CQ60" i="63"/>
  <c r="BZ110" i="63"/>
  <c r="FI60" i="64"/>
  <c r="CX63" i="63"/>
  <c r="CB64" i="63"/>
  <c r="EZ58" i="64"/>
  <c r="BW98" i="63"/>
  <c r="DI63" i="63"/>
  <c r="FP60" i="64"/>
  <c r="CJ63" i="63"/>
  <c r="DG58" i="63"/>
  <c r="EX64" i="64"/>
  <c r="ES58" i="64"/>
  <c r="CH63" i="63"/>
  <c r="KJ64" i="64"/>
  <c r="DD64" i="63"/>
  <c r="EI59" i="64"/>
  <c r="BS98" i="63"/>
  <c r="KF58" i="64"/>
  <c r="FB59" i="64"/>
  <c r="FB61" i="64"/>
  <c r="FB62" i="64"/>
  <c r="FB65" i="64"/>
  <c r="FB63" i="64"/>
  <c r="FA63" i="64"/>
  <c r="FA61" i="64"/>
  <c r="FA65" i="64"/>
  <c r="FA62" i="64"/>
  <c r="BS103" i="63"/>
  <c r="BS58" i="63"/>
  <c r="KE58" i="64"/>
  <c r="KF64" i="64"/>
  <c r="KG59" i="64"/>
  <c r="KL58" i="64"/>
  <c r="KH64" i="64"/>
  <c r="DC63" i="63"/>
  <c r="CX60" i="63"/>
  <c r="CT64" i="63"/>
  <c r="CR59" i="63"/>
  <c r="ET60" i="64"/>
  <c r="FJ64" i="64"/>
  <c r="DG63" i="63"/>
  <c r="DF60" i="63"/>
  <c r="CX64" i="63"/>
  <c r="EE64" i="64"/>
  <c r="EE105" i="64"/>
  <c r="FP59" i="64"/>
  <c r="BR110" i="63"/>
  <c r="DB64" i="63"/>
  <c r="DH59" i="63"/>
  <c r="ES60" i="64"/>
  <c r="EF64" i="64"/>
  <c r="EF105" i="64"/>
  <c r="EK59" i="64"/>
  <c r="CP63" i="63"/>
  <c r="DD60" i="63"/>
  <c r="DI64" i="63"/>
  <c r="DH58" i="63"/>
  <c r="ES65" i="64"/>
  <c r="ES62" i="64"/>
  <c r="ES63" i="64"/>
  <c r="ES61" i="64"/>
  <c r="EZ64" i="64"/>
  <c r="FB58" i="64"/>
  <c r="CZ63" i="63"/>
  <c r="CG64" i="63"/>
  <c r="CF58" i="63"/>
  <c r="EQ61" i="64"/>
  <c r="EQ62" i="64"/>
  <c r="EQ63" i="64"/>
  <c r="EQ65" i="64"/>
  <c r="CK65" i="63"/>
  <c r="FG58" i="64"/>
  <c r="DE63" i="63"/>
  <c r="CI64" i="63"/>
  <c r="DI58" i="63"/>
  <c r="EE62" i="64"/>
  <c r="EE61" i="64"/>
  <c r="EE63" i="64"/>
  <c r="EE102" i="64"/>
  <c r="EE65" i="64"/>
  <c r="EQ60" i="64"/>
  <c r="FD58" i="64"/>
  <c r="EX59" i="64"/>
  <c r="DC60" i="63"/>
  <c r="CG58" i="63"/>
  <c r="DB59" i="63"/>
  <c r="EO60" i="64"/>
  <c r="EM58" i="64"/>
  <c r="FE59" i="64"/>
  <c r="DG60" i="63"/>
  <c r="CH58" i="63"/>
  <c r="DD59" i="63"/>
  <c r="FK60" i="64"/>
  <c r="FK64" i="64"/>
  <c r="FC59" i="64"/>
  <c r="AW58" i="63"/>
  <c r="AY58" i="63"/>
  <c r="CD56" i="63"/>
  <c r="CD57" i="63"/>
  <c r="CV56" i="63"/>
  <c r="CV57" i="63"/>
  <c r="CB56" i="63"/>
  <c r="CB57" i="63"/>
  <c r="DB56" i="63"/>
  <c r="DB57" i="63"/>
  <c r="BZ56" i="63"/>
  <c r="BZ57" i="63"/>
  <c r="CM65" i="63"/>
  <c r="CM61" i="63"/>
  <c r="CM62" i="63"/>
  <c r="BT98" i="63"/>
  <c r="CF65" i="63"/>
  <c r="CF61" i="63"/>
  <c r="BU98" i="63"/>
  <c r="CG65" i="63"/>
  <c r="CG62" i="63"/>
  <c r="CG61" i="63"/>
  <c r="BV98" i="63"/>
  <c r="CH61" i="63"/>
  <c r="CH62" i="63"/>
  <c r="CH65" i="63"/>
  <c r="BX98" i="63"/>
  <c r="CJ60" i="63"/>
  <c r="CJ64" i="63"/>
  <c r="CJ62" i="63"/>
  <c r="CJ61" i="63"/>
  <c r="CJ65" i="63"/>
  <c r="CN61" i="63"/>
  <c r="CN62" i="63"/>
  <c r="CN65" i="63"/>
  <c r="CO61" i="63"/>
  <c r="CO65" i="63"/>
  <c r="CO62" i="63"/>
  <c r="CP59" i="63"/>
  <c r="CP65" i="63"/>
  <c r="CP61" i="63"/>
  <c r="CP62" i="63"/>
  <c r="CR65" i="63"/>
  <c r="CR61" i="63"/>
  <c r="CR62" i="63"/>
  <c r="BS102" i="63"/>
  <c r="BS61" i="63"/>
  <c r="BS62" i="63"/>
  <c r="BS65" i="63"/>
  <c r="BS63" i="63"/>
  <c r="BS60" i="63"/>
  <c r="BU102" i="63"/>
  <c r="BU65" i="63"/>
  <c r="BU63" i="63"/>
  <c r="BU60" i="63"/>
  <c r="BU64" i="63"/>
  <c r="BU62" i="63"/>
  <c r="BU59" i="63"/>
  <c r="BU61" i="63"/>
  <c r="BT64" i="63"/>
  <c r="BT105" i="63"/>
  <c r="BX104" i="63"/>
  <c r="BX63" i="63"/>
  <c r="CE56" i="63"/>
  <c r="CE57" i="63"/>
  <c r="CX56" i="63"/>
  <c r="CX57" i="63"/>
  <c r="CK56" i="63"/>
  <c r="CK57" i="63"/>
  <c r="DC56" i="63"/>
  <c r="DC57" i="63"/>
  <c r="CU65" i="63"/>
  <c r="CU61" i="63"/>
  <c r="CU62" i="63"/>
  <c r="KL65" i="64"/>
  <c r="KK63" i="64"/>
  <c r="KK62" i="64"/>
  <c r="KK61" i="64"/>
  <c r="KH63" i="64"/>
  <c r="KH61" i="64"/>
  <c r="KI65" i="64"/>
  <c r="KH62" i="64"/>
  <c r="KJ60" i="64"/>
  <c r="KL64" i="64"/>
  <c r="KJ59" i="64"/>
  <c r="BV106" i="63"/>
  <c r="BV62" i="63"/>
  <c r="CX58" i="63"/>
  <c r="BR59" i="63"/>
  <c r="BR109" i="63"/>
  <c r="FE60" i="64"/>
  <c r="FC58" i="64"/>
  <c r="FK59" i="64"/>
  <c r="BW62" i="63"/>
  <c r="BW106" i="63"/>
  <c r="CT58" i="63"/>
  <c r="BV109" i="63"/>
  <c r="BV59" i="63"/>
  <c r="EN60" i="64"/>
  <c r="FK58" i="64"/>
  <c r="EF109" i="64"/>
  <c r="EF59" i="64"/>
  <c r="BX110" i="63"/>
  <c r="CE62" i="63"/>
  <c r="BQ103" i="63"/>
  <c r="BQ58" i="63"/>
  <c r="CH59" i="63"/>
  <c r="EF103" i="64"/>
  <c r="EF58" i="64"/>
  <c r="EV59" i="64"/>
  <c r="BV110" i="63"/>
  <c r="CO60" i="63"/>
  <c r="DF64" i="63"/>
  <c r="BQ109" i="63"/>
  <c r="BQ59" i="63"/>
  <c r="FA60" i="64"/>
  <c r="EN64" i="64"/>
  <c r="ES59" i="64"/>
  <c r="CM63" i="63"/>
  <c r="CH60" i="63"/>
  <c r="CD64" i="63"/>
  <c r="DG59" i="63"/>
  <c r="FJ65" i="64"/>
  <c r="FJ63" i="64"/>
  <c r="FJ61" i="64"/>
  <c r="FJ62" i="64"/>
  <c r="FH64" i="64"/>
  <c r="FJ58" i="64"/>
  <c r="DH63" i="63"/>
  <c r="CB60" i="63"/>
  <c r="CK64" i="63"/>
  <c r="CJ58" i="63"/>
  <c r="EH102" i="64"/>
  <c r="EH62" i="64"/>
  <c r="EH61" i="64"/>
  <c r="EH63" i="64"/>
  <c r="EH65" i="64"/>
  <c r="EU64" i="64"/>
  <c r="FO58" i="64"/>
  <c r="CG63" i="63"/>
  <c r="CM64" i="63"/>
  <c r="CY58" i="63"/>
  <c r="FL65" i="64"/>
  <c r="FL63" i="64"/>
  <c r="FL61" i="64"/>
  <c r="FL62" i="64"/>
  <c r="EZ60" i="64"/>
  <c r="EX58" i="64"/>
  <c r="CW63" i="63"/>
  <c r="CQ64" i="63"/>
  <c r="BW103" i="63"/>
  <c r="BW58" i="63"/>
  <c r="EU65" i="64"/>
  <c r="EU62" i="64"/>
  <c r="EU61" i="64"/>
  <c r="EU63" i="64"/>
  <c r="FG60" i="64"/>
  <c r="EG103" i="64"/>
  <c r="EG58" i="64"/>
  <c r="FN59" i="64"/>
  <c r="BL57" i="63"/>
  <c r="BL58" i="63"/>
  <c r="BA58" i="63"/>
  <c r="BA57" i="63"/>
  <c r="CI56" i="63"/>
  <c r="CI57" i="63"/>
  <c r="DI56" i="63"/>
  <c r="DI57" i="63"/>
  <c r="CF56" i="63"/>
  <c r="CF57" i="63"/>
  <c r="DG56" i="63"/>
  <c r="DG57" i="63"/>
  <c r="CL56" i="63"/>
  <c r="CL57" i="63"/>
  <c r="DC62" i="63"/>
  <c r="DC61" i="63"/>
  <c r="DC65" i="63"/>
  <c r="CV61" i="63"/>
  <c r="CV62" i="63"/>
  <c r="CV65" i="63"/>
  <c r="CW65" i="63"/>
  <c r="CW59" i="63"/>
  <c r="CW61" i="63"/>
  <c r="CW62" i="63"/>
  <c r="CX61" i="63"/>
  <c r="CX62" i="63"/>
  <c r="CX65" i="63"/>
  <c r="CZ61" i="63"/>
  <c r="CZ62" i="63"/>
  <c r="CZ65" i="63"/>
  <c r="BQ98" i="63"/>
  <c r="CC61" i="63"/>
  <c r="CC65" i="63"/>
  <c r="CI61" i="63"/>
  <c r="CI65" i="63"/>
  <c r="CI62" i="63"/>
  <c r="BV102" i="63"/>
  <c r="BV61" i="63"/>
  <c r="BV65" i="63"/>
  <c r="FD61" i="64"/>
  <c r="FD62" i="64"/>
  <c r="FD63" i="64"/>
  <c r="FD65" i="64"/>
  <c r="EH57" i="63"/>
  <c r="EH58" i="63"/>
  <c r="CZ56" i="63"/>
  <c r="CZ57" i="63"/>
  <c r="KG58" i="64"/>
  <c r="KH65" i="64"/>
  <c r="KG61" i="64"/>
  <c r="KI61" i="64"/>
  <c r="KI62" i="64"/>
  <c r="KI63" i="64"/>
  <c r="KJ65" i="64"/>
  <c r="CO58" i="63"/>
  <c r="FC65" i="64"/>
  <c r="FC62" i="64"/>
  <c r="FC61" i="64"/>
  <c r="FC63" i="64"/>
  <c r="EO58" i="64"/>
  <c r="BS105" i="63"/>
  <c r="BS64" i="63"/>
  <c r="CS58" i="63"/>
  <c r="FK61" i="64"/>
  <c r="FK62" i="64"/>
  <c r="FK63" i="64"/>
  <c r="FK65" i="64"/>
  <c r="FM60" i="64"/>
  <c r="EW58" i="64"/>
  <c r="FD59" i="64"/>
  <c r="BW105" i="63"/>
  <c r="BW64" i="63"/>
  <c r="EF61" i="64"/>
  <c r="EF62" i="64"/>
  <c r="EF102" i="64"/>
  <c r="EF65" i="64"/>
  <c r="EF63" i="64"/>
  <c r="EP60" i="64"/>
  <c r="FL59" i="64"/>
  <c r="CP58" i="63"/>
  <c r="BX59" i="63"/>
  <c r="BX109" i="63"/>
  <c r="EE60" i="64"/>
  <c r="EE108" i="64"/>
  <c r="FE64" i="64"/>
  <c r="FJ59" i="64"/>
  <c r="CW60" i="63"/>
  <c r="DJ61" i="63"/>
  <c r="DJ57" i="63"/>
  <c r="DJ64" i="63"/>
  <c r="DJ62" i="63"/>
  <c r="DJ58" i="63"/>
  <c r="DJ65" i="63"/>
  <c r="DJ59" i="63"/>
  <c r="DJ60" i="63"/>
  <c r="DJ63" i="63"/>
  <c r="CC59" i="63"/>
  <c r="ED64" i="64"/>
  <c r="ED105" i="64"/>
  <c r="FO59" i="64"/>
  <c r="CC60" i="63"/>
  <c r="BW59" i="63"/>
  <c r="BW109" i="63"/>
  <c r="EY62" i="64"/>
  <c r="EY61" i="64"/>
  <c r="EY65" i="64"/>
  <c r="EY63" i="64"/>
  <c r="EY64" i="64"/>
  <c r="ER58" i="64"/>
  <c r="CB63" i="63"/>
  <c r="CR64" i="63"/>
  <c r="CN58" i="63"/>
  <c r="EP61" i="64"/>
  <c r="EP65" i="64"/>
  <c r="EP62" i="64"/>
  <c r="EP63" i="64"/>
  <c r="EH105" i="64"/>
  <c r="EH64" i="64"/>
  <c r="CF63" i="63"/>
  <c r="CZ64" i="63"/>
  <c r="DC58" i="63"/>
  <c r="EG61" i="64"/>
  <c r="EG62" i="64"/>
  <c r="EG63" i="64"/>
  <c r="EG102" i="64"/>
  <c r="EG65" i="64"/>
  <c r="FH60" i="64"/>
  <c r="FF58" i="64"/>
  <c r="BS56" i="63"/>
  <c r="BS57" i="63"/>
  <c r="DD56" i="63"/>
  <c r="DD57" i="63"/>
  <c r="CJ56" i="63"/>
  <c r="CJ57" i="63"/>
  <c r="CO56" i="63"/>
  <c r="CO57" i="63"/>
  <c r="CH56" i="63"/>
  <c r="CH57" i="63"/>
  <c r="BY56" i="63"/>
  <c r="BY57" i="63"/>
  <c r="DD65" i="63"/>
  <c r="DD61" i="63"/>
  <c r="DD62" i="63"/>
  <c r="DD63" i="63"/>
  <c r="DE62" i="63"/>
  <c r="DE61" i="63"/>
  <c r="DE65" i="63"/>
  <c r="DF62" i="63"/>
  <c r="DF61" i="63"/>
  <c r="DF65" i="63"/>
  <c r="DH61" i="63"/>
  <c r="DH62" i="63"/>
  <c r="DH65" i="63"/>
  <c r="BY98" i="63"/>
  <c r="CK62" i="63"/>
  <c r="CK61" i="63"/>
  <c r="BR98" i="63"/>
  <c r="CD65" i="63"/>
  <c r="CD61" i="63"/>
  <c r="CD62" i="63"/>
  <c r="CD59" i="63"/>
  <c r="EF60" i="64"/>
  <c r="EF108" i="64"/>
  <c r="BZ103" i="63"/>
  <c r="BZ58" i="63"/>
  <c r="BY106" i="63"/>
  <c r="BY62" i="63"/>
  <c r="KG64" i="64"/>
  <c r="KH59" i="64"/>
  <c r="KK59" i="64"/>
  <c r="KK60" i="64"/>
  <c r="KE64" i="64"/>
  <c r="KL62" i="64"/>
  <c r="KL61" i="64"/>
  <c r="KL63" i="64"/>
  <c r="LD65" i="64"/>
  <c r="KJ58" i="64"/>
  <c r="CU64" i="63"/>
  <c r="CA58" i="63"/>
  <c r="EO65" i="64"/>
  <c r="EO61" i="64"/>
  <c r="EO62" i="64"/>
  <c r="EO63" i="64"/>
  <c r="BY104" i="63"/>
  <c r="BY63" i="63"/>
  <c r="CE58" i="63"/>
  <c r="EW63" i="64"/>
  <c r="EW61" i="64"/>
  <c r="EW62" i="64"/>
  <c r="EW65" i="64"/>
  <c r="EH108" i="64"/>
  <c r="EH60" i="64"/>
  <c r="EI58" i="64"/>
  <c r="CO63" i="63"/>
  <c r="BQ110" i="63"/>
  <c r="DC64" i="63"/>
  <c r="CI58" i="63"/>
  <c r="FE65" i="64"/>
  <c r="FE63" i="64"/>
  <c r="FE61" i="64"/>
  <c r="FE62" i="64"/>
  <c r="EX60" i="64"/>
  <c r="EQ58" i="64"/>
  <c r="BX106" i="63"/>
  <c r="BX62" i="63"/>
  <c r="BU58" i="63"/>
  <c r="BU103" i="63"/>
  <c r="CL59" i="63"/>
  <c r="FD60" i="64"/>
  <c r="EN58" i="64"/>
  <c r="EG109" i="64"/>
  <c r="EG59" i="64"/>
  <c r="BW110" i="63"/>
  <c r="CU60" i="63"/>
  <c r="DF58" i="63"/>
  <c r="CF59" i="63"/>
  <c r="EM60" i="64"/>
  <c r="EV64" i="64"/>
  <c r="FA59" i="64"/>
  <c r="CQ63" i="63"/>
  <c r="CL60" i="63"/>
  <c r="CH64" i="63"/>
  <c r="BT109" i="63"/>
  <c r="BT59" i="63"/>
  <c r="FI65" i="64"/>
  <c r="FI63" i="64"/>
  <c r="FI61" i="64"/>
  <c r="FI62" i="64"/>
  <c r="FP64" i="64"/>
  <c r="EJ59" i="64"/>
  <c r="BV104" i="63"/>
  <c r="BV63" i="63"/>
  <c r="CF60" i="63"/>
  <c r="CO64" i="63"/>
  <c r="CA59" i="63"/>
  <c r="FG65" i="64"/>
  <c r="FG62" i="64"/>
  <c r="FG63" i="64"/>
  <c r="FG61" i="64"/>
  <c r="FG64" i="64"/>
  <c r="FH58" i="64"/>
  <c r="BZ63" i="63"/>
  <c r="BZ104" i="63"/>
  <c r="CN60" i="63"/>
  <c r="CS64" i="63"/>
  <c r="CR58" i="63"/>
  <c r="EX62" i="64"/>
  <c r="EX61" i="64"/>
  <c r="EX63" i="64"/>
  <c r="EX65" i="64"/>
  <c r="EP64" i="64"/>
  <c r="EK58" i="64"/>
  <c r="BR56" i="63"/>
  <c r="BR57" i="63"/>
  <c r="BI58" i="63"/>
  <c r="DH56" i="63"/>
  <c r="DH57" i="63"/>
  <c r="CM56" i="63"/>
  <c r="CM57" i="63"/>
  <c r="DF56" i="63"/>
  <c r="DF57" i="63"/>
  <c r="CS56" i="63"/>
  <c r="CS57" i="63"/>
  <c r="CG56" i="63"/>
  <c r="CG57" i="63"/>
  <c r="CS61" i="63"/>
  <c r="CS65" i="63"/>
  <c r="CS62" i="63"/>
  <c r="BZ98" i="63"/>
  <c r="CL62" i="63"/>
  <c r="CL61" i="63"/>
  <c r="CL65" i="63"/>
  <c r="CI63" i="63"/>
  <c r="BZ105" i="63"/>
  <c r="BZ64" i="63"/>
  <c r="EM62" i="64"/>
  <c r="EM65" i="64"/>
  <c r="EM61" i="64"/>
  <c r="EM63" i="64"/>
  <c r="EW60" i="64"/>
  <c r="KE63" i="64"/>
  <c r="KE62" i="64"/>
  <c r="KE61" i="64"/>
  <c r="KF65" i="64"/>
  <c r="KE60" i="64"/>
  <c r="KI64" i="64"/>
  <c r="KF61" i="64"/>
  <c r="KF63" i="64"/>
  <c r="KG65" i="64"/>
  <c r="KF62" i="64"/>
  <c r="KF59" i="64"/>
  <c r="DH64" i="63"/>
  <c r="FF65" i="64"/>
  <c r="FF62" i="64"/>
  <c r="FF63" i="64"/>
  <c r="FF61" i="64"/>
  <c r="CN63" i="63"/>
  <c r="BQ105" i="63"/>
  <c r="BQ64" i="63"/>
  <c r="BT58" i="63"/>
  <c r="BT103" i="63"/>
  <c r="FN65" i="64"/>
  <c r="FN62" i="64"/>
  <c r="FN61" i="64"/>
  <c r="FN63" i="64"/>
  <c r="FF64" i="64"/>
  <c r="FA58" i="64"/>
  <c r="CR63" i="63"/>
  <c r="BY105" i="63"/>
  <c r="BY64" i="63"/>
  <c r="BX58" i="63"/>
  <c r="BX103" i="63"/>
  <c r="EJ63" i="64"/>
  <c r="EJ62" i="64"/>
  <c r="EJ61" i="64"/>
  <c r="EJ65" i="64"/>
  <c r="FN64" i="64"/>
  <c r="FI58" i="64"/>
  <c r="DA63" i="63"/>
  <c r="CA64" i="63"/>
  <c r="DA58" i="63"/>
  <c r="EN61" i="64"/>
  <c r="EN62" i="64"/>
  <c r="EN63" i="64"/>
  <c r="EN65" i="64"/>
  <c r="FF60" i="64"/>
  <c r="FM58" i="64"/>
  <c r="EH59" i="64"/>
  <c r="EH109" i="64"/>
  <c r="CB62" i="63"/>
  <c r="BY58" i="63"/>
  <c r="BY103" i="63"/>
  <c r="CT59" i="63"/>
  <c r="FL60" i="64"/>
  <c r="FM64" i="64"/>
  <c r="EE109" i="64"/>
  <c r="EE59" i="64"/>
  <c r="DE60" i="63"/>
  <c r="DK64" i="63"/>
  <c r="DK58" i="63"/>
  <c r="DK59" i="63"/>
  <c r="DK57" i="63"/>
  <c r="DK60" i="63"/>
  <c r="DK61" i="63"/>
  <c r="DK63" i="63"/>
  <c r="DK62" i="63"/>
  <c r="DK65" i="63"/>
  <c r="CG59" i="63"/>
  <c r="FQ60" i="64"/>
  <c r="EL64" i="64"/>
  <c r="FI59" i="64"/>
  <c r="DB63" i="63"/>
  <c r="CK60" i="63"/>
  <c r="CN64" i="63"/>
  <c r="CB59" i="63"/>
  <c r="FQ63" i="64"/>
  <c r="FQ61" i="64"/>
  <c r="FQ62" i="64"/>
  <c r="FQ65" i="64"/>
  <c r="EK64" i="64"/>
  <c r="ER59" i="64"/>
  <c r="DF63" i="63"/>
  <c r="CS60" i="63"/>
  <c r="CV64" i="63"/>
  <c r="CI59" i="63"/>
  <c r="FO61" i="64"/>
  <c r="FO65" i="64"/>
  <c r="FO62" i="64"/>
  <c r="FO63" i="64"/>
  <c r="FO64" i="64"/>
  <c r="FP58" i="64"/>
  <c r="BQ56" i="63"/>
  <c r="BQ57" i="63"/>
  <c r="EF101" i="64"/>
  <c r="EH101" i="64"/>
  <c r="AX58" i="63"/>
  <c r="CQ56" i="63"/>
  <c r="CQ57" i="63"/>
  <c r="BV56" i="63"/>
  <c r="BV57" i="63"/>
  <c r="CN56" i="63"/>
  <c r="CN57" i="63"/>
  <c r="DE56" i="63"/>
  <c r="DE57" i="63"/>
  <c r="CT56" i="63"/>
  <c r="CT57" i="63"/>
  <c r="DA61" i="63"/>
  <c r="DA62" i="63"/>
  <c r="DA65" i="63"/>
  <c r="CT61" i="63"/>
  <c r="CT62" i="63"/>
  <c r="CT65" i="63"/>
  <c r="KH58" i="64"/>
  <c r="KJ63" i="64"/>
  <c r="KJ62" i="64"/>
  <c r="KK65" i="64"/>
  <c r="KJ61" i="64"/>
  <c r="CD63" i="63"/>
  <c r="CR60" i="63"/>
  <c r="CW64" i="63"/>
  <c r="ER65" i="64"/>
  <c r="ER63" i="64"/>
  <c r="ER62" i="64"/>
  <c r="ER61" i="64"/>
  <c r="EM64" i="64"/>
  <c r="ED103" i="64"/>
  <c r="ED58" i="64"/>
  <c r="CV60" i="63"/>
  <c r="DA64" i="63"/>
  <c r="CZ58" i="63"/>
  <c r="FP63" i="64"/>
  <c r="FP62" i="64"/>
  <c r="FP61" i="64"/>
  <c r="FP65" i="64"/>
  <c r="EJ64" i="64"/>
  <c r="EL58" i="64"/>
  <c r="CL63" i="63"/>
  <c r="CZ60" i="63"/>
  <c r="DE64" i="63"/>
  <c r="DD58" i="63"/>
  <c r="EK65" i="64"/>
  <c r="EK62" i="64"/>
  <c r="EK61" i="64"/>
  <c r="EK63" i="64"/>
  <c r="ER64" i="64"/>
  <c r="ET58" i="64"/>
  <c r="CK63" i="63"/>
  <c r="BU110" i="63"/>
  <c r="DG64" i="63"/>
  <c r="CM58" i="63"/>
  <c r="FM65" i="64"/>
  <c r="FM63" i="64"/>
  <c r="FM62" i="64"/>
  <c r="FM61" i="64"/>
  <c r="FN60" i="64"/>
  <c r="EY58" i="64"/>
  <c r="CC63" i="63"/>
  <c r="BS110" i="63"/>
  <c r="CE64" i="63"/>
  <c r="DE58" i="63"/>
  <c r="EV65" i="64"/>
  <c r="EV61" i="64"/>
  <c r="EV62" i="64"/>
  <c r="EV63" i="64"/>
  <c r="EI60" i="64"/>
  <c r="EV58" i="64"/>
  <c r="EO59" i="64"/>
  <c r="CY60" i="63"/>
  <c r="CD58" i="63"/>
  <c r="CN59" i="63"/>
  <c r="EU60" i="64"/>
  <c r="FD64" i="64"/>
  <c r="EM59" i="64"/>
  <c r="CU63" i="63"/>
  <c r="CP60" i="63"/>
  <c r="CL64" i="63"/>
  <c r="CK59" i="63"/>
  <c r="ED60" i="64"/>
  <c r="ED108" i="64"/>
  <c r="ET64" i="64"/>
  <c r="FQ59" i="64"/>
  <c r="CY63" i="63"/>
  <c r="CT60" i="63"/>
  <c r="CP64" i="63"/>
  <c r="CJ59" i="63"/>
  <c r="EZ61" i="64"/>
  <c r="EZ62" i="64"/>
  <c r="EZ65" i="64"/>
  <c r="EZ63" i="64"/>
  <c r="ES64" i="64"/>
  <c r="EZ59" i="64"/>
  <c r="BU56" i="63"/>
  <c r="BU57" i="63"/>
  <c r="ED101" i="64"/>
  <c r="AZ58" i="63"/>
  <c r="AZ57" i="63"/>
  <c r="BN58" i="63"/>
  <c r="CW56" i="63"/>
  <c r="CW57" i="63"/>
  <c r="CR56" i="63"/>
  <c r="CR57" i="63"/>
  <c r="BW56" i="63"/>
  <c r="BW57" i="63"/>
  <c r="CP56" i="63"/>
  <c r="CP57" i="63"/>
  <c r="CC56" i="63"/>
  <c r="CC57" i="63"/>
  <c r="BW102" i="63"/>
  <c r="BW65" i="63"/>
  <c r="BW61" i="63"/>
  <c r="BQ102" i="63"/>
  <c r="BQ61" i="63"/>
  <c r="BQ63" i="63"/>
  <c r="BQ60" i="63"/>
  <c r="BQ62" i="63"/>
  <c r="BQ65" i="63"/>
  <c r="BR102" i="63"/>
  <c r="BR62" i="63"/>
  <c r="BR65" i="63"/>
  <c r="BR61" i="63"/>
  <c r="BR60" i="63"/>
  <c r="BR63" i="63"/>
  <c r="BT102" i="63"/>
  <c r="BT61" i="63"/>
  <c r="BT62" i="63"/>
  <c r="BT65" i="63"/>
  <c r="BT63" i="63"/>
  <c r="BT60" i="63"/>
  <c r="DI59" i="63"/>
  <c r="DI61" i="63"/>
  <c r="DI62" i="63"/>
  <c r="DI65" i="63"/>
  <c r="DB61" i="63"/>
  <c r="DB62" i="63"/>
  <c r="DB60" i="63"/>
  <c r="DB65" i="63"/>
  <c r="EG105" i="64"/>
  <c r="EG64" i="64"/>
  <c r="BS109" i="63"/>
  <c r="BS59" i="63"/>
  <c r="EG101" i="64"/>
  <c r="KI59" i="64"/>
  <c r="KI60" i="64"/>
  <c r="KL59" i="64"/>
  <c r="KK58" i="64"/>
  <c r="BW63" i="63"/>
  <c r="BW104" i="63"/>
  <c r="DA60" i="63"/>
  <c r="CM59" i="63"/>
  <c r="ED102" i="64"/>
  <c r="ED62" i="64"/>
  <c r="ED63" i="64"/>
  <c r="ED65" i="64"/>
  <c r="ED61" i="64"/>
  <c r="FA64" i="64"/>
  <c r="CA63" i="63"/>
  <c r="DI60" i="63"/>
  <c r="BR64" i="63"/>
  <c r="BR105" i="63"/>
  <c r="CU59" i="63"/>
  <c r="EL61" i="64"/>
  <c r="EL62" i="64"/>
  <c r="EL65" i="64"/>
  <c r="EL63" i="64"/>
  <c r="FI64" i="64"/>
  <c r="EQ59" i="64"/>
  <c r="CE63" i="63"/>
  <c r="BV108" i="63"/>
  <c r="BV60" i="63"/>
  <c r="BV64" i="63"/>
  <c r="BV105" i="63"/>
  <c r="CY59" i="63"/>
  <c r="ET61" i="64"/>
  <c r="ET65" i="64"/>
  <c r="ET62" i="64"/>
  <c r="ET63" i="64"/>
  <c r="EY59" i="64"/>
  <c r="CV63" i="63"/>
  <c r="CC64" i="63"/>
  <c r="CB58" i="63"/>
  <c r="EI61" i="64"/>
  <c r="EI63" i="64"/>
  <c r="EI65" i="64"/>
  <c r="EI62" i="64"/>
  <c r="EI64" i="64"/>
  <c r="FQ58" i="64"/>
  <c r="CS63" i="63"/>
  <c r="BY110" i="63"/>
  <c r="BX105" i="63"/>
  <c r="BX64" i="63"/>
  <c r="CQ58" i="63"/>
  <c r="FH65" i="64"/>
  <c r="FH63" i="64"/>
  <c r="FH62" i="64"/>
  <c r="FH61" i="64"/>
  <c r="EJ60" i="64"/>
  <c r="EH103" i="64"/>
  <c r="EH58" i="64"/>
  <c r="EP59" i="64"/>
  <c r="CF62" i="63"/>
  <c r="CC58" i="63"/>
  <c r="CX59" i="63"/>
  <c r="EG60" i="64"/>
  <c r="EG108" i="64"/>
  <c r="EE58" i="64"/>
  <c r="EE103" i="64"/>
  <c r="EW59" i="64"/>
  <c r="BW60" i="63"/>
  <c r="BW108" i="63"/>
  <c r="BR58" i="63"/>
  <c r="BR103" i="63"/>
  <c r="CV59" i="63"/>
  <c r="FC60" i="64"/>
  <c r="FL64" i="64"/>
  <c r="EU59" i="64"/>
  <c r="CA60" i="63"/>
  <c r="BV103" i="63"/>
  <c r="BV58" i="63"/>
  <c r="CO59" i="63"/>
  <c r="EL60" i="64"/>
  <c r="FB64" i="64"/>
  <c r="ED59" i="64"/>
  <c r="ED109" i="64"/>
  <c r="BT56" i="63"/>
  <c r="BT57" i="63"/>
  <c r="CU56" i="63"/>
  <c r="CU57" i="63"/>
  <c r="CA56" i="63"/>
  <c r="CA57" i="63"/>
  <c r="DA56" i="63"/>
  <c r="DA57" i="63"/>
  <c r="BX56" i="63"/>
  <c r="BX57" i="63"/>
  <c r="CY56" i="63"/>
  <c r="CY57" i="63"/>
  <c r="CE59" i="63"/>
  <c r="CE61" i="63"/>
  <c r="CE65" i="63"/>
  <c r="DG61" i="63"/>
  <c r="DG65" i="63"/>
  <c r="DG62" i="63"/>
  <c r="BX102" i="63"/>
  <c r="BX60" i="63"/>
  <c r="BX61" i="63"/>
  <c r="BX65" i="63"/>
  <c r="CQ59" i="63"/>
  <c r="CQ62" i="63"/>
  <c r="CQ65" i="63"/>
  <c r="CQ61" i="63"/>
  <c r="BY102" i="63"/>
  <c r="BY65" i="63"/>
  <c r="BY60" i="63"/>
  <c r="BY61" i="63"/>
  <c r="BY59" i="63"/>
  <c r="CA65" i="63"/>
  <c r="CA61" i="63"/>
  <c r="BZ102" i="63"/>
  <c r="BZ59" i="63"/>
  <c r="BZ62" i="63"/>
  <c r="BZ65" i="63"/>
  <c r="BZ61" i="63"/>
  <c r="BZ60" i="63"/>
  <c r="CY62" i="63"/>
  <c r="CY65" i="63"/>
  <c r="CY61" i="63"/>
  <c r="CB61" i="63"/>
  <c r="CB65" i="63"/>
  <c r="S57" i="63"/>
  <c r="W57" i="63"/>
  <c r="AI101" i="64"/>
  <c r="CK56" i="59"/>
  <c r="D66" i="63"/>
  <c r="U60" i="60"/>
  <c r="CV57" i="65"/>
  <c r="F59" i="59"/>
  <c r="AM101" i="64"/>
  <c r="JG59" i="64"/>
  <c r="JJ60" i="64"/>
  <c r="CL56" i="59"/>
  <c r="CO57" i="65"/>
  <c r="CK101" i="64"/>
  <c r="E59" i="59"/>
  <c r="E66" i="63"/>
  <c r="S101" i="64"/>
  <c r="JZ64" i="64"/>
  <c r="BF59" i="59"/>
  <c r="N101" i="64"/>
  <c r="V61" i="60"/>
  <c r="CD59" i="59"/>
  <c r="CJ59" i="59"/>
  <c r="O59" i="59"/>
  <c r="BH58" i="59"/>
  <c r="P61" i="60"/>
  <c r="AM60" i="59"/>
  <c r="P59" i="59"/>
  <c r="N59" i="60"/>
  <c r="AH62" i="59"/>
  <c r="K66" i="63"/>
  <c r="S60" i="59"/>
  <c r="BZ59" i="59"/>
  <c r="BY59" i="59"/>
  <c r="BA57" i="65"/>
  <c r="BH57" i="65"/>
  <c r="DW101" i="64"/>
  <c r="KD56" i="64"/>
  <c r="H60" i="59"/>
  <c r="AL60" i="59"/>
  <c r="AA101" i="64"/>
  <c r="ED57" i="63"/>
  <c r="JP58" i="64"/>
  <c r="L59" i="59"/>
  <c r="T59" i="59"/>
  <c r="CH62" i="65"/>
  <c r="AK62" i="59"/>
  <c r="AD66" i="63"/>
  <c r="CG56" i="59"/>
  <c r="CL58" i="59"/>
  <c r="AN59" i="59"/>
  <c r="F59" i="60"/>
  <c r="U57" i="63"/>
  <c r="JV58" i="64"/>
  <c r="JL59" i="64"/>
  <c r="AJ59" i="59"/>
  <c r="KA59" i="64"/>
  <c r="CH101" i="64"/>
  <c r="JU58" i="64"/>
  <c r="JI59" i="64"/>
  <c r="W61" i="60"/>
  <c r="AY58" i="59"/>
  <c r="BI101" i="64"/>
  <c r="CU101" i="64"/>
  <c r="EA101" i="64"/>
  <c r="JW64" i="64"/>
  <c r="AQ60" i="59"/>
  <c r="O61" i="60"/>
  <c r="AT61" i="63"/>
  <c r="V67" i="63"/>
  <c r="BW58" i="59"/>
  <c r="CS57" i="65"/>
  <c r="EI58" i="63"/>
  <c r="U59" i="59"/>
  <c r="BV58" i="59"/>
  <c r="S66" i="63"/>
  <c r="BI60" i="59"/>
  <c r="H66" i="63"/>
  <c r="T57" i="63"/>
  <c r="BI57" i="65"/>
  <c r="AU101" i="64"/>
  <c r="CM59" i="59"/>
  <c r="W67" i="63"/>
  <c r="BG58" i="59"/>
  <c r="AC101" i="64"/>
  <c r="AD60" i="59"/>
  <c r="V57" i="63"/>
  <c r="BM101" i="64"/>
  <c r="CC101" i="64"/>
  <c r="J59" i="60"/>
  <c r="BE60" i="59"/>
  <c r="EB66" i="63"/>
  <c r="CT61" i="65"/>
  <c r="Q61" i="60"/>
  <c r="AC60" i="59"/>
  <c r="EA66" i="63"/>
  <c r="JY59" i="64"/>
  <c r="JR60" i="64"/>
  <c r="JX59" i="64"/>
  <c r="KD59" i="64"/>
  <c r="CQ60" i="65"/>
  <c r="CE60" i="59"/>
  <c r="CS60" i="65"/>
  <c r="KC60" i="64"/>
  <c r="CF59" i="59"/>
  <c r="JO59" i="64"/>
  <c r="CP60" i="65"/>
  <c r="L59" i="60"/>
  <c r="G59" i="59"/>
  <c r="Q59" i="59"/>
  <c r="D59" i="60"/>
  <c r="AE66" i="63"/>
  <c r="BK60" i="59"/>
  <c r="AG59" i="59"/>
  <c r="BB58" i="59"/>
  <c r="O59" i="60"/>
  <c r="AC66" i="63"/>
  <c r="BC59" i="59"/>
  <c r="I59" i="60"/>
  <c r="BD60" i="59"/>
  <c r="M59" i="60"/>
  <c r="AS61" i="63"/>
  <c r="D60" i="59"/>
  <c r="G66" i="63"/>
  <c r="AE57" i="65"/>
  <c r="CC57" i="65"/>
  <c r="CT58" i="65"/>
  <c r="BV57" i="65"/>
  <c r="AI57" i="65"/>
  <c r="AW57" i="65"/>
  <c r="AO57" i="65"/>
  <c r="Q57" i="65"/>
  <c r="M66" i="63"/>
  <c r="V58" i="63"/>
  <c r="AV58" i="63"/>
  <c r="DA101" i="64"/>
  <c r="BS101" i="64"/>
  <c r="AI58" i="63"/>
  <c r="L101" i="64"/>
  <c r="BD101" i="64"/>
  <c r="DI101" i="64"/>
  <c r="BZ101" i="64"/>
  <c r="AY101" i="64"/>
  <c r="CT101" i="64"/>
  <c r="DP101" i="64"/>
  <c r="DJ101" i="64"/>
  <c r="E102" i="65"/>
  <c r="CI59" i="65"/>
  <c r="CI62" i="65"/>
  <c r="CI60" i="65"/>
  <c r="CI65" i="65"/>
  <c r="CI63" i="65"/>
  <c r="CI64" i="65"/>
  <c r="N65" i="59"/>
  <c r="N64" i="59"/>
  <c r="N61" i="59"/>
  <c r="N62" i="59"/>
  <c r="N63" i="59"/>
  <c r="N58" i="59"/>
  <c r="BC102" i="64"/>
  <c r="BC61" i="64"/>
  <c r="BC62" i="64"/>
  <c r="BC63" i="64"/>
  <c r="BC64" i="64"/>
  <c r="BC60" i="64"/>
  <c r="BC65" i="64"/>
  <c r="AQ109" i="64"/>
  <c r="AQ59" i="64"/>
  <c r="BG59" i="59"/>
  <c r="AF65" i="63"/>
  <c r="AF62" i="63"/>
  <c r="AF60" i="63"/>
  <c r="AF61" i="63"/>
  <c r="AF64" i="63"/>
  <c r="AF63" i="63"/>
  <c r="CV103" i="64"/>
  <c r="CV58" i="64"/>
  <c r="AT59" i="65"/>
  <c r="AT103" i="65"/>
  <c r="BW102" i="64"/>
  <c r="BW64" i="64"/>
  <c r="BW63" i="64"/>
  <c r="BW62" i="64"/>
  <c r="BW65" i="64"/>
  <c r="BW61" i="64"/>
  <c r="CG109" i="64"/>
  <c r="CG59" i="64"/>
  <c r="AF59" i="65"/>
  <c r="AF103" i="65"/>
  <c r="S108" i="64"/>
  <c r="S60" i="64"/>
  <c r="BG108" i="65"/>
  <c r="BG65" i="65"/>
  <c r="BG62" i="65"/>
  <c r="BG64" i="65"/>
  <c r="BG63" i="65"/>
  <c r="DB102" i="64"/>
  <c r="DB61" i="64"/>
  <c r="DB65" i="64"/>
  <c r="DB63" i="64"/>
  <c r="DB62" i="64"/>
  <c r="CO105" i="64"/>
  <c r="CO64" i="64"/>
  <c r="CP109" i="64"/>
  <c r="CP59" i="64"/>
  <c r="W61" i="65"/>
  <c r="W106" i="65"/>
  <c r="CO103" i="64"/>
  <c r="CO58" i="64"/>
  <c r="BQ108" i="65"/>
  <c r="BQ65" i="65"/>
  <c r="BQ62" i="65"/>
  <c r="BQ63" i="65"/>
  <c r="BQ64" i="65"/>
  <c r="BQ60" i="65"/>
  <c r="DG59" i="64"/>
  <c r="DG109" i="64"/>
  <c r="Y56" i="64"/>
  <c r="Y57" i="64"/>
  <c r="H56" i="64"/>
  <c r="H57" i="64"/>
  <c r="AB56" i="59"/>
  <c r="AB57" i="59"/>
  <c r="L61" i="60"/>
  <c r="K56" i="64"/>
  <c r="K57" i="64"/>
  <c r="JQ56" i="64"/>
  <c r="JQ57" i="64"/>
  <c r="JI56" i="64"/>
  <c r="JI57" i="64"/>
  <c r="JP56" i="64"/>
  <c r="JP57" i="64"/>
  <c r="CP61" i="65"/>
  <c r="JM60" i="64"/>
  <c r="CU61" i="65"/>
  <c r="CN58" i="59"/>
  <c r="CW61" i="65"/>
  <c r="JL60" i="64"/>
  <c r="CI57" i="65"/>
  <c r="CI58" i="65"/>
  <c r="CL64" i="59"/>
  <c r="CL61" i="59"/>
  <c r="CL63" i="59"/>
  <c r="CL59" i="59"/>
  <c r="CL65" i="59"/>
  <c r="CL60" i="59"/>
  <c r="CL62" i="59"/>
  <c r="JW59" i="64"/>
  <c r="KC59" i="64"/>
  <c r="JH59" i="64"/>
  <c r="CC59" i="59"/>
  <c r="JI60" i="64"/>
  <c r="JU60" i="64"/>
  <c r="EF58" i="63"/>
  <c r="EE62" i="63"/>
  <c r="EE60" i="63"/>
  <c r="EE67" i="63"/>
  <c r="EE63" i="63"/>
  <c r="EE61" i="63"/>
  <c r="EE66" i="63"/>
  <c r="EE65" i="63"/>
  <c r="EE64" i="63"/>
  <c r="CR57" i="65"/>
  <c r="CR58" i="65"/>
  <c r="KA64" i="64"/>
  <c r="CC60" i="59"/>
  <c r="JK59" i="64"/>
  <c r="KB57" i="64"/>
  <c r="KB56" i="64"/>
  <c r="JV64" i="64"/>
  <c r="EF66" i="63"/>
  <c r="AO59" i="59"/>
  <c r="M65" i="59"/>
  <c r="M61" i="59"/>
  <c r="M58" i="59"/>
  <c r="M63" i="59"/>
  <c r="M62" i="59"/>
  <c r="M64" i="59"/>
  <c r="K61" i="60"/>
  <c r="N59" i="59"/>
  <c r="BD59" i="59"/>
  <c r="BV61" i="59"/>
  <c r="BV64" i="59"/>
  <c r="BV65" i="59"/>
  <c r="BV63" i="59"/>
  <c r="BV62" i="59"/>
  <c r="BV60" i="59"/>
  <c r="AF67" i="63"/>
  <c r="M109" i="64"/>
  <c r="M59" i="64"/>
  <c r="BI61" i="59"/>
  <c r="BI62" i="59"/>
  <c r="BI63" i="59"/>
  <c r="BI65" i="59"/>
  <c r="BI64" i="59"/>
  <c r="AG62" i="63"/>
  <c r="AG65" i="63"/>
  <c r="AG64" i="63"/>
  <c r="AG61" i="63"/>
  <c r="AG63" i="63"/>
  <c r="AG60" i="63"/>
  <c r="I59" i="59"/>
  <c r="BE58" i="59"/>
  <c r="H63" i="60"/>
  <c r="H62" i="60"/>
  <c r="H60" i="60"/>
  <c r="H64" i="60"/>
  <c r="H61" i="60"/>
  <c r="H65" i="60"/>
  <c r="AL64" i="63"/>
  <c r="AL61" i="63"/>
  <c r="AL62" i="63"/>
  <c r="AL60" i="63"/>
  <c r="AL65" i="63"/>
  <c r="AL66" i="63"/>
  <c r="AL67" i="63"/>
  <c r="AL63" i="63"/>
  <c r="F66" i="63"/>
  <c r="AI59" i="59"/>
  <c r="BJ58" i="59"/>
  <c r="R60" i="59"/>
  <c r="AZ58" i="59"/>
  <c r="I61" i="60"/>
  <c r="AB61" i="59"/>
  <c r="AB60" i="59"/>
  <c r="AB63" i="59"/>
  <c r="AB62" i="59"/>
  <c r="AB58" i="59"/>
  <c r="AB65" i="59"/>
  <c r="AB59" i="59"/>
  <c r="AB64" i="59"/>
  <c r="M59" i="59"/>
  <c r="AN60" i="59"/>
  <c r="G58" i="59"/>
  <c r="G63" i="59"/>
  <c r="G65" i="59"/>
  <c r="G61" i="59"/>
  <c r="G62" i="59"/>
  <c r="G64" i="59"/>
  <c r="Q59" i="60"/>
  <c r="Z64" i="63"/>
  <c r="Z61" i="63"/>
  <c r="Z63" i="63"/>
  <c r="Z62" i="63"/>
  <c r="Z65" i="63"/>
  <c r="Z66" i="63"/>
  <c r="Z60" i="63"/>
  <c r="Z67" i="63"/>
  <c r="V108" i="64"/>
  <c r="V60" i="64"/>
  <c r="M60" i="59"/>
  <c r="AQ59" i="59"/>
  <c r="AC64" i="59"/>
  <c r="AC63" i="59"/>
  <c r="AC65" i="59"/>
  <c r="AC58" i="59"/>
  <c r="AC62" i="59"/>
  <c r="AC61" i="59"/>
  <c r="J61" i="60"/>
  <c r="AT67" i="63"/>
  <c r="AT62" i="63"/>
  <c r="AT63" i="63"/>
  <c r="AT60" i="63"/>
  <c r="AT64" i="63"/>
  <c r="AT65" i="63"/>
  <c r="AT66" i="63"/>
  <c r="AY61" i="59"/>
  <c r="AY64" i="59"/>
  <c r="AY63" i="59"/>
  <c r="AY59" i="59"/>
  <c r="AY65" i="59"/>
  <c r="AY62" i="59"/>
  <c r="AY60" i="59"/>
  <c r="BG60" i="59"/>
  <c r="AJ62" i="59"/>
  <c r="AX58" i="59"/>
  <c r="AC60" i="63"/>
  <c r="AC65" i="63"/>
  <c r="AC64" i="63"/>
  <c r="AC63" i="63"/>
  <c r="AC62" i="63"/>
  <c r="AC61" i="63"/>
  <c r="BI109" i="64"/>
  <c r="BI59" i="64"/>
  <c r="AG109" i="64"/>
  <c r="AG59" i="64"/>
  <c r="M103" i="64"/>
  <c r="M64" i="64"/>
  <c r="M58" i="64"/>
  <c r="M61" i="64"/>
  <c r="M62" i="64"/>
  <c r="M65" i="64"/>
  <c r="M63" i="64"/>
  <c r="BX102" i="64"/>
  <c r="BX65" i="64"/>
  <c r="BX63" i="64"/>
  <c r="BX61" i="64"/>
  <c r="BX62" i="64"/>
  <c r="BX64" i="64"/>
  <c r="BK103" i="64"/>
  <c r="BK58" i="64"/>
  <c r="DF108" i="64"/>
  <c r="DF60" i="64"/>
  <c r="BG61" i="65"/>
  <c r="BG106" i="65"/>
  <c r="CA59" i="65"/>
  <c r="CA103" i="65"/>
  <c r="AV108" i="65"/>
  <c r="AV63" i="65"/>
  <c r="AV62" i="65"/>
  <c r="AV64" i="65"/>
  <c r="AV65" i="65"/>
  <c r="AB61" i="65"/>
  <c r="AB106" i="65"/>
  <c r="BT109" i="64"/>
  <c r="BT59" i="64"/>
  <c r="DJ102" i="64"/>
  <c r="DJ61" i="64"/>
  <c r="DJ65" i="64"/>
  <c r="DJ63" i="64"/>
  <c r="DJ62" i="64"/>
  <c r="DY102" i="64"/>
  <c r="DY63" i="64"/>
  <c r="DY61" i="64"/>
  <c r="DY60" i="64"/>
  <c r="DY62" i="64"/>
  <c r="DY64" i="64"/>
  <c r="DY65" i="64"/>
  <c r="AF108" i="64"/>
  <c r="AF60" i="64"/>
  <c r="BL102" i="64"/>
  <c r="BL65" i="64"/>
  <c r="BL62" i="64"/>
  <c r="BL61" i="64"/>
  <c r="BL63" i="64"/>
  <c r="BL64" i="64"/>
  <c r="CZ105" i="64"/>
  <c r="CZ64" i="64"/>
  <c r="Q61" i="65"/>
  <c r="Q106" i="65"/>
  <c r="AE59" i="65"/>
  <c r="AE103" i="65"/>
  <c r="Y108" i="65"/>
  <c r="Y64" i="65"/>
  <c r="Y63" i="65"/>
  <c r="Y60" i="65"/>
  <c r="Y65" i="65"/>
  <c r="Y62" i="65"/>
  <c r="BM61" i="65"/>
  <c r="BM106" i="65"/>
  <c r="BU109" i="64"/>
  <c r="BU59" i="64"/>
  <c r="DQ62" i="64"/>
  <c r="DQ63" i="64"/>
  <c r="DQ61" i="64"/>
  <c r="DQ102" i="64"/>
  <c r="DQ65" i="64"/>
  <c r="DN64" i="64"/>
  <c r="DN105" i="64"/>
  <c r="N103" i="64"/>
  <c r="N64" i="64"/>
  <c r="N65" i="64"/>
  <c r="N58" i="64"/>
  <c r="N62" i="64"/>
  <c r="N61" i="64"/>
  <c r="N63" i="64"/>
  <c r="DD108" i="64"/>
  <c r="DD60" i="64"/>
  <c r="CD103" i="64"/>
  <c r="CD58" i="64"/>
  <c r="BP103" i="64"/>
  <c r="BP58" i="64"/>
  <c r="BU59" i="65"/>
  <c r="BU103" i="65"/>
  <c r="BN60" i="65"/>
  <c r="BN107" i="65"/>
  <c r="CA106" i="65"/>
  <c r="CA61" i="65"/>
  <c r="BC60" i="65"/>
  <c r="BC107" i="65"/>
  <c r="AB108" i="64"/>
  <c r="AB60" i="64"/>
  <c r="DE105" i="64"/>
  <c r="DE64" i="64"/>
  <c r="DY103" i="64"/>
  <c r="DY58" i="64"/>
  <c r="BB103" i="64"/>
  <c r="BB58" i="64"/>
  <c r="CT109" i="64"/>
  <c r="CT59" i="64"/>
  <c r="CJ105" i="64"/>
  <c r="CJ64" i="64"/>
  <c r="K59" i="65"/>
  <c r="K103" i="65"/>
  <c r="AH59" i="65"/>
  <c r="AH103" i="65"/>
  <c r="BM108" i="65"/>
  <c r="BM63" i="65"/>
  <c r="BM65" i="65"/>
  <c r="BM62" i="65"/>
  <c r="BM64" i="65"/>
  <c r="BB108" i="65"/>
  <c r="BB63" i="65"/>
  <c r="BB65" i="65"/>
  <c r="BB64" i="65"/>
  <c r="BB62" i="65"/>
  <c r="I59" i="64"/>
  <c r="I109" i="64"/>
  <c r="DR63" i="64"/>
  <c r="DR62" i="64"/>
  <c r="DR65" i="64"/>
  <c r="DR61" i="64"/>
  <c r="DR102" i="64"/>
  <c r="DX65" i="64"/>
  <c r="DX107" i="64"/>
  <c r="AX103" i="64"/>
  <c r="AX61" i="64"/>
  <c r="AX62" i="64"/>
  <c r="AX60" i="64"/>
  <c r="AX64" i="64"/>
  <c r="AX65" i="64"/>
  <c r="AX58" i="64"/>
  <c r="AX63" i="64"/>
  <c r="DD102" i="64"/>
  <c r="DD61" i="64"/>
  <c r="DD62" i="64"/>
  <c r="DD63" i="64"/>
  <c r="DD65" i="64"/>
  <c r="BU60" i="64"/>
  <c r="BU108" i="64"/>
  <c r="CX109" i="64"/>
  <c r="CX59" i="64"/>
  <c r="E59" i="65"/>
  <c r="E103" i="65"/>
  <c r="CA108" i="65"/>
  <c r="CA64" i="65"/>
  <c r="CA63" i="65"/>
  <c r="CA65" i="65"/>
  <c r="CA62" i="65"/>
  <c r="CA60" i="65"/>
  <c r="AQ108" i="65"/>
  <c r="AQ65" i="65"/>
  <c r="AQ64" i="65"/>
  <c r="AQ62" i="65"/>
  <c r="AQ63" i="65"/>
  <c r="AQ60" i="65"/>
  <c r="BD60" i="65"/>
  <c r="BD107" i="65"/>
  <c r="BN63" i="64"/>
  <c r="BN61" i="64"/>
  <c r="BN65" i="64"/>
  <c r="BN102" i="64"/>
  <c r="BN62" i="64"/>
  <c r="BN64" i="64"/>
  <c r="DJ59" i="64"/>
  <c r="DJ109" i="64"/>
  <c r="DW107" i="64"/>
  <c r="DW65" i="64"/>
  <c r="P109" i="64"/>
  <c r="P59" i="64"/>
  <c r="CU109" i="64"/>
  <c r="CU59" i="64"/>
  <c r="CK109" i="64"/>
  <c r="CK59" i="64"/>
  <c r="DF105" i="64"/>
  <c r="DF64" i="64"/>
  <c r="AR59" i="65"/>
  <c r="AR103" i="65"/>
  <c r="BI59" i="65"/>
  <c r="BI103" i="65"/>
  <c r="U61" i="65"/>
  <c r="U106" i="65"/>
  <c r="AP108" i="65"/>
  <c r="AP63" i="65"/>
  <c r="AP65" i="65"/>
  <c r="AP64" i="65"/>
  <c r="AP62" i="65"/>
  <c r="AP60" i="65"/>
  <c r="AV60" i="65"/>
  <c r="AV107" i="65"/>
  <c r="DH60" i="64"/>
  <c r="DH108" i="64"/>
  <c r="BO109" i="64"/>
  <c r="BO59" i="64"/>
  <c r="R103" i="64"/>
  <c r="R58" i="64"/>
  <c r="R65" i="64"/>
  <c r="R63" i="64"/>
  <c r="R64" i="64"/>
  <c r="R61" i="64"/>
  <c r="R62" i="64"/>
  <c r="BT103" i="64"/>
  <c r="BT58" i="64"/>
  <c r="CB108" i="64"/>
  <c r="CB60" i="64"/>
  <c r="L61" i="65"/>
  <c r="L106" i="65"/>
  <c r="BJ59" i="65"/>
  <c r="BJ103" i="65"/>
  <c r="BG59" i="65"/>
  <c r="BG103" i="65"/>
  <c r="Q108" i="65"/>
  <c r="Q62" i="65"/>
  <c r="Q65" i="65"/>
  <c r="Q60" i="65"/>
  <c r="Q63" i="65"/>
  <c r="Q64" i="65"/>
  <c r="BL109" i="64"/>
  <c r="BL59" i="64"/>
  <c r="DH64" i="64"/>
  <c r="DH105" i="64"/>
  <c r="DN59" i="64"/>
  <c r="DN109" i="64"/>
  <c r="Z63" i="59"/>
  <c r="Z65" i="59"/>
  <c r="Z60" i="59"/>
  <c r="Z58" i="59"/>
  <c r="Z64" i="59"/>
  <c r="Z59" i="59"/>
  <c r="Z62" i="59"/>
  <c r="Z61" i="59"/>
  <c r="R108" i="64"/>
  <c r="R60" i="64"/>
  <c r="T103" i="64"/>
  <c r="T61" i="64"/>
  <c r="T64" i="64"/>
  <c r="T63" i="64"/>
  <c r="T62" i="64"/>
  <c r="T65" i="64"/>
  <c r="T58" i="64"/>
  <c r="CF102" i="64"/>
  <c r="CF65" i="64"/>
  <c r="CF63" i="64"/>
  <c r="CF60" i="64"/>
  <c r="CF61" i="64"/>
  <c r="CF62" i="64"/>
  <c r="BS103" i="64"/>
  <c r="BS58" i="64"/>
  <c r="BZ109" i="64"/>
  <c r="BZ59" i="64"/>
  <c r="P61" i="65"/>
  <c r="P106" i="65"/>
  <c r="BB59" i="65"/>
  <c r="BB103" i="65"/>
  <c r="AA59" i="65"/>
  <c r="AA103" i="65"/>
  <c r="CE61" i="65"/>
  <c r="CE106" i="65"/>
  <c r="BM109" i="64"/>
  <c r="BM59" i="64"/>
  <c r="DG58" i="64"/>
  <c r="DG103" i="64"/>
  <c r="DU103" i="64"/>
  <c r="DU58" i="64"/>
  <c r="M61" i="65"/>
  <c r="M106" i="65"/>
  <c r="AH56" i="64"/>
  <c r="AH57" i="64"/>
  <c r="O57" i="65"/>
  <c r="T56" i="59"/>
  <c r="T57" i="59"/>
  <c r="AC57" i="65"/>
  <c r="BV56" i="64"/>
  <c r="BV57" i="64"/>
  <c r="EC108" i="64"/>
  <c r="EC60" i="64"/>
  <c r="AC56" i="59"/>
  <c r="AC57" i="59"/>
  <c r="CN56" i="64"/>
  <c r="CN57" i="64"/>
  <c r="DA56" i="64"/>
  <c r="DA57" i="64"/>
  <c r="Y57" i="65"/>
  <c r="K63" i="60"/>
  <c r="K65" i="60"/>
  <c r="K60" i="60"/>
  <c r="K64" i="60"/>
  <c r="K62" i="60"/>
  <c r="BK57" i="65"/>
  <c r="CS56" i="64"/>
  <c r="CS57" i="64"/>
  <c r="M56" i="64"/>
  <c r="M57" i="64"/>
  <c r="CA57" i="65"/>
  <c r="BF57" i="65"/>
  <c r="BN56" i="64"/>
  <c r="BN57" i="64"/>
  <c r="CQ56" i="64"/>
  <c r="CQ57" i="64"/>
  <c r="AF56" i="59"/>
  <c r="AF57" i="59"/>
  <c r="K57" i="65"/>
  <c r="AL57" i="65"/>
  <c r="W56" i="64"/>
  <c r="W57" i="64"/>
  <c r="S56" i="64"/>
  <c r="S57" i="64"/>
  <c r="DP56" i="64"/>
  <c r="DP57" i="64"/>
  <c r="BS56" i="64"/>
  <c r="BS57" i="64"/>
  <c r="AI56" i="59"/>
  <c r="AI57" i="59"/>
  <c r="DS56" i="64"/>
  <c r="DS57" i="64"/>
  <c r="G56" i="64"/>
  <c r="G57" i="64"/>
  <c r="V56" i="59"/>
  <c r="V57" i="59"/>
  <c r="Q65" i="60"/>
  <c r="Q60" i="60"/>
  <c r="Q64" i="60"/>
  <c r="Q63" i="60"/>
  <c r="Q62" i="60"/>
  <c r="AD58" i="63"/>
  <c r="BK101" i="64"/>
  <c r="Z58" i="63"/>
  <c r="Z57" i="63"/>
  <c r="U101" i="64"/>
  <c r="T101" i="64"/>
  <c r="BV101" i="64"/>
  <c r="U58" i="65"/>
  <c r="U99" i="65"/>
  <c r="BL101" i="64"/>
  <c r="CP101" i="64"/>
  <c r="BN101" i="64"/>
  <c r="AM58" i="65"/>
  <c r="AM99" i="65"/>
  <c r="AM61" i="65"/>
  <c r="AM63" i="65"/>
  <c r="AM59" i="65"/>
  <c r="AM62" i="65"/>
  <c r="AM60" i="65"/>
  <c r="AM65" i="65"/>
  <c r="AM64" i="65"/>
  <c r="BG101" i="64"/>
  <c r="BH101" i="64"/>
  <c r="DB101" i="64"/>
  <c r="CV101" i="64"/>
  <c r="AE58" i="65"/>
  <c r="AE99" i="65"/>
  <c r="BH58" i="65"/>
  <c r="BH99" i="65"/>
  <c r="D102" i="65"/>
  <c r="Y58" i="65"/>
  <c r="Y99" i="65"/>
  <c r="BJ58" i="65"/>
  <c r="BJ99" i="65"/>
  <c r="CJ101" i="64"/>
  <c r="M58" i="65"/>
  <c r="M99" i="65"/>
  <c r="AL58" i="65"/>
  <c r="AL99" i="65"/>
  <c r="KD57" i="64"/>
  <c r="EF56" i="64"/>
  <c r="EF57" i="64"/>
  <c r="FB57" i="64"/>
  <c r="FB56" i="64"/>
  <c r="DZ56" i="64"/>
  <c r="DZ57" i="64"/>
  <c r="EM56" i="64"/>
  <c r="EM57" i="64"/>
  <c r="FH56" i="64"/>
  <c r="FH57" i="64"/>
  <c r="DW56" i="64"/>
  <c r="DW57" i="64"/>
  <c r="JO56" i="64"/>
  <c r="JO57" i="64"/>
  <c r="JU56" i="64"/>
  <c r="JU57" i="64"/>
  <c r="ED64" i="63"/>
  <c r="ED63" i="63"/>
  <c r="ED62" i="63"/>
  <c r="ED60" i="63"/>
  <c r="ED65" i="63"/>
  <c r="ED61" i="63"/>
  <c r="CQ64" i="59"/>
  <c r="CQ60" i="59"/>
  <c r="CQ62" i="59"/>
  <c r="CQ63" i="59"/>
  <c r="CQ65" i="59"/>
  <c r="CQ61" i="59"/>
  <c r="AO58" i="59"/>
  <c r="AO62" i="59"/>
  <c r="AO64" i="59"/>
  <c r="AO61" i="59"/>
  <c r="AO63" i="59"/>
  <c r="AO65" i="59"/>
  <c r="T109" i="64"/>
  <c r="T59" i="64"/>
  <c r="AG108" i="65"/>
  <c r="AG65" i="65"/>
  <c r="AG62" i="65"/>
  <c r="AG64" i="65"/>
  <c r="AG63" i="65"/>
  <c r="AG60" i="65"/>
  <c r="BQ62" i="64"/>
  <c r="BQ102" i="64"/>
  <c r="BQ65" i="64"/>
  <c r="BQ61" i="64"/>
  <c r="BQ64" i="64"/>
  <c r="BQ63" i="64"/>
  <c r="AW109" i="64"/>
  <c r="AW59" i="64"/>
  <c r="AY108" i="65"/>
  <c r="AY64" i="65"/>
  <c r="AY63" i="65"/>
  <c r="AY65" i="65"/>
  <c r="AY62" i="65"/>
  <c r="DD105" i="64"/>
  <c r="DD64" i="64"/>
  <c r="BE60" i="65"/>
  <c r="BE107" i="65"/>
  <c r="BV59" i="65"/>
  <c r="BV103" i="65"/>
  <c r="DN103" i="64"/>
  <c r="DN58" i="64"/>
  <c r="BN108" i="65"/>
  <c r="BN64" i="65"/>
  <c r="BN65" i="65"/>
  <c r="BN62" i="65"/>
  <c r="BN63" i="65"/>
  <c r="BK108" i="64"/>
  <c r="BK60" i="64"/>
  <c r="I108" i="65"/>
  <c r="I62" i="65"/>
  <c r="I65" i="65"/>
  <c r="I60" i="65"/>
  <c r="I63" i="65"/>
  <c r="I64" i="65"/>
  <c r="BI56" i="64"/>
  <c r="BI57" i="64"/>
  <c r="BY56" i="64"/>
  <c r="BY57" i="64"/>
  <c r="BO56" i="64"/>
  <c r="BO57" i="64"/>
  <c r="JL56" i="64"/>
  <c r="JL57" i="64"/>
  <c r="KC56" i="64"/>
  <c r="KC57" i="64"/>
  <c r="JK63" i="64"/>
  <c r="JK62" i="64"/>
  <c r="JK61" i="64"/>
  <c r="JK64" i="64"/>
  <c r="JK65" i="64"/>
  <c r="JK58" i="64"/>
  <c r="JH60" i="64"/>
  <c r="JS59" i="64"/>
  <c r="JU64" i="64"/>
  <c r="JU65" i="64"/>
  <c r="JU63" i="64"/>
  <c r="JU62" i="64"/>
  <c r="JU61" i="64"/>
  <c r="JO64" i="64"/>
  <c r="JO58" i="64"/>
  <c r="JO62" i="64"/>
  <c r="JO65" i="64"/>
  <c r="JO60" i="64"/>
  <c r="JO63" i="64"/>
  <c r="JO61" i="64"/>
  <c r="KB64" i="64"/>
  <c r="EG58" i="63"/>
  <c r="JP60" i="64"/>
  <c r="JP62" i="64"/>
  <c r="JP61" i="64"/>
  <c r="JP64" i="64"/>
  <c r="JP63" i="64"/>
  <c r="JP65" i="64"/>
  <c r="CH63" i="65"/>
  <c r="CH59" i="65"/>
  <c r="CH64" i="65"/>
  <c r="CH60" i="65"/>
  <c r="JW62" i="64"/>
  <c r="ED67" i="63"/>
  <c r="JX62" i="64"/>
  <c r="CJ57" i="65"/>
  <c r="CJ58" i="65"/>
  <c r="CN60" i="59"/>
  <c r="CM58" i="59"/>
  <c r="JS60" i="64"/>
  <c r="CQ59" i="59"/>
  <c r="JV61" i="64"/>
  <c r="JV63" i="64"/>
  <c r="JV60" i="64"/>
  <c r="JV65" i="64"/>
  <c r="JR63" i="64"/>
  <c r="JR62" i="64"/>
  <c r="JR61" i="64"/>
  <c r="JR64" i="64"/>
  <c r="JR65" i="64"/>
  <c r="JS58" i="64"/>
  <c r="CQ58" i="65"/>
  <c r="CQ57" i="65"/>
  <c r="KB60" i="64"/>
  <c r="CI60" i="59"/>
  <c r="BK59" i="59"/>
  <c r="BH63" i="59"/>
  <c r="BH61" i="59"/>
  <c r="BH65" i="59"/>
  <c r="BH62" i="59"/>
  <c r="BH64" i="59"/>
  <c r="K59" i="60"/>
  <c r="AI64" i="63"/>
  <c r="AI61" i="63"/>
  <c r="AI65" i="63"/>
  <c r="AI63" i="63"/>
  <c r="AI60" i="63"/>
  <c r="AI66" i="63"/>
  <c r="AI62" i="63"/>
  <c r="AI67" i="63"/>
  <c r="AK59" i="59"/>
  <c r="AX59" i="59"/>
  <c r="AX60" i="59"/>
  <c r="AX63" i="59"/>
  <c r="AX62" i="59"/>
  <c r="AX61" i="59"/>
  <c r="AX64" i="59"/>
  <c r="AX65" i="59"/>
  <c r="M63" i="63"/>
  <c r="M62" i="63"/>
  <c r="M64" i="63"/>
  <c r="M60" i="63"/>
  <c r="M61" i="63"/>
  <c r="M65" i="63"/>
  <c r="R109" i="64"/>
  <c r="R59" i="64"/>
  <c r="BC58" i="59"/>
  <c r="F60" i="60"/>
  <c r="V66" i="63"/>
  <c r="BX58" i="59"/>
  <c r="AI62" i="59"/>
  <c r="H59" i="60"/>
  <c r="S67" i="63"/>
  <c r="X63" i="59"/>
  <c r="X64" i="59"/>
  <c r="X58" i="59"/>
  <c r="X59" i="59"/>
  <c r="X60" i="59"/>
  <c r="X61" i="59"/>
  <c r="X62" i="59"/>
  <c r="X65" i="59"/>
  <c r="BZ58" i="59"/>
  <c r="BB59" i="59"/>
  <c r="AP60" i="59"/>
  <c r="AU64" i="59"/>
  <c r="AU60" i="59"/>
  <c r="AU59" i="59"/>
  <c r="AU63" i="59"/>
  <c r="AU65" i="59"/>
  <c r="AU62" i="59"/>
  <c r="AU58" i="59"/>
  <c r="AU61" i="59"/>
  <c r="W60" i="60"/>
  <c r="AA63" i="63"/>
  <c r="AA61" i="63"/>
  <c r="AA60" i="63"/>
  <c r="AA65" i="63"/>
  <c r="AA64" i="63"/>
  <c r="AA62" i="63"/>
  <c r="AA67" i="63"/>
  <c r="AA66" i="63"/>
  <c r="AD109" i="64"/>
  <c r="AD59" i="64"/>
  <c r="AE59" i="59"/>
  <c r="AG58" i="59"/>
  <c r="AG62" i="59"/>
  <c r="AG64" i="59"/>
  <c r="AG63" i="59"/>
  <c r="AG65" i="59"/>
  <c r="AG61" i="59"/>
  <c r="BE63" i="59"/>
  <c r="BE65" i="59"/>
  <c r="BE62" i="59"/>
  <c r="BE64" i="59"/>
  <c r="BE61" i="59"/>
  <c r="E61" i="63"/>
  <c r="E62" i="63"/>
  <c r="E65" i="63"/>
  <c r="E64" i="63"/>
  <c r="E60" i="63"/>
  <c r="E63" i="63"/>
  <c r="T108" i="64"/>
  <c r="T60" i="64"/>
  <c r="L60" i="59"/>
  <c r="AK60" i="59"/>
  <c r="T61" i="59"/>
  <c r="T58" i="59"/>
  <c r="T62" i="59"/>
  <c r="T64" i="59"/>
  <c r="T63" i="59"/>
  <c r="T65" i="59"/>
  <c r="M60" i="60"/>
  <c r="M62" i="60"/>
  <c r="M64" i="60"/>
  <c r="M63" i="60"/>
  <c r="M65" i="60"/>
  <c r="AD67" i="63"/>
  <c r="AJ60" i="59"/>
  <c r="J59" i="59"/>
  <c r="AJ64" i="59"/>
  <c r="AJ63" i="59"/>
  <c r="AJ65" i="59"/>
  <c r="AJ58" i="59"/>
  <c r="AJ61" i="59"/>
  <c r="F63" i="59"/>
  <c r="F64" i="59"/>
  <c r="F65" i="59"/>
  <c r="F58" i="59"/>
  <c r="F61" i="59"/>
  <c r="F62" i="59"/>
  <c r="BF109" i="64"/>
  <c r="BF59" i="64"/>
  <c r="AC108" i="64"/>
  <c r="AC60" i="64"/>
  <c r="AD103" i="64"/>
  <c r="AD64" i="64"/>
  <c r="AD61" i="64"/>
  <c r="AD58" i="64"/>
  <c r="AD62" i="64"/>
  <c r="AD63" i="64"/>
  <c r="AD65" i="64"/>
  <c r="DC108" i="64"/>
  <c r="DC60" i="64"/>
  <c r="CS108" i="64"/>
  <c r="CS60" i="64"/>
  <c r="DF103" i="64"/>
  <c r="DF58" i="64"/>
  <c r="BR108" i="65"/>
  <c r="BR62" i="65"/>
  <c r="BR63" i="65"/>
  <c r="BR65" i="65"/>
  <c r="BR64" i="65"/>
  <c r="BR60" i="65"/>
  <c r="BK61" i="65"/>
  <c r="BK106" i="65"/>
  <c r="BG60" i="65"/>
  <c r="BG107" i="65"/>
  <c r="BX108" i="65"/>
  <c r="BX65" i="65"/>
  <c r="BX62" i="65"/>
  <c r="BX60" i="65"/>
  <c r="BX64" i="65"/>
  <c r="BX63" i="65"/>
  <c r="BQ109" i="64"/>
  <c r="BQ59" i="64"/>
  <c r="DQ103" i="64"/>
  <c r="DQ58" i="64"/>
  <c r="DZ105" i="64"/>
  <c r="DZ64" i="64"/>
  <c r="L108" i="64"/>
  <c r="L60" i="64"/>
  <c r="BV108" i="64"/>
  <c r="BV60" i="64"/>
  <c r="CR102" i="64"/>
  <c r="CR61" i="64"/>
  <c r="CR59" i="64"/>
  <c r="CR63" i="64"/>
  <c r="CR65" i="64"/>
  <c r="D59" i="65"/>
  <c r="D103" i="65"/>
  <c r="BT59" i="65"/>
  <c r="BT103" i="65"/>
  <c r="BY59" i="65"/>
  <c r="BY103" i="65"/>
  <c r="O108" i="65"/>
  <c r="O62" i="65"/>
  <c r="O65" i="65"/>
  <c r="O63" i="65"/>
  <c r="O60" i="65"/>
  <c r="O64" i="65"/>
  <c r="AV109" i="64"/>
  <c r="AV59" i="64"/>
  <c r="DP64" i="64"/>
  <c r="DP105" i="64"/>
  <c r="JX56" i="64"/>
  <c r="JX57" i="64"/>
  <c r="BE102" i="64"/>
  <c r="BE64" i="64"/>
  <c r="BE65" i="64"/>
  <c r="BE63" i="64"/>
  <c r="BE60" i="64"/>
  <c r="BE62" i="64"/>
  <c r="BE61" i="64"/>
  <c r="CF103" i="64"/>
  <c r="CF58" i="64"/>
  <c r="AZ109" i="64"/>
  <c r="AZ59" i="64"/>
  <c r="BZ108" i="64"/>
  <c r="BZ60" i="64"/>
  <c r="AT61" i="65"/>
  <c r="AT106" i="65"/>
  <c r="BH59" i="65"/>
  <c r="BH103" i="65"/>
  <c r="AI61" i="65"/>
  <c r="AI106" i="65"/>
  <c r="G61" i="65"/>
  <c r="G106" i="65"/>
  <c r="BT108" i="64"/>
  <c r="BT60" i="64"/>
  <c r="DI109" i="64"/>
  <c r="DI59" i="64"/>
  <c r="EB105" i="64"/>
  <c r="EB64" i="64"/>
  <c r="P103" i="64"/>
  <c r="P61" i="64"/>
  <c r="P62" i="64"/>
  <c r="P58" i="64"/>
  <c r="P63" i="64"/>
  <c r="P64" i="64"/>
  <c r="P65" i="64"/>
  <c r="CL106" i="64"/>
  <c r="CL62" i="64"/>
  <c r="CB102" i="64"/>
  <c r="CB64" i="64"/>
  <c r="CB62" i="64"/>
  <c r="CB63" i="64"/>
  <c r="CB61" i="64"/>
  <c r="CB65" i="64"/>
  <c r="BY61" i="65"/>
  <c r="BY106" i="65"/>
  <c r="AW60" i="65"/>
  <c r="AW107" i="65"/>
  <c r="AX59" i="65"/>
  <c r="AX103" i="65"/>
  <c r="AX61" i="65"/>
  <c r="AX106" i="65"/>
  <c r="AA108" i="64"/>
  <c r="AA60" i="64"/>
  <c r="DH102" i="64"/>
  <c r="DH63" i="64"/>
  <c r="DH61" i="64"/>
  <c r="DH65" i="64"/>
  <c r="DH62" i="64"/>
  <c r="DK60" i="64"/>
  <c r="DK108" i="64"/>
  <c r="AV64" i="64"/>
  <c r="AV103" i="64"/>
  <c r="AV65" i="64"/>
  <c r="AV60" i="64"/>
  <c r="AV58" i="64"/>
  <c r="AV63" i="64"/>
  <c r="AV62" i="64"/>
  <c r="AV61" i="64"/>
  <c r="DC109" i="64"/>
  <c r="DC59" i="64"/>
  <c r="CS109" i="64"/>
  <c r="CS59" i="64"/>
  <c r="CP106" i="64"/>
  <c r="CP62" i="64"/>
  <c r="BQ61" i="65"/>
  <c r="BQ106" i="65"/>
  <c r="BD61" i="65"/>
  <c r="BD106" i="65"/>
  <c r="Z59" i="65"/>
  <c r="Z103" i="65"/>
  <c r="CD61" i="65"/>
  <c r="CD106" i="65"/>
  <c r="CI109" i="64"/>
  <c r="CI59" i="64"/>
  <c r="DS109" i="64"/>
  <c r="DS59" i="64"/>
  <c r="Z108" i="64"/>
  <c r="Z60" i="64"/>
  <c r="AN103" i="64"/>
  <c r="AN62" i="64"/>
  <c r="AN64" i="64"/>
  <c r="AN58" i="64"/>
  <c r="AN61" i="64"/>
  <c r="AN63" i="64"/>
  <c r="AN65" i="64"/>
  <c r="DC105" i="64"/>
  <c r="DC64" i="64"/>
  <c r="CS105" i="64"/>
  <c r="CS64" i="64"/>
  <c r="DF102" i="64"/>
  <c r="DF65" i="64"/>
  <c r="DF61" i="64"/>
  <c r="DF62" i="64"/>
  <c r="DF63" i="64"/>
  <c r="O59" i="65"/>
  <c r="O103" i="65"/>
  <c r="AC59" i="65"/>
  <c r="AC103" i="65"/>
  <c r="BT108" i="65"/>
  <c r="BT63" i="65"/>
  <c r="BT64" i="65"/>
  <c r="BT65" i="65"/>
  <c r="BT60" i="65"/>
  <c r="BT62" i="65"/>
  <c r="AW59" i="65"/>
  <c r="AW103" i="65"/>
  <c r="DM102" i="64"/>
  <c r="DM62" i="64"/>
  <c r="DM65" i="64"/>
  <c r="DM63" i="64"/>
  <c r="DM61" i="64"/>
  <c r="DT61" i="64"/>
  <c r="DT65" i="64"/>
  <c r="DT102" i="64"/>
  <c r="DT63" i="64"/>
  <c r="DT62" i="64"/>
  <c r="EB59" i="64"/>
  <c r="EB62" i="64"/>
  <c r="EB61" i="64"/>
  <c r="EB65" i="64"/>
  <c r="EB102" i="64"/>
  <c r="EB63" i="64"/>
  <c r="EB60" i="64"/>
  <c r="Z103" i="64"/>
  <c r="Z63" i="64"/>
  <c r="Z58" i="64"/>
  <c r="Z65" i="64"/>
  <c r="Z61" i="64"/>
  <c r="Z64" i="64"/>
  <c r="Z62" i="64"/>
  <c r="BV109" i="64"/>
  <c r="BV59" i="64"/>
  <c r="CJ103" i="64"/>
  <c r="CJ58" i="64"/>
  <c r="J61" i="65"/>
  <c r="J106" i="65"/>
  <c r="AG61" i="65"/>
  <c r="AG106" i="65"/>
  <c r="AD61" i="65"/>
  <c r="AD106" i="65"/>
  <c r="AS108" i="65"/>
  <c r="AS62" i="65"/>
  <c r="AS63" i="65"/>
  <c r="AS65" i="65"/>
  <c r="AS64" i="65"/>
  <c r="BL108" i="64"/>
  <c r="BL60" i="64"/>
  <c r="AO103" i="64"/>
  <c r="AO63" i="64"/>
  <c r="AO64" i="64"/>
  <c r="AO65" i="64"/>
  <c r="AO62" i="64"/>
  <c r="AO58" i="64"/>
  <c r="AO61" i="64"/>
  <c r="EA102" i="64"/>
  <c r="EA65" i="64"/>
  <c r="EA63" i="64"/>
  <c r="EA61" i="64"/>
  <c r="EA62" i="64"/>
  <c r="EA60" i="64"/>
  <c r="BB109" i="64"/>
  <c r="BB59" i="64"/>
  <c r="AA103" i="64"/>
  <c r="AA58" i="64"/>
  <c r="AA61" i="64"/>
  <c r="AA64" i="64"/>
  <c r="AA62" i="64"/>
  <c r="AA65" i="64"/>
  <c r="AA63" i="64"/>
  <c r="I58" i="64"/>
  <c r="I61" i="64"/>
  <c r="I103" i="64"/>
  <c r="I63" i="64"/>
  <c r="I64" i="64"/>
  <c r="I62" i="64"/>
  <c r="I65" i="64"/>
  <c r="BW109" i="64"/>
  <c r="BW59" i="64"/>
  <c r="DA108" i="64"/>
  <c r="DA60" i="64"/>
  <c r="CP105" i="64"/>
  <c r="CP64" i="64"/>
  <c r="G108" i="65"/>
  <c r="G65" i="65"/>
  <c r="G63" i="65"/>
  <c r="G60" i="65"/>
  <c r="G64" i="65"/>
  <c r="G62" i="65"/>
  <c r="Y61" i="65"/>
  <c r="Y106" i="65"/>
  <c r="BP59" i="65"/>
  <c r="BP103" i="65"/>
  <c r="AN61" i="65"/>
  <c r="AN106" i="65"/>
  <c r="X109" i="64"/>
  <c r="X59" i="64"/>
  <c r="DS102" i="64"/>
  <c r="DS65" i="64"/>
  <c r="DS63" i="64"/>
  <c r="DS61" i="64"/>
  <c r="DS62" i="64"/>
  <c r="DS64" i="64"/>
  <c r="DN60" i="64"/>
  <c r="DN108" i="64"/>
  <c r="BG57" i="65"/>
  <c r="CM56" i="64"/>
  <c r="CM57" i="64"/>
  <c r="BQ56" i="64"/>
  <c r="BQ57" i="64"/>
  <c r="AE56" i="59"/>
  <c r="AE57" i="59"/>
  <c r="T57" i="65"/>
  <c r="P56" i="64"/>
  <c r="P57" i="64"/>
  <c r="AG57" i="65"/>
  <c r="R56" i="64"/>
  <c r="R57" i="64"/>
  <c r="BD56" i="64"/>
  <c r="BD57" i="64"/>
  <c r="U56" i="64"/>
  <c r="U57" i="64"/>
  <c r="BP57" i="65"/>
  <c r="BX56" i="64"/>
  <c r="BX57" i="64"/>
  <c r="AM56" i="64"/>
  <c r="AM57" i="64"/>
  <c r="AI56" i="64"/>
  <c r="AI57" i="64"/>
  <c r="F61" i="65"/>
  <c r="F106" i="65"/>
  <c r="BU57" i="65"/>
  <c r="CU58" i="65"/>
  <c r="CX56" i="64"/>
  <c r="CX57" i="64"/>
  <c r="AD56" i="59"/>
  <c r="AD57" i="59"/>
  <c r="BW57" i="65"/>
  <c r="N57" i="65"/>
  <c r="CB56" i="64"/>
  <c r="CB57" i="64"/>
  <c r="AQ56" i="59"/>
  <c r="AQ57" i="59"/>
  <c r="P57" i="65"/>
  <c r="Z56" i="59"/>
  <c r="Z57" i="59"/>
  <c r="AO56" i="59"/>
  <c r="AO57" i="59"/>
  <c r="CD57" i="65"/>
  <c r="BK56" i="64"/>
  <c r="BK57" i="64"/>
  <c r="AG56" i="59"/>
  <c r="AG57" i="59"/>
  <c r="AL58" i="63"/>
  <c r="AG58" i="63"/>
  <c r="X57" i="63"/>
  <c r="X58" i="63"/>
  <c r="AH58" i="63"/>
  <c r="Y57" i="63"/>
  <c r="Y58" i="63"/>
  <c r="BA101" i="64"/>
  <c r="U58" i="63"/>
  <c r="BC101" i="64"/>
  <c r="AB101" i="64"/>
  <c r="DL101" i="64"/>
  <c r="BT101" i="64"/>
  <c r="AW101" i="64"/>
  <c r="BO101" i="64"/>
  <c r="F99" i="65"/>
  <c r="BP101" i="64"/>
  <c r="H99" i="65"/>
  <c r="DM101" i="64"/>
  <c r="H102" i="65"/>
  <c r="AW58" i="65"/>
  <c r="AW99" i="65"/>
  <c r="CA58" i="65"/>
  <c r="CA99" i="65"/>
  <c r="DD101" i="64"/>
  <c r="DR101" i="64"/>
  <c r="DQ101" i="64"/>
  <c r="X58" i="65"/>
  <c r="X99" i="65"/>
  <c r="BA58" i="65"/>
  <c r="BA99" i="65"/>
  <c r="CE58" i="65"/>
  <c r="CE99" i="65"/>
  <c r="AG58" i="65"/>
  <c r="AG99" i="65"/>
  <c r="CR101" i="64"/>
  <c r="AT99" i="65"/>
  <c r="KF56" i="64"/>
  <c r="KF57" i="64"/>
  <c r="ES56" i="64"/>
  <c r="ES57" i="64"/>
  <c r="EJ57" i="64"/>
  <c r="EJ56" i="64"/>
  <c r="DU56" i="64"/>
  <c r="DU57" i="64"/>
  <c r="FP56" i="64"/>
  <c r="FP57" i="64"/>
  <c r="EH56" i="64"/>
  <c r="EH57" i="64"/>
  <c r="EW57" i="64"/>
  <c r="EW56" i="64"/>
  <c r="DX101" i="64"/>
  <c r="KC65" i="64"/>
  <c r="KB61" i="64"/>
  <c r="KB62" i="64"/>
  <c r="KB63" i="64"/>
  <c r="JT59" i="64"/>
  <c r="BJ60" i="59"/>
  <c r="K109" i="64"/>
  <c r="K59" i="64"/>
  <c r="CI58" i="64"/>
  <c r="CI103" i="64"/>
  <c r="DK59" i="64"/>
  <c r="DK109" i="64"/>
  <c r="I59" i="65"/>
  <c r="I103" i="65"/>
  <c r="K108" i="64"/>
  <c r="K60" i="64"/>
  <c r="Z108" i="65"/>
  <c r="Z62" i="65"/>
  <c r="Z64" i="65"/>
  <c r="Z60" i="65"/>
  <c r="Z63" i="65"/>
  <c r="Z65" i="65"/>
  <c r="BA109" i="64"/>
  <c r="BA59" i="64"/>
  <c r="CQ108" i="64"/>
  <c r="CQ60" i="64"/>
  <c r="CQ106" i="64"/>
  <c r="CQ62" i="64"/>
  <c r="DG105" i="64"/>
  <c r="DG64" i="64"/>
  <c r="BM108" i="64"/>
  <c r="BM60" i="64"/>
  <c r="DR109" i="64"/>
  <c r="DR59" i="64"/>
  <c r="CC102" i="64"/>
  <c r="CC61" i="64"/>
  <c r="CC62" i="64"/>
  <c r="CC64" i="64"/>
  <c r="CC63" i="64"/>
  <c r="CC65" i="64"/>
  <c r="DI105" i="64"/>
  <c r="DI64" i="64"/>
  <c r="CD102" i="64"/>
  <c r="CD64" i="64"/>
  <c r="CD63" i="64"/>
  <c r="CD61" i="64"/>
  <c r="CD62" i="64"/>
  <c r="CD65" i="64"/>
  <c r="BQ60" i="64"/>
  <c r="BQ108" i="64"/>
  <c r="BP56" i="64"/>
  <c r="BP57" i="64"/>
  <c r="CI57" i="59"/>
  <c r="CI56" i="59"/>
  <c r="JT58" i="64"/>
  <c r="KD61" i="64"/>
  <c r="KE65" i="64"/>
  <c r="KD62" i="64"/>
  <c r="KD63" i="64"/>
  <c r="JZ60" i="64"/>
  <c r="JX60" i="64"/>
  <c r="JM59" i="64"/>
  <c r="JZ59" i="64"/>
  <c r="CO62" i="65"/>
  <c r="CO64" i="65"/>
  <c r="CO59" i="65"/>
  <c r="CO60" i="65"/>
  <c r="CO63" i="65"/>
  <c r="CO65" i="65"/>
  <c r="EG62" i="63"/>
  <c r="EG63" i="63"/>
  <c r="EG67" i="63"/>
  <c r="EG65" i="63"/>
  <c r="EG64" i="63"/>
  <c r="EG66" i="63"/>
  <c r="EG60" i="63"/>
  <c r="EG61" i="63"/>
  <c r="AG60" i="59"/>
  <c r="BK58" i="59"/>
  <c r="AK109" i="64"/>
  <c r="AK59" i="64"/>
  <c r="Q62" i="59"/>
  <c r="Q64" i="59"/>
  <c r="Q58" i="59"/>
  <c r="Q65" i="59"/>
  <c r="Q63" i="59"/>
  <c r="Q61" i="59"/>
  <c r="AV66" i="63"/>
  <c r="AV67" i="63"/>
  <c r="AV65" i="63"/>
  <c r="AV63" i="63"/>
  <c r="AV64" i="63"/>
  <c r="AV62" i="63"/>
  <c r="AV60" i="63"/>
  <c r="M108" i="64"/>
  <c r="M60" i="64"/>
  <c r="BK61" i="59"/>
  <c r="BK63" i="59"/>
  <c r="BK65" i="59"/>
  <c r="BK62" i="59"/>
  <c r="BK64" i="59"/>
  <c r="BB60" i="59"/>
  <c r="BJ109" i="64"/>
  <c r="BJ59" i="64"/>
  <c r="P58" i="59"/>
  <c r="P62" i="59"/>
  <c r="P64" i="59"/>
  <c r="P61" i="59"/>
  <c r="P63" i="59"/>
  <c r="P65" i="59"/>
  <c r="BG109" i="64"/>
  <c r="BG59" i="64"/>
  <c r="AP58" i="59"/>
  <c r="AP61" i="59"/>
  <c r="AP62" i="59"/>
  <c r="AP63" i="59"/>
  <c r="AP65" i="59"/>
  <c r="AP64" i="59"/>
  <c r="BD58" i="59"/>
  <c r="AC67" i="63"/>
  <c r="V63" i="59"/>
  <c r="V64" i="59"/>
  <c r="V61" i="59"/>
  <c r="V62" i="59"/>
  <c r="V58" i="59"/>
  <c r="V65" i="59"/>
  <c r="BZ61" i="59"/>
  <c r="BZ65" i="59"/>
  <c r="BZ62" i="59"/>
  <c r="BZ63" i="59"/>
  <c r="BZ64" i="59"/>
  <c r="BZ60" i="59"/>
  <c r="AU66" i="63"/>
  <c r="AU60" i="63"/>
  <c r="AU67" i="63"/>
  <c r="AU63" i="63"/>
  <c r="AU65" i="63"/>
  <c r="AU62" i="63"/>
  <c r="AU64" i="63"/>
  <c r="AF59" i="59"/>
  <c r="BA58" i="59"/>
  <c r="N61" i="60"/>
  <c r="AJ108" i="64"/>
  <c r="AJ60" i="64"/>
  <c r="AH108" i="64"/>
  <c r="AH60" i="64"/>
  <c r="J58" i="64"/>
  <c r="J103" i="64"/>
  <c r="J64" i="64"/>
  <c r="J63" i="64"/>
  <c r="J61" i="64"/>
  <c r="J65" i="64"/>
  <c r="J62" i="64"/>
  <c r="DC103" i="64"/>
  <c r="DC58" i="64"/>
  <c r="CS103" i="64"/>
  <c r="CS58" i="64"/>
  <c r="CH102" i="64"/>
  <c r="CH65" i="64"/>
  <c r="CH62" i="64"/>
  <c r="CH60" i="64"/>
  <c r="CH61" i="64"/>
  <c r="CH63" i="64"/>
  <c r="CH64" i="64"/>
  <c r="BC59" i="65"/>
  <c r="BC103" i="65"/>
  <c r="AN59" i="65"/>
  <c r="AN103" i="65"/>
  <c r="R108" i="65"/>
  <c r="R62" i="65"/>
  <c r="R60" i="65"/>
  <c r="R64" i="65"/>
  <c r="R63" i="65"/>
  <c r="R65" i="65"/>
  <c r="AD108" i="65"/>
  <c r="AD62" i="65"/>
  <c r="AD64" i="65"/>
  <c r="AD63" i="65"/>
  <c r="AD65" i="65"/>
  <c r="AD60" i="65"/>
  <c r="V61" i="65"/>
  <c r="V106" i="65"/>
  <c r="DP108" i="64"/>
  <c r="DP60" i="64"/>
  <c r="CY106" i="64"/>
  <c r="CY62" i="64"/>
  <c r="BX109" i="64"/>
  <c r="BX59" i="64"/>
  <c r="CL103" i="64"/>
  <c r="CL58" i="64"/>
  <c r="Y62" i="64"/>
  <c r="Y103" i="64"/>
  <c r="Y65" i="64"/>
  <c r="Y61" i="64"/>
  <c r="Y58" i="64"/>
  <c r="Y63" i="64"/>
  <c r="Y64" i="64"/>
  <c r="O61" i="65"/>
  <c r="O106" i="65"/>
  <c r="AS61" i="65"/>
  <c r="AS106" i="65"/>
  <c r="BI61" i="65"/>
  <c r="BI106" i="65"/>
  <c r="BK60" i="65"/>
  <c r="BK107" i="65"/>
  <c r="AU109" i="64"/>
  <c r="AU59" i="64"/>
  <c r="DT109" i="64"/>
  <c r="DT59" i="64"/>
  <c r="W109" i="64"/>
  <c r="W59" i="64"/>
  <c r="L103" i="64"/>
  <c r="L63" i="64"/>
  <c r="L65" i="64"/>
  <c r="L61" i="64"/>
  <c r="L64" i="64"/>
  <c r="L62" i="64"/>
  <c r="L58" i="64"/>
  <c r="BM103" i="64"/>
  <c r="BM58" i="64"/>
  <c r="CS106" i="64"/>
  <c r="CS62" i="64"/>
  <c r="CP103" i="64"/>
  <c r="CP58" i="64"/>
  <c r="W59" i="65"/>
  <c r="W103" i="65"/>
  <c r="AE61" i="65"/>
  <c r="AE106" i="65"/>
  <c r="AU108" i="65"/>
  <c r="AU64" i="65"/>
  <c r="AU63" i="65"/>
  <c r="AU62" i="65"/>
  <c r="AU65" i="65"/>
  <c r="BJ60" i="65"/>
  <c r="BJ107" i="65"/>
  <c r="E61" i="65"/>
  <c r="E106" i="65"/>
  <c r="DP103" i="64"/>
  <c r="DP58" i="64"/>
  <c r="BK102" i="64"/>
  <c r="BK64" i="64"/>
  <c r="BK62" i="64"/>
  <c r="BK65" i="64"/>
  <c r="BK63" i="64"/>
  <c r="BK61" i="64"/>
  <c r="BX108" i="64"/>
  <c r="BX60" i="64"/>
  <c r="BV103" i="64"/>
  <c r="BV58" i="64"/>
  <c r="W63" i="64"/>
  <c r="W103" i="64"/>
  <c r="W62" i="64"/>
  <c r="W65" i="64"/>
  <c r="W61" i="64"/>
  <c r="W64" i="64"/>
  <c r="W58" i="64"/>
  <c r="AU61" i="65"/>
  <c r="AU106" i="65"/>
  <c r="AF61" i="65"/>
  <c r="AF106" i="65"/>
  <c r="AC61" i="65"/>
  <c r="AC106" i="65"/>
  <c r="BB60" i="65"/>
  <c r="BB107" i="65"/>
  <c r="BW108" i="65"/>
  <c r="BW60" i="65"/>
  <c r="BW62" i="65"/>
  <c r="BW63" i="65"/>
  <c r="BW64" i="65"/>
  <c r="BW65" i="65"/>
  <c r="DI108" i="64"/>
  <c r="DI60" i="64"/>
  <c r="DZ103" i="64"/>
  <c r="DZ58" i="64"/>
  <c r="AK103" i="64"/>
  <c r="AK61" i="64"/>
  <c r="AK63" i="64"/>
  <c r="AK62" i="64"/>
  <c r="AK58" i="64"/>
  <c r="AK65" i="64"/>
  <c r="AK64" i="64"/>
  <c r="CM106" i="64"/>
  <c r="CM62" i="64"/>
  <c r="DA105" i="64"/>
  <c r="DA64" i="64"/>
  <c r="BZ58" i="64"/>
  <c r="BZ103" i="64"/>
  <c r="N61" i="65"/>
  <c r="N106" i="65"/>
  <c r="X61" i="65"/>
  <c r="X106" i="65"/>
  <c r="BR106" i="65"/>
  <c r="BR61" i="65"/>
  <c r="BE59" i="65"/>
  <c r="BE103" i="65"/>
  <c r="R59" i="65"/>
  <c r="R103" i="65"/>
  <c r="DG61" i="64"/>
  <c r="DG63" i="64"/>
  <c r="DG102" i="64"/>
  <c r="DG65" i="64"/>
  <c r="DG62" i="64"/>
  <c r="DY109" i="64"/>
  <c r="DY59" i="64"/>
  <c r="BF103" i="64"/>
  <c r="BF58" i="64"/>
  <c r="DC102" i="64"/>
  <c r="DC62" i="64"/>
  <c r="DC65" i="64"/>
  <c r="DC63" i="64"/>
  <c r="DC61" i="64"/>
  <c r="CK102" i="64"/>
  <c r="CK60" i="64"/>
  <c r="CK65" i="64"/>
  <c r="CK63" i="64"/>
  <c r="CK61" i="64"/>
  <c r="CW103" i="64"/>
  <c r="CW58" i="64"/>
  <c r="AY60" i="65"/>
  <c r="AY107" i="65"/>
  <c r="BR59" i="65"/>
  <c r="BR103" i="65"/>
  <c r="AK59" i="65"/>
  <c r="AK103" i="65"/>
  <c r="BN109" i="64"/>
  <c r="BN59" i="64"/>
  <c r="DL62" i="64"/>
  <c r="DL61" i="64"/>
  <c r="DL102" i="64"/>
  <c r="DL63" i="64"/>
  <c r="DL65" i="64"/>
  <c r="DO64" i="64"/>
  <c r="DO105" i="64"/>
  <c r="EC103" i="64"/>
  <c r="EC58" i="64"/>
  <c r="CV109" i="64"/>
  <c r="CV59" i="64"/>
  <c r="CL105" i="64"/>
  <c r="CL64" i="64"/>
  <c r="Z109" i="64"/>
  <c r="Z59" i="64"/>
  <c r="BN59" i="65"/>
  <c r="BN103" i="65"/>
  <c r="BP108" i="65"/>
  <c r="BP62" i="65"/>
  <c r="BP64" i="65"/>
  <c r="BP63" i="65"/>
  <c r="BP65" i="65"/>
  <c r="BX59" i="65"/>
  <c r="BX103" i="65"/>
  <c r="AR108" i="65"/>
  <c r="AR63" i="65"/>
  <c r="AR65" i="65"/>
  <c r="AR62" i="65"/>
  <c r="AR64" i="65"/>
  <c r="CW106" i="64"/>
  <c r="CW62" i="64"/>
  <c r="DJ105" i="64"/>
  <c r="DJ64" i="64"/>
  <c r="JY56" i="64"/>
  <c r="JY57" i="64"/>
  <c r="AC109" i="64"/>
  <c r="AC59" i="64"/>
  <c r="BJ102" i="64"/>
  <c r="BJ65" i="64"/>
  <c r="BJ63" i="64"/>
  <c r="BJ61" i="64"/>
  <c r="BJ64" i="64"/>
  <c r="BJ60" i="64"/>
  <c r="BJ62" i="64"/>
  <c r="AJ103" i="64"/>
  <c r="AJ65" i="64"/>
  <c r="AJ58" i="64"/>
  <c r="AJ61" i="64"/>
  <c r="AJ64" i="64"/>
  <c r="AJ63" i="64"/>
  <c r="AJ62" i="64"/>
  <c r="CM105" i="64"/>
  <c r="CM64" i="64"/>
  <c r="DA103" i="64"/>
  <c r="DA58" i="64"/>
  <c r="CP102" i="64"/>
  <c r="CP61" i="64"/>
  <c r="CP60" i="64"/>
  <c r="CP63" i="64"/>
  <c r="CP65" i="64"/>
  <c r="CD108" i="65"/>
  <c r="CD64" i="65"/>
  <c r="CD65" i="65"/>
  <c r="CD62" i="65"/>
  <c r="CD60" i="65"/>
  <c r="CD63" i="65"/>
  <c r="BV61" i="65"/>
  <c r="BV106" i="65"/>
  <c r="AO61" i="65"/>
  <c r="AO106" i="65"/>
  <c r="BL61" i="65"/>
  <c r="BL106" i="65"/>
  <c r="CI105" i="64"/>
  <c r="CI64" i="64"/>
  <c r="DJ103" i="64"/>
  <c r="DJ58" i="64"/>
  <c r="DZ102" i="64"/>
  <c r="DZ63" i="64"/>
  <c r="DZ65" i="64"/>
  <c r="DZ60" i="64"/>
  <c r="DZ61" i="64"/>
  <c r="DZ62" i="64"/>
  <c r="I57" i="65"/>
  <c r="AG56" i="64"/>
  <c r="AG57" i="64"/>
  <c r="DN56" i="64"/>
  <c r="DN57" i="64"/>
  <c r="AK56" i="59"/>
  <c r="AK57" i="59"/>
  <c r="BL57" i="65"/>
  <c r="DI56" i="64"/>
  <c r="DI57" i="64"/>
  <c r="AC56" i="64"/>
  <c r="AC57" i="64"/>
  <c r="BZ57" i="65"/>
  <c r="DH56" i="64"/>
  <c r="DH57" i="64"/>
  <c r="AQ56" i="64"/>
  <c r="AQ57" i="64"/>
  <c r="DJ56" i="64"/>
  <c r="DJ57" i="64"/>
  <c r="J56" i="64"/>
  <c r="J57" i="64"/>
  <c r="CZ56" i="64"/>
  <c r="CZ57" i="64"/>
  <c r="BB56" i="64"/>
  <c r="BB57" i="64"/>
  <c r="BE57" i="65"/>
  <c r="BE56" i="64"/>
  <c r="BE57" i="64"/>
  <c r="AB56" i="64"/>
  <c r="AB57" i="64"/>
  <c r="AR56" i="59"/>
  <c r="AR57" i="59"/>
  <c r="V57" i="65"/>
  <c r="BG56" i="64"/>
  <c r="BG57" i="64"/>
  <c r="F56" i="64"/>
  <c r="F57" i="64"/>
  <c r="AW56" i="59"/>
  <c r="AW57" i="59"/>
  <c r="AY56" i="64"/>
  <c r="AY57" i="64"/>
  <c r="BJ57" i="65"/>
  <c r="AU56" i="59"/>
  <c r="AU57" i="59"/>
  <c r="DM56" i="64"/>
  <c r="DM57" i="64"/>
  <c r="BB57" i="65"/>
  <c r="AM56" i="59"/>
  <c r="AM57" i="59"/>
  <c r="AT58" i="63"/>
  <c r="W58" i="63"/>
  <c r="M101" i="64"/>
  <c r="AC58" i="63"/>
  <c r="AJ101" i="64"/>
  <c r="DC101" i="64"/>
  <c r="DN101" i="64"/>
  <c r="BE101" i="64"/>
  <c r="P101" i="64"/>
  <c r="I101" i="64"/>
  <c r="J101" i="64"/>
  <c r="T58" i="65"/>
  <c r="T99" i="65"/>
  <c r="BE58" i="65"/>
  <c r="BE99" i="65"/>
  <c r="BN58" i="65"/>
  <c r="BN99" i="65"/>
  <c r="DO101" i="64"/>
  <c r="V58" i="65"/>
  <c r="V99" i="65"/>
  <c r="AY58" i="65"/>
  <c r="AY99" i="65"/>
  <c r="CC58" i="65"/>
  <c r="CC99" i="65"/>
  <c r="J58" i="65"/>
  <c r="J99" i="65"/>
  <c r="AF58" i="65"/>
  <c r="AF99" i="65"/>
  <c r="BI58" i="65"/>
  <c r="BI99" i="65"/>
  <c r="CA101" i="64"/>
  <c r="CZ101" i="64"/>
  <c r="KK56" i="64"/>
  <c r="KK57" i="64"/>
  <c r="EP57" i="64"/>
  <c r="EP56" i="64"/>
  <c r="FO56" i="64"/>
  <c r="FO57" i="64"/>
  <c r="EU57" i="64"/>
  <c r="EU56" i="64"/>
  <c r="EX57" i="64"/>
  <c r="EX56" i="64"/>
  <c r="EI57" i="64"/>
  <c r="EI56" i="64"/>
  <c r="EN56" i="64"/>
  <c r="EN57" i="64"/>
  <c r="CU63" i="65"/>
  <c r="CU60" i="65"/>
  <c r="CU59" i="65"/>
  <c r="CU65" i="65"/>
  <c r="CU62" i="65"/>
  <c r="CU64" i="65"/>
  <c r="BO103" i="65"/>
  <c r="BO59" i="65"/>
  <c r="H61" i="65"/>
  <c r="H106" i="65"/>
  <c r="N56" i="59"/>
  <c r="N57" i="59"/>
  <c r="P56" i="59"/>
  <c r="P57" i="59"/>
  <c r="CG59" i="59"/>
  <c r="CG65" i="59"/>
  <c r="CG62" i="59"/>
  <c r="CG58" i="59"/>
  <c r="CG61" i="59"/>
  <c r="CG63" i="59"/>
  <c r="CG64" i="59"/>
  <c r="CG60" i="59"/>
  <c r="JR58" i="64"/>
  <c r="CJ60" i="59"/>
  <c r="CN65" i="59"/>
  <c r="CN61" i="59"/>
  <c r="CN62" i="59"/>
  <c r="CN63" i="59"/>
  <c r="CN64" i="59"/>
  <c r="JQ63" i="64"/>
  <c r="JQ62" i="64"/>
  <c r="JQ64" i="64"/>
  <c r="JQ61" i="64"/>
  <c r="JQ65" i="64"/>
  <c r="KD60" i="64"/>
  <c r="CL57" i="59"/>
  <c r="CJ65" i="59"/>
  <c r="CJ58" i="59"/>
  <c r="CJ63" i="59"/>
  <c r="CJ62" i="59"/>
  <c r="CJ61" i="59"/>
  <c r="CJ64" i="59"/>
  <c r="KC64" i="64"/>
  <c r="CQ58" i="59"/>
  <c r="CQ65" i="65"/>
  <c r="CQ59" i="65"/>
  <c r="CQ64" i="65"/>
  <c r="CQ62" i="65"/>
  <c r="CQ63" i="65"/>
  <c r="CK61" i="65"/>
  <c r="CP64" i="65"/>
  <c r="CP62" i="65"/>
  <c r="CP59" i="65"/>
  <c r="CP63" i="65"/>
  <c r="EB62" i="63"/>
  <c r="EB60" i="63"/>
  <c r="EB64" i="63"/>
  <c r="EB61" i="63"/>
  <c r="EB65" i="63"/>
  <c r="EB63" i="63"/>
  <c r="EF67" i="63"/>
  <c r="CT57" i="65"/>
  <c r="CT60" i="65"/>
  <c r="KC62" i="64"/>
  <c r="KC61" i="64"/>
  <c r="KC63" i="64"/>
  <c r="CH57" i="59"/>
  <c r="V64" i="60"/>
  <c r="V59" i="60"/>
  <c r="V62" i="60"/>
  <c r="V63" i="60"/>
  <c r="I63" i="59"/>
  <c r="I58" i="59"/>
  <c r="I61" i="59"/>
  <c r="I62" i="59"/>
  <c r="I64" i="59"/>
  <c r="I65" i="59"/>
  <c r="T61" i="63"/>
  <c r="T65" i="63"/>
  <c r="T63" i="63"/>
  <c r="T62" i="63"/>
  <c r="T64" i="63"/>
  <c r="T60" i="63"/>
  <c r="AH109" i="64"/>
  <c r="AH59" i="64"/>
  <c r="BF60" i="59"/>
  <c r="AM59" i="59"/>
  <c r="G60" i="59"/>
  <c r="BB62" i="59"/>
  <c r="BB61" i="59"/>
  <c r="BB64" i="59"/>
  <c r="BB65" i="59"/>
  <c r="BB63" i="59"/>
  <c r="AS66" i="63"/>
  <c r="AS67" i="63"/>
  <c r="AS63" i="63"/>
  <c r="AS60" i="63"/>
  <c r="AS62" i="63"/>
  <c r="AS64" i="63"/>
  <c r="AS65" i="63"/>
  <c r="AO108" i="64"/>
  <c r="AO60" i="64"/>
  <c r="AW65" i="59"/>
  <c r="AW62" i="59"/>
  <c r="AW59" i="59"/>
  <c r="AW60" i="59"/>
  <c r="AW64" i="59"/>
  <c r="AW63" i="59"/>
  <c r="AW61" i="59"/>
  <c r="G60" i="63"/>
  <c r="G65" i="63"/>
  <c r="G63" i="63"/>
  <c r="G62" i="63"/>
  <c r="G64" i="63"/>
  <c r="G61" i="63"/>
  <c r="Y61" i="59"/>
  <c r="Y65" i="59"/>
  <c r="Y59" i="59"/>
  <c r="Y63" i="59"/>
  <c r="Y64" i="59"/>
  <c r="Y58" i="59"/>
  <c r="Y62" i="59"/>
  <c r="Y60" i="59"/>
  <c r="D59" i="59"/>
  <c r="L63" i="60"/>
  <c r="L65" i="60"/>
  <c r="L64" i="60"/>
  <c r="L62" i="60"/>
  <c r="L60" i="60"/>
  <c r="BH109" i="64"/>
  <c r="BH59" i="64"/>
  <c r="K59" i="59"/>
  <c r="BY62" i="59"/>
  <c r="BY64" i="59"/>
  <c r="BY63" i="59"/>
  <c r="BY60" i="59"/>
  <c r="BY65" i="59"/>
  <c r="BY61" i="59"/>
  <c r="D60" i="60"/>
  <c r="AN108" i="64"/>
  <c r="AN60" i="64"/>
  <c r="AP59" i="59"/>
  <c r="AT64" i="59"/>
  <c r="AT59" i="59"/>
  <c r="AT60" i="59"/>
  <c r="AT62" i="59"/>
  <c r="AT61" i="59"/>
  <c r="AT58" i="59"/>
  <c r="AT65" i="59"/>
  <c r="AT63" i="59"/>
  <c r="J65" i="59"/>
  <c r="J61" i="59"/>
  <c r="J62" i="59"/>
  <c r="J64" i="59"/>
  <c r="J58" i="59"/>
  <c r="J63" i="59"/>
  <c r="AB67" i="63"/>
  <c r="AB66" i="63"/>
  <c r="AB63" i="63"/>
  <c r="AB62" i="63"/>
  <c r="AB64" i="63"/>
  <c r="AB61" i="63"/>
  <c r="AB60" i="63"/>
  <c r="AB65" i="63"/>
  <c r="T66" i="63"/>
  <c r="AI60" i="59"/>
  <c r="BX59" i="59"/>
  <c r="AE61" i="59"/>
  <c r="AE58" i="59"/>
  <c r="AE63" i="59"/>
  <c r="AE62" i="59"/>
  <c r="AE65" i="59"/>
  <c r="AE64" i="59"/>
  <c r="BD63" i="59"/>
  <c r="BD65" i="59"/>
  <c r="BD61" i="59"/>
  <c r="BD64" i="59"/>
  <c r="BD62" i="59"/>
  <c r="G60" i="60"/>
  <c r="G62" i="60"/>
  <c r="G64" i="60"/>
  <c r="G65" i="60"/>
  <c r="G61" i="60"/>
  <c r="G63" i="60"/>
  <c r="H59" i="59"/>
  <c r="Q60" i="59"/>
  <c r="AD63" i="59"/>
  <c r="AD58" i="59"/>
  <c r="AD61" i="59"/>
  <c r="AD62" i="59"/>
  <c r="AD65" i="59"/>
  <c r="AD64" i="59"/>
  <c r="E59" i="60"/>
  <c r="I60" i="64"/>
  <c r="I108" i="64"/>
  <c r="S103" i="64"/>
  <c r="S65" i="64"/>
  <c r="S62" i="64"/>
  <c r="S64" i="64"/>
  <c r="S58" i="64"/>
  <c r="S63" i="64"/>
  <c r="S61" i="64"/>
  <c r="AJ109" i="64"/>
  <c r="AJ59" i="64"/>
  <c r="CE102" i="64"/>
  <c r="CE62" i="64"/>
  <c r="CE61" i="64"/>
  <c r="CE63" i="64"/>
  <c r="CE64" i="64"/>
  <c r="CE65" i="64"/>
  <c r="AS64" i="64"/>
  <c r="AS103" i="64"/>
  <c r="AS60" i="64"/>
  <c r="AS58" i="64"/>
  <c r="AS62" i="64"/>
  <c r="AS65" i="64"/>
  <c r="AS63" i="64"/>
  <c r="AS61" i="64"/>
  <c r="BY103" i="64"/>
  <c r="BY58" i="64"/>
  <c r="Z61" i="65"/>
  <c r="Z106" i="65"/>
  <c r="BT61" i="65"/>
  <c r="BT106" i="65"/>
  <c r="BF60" i="65"/>
  <c r="BF107" i="65"/>
  <c r="CA109" i="64"/>
  <c r="CA59" i="64"/>
  <c r="D63" i="59"/>
  <c r="D65" i="59"/>
  <c r="D61" i="59"/>
  <c r="D64" i="59"/>
  <c r="D62" i="59"/>
  <c r="D58" i="59"/>
  <c r="DX59" i="64"/>
  <c r="DX109" i="64"/>
  <c r="K103" i="64"/>
  <c r="K65" i="64"/>
  <c r="K61" i="64"/>
  <c r="K64" i="64"/>
  <c r="K62" i="64"/>
  <c r="K63" i="64"/>
  <c r="K58" i="64"/>
  <c r="CN103" i="64"/>
  <c r="CN58" i="64"/>
  <c r="BR109" i="64"/>
  <c r="BR59" i="64"/>
  <c r="CA103" i="64"/>
  <c r="CA58" i="64"/>
  <c r="CE103" i="65"/>
  <c r="CE59" i="65"/>
  <c r="V59" i="65"/>
  <c r="V103" i="65"/>
  <c r="AL59" i="65"/>
  <c r="AL103" i="65"/>
  <c r="N108" i="65"/>
  <c r="N63" i="65"/>
  <c r="N64" i="65"/>
  <c r="N60" i="65"/>
  <c r="N62" i="65"/>
  <c r="N65" i="65"/>
  <c r="DM59" i="64"/>
  <c r="DM109" i="64"/>
  <c r="DX62" i="64"/>
  <c r="DX102" i="64"/>
  <c r="DX64" i="64"/>
  <c r="DX61" i="64"/>
  <c r="DX63" i="64"/>
  <c r="V109" i="64"/>
  <c r="V59" i="64"/>
  <c r="BD103" i="64"/>
  <c r="BD58" i="64"/>
  <c r="BW108" i="64"/>
  <c r="BW60" i="64"/>
  <c r="CC103" i="64"/>
  <c r="CC58" i="64"/>
  <c r="BO103" i="64"/>
  <c r="BO58" i="64"/>
  <c r="BL59" i="65"/>
  <c r="BL103" i="65"/>
  <c r="BQ59" i="65"/>
  <c r="BQ103" i="65"/>
  <c r="AT108" i="65"/>
  <c r="AT64" i="65"/>
  <c r="AT65" i="65"/>
  <c r="AT63" i="65"/>
  <c r="AT62" i="65"/>
  <c r="CG106" i="64"/>
  <c r="CG62" i="64"/>
  <c r="CB61" i="65"/>
  <c r="CB106" i="65"/>
  <c r="DV109" i="64"/>
  <c r="DV59" i="64"/>
  <c r="BJ103" i="64"/>
  <c r="BJ58" i="64"/>
  <c r="BX103" i="64"/>
  <c r="BX58" i="64"/>
  <c r="AB109" i="64"/>
  <c r="AB59" i="64"/>
  <c r="DF109" i="64"/>
  <c r="DF59" i="64"/>
  <c r="X59" i="65"/>
  <c r="X103" i="65"/>
  <c r="BU61" i="65"/>
  <c r="BU106" i="65"/>
  <c r="BV108" i="65"/>
  <c r="BV62" i="65"/>
  <c r="BV63" i="65"/>
  <c r="BV60" i="65"/>
  <c r="BV64" i="65"/>
  <c r="BV65" i="65"/>
  <c r="CY105" i="64"/>
  <c r="CY64" i="64"/>
  <c r="BI60" i="65"/>
  <c r="BI107" i="65"/>
  <c r="DP102" i="64"/>
  <c r="DP63" i="64"/>
  <c r="DP65" i="64"/>
  <c r="DP62" i="64"/>
  <c r="DP61" i="64"/>
  <c r="EC105" i="64"/>
  <c r="EC64" i="64"/>
  <c r="BC109" i="64"/>
  <c r="BC59" i="64"/>
  <c r="BW103" i="64"/>
  <c r="BW58" i="64"/>
  <c r="CS102" i="64"/>
  <c r="CS65" i="64"/>
  <c r="CS63" i="64"/>
  <c r="CS61" i="64"/>
  <c r="DE103" i="64"/>
  <c r="DE58" i="64"/>
  <c r="AZ108" i="65"/>
  <c r="AZ63" i="65"/>
  <c r="AZ65" i="65"/>
  <c r="AZ64" i="65"/>
  <c r="AZ62" i="65"/>
  <c r="BZ59" i="65"/>
  <c r="BZ103" i="65"/>
  <c r="V108" i="65"/>
  <c r="V62" i="65"/>
  <c r="V64" i="65"/>
  <c r="V63" i="65"/>
  <c r="V65" i="65"/>
  <c r="V60" i="65"/>
  <c r="AW61" i="65"/>
  <c r="AW106" i="65"/>
  <c r="BA60" i="65"/>
  <c r="BA107" i="65"/>
  <c r="DH109" i="64"/>
  <c r="DH59" i="64"/>
  <c r="EA103" i="64"/>
  <c r="EA58" i="64"/>
  <c r="AL103" i="64"/>
  <c r="AL63" i="64"/>
  <c r="AL64" i="64"/>
  <c r="AL61" i="64"/>
  <c r="AL58" i="64"/>
  <c r="AL62" i="64"/>
  <c r="AL65" i="64"/>
  <c r="BN60" i="64"/>
  <c r="BN108" i="64"/>
  <c r="CR108" i="64"/>
  <c r="CR60" i="64"/>
  <c r="D108" i="65"/>
  <c r="D65" i="65"/>
  <c r="D62" i="65"/>
  <c r="D64" i="65"/>
  <c r="D63" i="65"/>
  <c r="D60" i="65"/>
  <c r="AB108" i="65"/>
  <c r="AB65" i="65"/>
  <c r="AB64" i="65"/>
  <c r="AB63" i="65"/>
  <c r="AB62" i="65"/>
  <c r="AB60" i="65"/>
  <c r="BB61" i="65"/>
  <c r="BB106" i="65"/>
  <c r="BL108" i="65"/>
  <c r="BL65" i="65"/>
  <c r="BL62" i="65"/>
  <c r="BL63" i="65"/>
  <c r="BL64" i="65"/>
  <c r="CW105" i="64"/>
  <c r="CW64" i="64"/>
  <c r="BH108" i="64"/>
  <c r="BH60" i="64"/>
  <c r="DU64" i="64"/>
  <c r="DU105" i="64"/>
  <c r="BK109" i="64"/>
  <c r="BK59" i="64"/>
  <c r="CN105" i="64"/>
  <c r="CN64" i="64"/>
  <c r="CL102" i="64"/>
  <c r="CL63" i="64"/>
  <c r="CL65" i="64"/>
  <c r="CL61" i="64"/>
  <c r="CL60" i="64"/>
  <c r="CY103" i="64"/>
  <c r="CY58" i="64"/>
  <c r="AJ59" i="65"/>
  <c r="AJ103" i="65"/>
  <c r="BA59" i="65"/>
  <c r="BA103" i="65"/>
  <c r="BH60" i="65"/>
  <c r="BH107" i="65"/>
  <c r="BP60" i="65"/>
  <c r="BP107" i="65"/>
  <c r="DE108" i="64"/>
  <c r="DE60" i="64"/>
  <c r="DQ60" i="64"/>
  <c r="DQ108" i="64"/>
  <c r="EC61" i="64"/>
  <c r="EC65" i="64"/>
  <c r="EC59" i="64"/>
  <c r="EC62" i="64"/>
  <c r="EC102" i="64"/>
  <c r="EC63" i="64"/>
  <c r="S109" i="64"/>
  <c r="S59" i="64"/>
  <c r="AE109" i="64"/>
  <c r="AE59" i="64"/>
  <c r="AM109" i="64"/>
  <c r="AM59" i="64"/>
  <c r="CM102" i="64"/>
  <c r="CM60" i="64"/>
  <c r="CM63" i="64"/>
  <c r="CM61" i="64"/>
  <c r="CM59" i="64"/>
  <c r="CM65" i="64"/>
  <c r="BR103" i="64"/>
  <c r="BR58" i="64"/>
  <c r="CG103" i="64"/>
  <c r="CG58" i="64"/>
  <c r="BA108" i="65"/>
  <c r="BA65" i="65"/>
  <c r="BA63" i="65"/>
  <c r="BA62" i="65"/>
  <c r="BA64" i="65"/>
  <c r="AL108" i="65"/>
  <c r="AL64" i="65"/>
  <c r="AL65" i="65"/>
  <c r="AL63" i="65"/>
  <c r="AL60" i="65"/>
  <c r="AL62" i="65"/>
  <c r="AZ60" i="65"/>
  <c r="AZ107" i="65"/>
  <c r="AE108" i="65"/>
  <c r="AE65" i="65"/>
  <c r="AE60" i="65"/>
  <c r="AE62" i="65"/>
  <c r="AE64" i="65"/>
  <c r="AE63" i="65"/>
  <c r="CG102" i="64"/>
  <c r="CG65" i="64"/>
  <c r="CG60" i="64"/>
  <c r="CG63" i="64"/>
  <c r="CG61" i="64"/>
  <c r="DQ105" i="64"/>
  <c r="DQ64" i="64"/>
  <c r="EA105" i="64"/>
  <c r="EA64" i="64"/>
  <c r="AB57" i="65"/>
  <c r="CD56" i="64"/>
  <c r="CD57" i="64"/>
  <c r="X56" i="59"/>
  <c r="X57" i="59"/>
  <c r="BD57" i="65"/>
  <c r="BL56" i="64"/>
  <c r="BL57" i="64"/>
  <c r="AT59" i="64"/>
  <c r="AT109" i="64"/>
  <c r="BX57" i="65"/>
  <c r="AK57" i="65"/>
  <c r="AD56" i="64"/>
  <c r="AD57" i="64"/>
  <c r="BJ56" i="64"/>
  <c r="BJ57" i="64"/>
  <c r="AH57" i="65"/>
  <c r="BR57" i="65"/>
  <c r="V56" i="64"/>
  <c r="V57" i="64"/>
  <c r="AH56" i="59"/>
  <c r="AH57" i="59"/>
  <c r="AQ57" i="65"/>
  <c r="AN57" i="65"/>
  <c r="CB57" i="65"/>
  <c r="BH56" i="64"/>
  <c r="BH57" i="64"/>
  <c r="CM58" i="65"/>
  <c r="DQ56" i="64"/>
  <c r="DQ57" i="64"/>
  <c r="DL56" i="64"/>
  <c r="DL57" i="64"/>
  <c r="CA56" i="64"/>
  <c r="CA57" i="64"/>
  <c r="S56" i="59"/>
  <c r="S57" i="59"/>
  <c r="DC56" i="64"/>
  <c r="DC57" i="64"/>
  <c r="BZ56" i="64"/>
  <c r="BZ57" i="64"/>
  <c r="BA56" i="59"/>
  <c r="BA57" i="59"/>
  <c r="AP56" i="64"/>
  <c r="AP57" i="64"/>
  <c r="CV62" i="64"/>
  <c r="AS56" i="59"/>
  <c r="AS57" i="59"/>
  <c r="R60" i="60"/>
  <c r="R64" i="60"/>
  <c r="R65" i="60"/>
  <c r="R63" i="60"/>
  <c r="R62" i="60"/>
  <c r="AE58" i="63"/>
  <c r="BQ101" i="64"/>
  <c r="K101" i="64"/>
  <c r="AK58" i="63"/>
  <c r="AT101" i="64"/>
  <c r="G102" i="65"/>
  <c r="V101" i="64"/>
  <c r="X101" i="64"/>
  <c r="Q101" i="64"/>
  <c r="R101" i="64"/>
  <c r="AB58" i="65"/>
  <c r="AB99" i="65"/>
  <c r="AO58" i="65"/>
  <c r="AO99" i="65"/>
  <c r="BV58" i="65"/>
  <c r="BV99" i="65"/>
  <c r="AD58" i="65"/>
  <c r="AD99" i="65"/>
  <c r="BG58" i="65"/>
  <c r="BG99" i="65"/>
  <c r="BY101" i="64"/>
  <c r="R58" i="65"/>
  <c r="R99" i="65"/>
  <c r="AI58" i="65"/>
  <c r="AI99" i="65"/>
  <c r="BP58" i="65"/>
  <c r="BP99" i="65"/>
  <c r="DS101" i="64"/>
  <c r="AO101" i="64"/>
  <c r="CI101" i="64"/>
  <c r="D99" i="65"/>
  <c r="AK58" i="65"/>
  <c r="AK99" i="65"/>
  <c r="BR99" i="65"/>
  <c r="BR58" i="65"/>
  <c r="DH101" i="64"/>
  <c r="BC58" i="65"/>
  <c r="BC99" i="65"/>
  <c r="AR101" i="64"/>
  <c r="KH56" i="64"/>
  <c r="KH57" i="64"/>
  <c r="EG56" i="64"/>
  <c r="EG57" i="64"/>
  <c r="FF57" i="64"/>
  <c r="FF56" i="64"/>
  <c r="ED57" i="64"/>
  <c r="ED56" i="64"/>
  <c r="EQ56" i="64"/>
  <c r="EQ57" i="64"/>
  <c r="FE56" i="64"/>
  <c r="FE57" i="64"/>
  <c r="FJ56" i="64"/>
  <c r="FJ57" i="64"/>
  <c r="EB101" i="64"/>
  <c r="EC101" i="64"/>
  <c r="DV101" i="64"/>
  <c r="CJ65" i="65"/>
  <c r="CJ63" i="65"/>
  <c r="CJ64" i="65"/>
  <c r="CJ59" i="65"/>
  <c r="CJ62" i="65"/>
  <c r="CJ60" i="65"/>
  <c r="BX65" i="59"/>
  <c r="BX60" i="59"/>
  <c r="BX62" i="59"/>
  <c r="BX64" i="59"/>
  <c r="BX61" i="59"/>
  <c r="BX63" i="59"/>
  <c r="BA60" i="59"/>
  <c r="BA64" i="59"/>
  <c r="BA61" i="59"/>
  <c r="BA63" i="59"/>
  <c r="BA65" i="59"/>
  <c r="BA59" i="59"/>
  <c r="BA62" i="59"/>
  <c r="AD61" i="63"/>
  <c r="AD60" i="63"/>
  <c r="AD64" i="63"/>
  <c r="AD63" i="63"/>
  <c r="AD62" i="63"/>
  <c r="AD65" i="63"/>
  <c r="N60" i="59"/>
  <c r="K62" i="59"/>
  <c r="K64" i="59"/>
  <c r="K65" i="59"/>
  <c r="K61" i="59"/>
  <c r="K58" i="59"/>
  <c r="K63" i="59"/>
  <c r="AZ103" i="64"/>
  <c r="AZ65" i="64"/>
  <c r="AZ64" i="64"/>
  <c r="AZ61" i="64"/>
  <c r="AZ60" i="64"/>
  <c r="AZ63" i="64"/>
  <c r="AZ58" i="64"/>
  <c r="AZ62" i="64"/>
  <c r="L59" i="65"/>
  <c r="L103" i="65"/>
  <c r="DN62" i="64"/>
  <c r="DN61" i="64"/>
  <c r="DN65" i="64"/>
  <c r="DN102" i="64"/>
  <c r="DN63" i="64"/>
  <c r="BC61" i="65"/>
  <c r="BC106" i="65"/>
  <c r="CT106" i="64"/>
  <c r="CT62" i="64"/>
  <c r="DK58" i="64"/>
  <c r="DK103" i="64"/>
  <c r="M59" i="65"/>
  <c r="M103" i="65"/>
  <c r="DX58" i="64"/>
  <c r="DX103" i="64"/>
  <c r="AA108" i="65"/>
  <c r="AA60" i="65"/>
  <c r="AA62" i="65"/>
  <c r="AA63" i="65"/>
  <c r="AA65" i="65"/>
  <c r="AA64" i="65"/>
  <c r="CV102" i="64"/>
  <c r="CV61" i="64"/>
  <c r="CV60" i="64"/>
  <c r="CV63" i="64"/>
  <c r="CV65" i="64"/>
  <c r="BY108" i="65"/>
  <c r="BY64" i="65"/>
  <c r="BY60" i="65"/>
  <c r="BY65" i="65"/>
  <c r="BY62" i="65"/>
  <c r="BY63" i="65"/>
  <c r="CC59" i="65"/>
  <c r="CC103" i="65"/>
  <c r="DO103" i="64"/>
  <c r="DO58" i="64"/>
  <c r="CQ103" i="64"/>
  <c r="CQ58" i="64"/>
  <c r="DH58" i="64"/>
  <c r="DH103" i="64"/>
  <c r="BC56" i="64"/>
  <c r="BC57" i="64"/>
  <c r="R56" i="59"/>
  <c r="R57" i="59"/>
  <c r="U56" i="59"/>
  <c r="U57" i="59"/>
  <c r="FL10" i="55"/>
  <c r="P55" i="52" s="1"/>
  <c r="FH10" i="55"/>
  <c r="P43" i="52" s="1"/>
  <c r="FK10" i="55"/>
  <c r="P53" i="52" s="1"/>
  <c r="FJ10" i="55"/>
  <c r="P52" i="52" s="1"/>
  <c r="FL9" i="55"/>
  <c r="O55" i="52" s="1"/>
  <c r="FH9" i="55"/>
  <c r="O43" i="52" s="1"/>
  <c r="FG10" i="55"/>
  <c r="P34" i="52" s="1"/>
  <c r="FN9" i="55"/>
  <c r="O67" i="52" s="1"/>
  <c r="FK9" i="55"/>
  <c r="O53" i="52" s="1"/>
  <c r="FG9" i="55"/>
  <c r="O34" i="52" s="1"/>
  <c r="FN10" i="55"/>
  <c r="P67" i="52" s="1"/>
  <c r="FF9" i="55"/>
  <c r="O33" i="52" s="1"/>
  <c r="FM10" i="55"/>
  <c r="P56" i="52" s="1"/>
  <c r="FI10" i="55"/>
  <c r="P59" i="52" s="1"/>
  <c r="FM9" i="55"/>
  <c r="O56" i="52" s="1"/>
  <c r="FI9" i="55"/>
  <c r="O59" i="52" s="1"/>
  <c r="FJ9" i="55"/>
  <c r="O52" i="52" s="1"/>
  <c r="CR60" i="65"/>
  <c r="JY64" i="64"/>
  <c r="JM56" i="64"/>
  <c r="JM57" i="64"/>
  <c r="JY60" i="64"/>
  <c r="JU59" i="64"/>
  <c r="JM58" i="64"/>
  <c r="JM62" i="64"/>
  <c r="JM61" i="64"/>
  <c r="JM63" i="64"/>
  <c r="JM65" i="64"/>
  <c r="JM64" i="64"/>
  <c r="CM61" i="65"/>
  <c r="KB59" i="64"/>
  <c r="CH56" i="59"/>
  <c r="JK56" i="64"/>
  <c r="JK57" i="64"/>
  <c r="JT56" i="64"/>
  <c r="JT57" i="64"/>
  <c r="CQ61" i="65"/>
  <c r="CS61" i="65"/>
  <c r="EF62" i="63"/>
  <c r="EF61" i="63"/>
  <c r="EF65" i="63"/>
  <c r="EF60" i="63"/>
  <c r="EF63" i="63"/>
  <c r="EF64" i="63"/>
  <c r="JN59" i="64"/>
  <c r="CH58" i="59"/>
  <c r="CH64" i="59"/>
  <c r="CH62" i="59"/>
  <c r="CH63" i="59"/>
  <c r="CH61" i="59"/>
  <c r="CH65" i="59"/>
  <c r="CN61" i="65"/>
  <c r="CT63" i="65"/>
  <c r="CT62" i="65"/>
  <c r="CT65" i="65"/>
  <c r="CT59" i="65"/>
  <c r="CT64" i="65"/>
  <c r="CI61" i="65"/>
  <c r="CL63" i="65"/>
  <c r="CL60" i="65"/>
  <c r="CL65" i="65"/>
  <c r="CL64" i="65"/>
  <c r="CL62" i="65"/>
  <c r="CL59" i="65"/>
  <c r="EI65" i="63"/>
  <c r="EI60" i="63"/>
  <c r="EI66" i="63"/>
  <c r="EI63" i="63"/>
  <c r="EI62" i="63"/>
  <c r="EI67" i="63"/>
  <c r="EI64" i="63"/>
  <c r="JL65" i="64"/>
  <c r="JL58" i="64"/>
  <c r="JL61" i="64"/>
  <c r="JL63" i="64"/>
  <c r="JL62" i="64"/>
  <c r="JL64" i="64"/>
  <c r="CV59" i="65"/>
  <c r="CV63" i="65"/>
  <c r="CV62" i="65"/>
  <c r="CV65" i="65"/>
  <c r="CV64" i="65"/>
  <c r="CV60" i="65"/>
  <c r="CI59" i="59"/>
  <c r="CD60" i="59"/>
  <c r="CV61" i="65"/>
  <c r="JK60" i="64"/>
  <c r="JY58" i="64"/>
  <c r="JQ59" i="64"/>
  <c r="CW58" i="65"/>
  <c r="CW57" i="65"/>
  <c r="JR59" i="64"/>
  <c r="CL58" i="65"/>
  <c r="CL57" i="65"/>
  <c r="CM62" i="59"/>
  <c r="CM64" i="59"/>
  <c r="CM63" i="59"/>
  <c r="CM65" i="59"/>
  <c r="CM61" i="59"/>
  <c r="R58" i="59"/>
  <c r="R63" i="59"/>
  <c r="R65" i="59"/>
  <c r="R64" i="59"/>
  <c r="R61" i="59"/>
  <c r="R62" i="59"/>
  <c r="I63" i="63"/>
  <c r="I64" i="63"/>
  <c r="I65" i="63"/>
  <c r="I62" i="63"/>
  <c r="I60" i="63"/>
  <c r="I61" i="63"/>
  <c r="AG108" i="64"/>
  <c r="AG60" i="64"/>
  <c r="I60" i="59"/>
  <c r="BV59" i="59"/>
  <c r="BG61" i="59"/>
  <c r="BG63" i="59"/>
  <c r="BG64" i="59"/>
  <c r="BG62" i="59"/>
  <c r="BG65" i="59"/>
  <c r="J63" i="60"/>
  <c r="J64" i="60"/>
  <c r="J60" i="60"/>
  <c r="J62" i="60"/>
  <c r="J65" i="60"/>
  <c r="AE63" i="63"/>
  <c r="AE61" i="63"/>
  <c r="AE65" i="63"/>
  <c r="AE64" i="63"/>
  <c r="AE60" i="63"/>
  <c r="AE62" i="63"/>
  <c r="AI103" i="64"/>
  <c r="AI62" i="64"/>
  <c r="AI58" i="64"/>
  <c r="AI61" i="64"/>
  <c r="AI65" i="64"/>
  <c r="AI64" i="64"/>
  <c r="AI63" i="64"/>
  <c r="BF65" i="59"/>
  <c r="BF62" i="59"/>
  <c r="BF63" i="59"/>
  <c r="BF61" i="59"/>
  <c r="BF64" i="59"/>
  <c r="X65" i="63"/>
  <c r="X62" i="63"/>
  <c r="X60" i="63"/>
  <c r="X64" i="63"/>
  <c r="X61" i="63"/>
  <c r="X66" i="63"/>
  <c r="X67" i="63"/>
  <c r="X63" i="63"/>
  <c r="J109" i="64"/>
  <c r="J59" i="64"/>
  <c r="BW59" i="59"/>
  <c r="AZ61" i="59"/>
  <c r="AZ59" i="59"/>
  <c r="AZ62" i="59"/>
  <c r="AZ65" i="59"/>
  <c r="AZ64" i="59"/>
  <c r="AZ60" i="59"/>
  <c r="AZ63" i="59"/>
  <c r="AG67" i="63"/>
  <c r="S61" i="63"/>
  <c r="S62" i="63"/>
  <c r="S65" i="63"/>
  <c r="S60" i="63"/>
  <c r="S64" i="63"/>
  <c r="S63" i="63"/>
  <c r="BE109" i="64"/>
  <c r="BE59" i="64"/>
  <c r="BJ59" i="59"/>
  <c r="BH60" i="59"/>
  <c r="BC60" i="59"/>
  <c r="E65" i="59"/>
  <c r="E61" i="59"/>
  <c r="E63" i="59"/>
  <c r="E58" i="59"/>
  <c r="E62" i="59"/>
  <c r="E64" i="59"/>
  <c r="W64" i="63"/>
  <c r="W63" i="63"/>
  <c r="W65" i="63"/>
  <c r="W60" i="63"/>
  <c r="W61" i="63"/>
  <c r="W62" i="63"/>
  <c r="N108" i="64"/>
  <c r="N60" i="64"/>
  <c r="AH60" i="59"/>
  <c r="BY58" i="59"/>
  <c r="F63" i="60"/>
  <c r="F61" i="60"/>
  <c r="F65" i="60"/>
  <c r="F62" i="60"/>
  <c r="F64" i="60"/>
  <c r="V64" i="63"/>
  <c r="V62" i="63"/>
  <c r="V61" i="63"/>
  <c r="V60" i="63"/>
  <c r="V63" i="63"/>
  <c r="V65" i="63"/>
  <c r="W66" i="63"/>
  <c r="BH59" i="59"/>
  <c r="R59" i="59"/>
  <c r="AM58" i="59"/>
  <c r="AM64" i="59"/>
  <c r="AM63" i="59"/>
  <c r="AM65" i="59"/>
  <c r="AM62" i="59"/>
  <c r="AM61" i="59"/>
  <c r="S62" i="59"/>
  <c r="S58" i="59"/>
  <c r="S63" i="59"/>
  <c r="S64" i="59"/>
  <c r="S65" i="59"/>
  <c r="S61" i="59"/>
  <c r="AG66" i="63"/>
  <c r="AI109" i="64"/>
  <c r="AI59" i="64"/>
  <c r="AC59" i="59"/>
  <c r="AO60" i="59"/>
  <c r="U61" i="59"/>
  <c r="U58" i="59"/>
  <c r="U63" i="59"/>
  <c r="U62" i="59"/>
  <c r="U64" i="59"/>
  <c r="U65" i="59"/>
  <c r="R61" i="60"/>
  <c r="AH65" i="63"/>
  <c r="AH61" i="63"/>
  <c r="AH63" i="63"/>
  <c r="AH64" i="63"/>
  <c r="AH60" i="63"/>
  <c r="AH67" i="63"/>
  <c r="AH66" i="63"/>
  <c r="AH62" i="63"/>
  <c r="AY103" i="64"/>
  <c r="AY64" i="64"/>
  <c r="AY65" i="64"/>
  <c r="AY63" i="64"/>
  <c r="AY62" i="64"/>
  <c r="AY58" i="64"/>
  <c r="AY60" i="64"/>
  <c r="AY61" i="64"/>
  <c r="BB102" i="64"/>
  <c r="BB65" i="64"/>
  <c r="BB60" i="64"/>
  <c r="BB64" i="64"/>
  <c r="BB63" i="64"/>
  <c r="BB61" i="64"/>
  <c r="BB62" i="64"/>
  <c r="O109" i="64"/>
  <c r="O59" i="64"/>
  <c r="BT102" i="64"/>
  <c r="BT65" i="64"/>
  <c r="BT61" i="64"/>
  <c r="BT64" i="64"/>
  <c r="BT63" i="64"/>
  <c r="BT62" i="64"/>
  <c r="CJ106" i="64"/>
  <c r="CJ62" i="64"/>
  <c r="E108" i="65"/>
  <c r="E65" i="65"/>
  <c r="E63" i="65"/>
  <c r="E64" i="65"/>
  <c r="E62" i="65"/>
  <c r="E60" i="65"/>
  <c r="BW61" i="65"/>
  <c r="BW106" i="65"/>
  <c r="AJ108" i="65"/>
  <c r="AJ63" i="65"/>
  <c r="AJ65" i="65"/>
  <c r="AJ62" i="65"/>
  <c r="AJ64" i="65"/>
  <c r="AJ60" i="65"/>
  <c r="AV61" i="65"/>
  <c r="AV106" i="65"/>
  <c r="Y108" i="64"/>
  <c r="Y60" i="64"/>
  <c r="DS103" i="64"/>
  <c r="DS58" i="64"/>
  <c r="DW64" i="64"/>
  <c r="DW102" i="64"/>
  <c r="DW62" i="64"/>
  <c r="DW61" i="64"/>
  <c r="DW63" i="64"/>
  <c r="BG108" i="64"/>
  <c r="BG60" i="64"/>
  <c r="BU103" i="64"/>
  <c r="BU58" i="64"/>
  <c r="BS102" i="64"/>
  <c r="BS65" i="64"/>
  <c r="BS63" i="64"/>
  <c r="BS61" i="64"/>
  <c r="BS62" i="64"/>
  <c r="BS64" i="64"/>
  <c r="CX108" i="64"/>
  <c r="CX60" i="64"/>
  <c r="BD59" i="65"/>
  <c r="BD103" i="65"/>
  <c r="BF108" i="65"/>
  <c r="BF65" i="65"/>
  <c r="BF64" i="65"/>
  <c r="BF63" i="65"/>
  <c r="BF62" i="65"/>
  <c r="AU60" i="65"/>
  <c r="AU107" i="65"/>
  <c r="BO60" i="65"/>
  <c r="BO107" i="65"/>
  <c r="DL109" i="64"/>
  <c r="DL59" i="64"/>
  <c r="CA108" i="64"/>
  <c r="CA60" i="64"/>
  <c r="AP109" i="64"/>
  <c r="AP59" i="64"/>
  <c r="AH103" i="64"/>
  <c r="AH61" i="64"/>
  <c r="AH63" i="64"/>
  <c r="AH62" i="64"/>
  <c r="AH58" i="64"/>
  <c r="AH65" i="64"/>
  <c r="AH64" i="64"/>
  <c r="CM103" i="64"/>
  <c r="CM58" i="64"/>
  <c r="CJ109" i="64"/>
  <c r="CJ59" i="64"/>
  <c r="I61" i="65"/>
  <c r="I106" i="65"/>
  <c r="AP59" i="65"/>
  <c r="AP103" i="65"/>
  <c r="AP61" i="65"/>
  <c r="AP106" i="65"/>
  <c r="BN61" i="65"/>
  <c r="BN106" i="65"/>
  <c r="X108" i="64"/>
  <c r="X60" i="64"/>
  <c r="DM60" i="64"/>
  <c r="DM108" i="64"/>
  <c r="BD102" i="64"/>
  <c r="BD64" i="64"/>
  <c r="BD63" i="64"/>
  <c r="BD61" i="64"/>
  <c r="BD62" i="64"/>
  <c r="BD65" i="64"/>
  <c r="BD60" i="64"/>
  <c r="BH103" i="64"/>
  <c r="BH58" i="64"/>
  <c r="BN58" i="64"/>
  <c r="BN103" i="64"/>
  <c r="DA109" i="64"/>
  <c r="DA59" i="64"/>
  <c r="CX106" i="64"/>
  <c r="CX62" i="64"/>
  <c r="BM59" i="65"/>
  <c r="BM103" i="65"/>
  <c r="AZ59" i="65"/>
  <c r="AZ103" i="65"/>
  <c r="AS59" i="65"/>
  <c r="AS103" i="65"/>
  <c r="CW109" i="64"/>
  <c r="CW59" i="64"/>
  <c r="DM105" i="64"/>
  <c r="DM64" i="64"/>
  <c r="DU59" i="64"/>
  <c r="DU109" i="64"/>
  <c r="DZ109" i="64"/>
  <c r="DZ59" i="64"/>
  <c r="AN109" i="64"/>
  <c r="AN59" i="64"/>
  <c r="AS109" i="64"/>
  <c r="AS59" i="64"/>
  <c r="CZ108" i="64"/>
  <c r="CZ60" i="64"/>
  <c r="JZ57" i="64"/>
  <c r="JZ56" i="64"/>
  <c r="AI59" i="65"/>
  <c r="AI103" i="65"/>
  <c r="AK108" i="65"/>
  <c r="AK65" i="65"/>
  <c r="AK60" i="65"/>
  <c r="AK64" i="65"/>
  <c r="AK62" i="65"/>
  <c r="AK63" i="65"/>
  <c r="CE108" i="65"/>
  <c r="CE60" i="65"/>
  <c r="CE64" i="65"/>
  <c r="CE63" i="65"/>
  <c r="CE62" i="65"/>
  <c r="CE65" i="65"/>
  <c r="CY102" i="64"/>
  <c r="CY65" i="64"/>
  <c r="CY63" i="64"/>
  <c r="CY61" i="64"/>
  <c r="DM103" i="64"/>
  <c r="DM58" i="64"/>
  <c r="DD109" i="64"/>
  <c r="DD59" i="64"/>
  <c r="AY109" i="64"/>
  <c r="AY59" i="64"/>
  <c r="AB103" i="64"/>
  <c r="AB58" i="64"/>
  <c r="AB65" i="64"/>
  <c r="AB63" i="64"/>
  <c r="AB62" i="64"/>
  <c r="AB64" i="64"/>
  <c r="AB61" i="64"/>
  <c r="CD109" i="64"/>
  <c r="CD59" i="64"/>
  <c r="CR103" i="64"/>
  <c r="CR58" i="64"/>
  <c r="K108" i="65"/>
  <c r="K64" i="65"/>
  <c r="K62" i="65"/>
  <c r="K65" i="65"/>
  <c r="K63" i="65"/>
  <c r="K60" i="65"/>
  <c r="CB108" i="65"/>
  <c r="CB62" i="65"/>
  <c r="CB65" i="65"/>
  <c r="CB64" i="65"/>
  <c r="CB63" i="65"/>
  <c r="CB60" i="65"/>
  <c r="X108" i="65"/>
  <c r="X62" i="65"/>
  <c r="X64" i="65"/>
  <c r="X63" i="65"/>
  <c r="X65" i="65"/>
  <c r="X60" i="65"/>
  <c r="Y59" i="65"/>
  <c r="Y103" i="65"/>
  <c r="AR109" i="64"/>
  <c r="AR59" i="64"/>
  <c r="DI62" i="64"/>
  <c r="DI61" i="64"/>
  <c r="DI63" i="64"/>
  <c r="DI65" i="64"/>
  <c r="DI102" i="64"/>
  <c r="DR60" i="64"/>
  <c r="DR108" i="64"/>
  <c r="AG103" i="64"/>
  <c r="AG64" i="64"/>
  <c r="AG65" i="64"/>
  <c r="AG61" i="64"/>
  <c r="AG62" i="64"/>
  <c r="AG58" i="64"/>
  <c r="AG63" i="64"/>
  <c r="CN102" i="64"/>
  <c r="CN62" i="64"/>
  <c r="CN63" i="64"/>
  <c r="CN60" i="64"/>
  <c r="CN65" i="64"/>
  <c r="CN61" i="64"/>
  <c r="W108" i="64"/>
  <c r="W60" i="64"/>
  <c r="CH109" i="64"/>
  <c r="CH59" i="64"/>
  <c r="CC108" i="65"/>
  <c r="CC65" i="65"/>
  <c r="CC62" i="65"/>
  <c r="CC63" i="65"/>
  <c r="CC64" i="65"/>
  <c r="CC60" i="65"/>
  <c r="U59" i="65"/>
  <c r="U103" i="65"/>
  <c r="D61" i="65"/>
  <c r="D106" i="65"/>
  <c r="AL61" i="65"/>
  <c r="AL106" i="65"/>
  <c r="CG105" i="64"/>
  <c r="CG64" i="64"/>
  <c r="DR64" i="64"/>
  <c r="DR105" i="64"/>
  <c r="AO109" i="64"/>
  <c r="AO59" i="64"/>
  <c r="X103" i="64"/>
  <c r="X64" i="64"/>
  <c r="X58" i="64"/>
  <c r="X61" i="64"/>
  <c r="X63" i="64"/>
  <c r="X65" i="64"/>
  <c r="X62" i="64"/>
  <c r="AF109" i="64"/>
  <c r="AF59" i="64"/>
  <c r="BL103" i="64"/>
  <c r="BL58" i="64"/>
  <c r="CR106" i="64"/>
  <c r="CR62" i="64"/>
  <c r="P59" i="65"/>
  <c r="P103" i="65"/>
  <c r="U108" i="65"/>
  <c r="U63" i="65"/>
  <c r="U62" i="65"/>
  <c r="U64" i="65"/>
  <c r="U65" i="65"/>
  <c r="U60" i="65"/>
  <c r="AW108" i="65"/>
  <c r="AW62" i="65"/>
  <c r="AW65" i="65"/>
  <c r="AW64" i="65"/>
  <c r="AW63" i="65"/>
  <c r="BI108" i="65"/>
  <c r="BI64" i="65"/>
  <c r="BI65" i="65"/>
  <c r="BI63" i="65"/>
  <c r="BI62" i="65"/>
  <c r="CC61" i="65"/>
  <c r="CC106" i="65"/>
  <c r="CA64" i="64"/>
  <c r="CA102" i="64"/>
  <c r="CA61" i="64"/>
  <c r="CA63" i="64"/>
  <c r="CA65" i="64"/>
  <c r="CA62" i="64"/>
  <c r="DP109" i="64"/>
  <c r="DP59" i="64"/>
  <c r="BQ57" i="65"/>
  <c r="DO56" i="64"/>
  <c r="DO57" i="64"/>
  <c r="X56" i="64"/>
  <c r="X57" i="64"/>
  <c r="AK56" i="64"/>
  <c r="AK57" i="64"/>
  <c r="X57" i="65"/>
  <c r="CV56" i="64"/>
  <c r="CV57" i="64"/>
  <c r="AL56" i="64"/>
  <c r="AL57" i="64"/>
  <c r="BR56" i="64"/>
  <c r="BR57" i="64"/>
  <c r="AP57" i="65"/>
  <c r="BW56" i="64"/>
  <c r="BW57" i="64"/>
  <c r="S57" i="65"/>
  <c r="AP56" i="59"/>
  <c r="AP57" i="59"/>
  <c r="R57" i="65"/>
  <c r="BP102" i="64"/>
  <c r="BP62" i="64"/>
  <c r="BP63" i="64"/>
  <c r="BP65" i="64"/>
  <c r="BP64" i="64"/>
  <c r="BP61" i="64"/>
  <c r="CY56" i="64"/>
  <c r="CY57" i="64"/>
  <c r="AN56" i="59"/>
  <c r="AN57" i="59"/>
  <c r="CN58" i="65"/>
  <c r="CS58" i="65"/>
  <c r="CK56" i="64"/>
  <c r="CK57" i="64"/>
  <c r="E56" i="64"/>
  <c r="E57" i="64"/>
  <c r="AJ57" i="65"/>
  <c r="BN57" i="65"/>
  <c r="BF56" i="64"/>
  <c r="BF57" i="64"/>
  <c r="CP56" i="64"/>
  <c r="CP57" i="64"/>
  <c r="Q56" i="59"/>
  <c r="Q57" i="59"/>
  <c r="AX56" i="64"/>
  <c r="AX57" i="64"/>
  <c r="L56" i="64"/>
  <c r="L57" i="64"/>
  <c r="W56" i="59"/>
  <c r="W57" i="59"/>
  <c r="CU56" i="64"/>
  <c r="CU57" i="64"/>
  <c r="D56" i="64"/>
  <c r="D57" i="64"/>
  <c r="O56" i="59"/>
  <c r="O57" i="59"/>
  <c r="P63" i="60"/>
  <c r="P64" i="60"/>
  <c r="P65" i="60"/>
  <c r="P60" i="60"/>
  <c r="P62" i="60"/>
  <c r="AU58" i="63"/>
  <c r="N58" i="65"/>
  <c r="N99" i="65"/>
  <c r="AS101" i="64"/>
  <c r="T58" i="63"/>
  <c r="AS58" i="63"/>
  <c r="BB101" i="64"/>
  <c r="BW101" i="64"/>
  <c r="AA58" i="65"/>
  <c r="AA99" i="65"/>
  <c r="AD101" i="64"/>
  <c r="AC58" i="65"/>
  <c r="AC99" i="65"/>
  <c r="BU101" i="64"/>
  <c r="AF101" i="64"/>
  <c r="CS101" i="64"/>
  <c r="Y101" i="64"/>
  <c r="CE101" i="64"/>
  <c r="AU99" i="65"/>
  <c r="Z101" i="64"/>
  <c r="CF101" i="64"/>
  <c r="BT58" i="65"/>
  <c r="BT99" i="65"/>
  <c r="G99" i="65"/>
  <c r="CG101" i="64"/>
  <c r="AQ58" i="65"/>
  <c r="AQ99" i="65"/>
  <c r="BX58" i="65"/>
  <c r="BX99" i="65"/>
  <c r="CQ101" i="64"/>
  <c r="L58" i="65"/>
  <c r="L99" i="65"/>
  <c r="AS99" i="65"/>
  <c r="BZ58" i="65"/>
  <c r="BZ99" i="65"/>
  <c r="DK101" i="64"/>
  <c r="F102" i="65"/>
  <c r="BK58" i="65"/>
  <c r="BK99" i="65"/>
  <c r="KJ56" i="64"/>
  <c r="KJ57" i="64"/>
  <c r="EC56" i="64"/>
  <c r="EC57" i="64"/>
  <c r="FK56" i="64"/>
  <c r="FK57" i="64"/>
  <c r="DY56" i="64"/>
  <c r="DY57" i="64"/>
  <c r="DX56" i="64"/>
  <c r="DX57" i="64"/>
  <c r="FM56" i="64"/>
  <c r="FM57" i="64"/>
  <c r="EV56" i="64"/>
  <c r="EV57" i="64"/>
  <c r="FA56" i="64"/>
  <c r="FA57" i="64"/>
  <c r="JR56" i="64"/>
  <c r="JR57" i="64"/>
  <c r="JS64" i="64"/>
  <c r="JS65" i="64"/>
  <c r="JS62" i="64"/>
  <c r="JS63" i="64"/>
  <c r="JS61" i="64"/>
  <c r="JH62" i="64"/>
  <c r="JH63" i="64"/>
  <c r="JH58" i="64"/>
  <c r="JH65" i="64"/>
  <c r="JH61" i="64"/>
  <c r="JH64" i="64"/>
  <c r="KA57" i="64"/>
  <c r="KA56" i="64"/>
  <c r="CF64" i="59"/>
  <c r="CF61" i="59"/>
  <c r="CF58" i="59"/>
  <c r="CF63" i="59"/>
  <c r="CF65" i="59"/>
  <c r="CF62" i="59"/>
  <c r="Y63" i="63"/>
  <c r="Y61" i="63"/>
  <c r="Y64" i="63"/>
  <c r="Y67" i="63"/>
  <c r="Y66" i="63"/>
  <c r="Y60" i="63"/>
  <c r="Y62" i="63"/>
  <c r="Y65" i="63"/>
  <c r="BJ62" i="59"/>
  <c r="BJ61" i="59"/>
  <c r="BJ65" i="59"/>
  <c r="BJ63" i="59"/>
  <c r="BJ64" i="59"/>
  <c r="AI108" i="64"/>
  <c r="AI60" i="64"/>
  <c r="L62" i="63"/>
  <c r="L61" i="63"/>
  <c r="L63" i="63"/>
  <c r="L65" i="63"/>
  <c r="L64" i="63"/>
  <c r="L60" i="63"/>
  <c r="AV61" i="59"/>
  <c r="AV59" i="59"/>
  <c r="AV63" i="59"/>
  <c r="AV64" i="59"/>
  <c r="AV65" i="59"/>
  <c r="AV60" i="59"/>
  <c r="AV58" i="59"/>
  <c r="AV62" i="59"/>
  <c r="AF64" i="59"/>
  <c r="AF65" i="59"/>
  <c r="AF61" i="59"/>
  <c r="AF58" i="59"/>
  <c r="AF62" i="59"/>
  <c r="AF63" i="59"/>
  <c r="AR61" i="65"/>
  <c r="AR106" i="65"/>
  <c r="CZ109" i="64"/>
  <c r="CZ59" i="64"/>
  <c r="DO61" i="64"/>
  <c r="DO65" i="64"/>
  <c r="DO62" i="64"/>
  <c r="DO102" i="64"/>
  <c r="DO63" i="64"/>
  <c r="AT103" i="64"/>
  <c r="AT62" i="64"/>
  <c r="AT61" i="64"/>
  <c r="AT60" i="64"/>
  <c r="AT64" i="64"/>
  <c r="AT58" i="64"/>
  <c r="AT65" i="64"/>
  <c r="AT63" i="64"/>
  <c r="DI58" i="64"/>
  <c r="DI103" i="64"/>
  <c r="AU59" i="65"/>
  <c r="AU103" i="65"/>
  <c r="BH102" i="64"/>
  <c r="BH62" i="64"/>
  <c r="BH64" i="64"/>
  <c r="BH65" i="64"/>
  <c r="BH63" i="64"/>
  <c r="BH61" i="64"/>
  <c r="BL60" i="65"/>
  <c r="BL107" i="65"/>
  <c r="AP103" i="64"/>
  <c r="AP63" i="64"/>
  <c r="AP62" i="64"/>
  <c r="AP64" i="64"/>
  <c r="AP58" i="64"/>
  <c r="AP65" i="64"/>
  <c r="AP61" i="64"/>
  <c r="BJ108" i="65"/>
  <c r="BJ64" i="65"/>
  <c r="BJ62" i="65"/>
  <c r="BJ63" i="65"/>
  <c r="BJ65" i="65"/>
  <c r="AC103" i="64"/>
  <c r="AC58" i="64"/>
  <c r="AC61" i="64"/>
  <c r="AC63" i="64"/>
  <c r="AC64" i="64"/>
  <c r="AC62" i="64"/>
  <c r="AC65" i="64"/>
  <c r="BO61" i="65"/>
  <c r="BO106" i="65"/>
  <c r="CF105" i="64"/>
  <c r="CF64" i="64"/>
  <c r="AR60" i="65"/>
  <c r="AR107" i="65"/>
  <c r="AY57" i="65"/>
  <c r="O56" i="64"/>
  <c r="O57" i="64"/>
  <c r="CF57" i="59"/>
  <c r="CF56" i="59"/>
  <c r="JJ59" i="64"/>
  <c r="EE57" i="63"/>
  <c r="EE58" i="63"/>
  <c r="CR65" i="65"/>
  <c r="CR62" i="65"/>
  <c r="CR64" i="65"/>
  <c r="CR59" i="65"/>
  <c r="CR63" i="65"/>
  <c r="JW60" i="64"/>
  <c r="JW63" i="64"/>
  <c r="JW61" i="64"/>
  <c r="JW65" i="64"/>
  <c r="JH56" i="64"/>
  <c r="JH57" i="64"/>
  <c r="JN63" i="64"/>
  <c r="JN58" i="64"/>
  <c r="JN62" i="64"/>
  <c r="JN64" i="64"/>
  <c r="JN61" i="64"/>
  <c r="JN65" i="64"/>
  <c r="JN60" i="64"/>
  <c r="CE63" i="59"/>
  <c r="CE61" i="59"/>
  <c r="CE62" i="59"/>
  <c r="CE64" i="59"/>
  <c r="CE58" i="59"/>
  <c r="CE65" i="59"/>
  <c r="JZ58" i="64"/>
  <c r="CJ57" i="59"/>
  <c r="CJ56" i="59"/>
  <c r="JF56" i="64"/>
  <c r="JF57" i="64"/>
  <c r="CE57" i="59"/>
  <c r="CE56" i="59"/>
  <c r="JX58" i="64"/>
  <c r="JP59" i="64"/>
  <c r="CS65" i="65"/>
  <c r="CS59" i="65"/>
  <c r="CS63" i="65"/>
  <c r="CS64" i="65"/>
  <c r="CS62" i="65"/>
  <c r="CD58" i="59"/>
  <c r="CD65" i="59"/>
  <c r="CD63" i="59"/>
  <c r="CD61" i="59"/>
  <c r="CD62" i="59"/>
  <c r="CD64" i="59"/>
  <c r="CC61" i="59"/>
  <c r="CC58" i="59"/>
  <c r="CC63" i="59"/>
  <c r="CC65" i="59"/>
  <c r="CC64" i="59"/>
  <c r="CC62" i="59"/>
  <c r="CE59" i="59"/>
  <c r="CH60" i="59"/>
  <c r="KA58" i="64"/>
  <c r="CK65" i="65"/>
  <c r="CK64" i="65"/>
  <c r="CK62" i="65"/>
  <c r="CK60" i="65"/>
  <c r="CK63" i="65"/>
  <c r="CK59" i="65"/>
  <c r="KA65" i="64"/>
  <c r="JZ61" i="64"/>
  <c r="JZ62" i="64"/>
  <c r="JZ63" i="64"/>
  <c r="JX63" i="64"/>
  <c r="JX65" i="64"/>
  <c r="JX61" i="64"/>
  <c r="JV62" i="64"/>
  <c r="KD58" i="64"/>
  <c r="EI61" i="63"/>
  <c r="CH59" i="59"/>
  <c r="JW58" i="64"/>
  <c r="JG60" i="64"/>
  <c r="EA61" i="63"/>
  <c r="EA65" i="63"/>
  <c r="EA64" i="63"/>
  <c r="EA60" i="63"/>
  <c r="EA63" i="63"/>
  <c r="EA62" i="63"/>
  <c r="JT60" i="64"/>
  <c r="JJ62" i="64"/>
  <c r="JJ63" i="64"/>
  <c r="JJ64" i="64"/>
  <c r="JJ65" i="64"/>
  <c r="JJ61" i="64"/>
  <c r="JJ58" i="64"/>
  <c r="CJ61" i="65"/>
  <c r="JV59" i="64"/>
  <c r="CK58" i="59"/>
  <c r="CK61" i="59"/>
  <c r="CK62" i="59"/>
  <c r="CK65" i="59"/>
  <c r="CK64" i="59"/>
  <c r="CK59" i="59"/>
  <c r="CK63" i="59"/>
  <c r="CK60" i="59"/>
  <c r="CK58" i="65"/>
  <c r="CK57" i="65"/>
  <c r="ED58" i="63"/>
  <c r="ED66" i="63"/>
  <c r="CG57" i="59"/>
  <c r="O60" i="59"/>
  <c r="O58" i="59"/>
  <c r="O63" i="59"/>
  <c r="O65" i="59"/>
  <c r="O64" i="59"/>
  <c r="O61" i="59"/>
  <c r="O62" i="59"/>
  <c r="U65" i="63"/>
  <c r="U63" i="63"/>
  <c r="U62" i="63"/>
  <c r="U60" i="63"/>
  <c r="U61" i="63"/>
  <c r="U64" i="63"/>
  <c r="AQ103" i="64"/>
  <c r="AQ62" i="64"/>
  <c r="AQ65" i="64"/>
  <c r="AQ61" i="64"/>
  <c r="AQ64" i="64"/>
  <c r="AQ58" i="64"/>
  <c r="AQ63" i="64"/>
  <c r="S59" i="59"/>
  <c r="V60" i="59"/>
  <c r="AL62" i="59"/>
  <c r="BF102" i="64"/>
  <c r="BF62" i="64"/>
  <c r="BF60" i="64"/>
  <c r="BF63" i="64"/>
  <c r="BF65" i="64"/>
  <c r="BF61" i="64"/>
  <c r="BF64" i="64"/>
  <c r="I63" i="60"/>
  <c r="I60" i="60"/>
  <c r="I65" i="60"/>
  <c r="I62" i="60"/>
  <c r="I64" i="60"/>
  <c r="AK67" i="63"/>
  <c r="AK65" i="63"/>
  <c r="AK61" i="63"/>
  <c r="AK66" i="63"/>
  <c r="AK60" i="63"/>
  <c r="AK62" i="63"/>
  <c r="AK64" i="63"/>
  <c r="AK63" i="63"/>
  <c r="AK108" i="64"/>
  <c r="AK60" i="64"/>
  <c r="AK58" i="59"/>
  <c r="AK65" i="59"/>
  <c r="AK61" i="59"/>
  <c r="AK64" i="59"/>
  <c r="AK63" i="59"/>
  <c r="AF66" i="63"/>
  <c r="H63" i="63"/>
  <c r="H64" i="63"/>
  <c r="H62" i="63"/>
  <c r="H61" i="63"/>
  <c r="H65" i="63"/>
  <c r="H60" i="63"/>
  <c r="AE108" i="64"/>
  <c r="AE60" i="64"/>
  <c r="U60" i="59"/>
  <c r="BI59" i="59"/>
  <c r="AN65" i="59"/>
  <c r="AN61" i="59"/>
  <c r="AN62" i="59"/>
  <c r="AN58" i="59"/>
  <c r="AN63" i="59"/>
  <c r="AN64" i="59"/>
  <c r="I66" i="63"/>
  <c r="K63" i="63"/>
  <c r="K62" i="63"/>
  <c r="K61" i="63"/>
  <c r="K64" i="63"/>
  <c r="K65" i="63"/>
  <c r="K60" i="63"/>
  <c r="AM108" i="64"/>
  <c r="AM60" i="64"/>
  <c r="V59" i="59"/>
  <c r="AR58" i="59"/>
  <c r="AR59" i="59"/>
  <c r="AR62" i="59"/>
  <c r="AR61" i="59"/>
  <c r="AR64" i="59"/>
  <c r="AR60" i="59"/>
  <c r="AR63" i="59"/>
  <c r="AR65" i="59"/>
  <c r="G59" i="60"/>
  <c r="J63" i="63"/>
  <c r="J65" i="63"/>
  <c r="J60" i="63"/>
  <c r="J61" i="63"/>
  <c r="J62" i="63"/>
  <c r="J64" i="63"/>
  <c r="AA58" i="59"/>
  <c r="AA64" i="59"/>
  <c r="AA60" i="59"/>
  <c r="AA59" i="59"/>
  <c r="AA62" i="59"/>
  <c r="AA61" i="59"/>
  <c r="AA65" i="59"/>
  <c r="AA63" i="59"/>
  <c r="AE60" i="59"/>
  <c r="BE59" i="59"/>
  <c r="BI58" i="59"/>
  <c r="H58" i="59"/>
  <c r="H61" i="59"/>
  <c r="H64" i="59"/>
  <c r="H62" i="59"/>
  <c r="H63" i="59"/>
  <c r="H65" i="59"/>
  <c r="U67" i="63"/>
  <c r="AD108" i="64"/>
  <c r="AD60" i="64"/>
  <c r="F60" i="59"/>
  <c r="AD59" i="59"/>
  <c r="L58" i="59"/>
  <c r="L61" i="59"/>
  <c r="L62" i="59"/>
  <c r="L64" i="59"/>
  <c r="L63" i="59"/>
  <c r="L65" i="59"/>
  <c r="J66" i="63"/>
  <c r="AL109" i="64"/>
  <c r="AL59" i="64"/>
  <c r="Q109" i="64"/>
  <c r="Q59" i="64"/>
  <c r="L109" i="64"/>
  <c r="L59" i="64"/>
  <c r="CD108" i="64"/>
  <c r="CD60" i="64"/>
  <c r="CZ102" i="64"/>
  <c r="CZ63" i="64"/>
  <c r="CZ65" i="64"/>
  <c r="CZ61" i="64"/>
  <c r="CZ62" i="64"/>
  <c r="H59" i="65"/>
  <c r="H103" i="65"/>
  <c r="AD59" i="65"/>
  <c r="AD103" i="65"/>
  <c r="S59" i="65"/>
  <c r="S103" i="65"/>
  <c r="BZ108" i="65"/>
  <c r="BZ63" i="65"/>
  <c r="BZ62" i="65"/>
  <c r="BZ65" i="65"/>
  <c r="BZ64" i="65"/>
  <c r="BZ60" i="65"/>
  <c r="Y109" i="64"/>
  <c r="Y59" i="64"/>
  <c r="DR58" i="64"/>
  <c r="DR103" i="64"/>
  <c r="DG60" i="64"/>
  <c r="DG108" i="64"/>
  <c r="AF103" i="64"/>
  <c r="AF64" i="64"/>
  <c r="AF65" i="64"/>
  <c r="AF63" i="64"/>
  <c r="AF61" i="64"/>
  <c r="AF62" i="64"/>
  <c r="AF58" i="64"/>
  <c r="CE108" i="64"/>
  <c r="CE60" i="64"/>
  <c r="CC108" i="64"/>
  <c r="CC60" i="64"/>
  <c r="CX103" i="64"/>
  <c r="CX58" i="64"/>
  <c r="AA61" i="65"/>
  <c r="AA106" i="65"/>
  <c r="AO59" i="65"/>
  <c r="AO103" i="65"/>
  <c r="BH61" i="65"/>
  <c r="BH106" i="65"/>
  <c r="BY108" i="64"/>
  <c r="BY60" i="64"/>
  <c r="DU60" i="64"/>
  <c r="DU108" i="64"/>
  <c r="DT103" i="64"/>
  <c r="DT58" i="64"/>
  <c r="BI108" i="64"/>
  <c r="BI60" i="64"/>
  <c r="AQ108" i="64"/>
  <c r="AQ60" i="64"/>
  <c r="BS109" i="64"/>
  <c r="BS59" i="64"/>
  <c r="CR105" i="64"/>
  <c r="CR64" i="64"/>
  <c r="BS108" i="65"/>
  <c r="BS62" i="65"/>
  <c r="BS60" i="65"/>
  <c r="BS63" i="65"/>
  <c r="BS64" i="65"/>
  <c r="BS65" i="65"/>
  <c r="G59" i="65"/>
  <c r="G103" i="65"/>
  <c r="BU108" i="65"/>
  <c r="BU63" i="65"/>
  <c r="BU65" i="65"/>
  <c r="BU62" i="65"/>
  <c r="BU60" i="65"/>
  <c r="BU64" i="65"/>
  <c r="P108" i="65"/>
  <c r="P63" i="65"/>
  <c r="P64" i="65"/>
  <c r="P60" i="65"/>
  <c r="P62" i="65"/>
  <c r="P65" i="65"/>
  <c r="BR102" i="64"/>
  <c r="BR64" i="64"/>
  <c r="BR63" i="64"/>
  <c r="BR61" i="64"/>
  <c r="BR62" i="64"/>
  <c r="BR65" i="64"/>
  <c r="DL108" i="64"/>
  <c r="DL60" i="64"/>
  <c r="BY65" i="64"/>
  <c r="BY61" i="64"/>
  <c r="BY64" i="64"/>
  <c r="BY102" i="64"/>
  <c r="BY62" i="64"/>
  <c r="BY63" i="64"/>
  <c r="BE103" i="64"/>
  <c r="BE58" i="64"/>
  <c r="CV106" i="64"/>
  <c r="CU106" i="64"/>
  <c r="CU62" i="64"/>
  <c r="CK106" i="64"/>
  <c r="CK62" i="64"/>
  <c r="CH103" i="64"/>
  <c r="CH58" i="64"/>
  <c r="AQ59" i="65"/>
  <c r="AQ103" i="65"/>
  <c r="AB59" i="65"/>
  <c r="AB103" i="65"/>
  <c r="AT60" i="65"/>
  <c r="AT107" i="65"/>
  <c r="BU61" i="64"/>
  <c r="BU64" i="64"/>
  <c r="BU65" i="64"/>
  <c r="BU102" i="64"/>
  <c r="BU62" i="64"/>
  <c r="BU63" i="64"/>
  <c r="DL64" i="64"/>
  <c r="DL105" i="64"/>
  <c r="DS108" i="64"/>
  <c r="DS60" i="64"/>
  <c r="BA103" i="64"/>
  <c r="BA58" i="64"/>
  <c r="BA63" i="64"/>
  <c r="BA60" i="64"/>
  <c r="BA64" i="64"/>
  <c r="BA62" i="64"/>
  <c r="BA61" i="64"/>
  <c r="BA65" i="64"/>
  <c r="BC103" i="64"/>
  <c r="BC58" i="64"/>
  <c r="CL109" i="64"/>
  <c r="CL59" i="64"/>
  <c r="CZ103" i="64"/>
  <c r="CZ58" i="64"/>
  <c r="JW56" i="64"/>
  <c r="JW57" i="64"/>
  <c r="J59" i="65"/>
  <c r="J103" i="65"/>
  <c r="T59" i="65"/>
  <c r="T103" i="65"/>
  <c r="AH61" i="65"/>
  <c r="AH106" i="65"/>
  <c r="BY109" i="64"/>
  <c r="BY59" i="64"/>
  <c r="DL103" i="64"/>
  <c r="DL58" i="64"/>
  <c r="DO60" i="64"/>
  <c r="DO108" i="64"/>
  <c r="EB103" i="64"/>
  <c r="EB58" i="64"/>
  <c r="BI102" i="64"/>
  <c r="BI61" i="64"/>
  <c r="BI65" i="64"/>
  <c r="BI62" i="64"/>
  <c r="BI63" i="64"/>
  <c r="BI64" i="64"/>
  <c r="CT105" i="64"/>
  <c r="CT64" i="64"/>
  <c r="AX109" i="64"/>
  <c r="AX59" i="64"/>
  <c r="R61" i="65"/>
  <c r="R106" i="65"/>
  <c r="BE61" i="65"/>
  <c r="BE106" i="65"/>
  <c r="BS106" i="65"/>
  <c r="BS61" i="65"/>
  <c r="AZ61" i="65"/>
  <c r="AZ106" i="65"/>
  <c r="CO102" i="64"/>
  <c r="CO63" i="64"/>
  <c r="CO59" i="64"/>
  <c r="CO62" i="64"/>
  <c r="CO61" i="64"/>
  <c r="CO60" i="64"/>
  <c r="CO65" i="64"/>
  <c r="DJ108" i="64"/>
  <c r="DJ60" i="64"/>
  <c r="BM102" i="64"/>
  <c r="BM63" i="64"/>
  <c r="BM65" i="64"/>
  <c r="BM62" i="64"/>
  <c r="BM64" i="64"/>
  <c r="BM61" i="64"/>
  <c r="AE103" i="64"/>
  <c r="AE58" i="64"/>
  <c r="AE63" i="64"/>
  <c r="AE61" i="64"/>
  <c r="AE65" i="64"/>
  <c r="AE64" i="64"/>
  <c r="AE62" i="64"/>
  <c r="CE109" i="64"/>
  <c r="CE59" i="64"/>
  <c r="CC109" i="64"/>
  <c r="CC59" i="64"/>
  <c r="CX105" i="64"/>
  <c r="CX64" i="64"/>
  <c r="BF61" i="65"/>
  <c r="BF106" i="65"/>
  <c r="BE108" i="65"/>
  <c r="BE63" i="65"/>
  <c r="BE62" i="65"/>
  <c r="BE65" i="65"/>
  <c r="BE64" i="65"/>
  <c r="BP61" i="65"/>
  <c r="BP106" i="65"/>
  <c r="AH108" i="65"/>
  <c r="AH65" i="65"/>
  <c r="AH64" i="65"/>
  <c r="AH62" i="65"/>
  <c r="AH63" i="65"/>
  <c r="AH60" i="65"/>
  <c r="BZ61" i="65"/>
  <c r="BZ106" i="65"/>
  <c r="DE102" i="64"/>
  <c r="DE61" i="64"/>
  <c r="DE62" i="64"/>
  <c r="DE65" i="64"/>
  <c r="DE63" i="64"/>
  <c r="L66" i="63"/>
  <c r="U108" i="64"/>
  <c r="U60" i="64"/>
  <c r="BI103" i="64"/>
  <c r="BI58" i="64"/>
  <c r="AR62" i="64"/>
  <c r="AR103" i="64"/>
  <c r="AR60" i="64"/>
  <c r="AR61" i="64"/>
  <c r="AR65" i="64"/>
  <c r="AR63" i="64"/>
  <c r="AR58" i="64"/>
  <c r="AR64" i="64"/>
  <c r="DB108" i="64"/>
  <c r="DB60" i="64"/>
  <c r="CB103" i="64"/>
  <c r="CB58" i="64"/>
  <c r="K61" i="65"/>
  <c r="K106" i="65"/>
  <c r="CD59" i="65"/>
  <c r="CD103" i="65"/>
  <c r="AV59" i="65"/>
  <c r="AV103" i="65"/>
  <c r="AG59" i="65"/>
  <c r="AG103" i="65"/>
  <c r="AK61" i="65"/>
  <c r="AK106" i="65"/>
  <c r="BK108" i="65"/>
  <c r="BK65" i="65"/>
  <c r="BK63" i="65"/>
  <c r="BK62" i="65"/>
  <c r="BK64" i="65"/>
  <c r="DW59" i="64"/>
  <c r="DW109" i="64"/>
  <c r="AF57" i="65"/>
  <c r="BT57" i="65"/>
  <c r="BT56" i="64"/>
  <c r="BT57" i="64"/>
  <c r="CO56" i="64"/>
  <c r="CO57" i="64"/>
  <c r="CO58" i="65"/>
  <c r="Z56" i="64"/>
  <c r="Z57" i="64"/>
  <c r="AA57" i="65"/>
  <c r="AX56" i="59"/>
  <c r="AX57" i="59"/>
  <c r="Q59" i="65"/>
  <c r="Q103" i="65"/>
  <c r="Q56" i="64"/>
  <c r="Q57" i="64"/>
  <c r="DG56" i="64"/>
  <c r="DG57" i="64"/>
  <c r="AV56" i="59"/>
  <c r="AV57" i="59"/>
  <c r="CE57" i="65"/>
  <c r="I56" i="64"/>
  <c r="I57" i="64"/>
  <c r="DF56" i="64"/>
  <c r="DF57" i="64"/>
  <c r="AL56" i="59"/>
  <c r="AL57" i="59"/>
  <c r="AD57" i="65"/>
  <c r="BS57" i="65"/>
  <c r="AE56" i="64"/>
  <c r="AE57" i="64"/>
  <c r="AA56" i="64"/>
  <c r="AA57" i="64"/>
  <c r="L57" i="65"/>
  <c r="AX57" i="65"/>
  <c r="DB56" i="64"/>
  <c r="DB57" i="64"/>
  <c r="T56" i="64"/>
  <c r="T57" i="64"/>
  <c r="AJ56" i="59"/>
  <c r="AJ57" i="59"/>
  <c r="CT56" i="64"/>
  <c r="CT57" i="64"/>
  <c r="M57" i="65"/>
  <c r="BY57" i="65"/>
  <c r="AO56" i="64"/>
  <c r="AO57" i="64"/>
  <c r="Y56" i="59"/>
  <c r="Y57" i="59"/>
  <c r="S58" i="65"/>
  <c r="S99" i="65"/>
  <c r="AJ58" i="63"/>
  <c r="AB57" i="63"/>
  <c r="AB58" i="63"/>
  <c r="BJ101" i="64"/>
  <c r="CM101" i="64"/>
  <c r="BD58" i="65"/>
  <c r="BD99" i="65"/>
  <c r="AL101" i="64"/>
  <c r="BX101" i="64"/>
  <c r="O101" i="64"/>
  <c r="AN101" i="64"/>
  <c r="AG101" i="64"/>
  <c r="BL58" i="65"/>
  <c r="BL99" i="65"/>
  <c r="AH101" i="64"/>
  <c r="CX101" i="64"/>
  <c r="CD101" i="64"/>
  <c r="O58" i="65"/>
  <c r="O99" i="65"/>
  <c r="BM58" i="65"/>
  <c r="BM99" i="65"/>
  <c r="I58" i="65"/>
  <c r="I99" i="65"/>
  <c r="CO101" i="64"/>
  <c r="K58" i="65"/>
  <c r="K99" i="65"/>
  <c r="AJ58" i="65"/>
  <c r="AJ99" i="65"/>
  <c r="BQ58" i="65"/>
  <c r="BQ99" i="65"/>
  <c r="CY101" i="64"/>
  <c r="Z58" i="65"/>
  <c r="Z99" i="65"/>
  <c r="KE56" i="64"/>
  <c r="KE57" i="64"/>
  <c r="KI57" i="64"/>
  <c r="KI56" i="64"/>
  <c r="ET57" i="64"/>
  <c r="ET56" i="64"/>
  <c r="FC57" i="64"/>
  <c r="FC56" i="64"/>
  <c r="EY56" i="64"/>
  <c r="EY57" i="64"/>
  <c r="FD56" i="64"/>
  <c r="FD57" i="64"/>
  <c r="FI57" i="64"/>
  <c r="FI56" i="64"/>
  <c r="ER57" i="64"/>
  <c r="ER56" i="64"/>
  <c r="DY101" i="64"/>
  <c r="JS56" i="64"/>
  <c r="JS57" i="64"/>
  <c r="JT62" i="64"/>
  <c r="JT61" i="64"/>
  <c r="JT65" i="64"/>
  <c r="JT63" i="64"/>
  <c r="JT64" i="64"/>
  <c r="D64" i="60"/>
  <c r="D65" i="60"/>
  <c r="E65" i="60"/>
  <c r="E64" i="60"/>
  <c r="E62" i="60"/>
  <c r="D62" i="60"/>
  <c r="E61" i="60"/>
  <c r="D61" i="60"/>
  <c r="E63" i="60"/>
  <c r="D63" i="60"/>
  <c r="BV102" i="64"/>
  <c r="BV63" i="64"/>
  <c r="BV61" i="64"/>
  <c r="BV62" i="64"/>
  <c r="BV64" i="64"/>
  <c r="BV65" i="64"/>
  <c r="CI60" i="64"/>
  <c r="CI102" i="64"/>
  <c r="CI65" i="64"/>
  <c r="CI61" i="64"/>
  <c r="CI63" i="64"/>
  <c r="AN108" i="65"/>
  <c r="AN64" i="65"/>
  <c r="AN65" i="65"/>
  <c r="AN60" i="65"/>
  <c r="AN63" i="65"/>
  <c r="AN62" i="65"/>
  <c r="BG102" i="64"/>
  <c r="BG63" i="64"/>
  <c r="BG61" i="64"/>
  <c r="BG64" i="64"/>
  <c r="BG65" i="64"/>
  <c r="BG62" i="64"/>
  <c r="W108" i="65"/>
  <c r="W64" i="65"/>
  <c r="W63" i="65"/>
  <c r="W65" i="65"/>
  <c r="W60" i="65"/>
  <c r="W62" i="65"/>
  <c r="CB109" i="64"/>
  <c r="CB59" i="64"/>
  <c r="DK65" i="64"/>
  <c r="DK63" i="64"/>
  <c r="DK62" i="64"/>
  <c r="DK61" i="64"/>
  <c r="DK102" i="64"/>
  <c r="J108" i="65"/>
  <c r="J60" i="65"/>
  <c r="J64" i="65"/>
  <c r="J63" i="65"/>
  <c r="J65" i="65"/>
  <c r="J62" i="65"/>
  <c r="DD103" i="64"/>
  <c r="DD58" i="64"/>
  <c r="CB59" i="65"/>
  <c r="CB103" i="65"/>
  <c r="CU102" i="64"/>
  <c r="CU60" i="64"/>
  <c r="CU61" i="64"/>
  <c r="CU65" i="64"/>
  <c r="CU63" i="64"/>
  <c r="CW102" i="64"/>
  <c r="CW61" i="64"/>
  <c r="CW60" i="64"/>
  <c r="CW65" i="64"/>
  <c r="CW63" i="64"/>
  <c r="AM103" i="64"/>
  <c r="AM63" i="64"/>
  <c r="AM65" i="64"/>
  <c r="AM64" i="64"/>
  <c r="AM62" i="64"/>
  <c r="AM58" i="64"/>
  <c r="AM61" i="64"/>
  <c r="AY59" i="65"/>
  <c r="AY103" i="65"/>
  <c r="DD56" i="64"/>
  <c r="DD57" i="64"/>
  <c r="N56" i="64"/>
  <c r="N57" i="64"/>
  <c r="CC56" i="64"/>
  <c r="CC57" i="64"/>
  <c r="AF56" i="64"/>
  <c r="AF57" i="64"/>
  <c r="CN60" i="65"/>
  <c r="CN59" i="65"/>
  <c r="CN62" i="65"/>
  <c r="CN64" i="65"/>
  <c r="CN65" i="65"/>
  <c r="CN63" i="65"/>
  <c r="JG56" i="64"/>
  <c r="JG57" i="64"/>
  <c r="JJ56" i="64"/>
  <c r="JJ57" i="64"/>
  <c r="KB58" i="64"/>
  <c r="KA60" i="64"/>
  <c r="CF60" i="59"/>
  <c r="KC58" i="64"/>
  <c r="CK57" i="59"/>
  <c r="KD65" i="64"/>
  <c r="JX64" i="64"/>
  <c r="KD64" i="64"/>
  <c r="CM63" i="65"/>
  <c r="CM59" i="65"/>
  <c r="CM64" i="65"/>
  <c r="CM62" i="65"/>
  <c r="CM65" i="65"/>
  <c r="CM60" i="65"/>
  <c r="CL61" i="65"/>
  <c r="CI61" i="59"/>
  <c r="CI65" i="59"/>
  <c r="CI63" i="59"/>
  <c r="CI64" i="59"/>
  <c r="CI58" i="59"/>
  <c r="JQ58" i="64"/>
  <c r="CH61" i="65"/>
  <c r="JQ60" i="64"/>
  <c r="CM60" i="59"/>
  <c r="JI58" i="64"/>
  <c r="JI61" i="64"/>
  <c r="JI63" i="64"/>
  <c r="JI64" i="64"/>
  <c r="JI62" i="64"/>
  <c r="JI65" i="64"/>
  <c r="CW65" i="65"/>
  <c r="CW60" i="65"/>
  <c r="CW59" i="65"/>
  <c r="CW62" i="65"/>
  <c r="CW63" i="65"/>
  <c r="CW64" i="65"/>
  <c r="JY61" i="64"/>
  <c r="JY65" i="64"/>
  <c r="JY63" i="64"/>
  <c r="CN59" i="59"/>
  <c r="CI62" i="59"/>
  <c r="JY62" i="64"/>
  <c r="JG63" i="64"/>
  <c r="JG61" i="64"/>
  <c r="JG62" i="64"/>
  <c r="JG65" i="64"/>
  <c r="JG64" i="64"/>
  <c r="JG58" i="64"/>
  <c r="W64" i="60"/>
  <c r="W59" i="60"/>
  <c r="W63" i="60"/>
  <c r="W62" i="60"/>
  <c r="KA62" i="64"/>
  <c r="KA61" i="64"/>
  <c r="KB65" i="64"/>
  <c r="KA63" i="64"/>
  <c r="CO61" i="65"/>
  <c r="CR61" i="65"/>
  <c r="U63" i="60"/>
  <c r="U62" i="60"/>
  <c r="U64" i="60"/>
  <c r="U59" i="60"/>
  <c r="U61" i="60"/>
  <c r="K60" i="59"/>
  <c r="AS61" i="59"/>
  <c r="AS64" i="59"/>
  <c r="AS63" i="59"/>
  <c r="AS58" i="59"/>
  <c r="AS62" i="59"/>
  <c r="AS65" i="59"/>
  <c r="AS59" i="59"/>
  <c r="AS60" i="59"/>
  <c r="R59" i="60"/>
  <c r="BW63" i="59"/>
  <c r="BW65" i="59"/>
  <c r="BW60" i="59"/>
  <c r="BW61" i="59"/>
  <c r="BW62" i="59"/>
  <c r="BW64" i="59"/>
  <c r="AI63" i="59"/>
  <c r="AI65" i="59"/>
  <c r="AI64" i="59"/>
  <c r="AI61" i="59"/>
  <c r="AI58" i="59"/>
  <c r="M61" i="60"/>
  <c r="AE67" i="63"/>
  <c r="AF60" i="59"/>
  <c r="P59" i="60"/>
  <c r="O108" i="64"/>
  <c r="O60" i="64"/>
  <c r="P60" i="59"/>
  <c r="BF58" i="59"/>
  <c r="AR62" i="63"/>
  <c r="AR66" i="63"/>
  <c r="AR60" i="63"/>
  <c r="AR63" i="63"/>
  <c r="AR67" i="63"/>
  <c r="AR64" i="63"/>
  <c r="AR65" i="63"/>
  <c r="D65" i="63"/>
  <c r="D63" i="63"/>
  <c r="D62" i="63"/>
  <c r="D64" i="63"/>
  <c r="D61" i="63"/>
  <c r="D60" i="63"/>
  <c r="J108" i="64"/>
  <c r="J60" i="64"/>
  <c r="AH59" i="59"/>
  <c r="AW58" i="59"/>
  <c r="N62" i="60"/>
  <c r="N64" i="60"/>
  <c r="N65" i="60"/>
  <c r="N60" i="60"/>
  <c r="N63" i="60"/>
  <c r="AJ67" i="63"/>
  <c r="AJ61" i="63"/>
  <c r="AJ64" i="63"/>
  <c r="AJ65" i="63"/>
  <c r="AJ62" i="63"/>
  <c r="AJ66" i="63"/>
  <c r="AJ63" i="63"/>
  <c r="AJ60" i="63"/>
  <c r="U66" i="63"/>
  <c r="AP108" i="64"/>
  <c r="AP60" i="64"/>
  <c r="J60" i="59"/>
  <c r="AQ58" i="59"/>
  <c r="AQ63" i="59"/>
  <c r="AQ65" i="59"/>
  <c r="AQ64" i="59"/>
  <c r="AQ62" i="59"/>
  <c r="AQ61" i="59"/>
  <c r="T67" i="63"/>
  <c r="N109" i="64"/>
  <c r="N59" i="64"/>
  <c r="AL59" i="59"/>
  <c r="T60" i="59"/>
  <c r="AH58" i="59"/>
  <c r="AH63" i="59"/>
  <c r="AH61" i="59"/>
  <c r="AH64" i="59"/>
  <c r="AH65" i="59"/>
  <c r="E60" i="60"/>
  <c r="AV61" i="63"/>
  <c r="BG103" i="64"/>
  <c r="BG58" i="64"/>
  <c r="E60" i="59"/>
  <c r="BC61" i="59"/>
  <c r="BC65" i="59"/>
  <c r="BC64" i="59"/>
  <c r="BC62" i="59"/>
  <c r="BC63" i="59"/>
  <c r="AR61" i="63"/>
  <c r="AU61" i="63"/>
  <c r="U109" i="64"/>
  <c r="U59" i="64"/>
  <c r="O103" i="64"/>
  <c r="O62" i="64"/>
  <c r="O61" i="64"/>
  <c r="O65" i="64"/>
  <c r="O64" i="64"/>
  <c r="O63" i="64"/>
  <c r="O58" i="64"/>
  <c r="CF109" i="64"/>
  <c r="CF59" i="64"/>
  <c r="CT103" i="64"/>
  <c r="CT58" i="64"/>
  <c r="BQ103" i="64"/>
  <c r="BQ58" i="64"/>
  <c r="F59" i="65"/>
  <c r="F103" i="65"/>
  <c r="BS59" i="65"/>
  <c r="BS103" i="65"/>
  <c r="BC108" i="65"/>
  <c r="BC65" i="65"/>
  <c r="BC63" i="65"/>
  <c r="BC62" i="65"/>
  <c r="BC64" i="65"/>
  <c r="AF108" i="65"/>
  <c r="AF60" i="65"/>
  <c r="AF62" i="65"/>
  <c r="AF64" i="65"/>
  <c r="AF63" i="65"/>
  <c r="AF65" i="65"/>
  <c r="BO108" i="64"/>
  <c r="BO60" i="64"/>
  <c r="DT60" i="64"/>
  <c r="DT108" i="64"/>
  <c r="DV58" i="64"/>
  <c r="DV103" i="64"/>
  <c r="U103" i="64"/>
  <c r="U58" i="64"/>
  <c r="U65" i="64"/>
  <c r="U63" i="64"/>
  <c r="U64" i="64"/>
  <c r="U62" i="64"/>
  <c r="U61" i="64"/>
  <c r="CU103" i="64"/>
  <c r="CU58" i="64"/>
  <c r="CK103" i="64"/>
  <c r="CK58" i="64"/>
  <c r="BZ102" i="64"/>
  <c r="BZ63" i="64"/>
  <c r="BZ62" i="64"/>
  <c r="BZ64" i="64"/>
  <c r="BZ65" i="64"/>
  <c r="BZ61" i="64"/>
  <c r="BX61" i="65"/>
  <c r="BX106" i="65"/>
  <c r="BO108" i="65"/>
  <c r="BO62" i="65"/>
  <c r="BO63" i="65"/>
  <c r="BO64" i="65"/>
  <c r="BO65" i="65"/>
  <c r="BA61" i="65"/>
  <c r="BA106" i="65"/>
  <c r="BP108" i="64"/>
  <c r="BP60" i="64"/>
  <c r="DK64" i="64"/>
  <c r="DK105" i="64"/>
  <c r="DE109" i="64"/>
  <c r="DE59" i="64"/>
  <c r="Q108" i="64"/>
  <c r="Q60" i="64"/>
  <c r="P108" i="64"/>
  <c r="P60" i="64"/>
  <c r="DB109" i="64"/>
  <c r="DB59" i="64"/>
  <c r="CJ102" i="64"/>
  <c r="CJ65" i="64"/>
  <c r="CJ60" i="64"/>
  <c r="CJ63" i="64"/>
  <c r="CJ61" i="64"/>
  <c r="AO108" i="65"/>
  <c r="AO63" i="65"/>
  <c r="AO60" i="65"/>
  <c r="AO65" i="65"/>
  <c r="AO62" i="65"/>
  <c r="AO64" i="65"/>
  <c r="AX108" i="65"/>
  <c r="AX64" i="65"/>
  <c r="AX63" i="65"/>
  <c r="AX62" i="65"/>
  <c r="AX65" i="65"/>
  <c r="BF59" i="65"/>
  <c r="BF103" i="65"/>
  <c r="BW103" i="65"/>
  <c r="BW59" i="65"/>
  <c r="CQ109" i="64"/>
  <c r="CQ59" i="64"/>
  <c r="DV60" i="64"/>
  <c r="DV108" i="64"/>
  <c r="DW58" i="64"/>
  <c r="DW103" i="64"/>
  <c r="AU103" i="64"/>
  <c r="AU62" i="64"/>
  <c r="AU58" i="64"/>
  <c r="AU65" i="64"/>
  <c r="AU63" i="64"/>
  <c r="AU60" i="64"/>
  <c r="AU64" i="64"/>
  <c r="AU61" i="64"/>
  <c r="CE103" i="64"/>
  <c r="CE58" i="64"/>
  <c r="DA102" i="64"/>
  <c r="DA63" i="64"/>
  <c r="DA61" i="64"/>
  <c r="DA65" i="64"/>
  <c r="DA62" i="64"/>
  <c r="BO102" i="64"/>
  <c r="BO63" i="64"/>
  <c r="BO65" i="64"/>
  <c r="BO64" i="64"/>
  <c r="BO61" i="64"/>
  <c r="BO62" i="64"/>
  <c r="F108" i="65"/>
  <c r="F60" i="65"/>
  <c r="F62" i="65"/>
  <c r="F65" i="65"/>
  <c r="F63" i="65"/>
  <c r="F64" i="65"/>
  <c r="BD108" i="65"/>
  <c r="BD63" i="65"/>
  <c r="BD65" i="65"/>
  <c r="BD62" i="65"/>
  <c r="BD64" i="65"/>
  <c r="AS60" i="65"/>
  <c r="AS107" i="65"/>
  <c r="CQ105" i="64"/>
  <c r="CQ64" i="64"/>
  <c r="DW60" i="64"/>
  <c r="DW108" i="64"/>
  <c r="BR108" i="64"/>
  <c r="BR60" i="64"/>
  <c r="BD109" i="64"/>
  <c r="BD59" i="64"/>
  <c r="Q103" i="64"/>
  <c r="Q58" i="64"/>
  <c r="Q62" i="64"/>
  <c r="Q64" i="64"/>
  <c r="Q61" i="64"/>
  <c r="Q65" i="64"/>
  <c r="Q63" i="64"/>
  <c r="DB105" i="64"/>
  <c r="DB64" i="64"/>
  <c r="BP109" i="64"/>
  <c r="BP59" i="64"/>
  <c r="L108" i="65"/>
  <c r="L60" i="65"/>
  <c r="L64" i="65"/>
  <c r="L63" i="65"/>
  <c r="L65" i="65"/>
  <c r="L62" i="65"/>
  <c r="AX60" i="65"/>
  <c r="AX107" i="65"/>
  <c r="BJ61" i="65"/>
  <c r="BJ106" i="65"/>
  <c r="S61" i="65"/>
  <c r="S106" i="65"/>
  <c r="CQ102" i="64"/>
  <c r="CQ65" i="64"/>
  <c r="CQ63" i="64"/>
  <c r="CQ61" i="64"/>
  <c r="DX108" i="64"/>
  <c r="DX60" i="64"/>
  <c r="DT105" i="64"/>
  <c r="DT64" i="64"/>
  <c r="EA59" i="64"/>
  <c r="EA109" i="64"/>
  <c r="CV105" i="64"/>
  <c r="CV64" i="64"/>
  <c r="CT102" i="64"/>
  <c r="CT63" i="64"/>
  <c r="CT65" i="64"/>
  <c r="CT61" i="64"/>
  <c r="CT60" i="64"/>
  <c r="CI106" i="64"/>
  <c r="CI62" i="64"/>
  <c r="H108" i="65"/>
  <c r="H60" i="65"/>
  <c r="H62" i="65"/>
  <c r="H65" i="65"/>
  <c r="H63" i="65"/>
  <c r="H64" i="65"/>
  <c r="S108" i="65"/>
  <c r="S63" i="65"/>
  <c r="S65" i="65"/>
  <c r="S64" i="65"/>
  <c r="S62" i="65"/>
  <c r="S60" i="65"/>
  <c r="AI108" i="65"/>
  <c r="AI63" i="65"/>
  <c r="AI62" i="65"/>
  <c r="AI65" i="65"/>
  <c r="AI64" i="65"/>
  <c r="AI60" i="65"/>
  <c r="AY61" i="65"/>
  <c r="AY106" i="65"/>
  <c r="CY108" i="64"/>
  <c r="CY60" i="64"/>
  <c r="DQ109" i="64"/>
  <c r="DQ59" i="64"/>
  <c r="DO109" i="64"/>
  <c r="DO59" i="64"/>
  <c r="AW103" i="64"/>
  <c r="AW60" i="64"/>
  <c r="AW58" i="64"/>
  <c r="AW64" i="64"/>
  <c r="AW65" i="64"/>
  <c r="AW63" i="64"/>
  <c r="AW61" i="64"/>
  <c r="AW62" i="64"/>
  <c r="CU105" i="64"/>
  <c r="CU64" i="64"/>
  <c r="CK105" i="64"/>
  <c r="CK64" i="64"/>
  <c r="CX102" i="64"/>
  <c r="CX65" i="64"/>
  <c r="CX63" i="64"/>
  <c r="CX61" i="64"/>
  <c r="T108" i="65"/>
  <c r="T64" i="65"/>
  <c r="T63" i="65"/>
  <c r="T62" i="65"/>
  <c r="T65" i="65"/>
  <c r="T60" i="65"/>
  <c r="AQ61" i="65"/>
  <c r="AQ106" i="65"/>
  <c r="T61" i="65"/>
  <c r="T106" i="65"/>
  <c r="AA109" i="64"/>
  <c r="AA59" i="64"/>
  <c r="AJ61" i="65"/>
  <c r="AJ106" i="65"/>
  <c r="DU61" i="64"/>
  <c r="DU102" i="64"/>
  <c r="DU65" i="64"/>
  <c r="DU63" i="64"/>
  <c r="DU62" i="64"/>
  <c r="F61" i="63"/>
  <c r="F63" i="63"/>
  <c r="F60" i="63"/>
  <c r="F64" i="63"/>
  <c r="F62" i="63"/>
  <c r="F65" i="63"/>
  <c r="AL108" i="64"/>
  <c r="AL60" i="64"/>
  <c r="V103" i="64"/>
  <c r="V61" i="64"/>
  <c r="V62" i="64"/>
  <c r="V64" i="64"/>
  <c r="V58" i="64"/>
  <c r="V63" i="64"/>
  <c r="V65" i="64"/>
  <c r="CN109" i="64"/>
  <c r="CN59" i="64"/>
  <c r="DB103" i="64"/>
  <c r="DB58" i="64"/>
  <c r="BS108" i="64"/>
  <c r="BS60" i="64"/>
  <c r="N59" i="65"/>
  <c r="N103" i="65"/>
  <c r="BK59" i="65"/>
  <c r="BK103" i="65"/>
  <c r="BM60" i="65"/>
  <c r="BM107" i="65"/>
  <c r="BH108" i="65"/>
  <c r="BH62" i="65"/>
  <c r="BH63" i="65"/>
  <c r="BH65" i="65"/>
  <c r="BH64" i="65"/>
  <c r="CY109" i="64"/>
  <c r="CY59" i="64"/>
  <c r="AC108" i="65"/>
  <c r="AC60" i="65"/>
  <c r="AC65" i="65"/>
  <c r="AC63" i="65"/>
  <c r="AC62" i="65"/>
  <c r="AC64" i="65"/>
  <c r="DV61" i="64"/>
  <c r="DV63" i="64"/>
  <c r="DV62" i="64"/>
  <c r="DV102" i="64"/>
  <c r="DV64" i="64"/>
  <c r="DV65" i="64"/>
  <c r="DK56" i="64"/>
  <c r="DK57" i="64"/>
  <c r="Z57" i="65"/>
  <c r="AA56" i="59"/>
  <c r="AA57" i="59"/>
  <c r="V60" i="60"/>
  <c r="W57" i="65"/>
  <c r="CE56" i="64"/>
  <c r="CE57" i="64"/>
  <c r="DR56" i="64"/>
  <c r="DR57" i="64"/>
  <c r="AL65" i="59"/>
  <c r="AL63" i="59"/>
  <c r="AL58" i="59"/>
  <c r="AL61" i="59"/>
  <c r="AL64" i="59"/>
  <c r="U57" i="65"/>
  <c r="BU56" i="64"/>
  <c r="BU57" i="64"/>
  <c r="BA56" i="64"/>
  <c r="BA57" i="64"/>
  <c r="AT56" i="59"/>
  <c r="AT57" i="59"/>
  <c r="CV58" i="65"/>
  <c r="BM56" i="64"/>
  <c r="BM57" i="64"/>
  <c r="AJ56" i="64"/>
  <c r="AJ57" i="64"/>
  <c r="AZ56" i="59"/>
  <c r="AZ57" i="59"/>
  <c r="J57" i="65"/>
  <c r="BC57" i="65"/>
  <c r="CR56" i="64"/>
  <c r="CR57" i="64"/>
  <c r="AY56" i="59"/>
  <c r="AY57" i="59"/>
  <c r="AZ57" i="65"/>
  <c r="BM57" i="65"/>
  <c r="AW56" i="64"/>
  <c r="AW57" i="64"/>
  <c r="AZ56" i="64"/>
  <c r="AZ57" i="64"/>
  <c r="BO57" i="65"/>
  <c r="AN56" i="64"/>
  <c r="AN57" i="64"/>
  <c r="DE56" i="64"/>
  <c r="DE57" i="64"/>
  <c r="M108" i="65"/>
  <c r="M62" i="65"/>
  <c r="M65" i="65"/>
  <c r="M63" i="65"/>
  <c r="M60" i="65"/>
  <c r="M64" i="65"/>
  <c r="CL56" i="64"/>
  <c r="CL57" i="64"/>
  <c r="CW56" i="64"/>
  <c r="CW57" i="64"/>
  <c r="AF58" i="63"/>
  <c r="AK101" i="64"/>
  <c r="S58" i="63"/>
  <c r="O62" i="60"/>
  <c r="O65" i="60"/>
  <c r="O60" i="60"/>
  <c r="O64" i="60"/>
  <c r="O63" i="60"/>
  <c r="AR58" i="63"/>
  <c r="AA57" i="63"/>
  <c r="AA58" i="63"/>
  <c r="BR101" i="64"/>
  <c r="P58" i="65"/>
  <c r="P99" i="65"/>
  <c r="DF101" i="64"/>
  <c r="AV101" i="64"/>
  <c r="CN101" i="64"/>
  <c r="W101" i="64"/>
  <c r="AX101" i="64"/>
  <c r="AP101" i="64"/>
  <c r="AQ101" i="64"/>
  <c r="CL101" i="64"/>
  <c r="AN58" i="65"/>
  <c r="AN99" i="65"/>
  <c r="BU58" i="65"/>
  <c r="BU99" i="65"/>
  <c r="AX58" i="65"/>
  <c r="AX99" i="65"/>
  <c r="CB58" i="65"/>
  <c r="CB99" i="65"/>
  <c r="Q58" i="65"/>
  <c r="Q99" i="65"/>
  <c r="AH58" i="65"/>
  <c r="AH99" i="65"/>
  <c r="BO58" i="65"/>
  <c r="BO99" i="65"/>
  <c r="CW101" i="64"/>
  <c r="AR99" i="65"/>
  <c r="BY58" i="65"/>
  <c r="BY99" i="65"/>
  <c r="DG101" i="64"/>
  <c r="BS58" i="65"/>
  <c r="BS99" i="65"/>
  <c r="KL56" i="64"/>
  <c r="KL57" i="64"/>
  <c r="EB56" i="64"/>
  <c r="EB57" i="64"/>
  <c r="EK56" i="64"/>
  <c r="EK57" i="64"/>
  <c r="EL56" i="64"/>
  <c r="EL57" i="64"/>
  <c r="DV56" i="64"/>
  <c r="DV57" i="64"/>
  <c r="EE56" i="64"/>
  <c r="EE57" i="64"/>
  <c r="EZ56" i="64"/>
  <c r="EZ57" i="64"/>
  <c r="EA56" i="64"/>
  <c r="EA57" i="64"/>
  <c r="DZ101" i="64"/>
  <c r="AE101" i="64"/>
  <c r="BF101" i="64"/>
  <c r="AZ101" i="64"/>
  <c r="AV99" i="65"/>
  <c r="BF58" i="65"/>
  <c r="BF99" i="65"/>
  <c r="AP58" i="65"/>
  <c r="AP99" i="65"/>
  <c r="BW99" i="65"/>
  <c r="BW58" i="65"/>
  <c r="DE101" i="64"/>
  <c r="W58" i="65"/>
  <c r="W99" i="65"/>
  <c r="AZ58" i="65"/>
  <c r="AZ99" i="65"/>
  <c r="CD58" i="65"/>
  <c r="CD99" i="65"/>
  <c r="BB58" i="65"/>
  <c r="BB99" i="65"/>
  <c r="CB101" i="64"/>
  <c r="E99" i="65"/>
  <c r="KG56" i="64"/>
  <c r="KG57" i="64"/>
  <c r="FN57" i="64"/>
  <c r="FN56" i="64"/>
  <c r="EO57" i="64"/>
  <c r="EO56" i="64"/>
  <c r="FG56" i="64"/>
  <c r="FG57" i="64"/>
  <c r="FL56" i="64"/>
  <c r="FL57" i="64"/>
  <c r="FQ56" i="64"/>
  <c r="FQ57" i="64"/>
  <c r="DT56" i="64"/>
  <c r="DT57" i="64"/>
  <c r="DT101" i="64"/>
  <c r="DU101" i="64"/>
  <c r="FD9" i="55"/>
  <c r="O31" i="52" s="1"/>
  <c r="FE10" i="55"/>
  <c r="P32" i="52" s="1"/>
  <c r="FC10" i="55"/>
  <c r="P30" i="52" s="1"/>
  <c r="FE9" i="55"/>
  <c r="O32" i="52" s="1"/>
  <c r="FC9" i="55"/>
  <c r="O30" i="52" s="1"/>
  <c r="FF10" i="55"/>
  <c r="P33" i="52" s="1"/>
  <c r="FD10" i="55"/>
  <c r="P31" i="52" s="1"/>
  <c r="FA10" i="55"/>
  <c r="FA9" i="55"/>
  <c r="FB10" i="55"/>
  <c r="EQ9" i="55"/>
  <c r="O6" i="52" s="1"/>
  <c r="FB9" i="55"/>
  <c r="ES9" i="55"/>
  <c r="O8" i="52" s="1"/>
  <c r="EQ10" i="55"/>
  <c r="P6" i="52" s="1"/>
  <c r="ER10" i="55"/>
  <c r="P7" i="52" s="1"/>
  <c r="ES10" i="55"/>
  <c r="ER9" i="55"/>
  <c r="O7" i="52" s="1"/>
  <c r="EZ10" i="55"/>
  <c r="EY9" i="55"/>
  <c r="EZ9" i="55"/>
  <c r="EY10" i="55"/>
  <c r="EW10" i="55"/>
  <c r="EW9" i="55"/>
  <c r="ET10" i="55"/>
  <c r="EV9" i="55"/>
  <c r="EX10" i="55"/>
  <c r="EX9" i="55"/>
  <c r="EV10" i="55"/>
  <c r="EU10" i="55"/>
  <c r="EU9" i="55"/>
  <c r="ET9" i="55"/>
  <c r="BG20" i="59" l="1"/>
  <c r="BG41" i="59" s="1"/>
  <c r="BK20" i="59"/>
  <c r="BK41" i="59" s="1"/>
  <c r="BJ20" i="59"/>
  <c r="BJ41" i="59" s="1"/>
  <c r="BI20" i="59"/>
  <c r="BI41" i="59" s="1"/>
  <c r="BH20" i="59"/>
  <c r="BH41" i="59" s="1"/>
  <c r="CN20" i="59"/>
  <c r="CN41" i="59" s="1"/>
  <c r="I20" i="63"/>
  <c r="I41" i="63" s="1"/>
  <c r="H20" i="63"/>
  <c r="H41" i="63" s="1"/>
  <c r="G20" i="63"/>
  <c r="G41" i="63" s="1"/>
  <c r="F20" i="63"/>
  <c r="F41" i="63" s="1"/>
  <c r="M20" i="63"/>
  <c r="M41" i="63" s="1"/>
  <c r="E20" i="63"/>
  <c r="E41" i="63" s="1"/>
  <c r="L20" i="63"/>
  <c r="L41" i="63" s="1"/>
  <c r="D20" i="63"/>
  <c r="D41" i="63" s="1"/>
  <c r="K20" i="63"/>
  <c r="K41" i="63" s="1"/>
  <c r="J20" i="63"/>
  <c r="J41" i="63" s="1"/>
  <c r="F20" i="59"/>
  <c r="F41" i="59" s="1"/>
  <c r="E20" i="59"/>
  <c r="E41" i="59" s="1"/>
  <c r="D20" i="59"/>
  <c r="D41" i="59" s="1"/>
  <c r="H20" i="59"/>
  <c r="H41" i="59" s="1"/>
  <c r="G20" i="59"/>
  <c r="G41" i="59" s="1"/>
  <c r="CC20" i="59"/>
  <c r="CC41" i="59" s="1"/>
  <c r="EB20" i="63"/>
  <c r="EB41" i="63" s="1"/>
  <c r="EA20" i="63"/>
  <c r="EA41" i="63" s="1"/>
  <c r="BV19" i="59"/>
  <c r="BZ19" i="59"/>
  <c r="BY19" i="59"/>
  <c r="BX19" i="59"/>
  <c r="BW19" i="59"/>
  <c r="CQ19" i="59"/>
  <c r="F19" i="60"/>
  <c r="E19" i="60"/>
  <c r="D19" i="60"/>
  <c r="H19" i="60"/>
  <c r="G19" i="60"/>
  <c r="U19" i="60"/>
  <c r="U65" i="60" s="1"/>
  <c r="M20" i="60"/>
  <c r="M41" i="60" s="1"/>
  <c r="L20" i="60"/>
  <c r="L41" i="60" s="1"/>
  <c r="K20" i="60"/>
  <c r="K41" i="60" s="1"/>
  <c r="J20" i="60"/>
  <c r="J41" i="60" s="1"/>
  <c r="I20" i="60"/>
  <c r="I41" i="60" s="1"/>
  <c r="W20" i="60"/>
  <c r="W41" i="60" s="1"/>
  <c r="M20" i="59"/>
  <c r="M41" i="59" s="1"/>
  <c r="L20" i="59"/>
  <c r="L41" i="59" s="1"/>
  <c r="K20" i="59"/>
  <c r="K41" i="59" s="1"/>
  <c r="J20" i="59"/>
  <c r="J41" i="59" s="1"/>
  <c r="I20" i="59"/>
  <c r="I41" i="59" s="1"/>
  <c r="CD20" i="59"/>
  <c r="CD41" i="59" s="1"/>
  <c r="BQ20" i="59"/>
  <c r="BQ41" i="59" s="1"/>
  <c r="BS20" i="59"/>
  <c r="BS41" i="59" s="1"/>
  <c r="BU20" i="59"/>
  <c r="BU41" i="59" s="1"/>
  <c r="BT20" i="59"/>
  <c r="BT41" i="59" s="1"/>
  <c r="BR20" i="59"/>
  <c r="BR41" i="59" s="1"/>
  <c r="CP20" i="59"/>
  <c r="CP41" i="59" s="1"/>
  <c r="R19" i="59"/>
  <c r="Q19" i="59"/>
  <c r="P19" i="59"/>
  <c r="O19" i="59"/>
  <c r="N19" i="59"/>
  <c r="CE19" i="59"/>
  <c r="BF19" i="59"/>
  <c r="BE19" i="59"/>
  <c r="BD19" i="59"/>
  <c r="BC19" i="59"/>
  <c r="BB19" i="59"/>
  <c r="CM19" i="59"/>
  <c r="AV19" i="65"/>
  <c r="AU19" i="65"/>
  <c r="AT19" i="65"/>
  <c r="AS19" i="65"/>
  <c r="AR19" i="65"/>
  <c r="CP19" i="65"/>
  <c r="CP65" i="65" s="1"/>
  <c r="CF19" i="64"/>
  <c r="CJ19" i="64"/>
  <c r="CI19" i="64"/>
  <c r="CH19" i="64"/>
  <c r="CG19" i="64"/>
  <c r="JV19" i="64"/>
  <c r="N19" i="60"/>
  <c r="R19" i="60"/>
  <c r="Q19" i="60"/>
  <c r="P19" i="60"/>
  <c r="O19" i="60"/>
  <c r="V19" i="60"/>
  <c r="V65" i="60" s="1"/>
  <c r="AR20" i="64"/>
  <c r="AR41" i="64" s="1"/>
  <c r="AV20" i="64"/>
  <c r="AV41" i="64" s="1"/>
  <c r="AU20" i="64"/>
  <c r="AU41" i="64" s="1"/>
  <c r="AS20" i="64"/>
  <c r="AS41" i="64" s="1"/>
  <c r="AT20" i="64"/>
  <c r="AT41" i="64" s="1"/>
  <c r="JN20" i="64"/>
  <c r="JN41" i="64" s="1"/>
  <c r="G19" i="63"/>
  <c r="G67" i="63" s="1"/>
  <c r="F19" i="63"/>
  <c r="F67" i="63" s="1"/>
  <c r="M19" i="63"/>
  <c r="M67" i="63" s="1"/>
  <c r="E19" i="63"/>
  <c r="E67" i="63" s="1"/>
  <c r="L19" i="63"/>
  <c r="L67" i="63" s="1"/>
  <c r="D19" i="63"/>
  <c r="D67" i="63" s="1"/>
  <c r="K19" i="63"/>
  <c r="K67" i="63" s="1"/>
  <c r="J19" i="63"/>
  <c r="J67" i="63" s="1"/>
  <c r="I19" i="63"/>
  <c r="I67" i="63" s="1"/>
  <c r="H19" i="63"/>
  <c r="H67" i="63" s="1"/>
  <c r="E19" i="59"/>
  <c r="D19" i="59"/>
  <c r="H19" i="59"/>
  <c r="G19" i="59"/>
  <c r="F19" i="59"/>
  <c r="CC19" i="59"/>
  <c r="EB19" i="63"/>
  <c r="EB67" i="63" s="1"/>
  <c r="EA19" i="63"/>
  <c r="EA67" i="63" s="1"/>
  <c r="BF20" i="59"/>
  <c r="BF41" i="59" s="1"/>
  <c r="BE20" i="59"/>
  <c r="BE41" i="59" s="1"/>
  <c r="BD20" i="59"/>
  <c r="BD41" i="59" s="1"/>
  <c r="BC20" i="59"/>
  <c r="BC41" i="59" s="1"/>
  <c r="BB20" i="59"/>
  <c r="BB41" i="59" s="1"/>
  <c r="CM20" i="59"/>
  <c r="CM41" i="59" s="1"/>
  <c r="CP20" i="65"/>
  <c r="CP41" i="65" s="1"/>
  <c r="AR20" i="65"/>
  <c r="AR41" i="65" s="1"/>
  <c r="AV20" i="65"/>
  <c r="AV41" i="65" s="1"/>
  <c r="AU20" i="65"/>
  <c r="AU41" i="65" s="1"/>
  <c r="AT20" i="65"/>
  <c r="AT41" i="65" s="1"/>
  <c r="AS20" i="65"/>
  <c r="AS41" i="65" s="1"/>
  <c r="D19" i="65"/>
  <c r="H19" i="65"/>
  <c r="F19" i="65"/>
  <c r="G19" i="65"/>
  <c r="E19" i="65"/>
  <c r="CH19" i="65"/>
  <c r="CH65" i="65" s="1"/>
  <c r="BO20" i="59"/>
  <c r="BO41" i="59" s="1"/>
  <c r="BP20" i="59"/>
  <c r="BP41" i="59" s="1"/>
  <c r="BN20" i="59"/>
  <c r="BN41" i="59" s="1"/>
  <c r="BM20" i="59"/>
  <c r="BM41" i="59" s="1"/>
  <c r="BL20" i="59"/>
  <c r="BL41" i="59" s="1"/>
  <c r="CO20" i="59"/>
  <c r="CO41" i="59" s="1"/>
  <c r="N20" i="60"/>
  <c r="N41" i="60" s="1"/>
  <c r="R20" i="60"/>
  <c r="R41" i="60" s="1"/>
  <c r="Q20" i="60"/>
  <c r="Q41" i="60" s="1"/>
  <c r="P20" i="60"/>
  <c r="P41" i="60" s="1"/>
  <c r="O20" i="60"/>
  <c r="O41" i="60" s="1"/>
  <c r="V20" i="60"/>
  <c r="V41" i="60" s="1"/>
  <c r="M19" i="60"/>
  <c r="L19" i="60"/>
  <c r="K19" i="60"/>
  <c r="J19" i="60"/>
  <c r="I19" i="60"/>
  <c r="W19" i="60"/>
  <c r="W65" i="60" s="1"/>
  <c r="BN19" i="59"/>
  <c r="BM19" i="59"/>
  <c r="BL19" i="59"/>
  <c r="BP19" i="59"/>
  <c r="BO19" i="59"/>
  <c r="CO19" i="59"/>
  <c r="M19" i="59"/>
  <c r="L19" i="59"/>
  <c r="K19" i="59"/>
  <c r="J19" i="59"/>
  <c r="I19" i="59"/>
  <c r="CD19" i="59"/>
  <c r="BK19" i="59"/>
  <c r="BJ19" i="59"/>
  <c r="BI19" i="59"/>
  <c r="BH19" i="59"/>
  <c r="BG19" i="59"/>
  <c r="CN19" i="59"/>
  <c r="BU19" i="59"/>
  <c r="BT19" i="59"/>
  <c r="BS19" i="59"/>
  <c r="BR19" i="59"/>
  <c r="BQ19" i="59"/>
  <c r="CP19" i="59"/>
  <c r="BY20" i="59"/>
  <c r="BY41" i="59" s="1"/>
  <c r="BW20" i="59"/>
  <c r="BW41" i="59" s="1"/>
  <c r="BZ20" i="59"/>
  <c r="BZ41" i="59" s="1"/>
  <c r="BX20" i="59"/>
  <c r="BX41" i="59" s="1"/>
  <c r="BV20" i="59"/>
  <c r="BV41" i="59" s="1"/>
  <c r="CQ20" i="59"/>
  <c r="CQ41" i="59" s="1"/>
  <c r="CF20" i="64"/>
  <c r="CF41" i="64" s="1"/>
  <c r="CJ20" i="64"/>
  <c r="CJ41" i="64" s="1"/>
  <c r="CI20" i="64"/>
  <c r="CI41" i="64" s="1"/>
  <c r="CH20" i="64"/>
  <c r="CH41" i="64" s="1"/>
  <c r="CG20" i="64"/>
  <c r="CG41" i="64" s="1"/>
  <c r="JV20" i="64"/>
  <c r="JV41" i="64" s="1"/>
  <c r="F20" i="60"/>
  <c r="F41" i="60" s="1"/>
  <c r="E20" i="60"/>
  <c r="E41" i="60" s="1"/>
  <c r="D20" i="60"/>
  <c r="D41" i="60" s="1"/>
  <c r="H20" i="60"/>
  <c r="H41" i="60" s="1"/>
  <c r="G20" i="60"/>
  <c r="G41" i="60" s="1"/>
  <c r="U20" i="60"/>
  <c r="U41" i="60" s="1"/>
  <c r="AR19" i="64"/>
  <c r="AV19" i="64"/>
  <c r="AU19" i="64"/>
  <c r="AT19" i="64"/>
  <c r="AS19" i="64"/>
  <c r="JN19" i="64"/>
  <c r="D20" i="65"/>
  <c r="D41" i="65" s="1"/>
  <c r="H20" i="65"/>
  <c r="H41" i="65" s="1"/>
  <c r="F20" i="65"/>
  <c r="F41" i="65" s="1"/>
  <c r="G20" i="65"/>
  <c r="G41" i="65" s="1"/>
  <c r="E20" i="65"/>
  <c r="E41" i="65" s="1"/>
  <c r="CH20" i="65"/>
  <c r="CH41" i="65" s="1"/>
  <c r="K12" i="36"/>
  <c r="K13" i="36"/>
  <c r="K14" i="36"/>
  <c r="K15" i="36"/>
  <c r="K16" i="36"/>
  <c r="K17" i="36"/>
  <c r="K18" i="36"/>
  <c r="K19" i="36"/>
  <c r="K20" i="36"/>
  <c r="K21" i="36"/>
  <c r="K22" i="36"/>
  <c r="K23" i="36"/>
  <c r="K24" i="36"/>
  <c r="K25" i="36"/>
  <c r="K26" i="36"/>
  <c r="K27" i="36"/>
  <c r="K28" i="36"/>
  <c r="K29" i="36"/>
  <c r="K30" i="36"/>
  <c r="CJ56" i="64" l="1"/>
  <c r="CJ57" i="64"/>
  <c r="J57" i="60"/>
  <c r="J58" i="60"/>
  <c r="H57" i="63"/>
  <c r="H58" i="63"/>
  <c r="D57" i="60"/>
  <c r="D58" i="60"/>
  <c r="CF56" i="64"/>
  <c r="CF57" i="64"/>
  <c r="Q57" i="60"/>
  <c r="Q58" i="60"/>
  <c r="BO57" i="59"/>
  <c r="BO56" i="59"/>
  <c r="AT57" i="65"/>
  <c r="AT58" i="65"/>
  <c r="BD56" i="59"/>
  <c r="BD57" i="59"/>
  <c r="AU56" i="64"/>
  <c r="AU57" i="64"/>
  <c r="I56" i="59"/>
  <c r="I57" i="59"/>
  <c r="K57" i="60"/>
  <c r="K58" i="60"/>
  <c r="EB58" i="63"/>
  <c r="EB57" i="63"/>
  <c r="K57" i="63"/>
  <c r="K58" i="63"/>
  <c r="I57" i="63"/>
  <c r="I58" i="63"/>
  <c r="H58" i="60"/>
  <c r="H57" i="60"/>
  <c r="AS56" i="64"/>
  <c r="AS57" i="64"/>
  <c r="CH57" i="65"/>
  <c r="CH58" i="65"/>
  <c r="E58" i="60"/>
  <c r="E57" i="60"/>
  <c r="CQ56" i="59"/>
  <c r="CQ57" i="59"/>
  <c r="R57" i="60"/>
  <c r="R58" i="60"/>
  <c r="AU57" i="65"/>
  <c r="AU58" i="65"/>
  <c r="BE56" i="59"/>
  <c r="BE57" i="59"/>
  <c r="AV56" i="64"/>
  <c r="AV57" i="64"/>
  <c r="CP57" i="59"/>
  <c r="CP56" i="59"/>
  <c r="J56" i="59"/>
  <c r="J57" i="59"/>
  <c r="L58" i="60"/>
  <c r="L57" i="60"/>
  <c r="CC57" i="59"/>
  <c r="CC56" i="59"/>
  <c r="D57" i="63"/>
  <c r="D58" i="63"/>
  <c r="CN56" i="59"/>
  <c r="CN57" i="59"/>
  <c r="J57" i="63"/>
  <c r="J58" i="63"/>
  <c r="E57" i="65"/>
  <c r="E58" i="65"/>
  <c r="F58" i="60"/>
  <c r="F57" i="60"/>
  <c r="BV56" i="59"/>
  <c r="BV57" i="59"/>
  <c r="N57" i="60"/>
  <c r="N58" i="60"/>
  <c r="AV57" i="65"/>
  <c r="AV58" i="65"/>
  <c r="BF56" i="59"/>
  <c r="BF57" i="59"/>
  <c r="AR56" i="64"/>
  <c r="AR57" i="64"/>
  <c r="BR57" i="59"/>
  <c r="BR56" i="59"/>
  <c r="K56" i="59"/>
  <c r="K57" i="59"/>
  <c r="M58" i="60"/>
  <c r="M57" i="60"/>
  <c r="G56" i="59"/>
  <c r="G57" i="59"/>
  <c r="L57" i="63"/>
  <c r="L58" i="63"/>
  <c r="BH56" i="59"/>
  <c r="BH57" i="59"/>
  <c r="AS57" i="65"/>
  <c r="AS58" i="65"/>
  <c r="EA57" i="63"/>
  <c r="EA58" i="63"/>
  <c r="G57" i="65"/>
  <c r="G58" i="65"/>
  <c r="JV56" i="64"/>
  <c r="JV57" i="64"/>
  <c r="BX56" i="59"/>
  <c r="BX57" i="59"/>
  <c r="CO56" i="59"/>
  <c r="CO57" i="59"/>
  <c r="AR57" i="65"/>
  <c r="AR58" i="65"/>
  <c r="BT57" i="59"/>
  <c r="BT56" i="59"/>
  <c r="L56" i="59"/>
  <c r="L57" i="59"/>
  <c r="H56" i="59"/>
  <c r="H57" i="59"/>
  <c r="E57" i="63"/>
  <c r="E58" i="63"/>
  <c r="BI56" i="59"/>
  <c r="BI57" i="59"/>
  <c r="BP56" i="59"/>
  <c r="BP57" i="59"/>
  <c r="CD56" i="59"/>
  <c r="CD57" i="59"/>
  <c r="F57" i="65"/>
  <c r="F58" i="65"/>
  <c r="CG56" i="64"/>
  <c r="CG57" i="64"/>
  <c r="BZ56" i="59"/>
  <c r="BZ57" i="59"/>
  <c r="BL57" i="59"/>
  <c r="BL56" i="59"/>
  <c r="CP58" i="65"/>
  <c r="CP57" i="65"/>
  <c r="BU57" i="59"/>
  <c r="BU56" i="59"/>
  <c r="M56" i="59"/>
  <c r="M57" i="59"/>
  <c r="D56" i="59"/>
  <c r="D57" i="59"/>
  <c r="M57" i="63"/>
  <c r="M58" i="63"/>
  <c r="BJ56" i="59"/>
  <c r="BJ57" i="59"/>
  <c r="P57" i="60"/>
  <c r="P58" i="60"/>
  <c r="H57" i="65"/>
  <c r="H58" i="65"/>
  <c r="U57" i="60"/>
  <c r="U58" i="60"/>
  <c r="CH56" i="64"/>
  <c r="CH57" i="64"/>
  <c r="BW56" i="59"/>
  <c r="BW57" i="59"/>
  <c r="V58" i="60"/>
  <c r="V57" i="60"/>
  <c r="BM57" i="59"/>
  <c r="BM56" i="59"/>
  <c r="CM56" i="59"/>
  <c r="CM57" i="59"/>
  <c r="JN56" i="64"/>
  <c r="JN57" i="64"/>
  <c r="BS56" i="59"/>
  <c r="BS57" i="59"/>
  <c r="W57" i="60"/>
  <c r="W58" i="60"/>
  <c r="E56" i="59"/>
  <c r="E57" i="59"/>
  <c r="F57" i="63"/>
  <c r="F58" i="63"/>
  <c r="BK56" i="59"/>
  <c r="BK57" i="59"/>
  <c r="BC56" i="59"/>
  <c r="BC57" i="59"/>
  <c r="D57" i="65"/>
  <c r="D58" i="65"/>
  <c r="G58" i="60"/>
  <c r="G57" i="60"/>
  <c r="CI56" i="64"/>
  <c r="CI57" i="64"/>
  <c r="BY56" i="59"/>
  <c r="BY57" i="59"/>
  <c r="O57" i="60"/>
  <c r="O58" i="60"/>
  <c r="BN56" i="59"/>
  <c r="BN57" i="59"/>
  <c r="BB56" i="59"/>
  <c r="BB57" i="59"/>
  <c r="AT56" i="64"/>
  <c r="AT57" i="64"/>
  <c r="BQ57" i="59"/>
  <c r="BQ56" i="59"/>
  <c r="I57" i="60"/>
  <c r="I58" i="60"/>
  <c r="F56" i="59"/>
  <c r="F57" i="59"/>
  <c r="G57" i="63"/>
  <c r="G58" i="63"/>
  <c r="BG56" i="59"/>
  <c r="BG57" i="59"/>
  <c r="K66" i="38"/>
  <c r="J66" i="38"/>
  <c r="L67" i="38"/>
  <c r="L68" i="38"/>
  <c r="L69" i="38"/>
  <c r="L60" i="38"/>
  <c r="L61" i="38"/>
  <c r="L62" i="38"/>
  <c r="L53" i="38"/>
  <c r="L54" i="38"/>
  <c r="L55" i="38"/>
  <c r="L44" i="38"/>
  <c r="L45" i="38"/>
  <c r="L46" i="38"/>
  <c r="L66" i="38"/>
  <c r="L59" i="38"/>
  <c r="L52" i="38"/>
  <c r="L43" i="38"/>
  <c r="L36" i="38"/>
  <c r="K22" i="38"/>
  <c r="J67" i="38"/>
  <c r="J68" i="38"/>
  <c r="J69" i="38"/>
  <c r="J60" i="38"/>
  <c r="J61" i="38"/>
  <c r="J62" i="38"/>
  <c r="J53" i="38"/>
  <c r="J54" i="38"/>
  <c r="J55" i="38"/>
  <c r="J44" i="38"/>
  <c r="J45" i="38"/>
  <c r="J46" i="38"/>
  <c r="J43" i="38"/>
  <c r="K59" i="38"/>
  <c r="K60" i="38"/>
  <c r="K61" i="38"/>
  <c r="K62" i="38"/>
  <c r="K53" i="38"/>
  <c r="K54" i="38"/>
  <c r="K55" i="38"/>
  <c r="K44" i="38"/>
  <c r="K45" i="38"/>
  <c r="K46" i="38"/>
  <c r="J59" i="38"/>
  <c r="J52" i="38"/>
  <c r="J36" i="38"/>
  <c r="J30" i="38"/>
  <c r="J25" i="38"/>
  <c r="J23" i="38"/>
  <c r="J22" i="38"/>
  <c r="J17" i="38"/>
  <c r="J15" i="38"/>
  <c r="J8" i="38"/>
  <c r="J6" i="38"/>
  <c r="J5" i="38"/>
  <c r="M44" i="38" l="1"/>
  <c r="M46" i="38"/>
  <c r="L5" i="38"/>
  <c r="K67" i="38"/>
  <c r="M67" i="38" s="1"/>
  <c r="K68" i="38"/>
  <c r="M68" i="38" s="1"/>
  <c r="K69" i="38"/>
  <c r="M69" i="38" s="1"/>
  <c r="M62" i="38"/>
  <c r="M53" i="38"/>
  <c r="K52" i="38"/>
  <c r="K43" i="38"/>
  <c r="M43" i="38" s="1"/>
  <c r="J37" i="38"/>
  <c r="K37" i="38"/>
  <c r="J38" i="38"/>
  <c r="K38" i="38"/>
  <c r="J39" i="38"/>
  <c r="K39" i="38"/>
  <c r="K36" i="38"/>
  <c r="K30" i="38"/>
  <c r="K31" i="38"/>
  <c r="K32" i="38"/>
  <c r="J31" i="38"/>
  <c r="J32" i="38"/>
  <c r="J24" i="38"/>
  <c r="J18" i="38"/>
  <c r="J16" i="38"/>
  <c r="J9" i="38"/>
  <c r="J7" i="38"/>
  <c r="C67" i="38"/>
  <c r="C68" i="38"/>
  <c r="C69" i="38"/>
  <c r="C66" i="38"/>
  <c r="C60" i="38"/>
  <c r="C61" i="38"/>
  <c r="C62" i="38"/>
  <c r="C59" i="38"/>
  <c r="M61" i="38"/>
  <c r="M59" i="38"/>
  <c r="C44" i="38"/>
  <c r="C45" i="38"/>
  <c r="C46" i="38"/>
  <c r="C43" i="38"/>
  <c r="C53" i="38"/>
  <c r="C54" i="38"/>
  <c r="C55" i="38"/>
  <c r="C52" i="38"/>
  <c r="M54" i="38"/>
  <c r="C37" i="38"/>
  <c r="C38" i="38"/>
  <c r="C39" i="38"/>
  <c r="C30" i="38"/>
  <c r="C31" i="38"/>
  <c r="C32" i="38"/>
  <c r="C23" i="38"/>
  <c r="C24" i="38"/>
  <c r="C25" i="38"/>
  <c r="C16" i="38"/>
  <c r="C17" i="38"/>
  <c r="C18" i="38"/>
  <c r="C6" i="38"/>
  <c r="C7" i="38"/>
  <c r="C8" i="38"/>
  <c r="C9" i="38"/>
  <c r="C10" i="38"/>
  <c r="C36" i="38"/>
  <c r="C29" i="38"/>
  <c r="C15" i="38"/>
  <c r="C5" i="38"/>
  <c r="F29" i="36" l="1"/>
  <c r="F13" i="36"/>
  <c r="G13" i="36" s="1"/>
  <c r="F12" i="36"/>
  <c r="G12" i="36" s="1"/>
  <c r="F14" i="36"/>
  <c r="G14" i="36" s="1"/>
  <c r="F11" i="36"/>
  <c r="G11" i="36" s="1"/>
  <c r="F15" i="36"/>
  <c r="G15" i="36" s="1"/>
  <c r="DR7" i="36"/>
  <c r="DS7" i="36" s="1"/>
  <c r="CE20" i="36"/>
  <c r="CF20" i="36" s="1"/>
  <c r="DE10" i="36"/>
  <c r="DF10" i="36" s="1"/>
  <c r="EE9" i="36"/>
  <c r="EF9" i="36" s="1"/>
  <c r="DR8" i="36"/>
  <c r="DS8" i="36" s="1"/>
  <c r="CR11" i="36"/>
  <c r="CS11" i="36" s="1"/>
  <c r="EE8" i="36"/>
  <c r="EF8" i="36" s="1"/>
  <c r="EE29" i="36"/>
  <c r="EF29" i="36" s="1"/>
  <c r="DR12" i="36"/>
  <c r="DS12" i="36" s="1"/>
  <c r="EE6" i="36"/>
  <c r="EF6" i="36" s="1"/>
  <c r="CR26" i="36"/>
  <c r="CS26" i="36" s="1"/>
  <c r="AR11" i="36"/>
  <c r="AS11" i="36" s="1"/>
  <c r="AE10" i="36"/>
  <c r="AF10" i="36" s="1"/>
  <c r="DE29" i="36"/>
  <c r="DF29" i="36" s="1"/>
  <c r="BR14" i="36"/>
  <c r="BS14" i="36" s="1"/>
  <c r="BE11" i="36"/>
  <c r="BF11" i="36" s="1"/>
  <c r="DE25" i="36"/>
  <c r="DF25" i="36" s="1"/>
  <c r="CE21" i="36"/>
  <c r="CF21" i="36" s="1"/>
  <c r="BE19" i="36"/>
  <c r="BF19" i="36" s="1"/>
  <c r="BE7" i="36"/>
  <c r="BF7" i="36" s="1"/>
  <c r="DE14" i="36"/>
  <c r="DF14" i="36" s="1"/>
  <c r="BE20" i="36"/>
  <c r="BF20" i="36" s="1"/>
  <c r="CR14" i="36"/>
  <c r="CS14" i="36" s="1"/>
  <c r="AR6" i="36"/>
  <c r="AS6" i="36" s="1"/>
  <c r="CR13" i="36"/>
  <c r="CS13" i="36" s="1"/>
  <c r="CE9" i="36"/>
  <c r="CF9" i="36" s="1"/>
  <c r="BE8" i="36"/>
  <c r="BF8" i="36" s="1"/>
  <c r="CR29" i="36"/>
  <c r="CS29" i="36" s="1"/>
  <c r="EE16" i="36"/>
  <c r="EF16" i="36" s="1"/>
  <c r="BR13" i="36"/>
  <c r="BS13" i="36" s="1"/>
  <c r="AR15" i="36"/>
  <c r="AS15" i="36" s="1"/>
  <c r="DR11" i="36"/>
  <c r="DS11" i="36" s="1"/>
  <c r="CE28" i="36"/>
  <c r="CF28" i="36" s="1"/>
  <c r="DR6" i="36"/>
  <c r="DS6" i="36" s="1"/>
  <c r="CE12" i="36"/>
  <c r="CF12" i="36" s="1"/>
  <c r="CR27" i="36"/>
  <c r="CS27" i="36" s="1"/>
  <c r="DE17" i="36"/>
  <c r="DF17" i="36" s="1"/>
  <c r="CE26" i="36"/>
  <c r="CF26" i="36" s="1"/>
  <c r="DR18" i="36"/>
  <c r="DS18" i="36" s="1"/>
  <c r="CE25" i="36"/>
  <c r="CF25" i="36" s="1"/>
  <c r="CR15" i="36"/>
  <c r="CS15" i="36" s="1"/>
  <c r="DE13" i="36"/>
  <c r="DF13" i="36" s="1"/>
  <c r="CR21" i="36"/>
  <c r="CS21" i="36" s="1"/>
  <c r="CR8" i="36"/>
  <c r="CS8" i="36" s="1"/>
  <c r="CE30" i="36"/>
  <c r="CF30" i="36" s="1"/>
  <c r="BE17" i="36"/>
  <c r="BF17" i="36" s="1"/>
  <c r="CR16" i="36"/>
  <c r="CS16" i="36" s="1"/>
  <c r="DE12" i="36"/>
  <c r="DF12" i="36" s="1"/>
  <c r="BR7" i="36"/>
  <c r="BS7" i="36" s="1"/>
  <c r="CR25" i="36"/>
  <c r="CS25" i="36" s="1"/>
  <c r="CE22" i="36"/>
  <c r="CF22" i="36" s="1"/>
  <c r="BE23" i="36"/>
  <c r="BF23" i="36" s="1"/>
  <c r="BR6" i="36"/>
  <c r="BS6" i="36" s="1"/>
  <c r="CR30" i="36"/>
  <c r="CS30" i="36" s="1"/>
  <c r="F18" i="36"/>
  <c r="G18" i="36" s="1"/>
  <c r="EE22" i="36"/>
  <c r="EF22" i="36" s="1"/>
  <c r="F19" i="36"/>
  <c r="G19" i="36" s="1"/>
  <c r="DR13" i="36"/>
  <c r="DS13" i="36" s="1"/>
  <c r="BE6" i="36"/>
  <c r="BF6" i="36" s="1"/>
  <c r="DR10" i="36"/>
  <c r="DS10" i="36" s="1"/>
  <c r="EE20" i="36"/>
  <c r="EF20" i="36" s="1"/>
  <c r="BE21" i="36"/>
  <c r="BF21" i="36" s="1"/>
  <c r="DR9" i="36"/>
  <c r="DS9" i="36" s="1"/>
  <c r="BE30" i="36"/>
  <c r="BF30" i="36" s="1"/>
  <c r="EE14" i="36"/>
  <c r="EF14" i="36" s="1"/>
  <c r="CR10" i="36"/>
  <c r="CS10" i="36" s="1"/>
  <c r="EE12" i="36"/>
  <c r="EF12" i="36" s="1"/>
  <c r="BE18" i="36"/>
  <c r="BF18" i="36" s="1"/>
  <c r="DE19" i="36"/>
  <c r="DF19" i="36" s="1"/>
  <c r="BE10" i="36"/>
  <c r="BF10" i="36" s="1"/>
  <c r="CE16" i="36"/>
  <c r="CF16" i="36" s="1"/>
  <c r="BE26" i="36"/>
  <c r="BF26" i="36" s="1"/>
  <c r="CR22" i="36"/>
  <c r="CS22" i="36" s="1"/>
  <c r="AR9" i="36"/>
  <c r="AS9" i="36" s="1"/>
  <c r="CE24" i="36"/>
  <c r="CF24" i="36" s="1"/>
  <c r="DE22" i="36"/>
  <c r="DF22" i="36" s="1"/>
  <c r="BE28" i="36"/>
  <c r="BF28" i="36" s="1"/>
  <c r="AE8" i="36"/>
  <c r="AF8" i="36" s="1"/>
  <c r="CR7" i="36"/>
  <c r="CS7" i="36" s="1"/>
  <c r="CR6" i="36"/>
  <c r="CS6" i="36" s="1"/>
  <c r="F20" i="36"/>
  <c r="G20" i="36" s="1"/>
  <c r="DE20" i="36"/>
  <c r="DF20" i="36" s="1"/>
  <c r="EE18" i="36"/>
  <c r="EF18" i="36" s="1"/>
  <c r="DE9" i="36"/>
  <c r="DF9" i="36" s="1"/>
  <c r="DR17" i="36"/>
  <c r="DS17" i="36" s="1"/>
  <c r="EE30" i="36"/>
  <c r="EF30" i="36" s="1"/>
  <c r="DR28" i="36"/>
  <c r="DS28" i="36" s="1"/>
  <c r="DR19" i="36"/>
  <c r="DS19" i="36" s="1"/>
  <c r="DR20" i="36"/>
  <c r="DS20" i="36" s="1"/>
  <c r="EE19" i="36"/>
  <c r="EF19" i="36" s="1"/>
  <c r="BE13" i="36"/>
  <c r="BF13" i="36" s="1"/>
  <c r="AR10" i="36"/>
  <c r="AS10" i="36" s="1"/>
  <c r="CE18" i="36"/>
  <c r="CF18" i="36" s="1"/>
  <c r="CR23" i="36"/>
  <c r="CS23" i="36" s="1"/>
  <c r="DE16" i="36"/>
  <c r="DF16" i="36" s="1"/>
  <c r="DE6" i="36"/>
  <c r="DF6" i="36" s="1"/>
  <c r="BR9" i="36"/>
  <c r="BS9" i="36" s="1"/>
  <c r="BE16" i="36"/>
  <c r="BF16" i="36" s="1"/>
  <c r="CE23" i="36"/>
  <c r="CF23" i="36" s="1"/>
  <c r="R8" i="36"/>
  <c r="S8" i="36" s="1"/>
  <c r="AR12" i="36"/>
  <c r="AS12" i="36" s="1"/>
  <c r="CE14" i="36"/>
  <c r="CF14" i="36" s="1"/>
  <c r="DE8" i="36"/>
  <c r="DF8" i="36" s="1"/>
  <c r="CR20" i="36"/>
  <c r="CS20" i="36" s="1"/>
  <c r="AR13" i="36"/>
  <c r="AS13" i="36" s="1"/>
  <c r="DE15" i="36"/>
  <c r="DF15" i="36" s="1"/>
  <c r="DR15" i="36"/>
  <c r="DS15" i="36" s="1"/>
  <c r="DE24" i="36"/>
  <c r="DF24" i="36" s="1"/>
  <c r="AR14" i="36"/>
  <c r="AS14" i="36" s="1"/>
  <c r="DR22" i="36"/>
  <c r="DS22" i="36" s="1"/>
  <c r="DE30" i="36"/>
  <c r="DF30" i="36" s="1"/>
  <c r="DR26" i="36"/>
  <c r="DS26" i="36" s="1"/>
  <c r="R9" i="36"/>
  <c r="S9" i="36" s="1"/>
  <c r="DR25" i="36"/>
  <c r="DS25" i="36" s="1"/>
  <c r="BE22" i="36"/>
  <c r="BF22" i="36" s="1"/>
  <c r="EE13" i="36"/>
  <c r="EF13" i="36" s="1"/>
  <c r="EE26" i="36"/>
  <c r="EF26" i="36" s="1"/>
  <c r="DE27" i="36"/>
  <c r="DF27" i="36" s="1"/>
  <c r="CR12" i="36"/>
  <c r="CS12" i="36" s="1"/>
  <c r="CR28" i="36"/>
  <c r="CS28" i="36" s="1"/>
  <c r="CE13" i="36"/>
  <c r="CF13" i="36" s="1"/>
  <c r="R10" i="36"/>
  <c r="S10" i="36" s="1"/>
  <c r="BE27" i="36"/>
  <c r="BF27" i="36" s="1"/>
  <c r="DE21" i="36"/>
  <c r="DF21" i="36" s="1"/>
  <c r="BE24" i="36"/>
  <c r="BF24" i="36" s="1"/>
  <c r="CE10" i="36"/>
  <c r="CF10" i="36" s="1"/>
  <c r="AE7" i="36"/>
  <c r="AF7" i="36" s="1"/>
  <c r="F16" i="36"/>
  <c r="G16" i="36" s="1"/>
  <c r="DR27" i="36"/>
  <c r="DS27" i="36" s="1"/>
  <c r="BR12" i="36"/>
  <c r="BS12" i="36" s="1"/>
  <c r="DE28" i="36"/>
  <c r="DF28" i="36" s="1"/>
  <c r="DR29" i="36"/>
  <c r="DS29" i="36" s="1"/>
  <c r="EE15" i="36"/>
  <c r="EF15" i="36" s="1"/>
  <c r="DR24" i="36"/>
  <c r="DS24" i="36" s="1"/>
  <c r="CE11" i="36"/>
  <c r="CF11" i="36" s="1"/>
  <c r="CE8" i="36"/>
  <c r="CF8" i="36" s="1"/>
  <c r="BR11" i="36"/>
  <c r="BS11" i="36" s="1"/>
  <c r="BR10" i="36"/>
  <c r="BS10" i="36" s="1"/>
  <c r="R6" i="36"/>
  <c r="S6" i="36" s="1"/>
  <c r="DR14" i="36"/>
  <c r="DS14" i="36" s="1"/>
  <c r="CR18" i="36"/>
  <c r="CS18" i="36" s="1"/>
  <c r="DR21" i="36"/>
  <c r="DS21" i="36" s="1"/>
  <c r="DR30" i="36"/>
  <c r="DS30" i="36" s="1"/>
  <c r="DR23" i="36"/>
  <c r="DS23" i="36" s="1"/>
  <c r="EE24" i="36"/>
  <c r="EF24" i="36" s="1"/>
  <c r="R7" i="36"/>
  <c r="S7" i="36" s="1"/>
  <c r="EE17" i="36"/>
  <c r="EF17" i="36" s="1"/>
  <c r="AR7" i="36"/>
  <c r="AS7" i="36" s="1"/>
  <c r="CE15" i="36"/>
  <c r="CF15" i="36" s="1"/>
  <c r="CE6" i="36"/>
  <c r="CF6" i="36" s="1"/>
  <c r="BE25" i="36"/>
  <c r="BF25" i="36" s="1"/>
  <c r="DE23" i="36"/>
  <c r="DF23" i="36" s="1"/>
  <c r="CE7" i="36"/>
  <c r="CF7" i="36" s="1"/>
  <c r="BE12" i="36"/>
  <c r="BF12" i="36" s="1"/>
  <c r="CR24" i="36"/>
  <c r="CS24" i="36" s="1"/>
  <c r="DE26" i="36"/>
  <c r="DF26" i="36" s="1"/>
  <c r="DR16" i="36"/>
  <c r="DS16" i="36" s="1"/>
  <c r="EE23" i="36"/>
  <c r="EF23" i="36" s="1"/>
  <c r="EE10" i="36"/>
  <c r="EF10" i="36" s="1"/>
  <c r="EE25" i="36"/>
  <c r="EF25" i="36" s="1"/>
  <c r="BE15" i="36"/>
  <c r="BF15" i="36" s="1"/>
  <c r="CR9" i="36"/>
  <c r="CS9" i="36" s="1"/>
  <c r="CR17" i="36"/>
  <c r="CS17" i="36" s="1"/>
  <c r="CE29" i="36"/>
  <c r="CF29" i="36" s="1"/>
  <c r="BE9" i="36"/>
  <c r="BF9" i="36" s="1"/>
  <c r="EE21" i="36"/>
  <c r="EF21" i="36" s="1"/>
  <c r="CR19" i="36"/>
  <c r="CS19" i="36" s="1"/>
  <c r="CE19" i="36"/>
  <c r="CF19" i="36" s="1"/>
  <c r="BE14" i="36"/>
  <c r="BF14" i="36" s="1"/>
  <c r="DE18" i="36"/>
  <c r="DF18" i="36" s="1"/>
  <c r="CE27" i="36"/>
  <c r="CF27" i="36" s="1"/>
  <c r="EE7" i="36"/>
  <c r="EF7" i="36" s="1"/>
  <c r="EE27" i="36"/>
  <c r="EF27" i="36" s="1"/>
  <c r="EE11" i="36"/>
  <c r="EF11" i="36" s="1"/>
  <c r="EE28" i="36"/>
  <c r="EF28" i="36" s="1"/>
  <c r="CE17" i="36"/>
  <c r="CF17" i="36" s="1"/>
  <c r="BR15" i="36"/>
  <c r="BS15" i="36" s="1"/>
  <c r="AR8" i="36"/>
  <c r="AS8" i="36" s="1"/>
  <c r="DE11" i="36"/>
  <c r="DF11" i="36" s="1"/>
  <c r="BR8" i="36"/>
  <c r="BS8" i="36" s="1"/>
  <c r="AE6" i="36"/>
  <c r="AF6" i="36" s="1"/>
  <c r="DE7" i="36"/>
  <c r="DF7" i="36" s="1"/>
  <c r="AE9" i="36"/>
  <c r="AF9" i="36" s="1"/>
  <c r="BE29" i="36"/>
  <c r="BF29" i="36" s="1"/>
  <c r="F17" i="36"/>
  <c r="G17" i="36" s="1"/>
  <c r="M66" i="38"/>
  <c r="M60" i="38"/>
  <c r="M52" i="38"/>
  <c r="M55" i="38"/>
  <c r="M45" i="38"/>
  <c r="L39" i="38"/>
  <c r="BR26" i="36" s="1"/>
  <c r="BS26" i="36" s="1"/>
  <c r="M39" i="38"/>
  <c r="L38" i="38"/>
  <c r="BR24" i="36" s="1"/>
  <c r="BS24" i="36" s="1"/>
  <c r="M38" i="38"/>
  <c r="L37" i="38"/>
  <c r="BR18" i="36" s="1"/>
  <c r="BS18" i="36" s="1"/>
  <c r="L32" i="38"/>
  <c r="AR28" i="36" s="1"/>
  <c r="AS28" i="36" s="1"/>
  <c r="M32" i="38"/>
  <c r="L31" i="38"/>
  <c r="AR25" i="36" s="1"/>
  <c r="AS25" i="36" s="1"/>
  <c r="M31" i="38"/>
  <c r="L30" i="38"/>
  <c r="AR20" i="36" s="1"/>
  <c r="AS20" i="36" s="1"/>
  <c r="L25" i="38"/>
  <c r="AE28" i="36" s="1"/>
  <c r="AF28" i="36" s="1"/>
  <c r="K25" i="38"/>
  <c r="M25" i="38" s="1"/>
  <c r="L24" i="38"/>
  <c r="AE23" i="36" s="1"/>
  <c r="AF23" i="36" s="1"/>
  <c r="K24" i="38"/>
  <c r="L23" i="38"/>
  <c r="AE19" i="36" s="1"/>
  <c r="AF19" i="36" s="1"/>
  <c r="K23" i="38"/>
  <c r="L22" i="38"/>
  <c r="AE13" i="36" s="1"/>
  <c r="AF13" i="36" s="1"/>
  <c r="M22" i="38"/>
  <c r="L18" i="38"/>
  <c r="R29" i="36" s="1"/>
  <c r="S29" i="36" s="1"/>
  <c r="K18" i="38"/>
  <c r="M18" i="38" s="1"/>
  <c r="L17" i="38"/>
  <c r="R21" i="36" s="1"/>
  <c r="S21" i="36" s="1"/>
  <c r="K17" i="38"/>
  <c r="L16" i="38"/>
  <c r="R16" i="36" s="1"/>
  <c r="S16" i="36" s="1"/>
  <c r="K16" i="38"/>
  <c r="L15" i="38"/>
  <c r="R12" i="36" s="1"/>
  <c r="S12" i="36" s="1"/>
  <c r="K15" i="38"/>
  <c r="M15" i="38" s="1"/>
  <c r="G29" i="36"/>
  <c r="K10" i="38"/>
  <c r="M10" i="38" s="1"/>
  <c r="L9" i="38"/>
  <c r="K9" i="38"/>
  <c r="M9" i="38" s="1"/>
  <c r="L8" i="38"/>
  <c r="K8" i="38"/>
  <c r="L7" i="38"/>
  <c r="F23" i="36" s="1"/>
  <c r="G23" i="36" s="1"/>
  <c r="K7" i="38"/>
  <c r="L6" i="38"/>
  <c r="K6" i="38"/>
  <c r="M6" i="38" s="1"/>
  <c r="K5" i="38"/>
  <c r="AR26" i="36" l="1"/>
  <c r="AS26" i="36" s="1"/>
  <c r="CT3" i="36"/>
  <c r="AR22" i="36"/>
  <c r="AS22" i="36" s="1"/>
  <c r="BR16" i="36"/>
  <c r="BS16" i="36" s="1"/>
  <c r="BG3" i="36"/>
  <c r="BH3" i="36"/>
  <c r="R30" i="36"/>
  <c r="S30" i="36" s="1"/>
  <c r="AR29" i="36"/>
  <c r="AS29" i="36" s="1"/>
  <c r="R26" i="36"/>
  <c r="S26" i="36" s="1"/>
  <c r="DT3" i="36"/>
  <c r="DU3" i="36"/>
  <c r="BR20" i="36"/>
  <c r="BS20" i="36" s="1"/>
  <c r="AE18" i="36"/>
  <c r="AF18" i="36" s="1"/>
  <c r="R27" i="36"/>
  <c r="S27" i="36" s="1"/>
  <c r="EH3" i="36"/>
  <c r="EG3" i="36"/>
  <c r="BR17" i="36"/>
  <c r="BS17" i="36" s="1"/>
  <c r="F26" i="36"/>
  <c r="G26" i="36" s="1"/>
  <c r="CH3" i="36"/>
  <c r="CG3" i="36"/>
  <c r="DH3" i="36"/>
  <c r="DG3" i="36"/>
  <c r="CU3" i="36"/>
  <c r="AE30" i="36"/>
  <c r="AF30" i="36" s="1"/>
  <c r="AR21" i="36"/>
  <c r="AS21" i="36" s="1"/>
  <c r="AE14" i="36"/>
  <c r="AF14" i="36" s="1"/>
  <c r="AR16" i="36"/>
  <c r="AS16" i="36" s="1"/>
  <c r="R19" i="36"/>
  <c r="S19" i="36" s="1"/>
  <c r="R20" i="36"/>
  <c r="S20" i="36" s="1"/>
  <c r="AE21" i="36"/>
  <c r="AF21" i="36" s="1"/>
  <c r="AR27" i="36"/>
  <c r="AS27" i="36" s="1"/>
  <c r="R15" i="36"/>
  <c r="S15" i="36" s="1"/>
  <c r="R18" i="36"/>
  <c r="S18" i="36" s="1"/>
  <c r="AE24" i="36"/>
  <c r="AF24" i="36" s="1"/>
  <c r="AE29" i="36"/>
  <c r="AF29" i="36" s="1"/>
  <c r="AE16" i="36"/>
  <c r="AF16" i="36" s="1"/>
  <c r="AR24" i="36"/>
  <c r="AS24" i="36" s="1"/>
  <c r="AR30" i="36"/>
  <c r="AS30" i="36" s="1"/>
  <c r="F27" i="36"/>
  <c r="G27" i="36" s="1"/>
  <c r="AE11" i="36"/>
  <c r="AF11" i="36" s="1"/>
  <c r="AE25" i="36"/>
  <c r="AF25" i="36" s="1"/>
  <c r="F22" i="36"/>
  <c r="G22" i="36" s="1"/>
  <c r="BR22" i="36"/>
  <c r="BS22" i="36" s="1"/>
  <c r="AE15" i="36"/>
  <c r="AF15" i="36" s="1"/>
  <c r="R25" i="36"/>
  <c r="S25" i="36" s="1"/>
  <c r="R24" i="36"/>
  <c r="S24" i="36" s="1"/>
  <c r="BR25" i="36"/>
  <c r="BS25" i="36" s="1"/>
  <c r="R17" i="36"/>
  <c r="S17" i="36" s="1"/>
  <c r="AE26" i="36"/>
  <c r="AF26" i="36" s="1"/>
  <c r="R13" i="36"/>
  <c r="S13" i="36" s="1"/>
  <c r="BR28" i="36"/>
  <c r="BS28" i="36" s="1"/>
  <c r="F25" i="36"/>
  <c r="G25" i="36" s="1"/>
  <c r="F24" i="36"/>
  <c r="G24" i="36" s="1"/>
  <c r="AE12" i="36"/>
  <c r="AF12" i="36" s="1"/>
  <c r="BR29" i="36"/>
  <c r="BS29" i="36" s="1"/>
  <c r="BR23" i="36"/>
  <c r="BS23" i="36" s="1"/>
  <c r="BR19" i="36"/>
  <c r="BS19" i="36" s="1"/>
  <c r="AE17" i="36"/>
  <c r="AF17" i="36" s="1"/>
  <c r="R22" i="36"/>
  <c r="S22" i="36" s="1"/>
  <c r="BR30" i="36"/>
  <c r="BS30" i="36" s="1"/>
  <c r="R11" i="36"/>
  <c r="S11" i="36" s="1"/>
  <c r="AR19" i="36"/>
  <c r="AS19" i="36" s="1"/>
  <c r="F21" i="36"/>
  <c r="G21" i="36" s="1"/>
  <c r="F28" i="36"/>
  <c r="G28" i="36" s="1"/>
  <c r="AE27" i="36"/>
  <c r="AF27" i="36" s="1"/>
  <c r="R28" i="36"/>
  <c r="S28" i="36" s="1"/>
  <c r="AE20" i="36"/>
  <c r="AF20" i="36" s="1"/>
  <c r="R14" i="36"/>
  <c r="S14" i="36" s="1"/>
  <c r="BR21" i="36"/>
  <c r="BS21" i="36" s="1"/>
  <c r="R23" i="36"/>
  <c r="S23" i="36" s="1"/>
  <c r="AE22" i="36"/>
  <c r="AF22" i="36" s="1"/>
  <c r="AR23" i="36"/>
  <c r="AS23" i="36" s="1"/>
  <c r="BR27" i="36"/>
  <c r="BS27" i="36" s="1"/>
  <c r="AR17" i="36"/>
  <c r="AS17" i="36" s="1"/>
  <c r="F30" i="36"/>
  <c r="G30" i="36" s="1"/>
  <c r="AR18" i="36"/>
  <c r="AS18" i="36" s="1"/>
  <c r="M36" i="38"/>
  <c r="M37" i="38"/>
  <c r="M30" i="38"/>
  <c r="M24" i="38"/>
  <c r="M16" i="38"/>
  <c r="M17" i="38"/>
  <c r="M23" i="38"/>
  <c r="M7" i="38"/>
  <c r="M5" i="38"/>
  <c r="M8" i="38"/>
  <c r="I1" i="36"/>
  <c r="I3" i="36" l="1"/>
  <c r="T3" i="36"/>
  <c r="U3" i="36"/>
  <c r="H3" i="36"/>
  <c r="AG3" i="36"/>
  <c r="AH3" i="36"/>
  <c r="AU3" i="36"/>
  <c r="BU3" i="36"/>
  <c r="AT3" i="36"/>
  <c r="BT3" i="36"/>
  <c r="K1" i="3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X28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manual inte and include both lower and top</t>
        </r>
      </text>
    </comment>
    <comment ref="X29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used auto inte</t>
        </r>
      </text>
    </comment>
    <comment ref="AR29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used auto integrator- with 15 in 1st col and 100 in 2nd col</t>
        </r>
      </text>
    </comment>
    <comment ref="BL29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used auto integrator- with 15 in 1st col and 100 in 2nd col</t>
        </r>
      </text>
    </comment>
  </commentList>
</comments>
</file>

<file path=xl/sharedStrings.xml><?xml version="1.0" encoding="utf-8"?>
<sst xmlns="http://schemas.openxmlformats.org/spreadsheetml/2006/main" count="1232" uniqueCount="338">
  <si>
    <t>Wt %</t>
  </si>
  <si>
    <t>Glycerol</t>
  </si>
  <si>
    <t>Target wt %</t>
  </si>
  <si>
    <t>µMol/uL</t>
  </si>
  <si>
    <t>RI</t>
  </si>
  <si>
    <t>Date Ran</t>
  </si>
  <si>
    <t>Sample</t>
  </si>
  <si>
    <t>Inj #</t>
  </si>
  <si>
    <t>Comment</t>
  </si>
  <si>
    <t>Mol % Cal.</t>
  </si>
  <si>
    <t>µMol Cal</t>
  </si>
  <si>
    <t>µMol H2O</t>
  </si>
  <si>
    <t>diff/avg</t>
  </si>
  <si>
    <t>mol/L</t>
  </si>
  <si>
    <t>Conc.</t>
  </si>
  <si>
    <t>res. time</t>
  </si>
  <si>
    <t>a.u.</t>
  </si>
  <si>
    <t>min</t>
  </si>
  <si>
    <t>--</t>
  </si>
  <si>
    <t>peak area</t>
  </si>
  <si>
    <t>Compound</t>
  </si>
  <si>
    <t>inj. Vol</t>
  </si>
  <si>
    <t>uL</t>
  </si>
  <si>
    <t>g/mol</t>
  </si>
  <si>
    <t>MW</t>
  </si>
  <si>
    <t>Density</t>
  </si>
  <si>
    <t>g/ml</t>
  </si>
  <si>
    <t>VLookUp</t>
  </si>
  <si>
    <t>VlookUp</t>
  </si>
  <si>
    <t>Wt%</t>
  </si>
  <si>
    <r>
      <t xml:space="preserve">At 270 nm (for PDA max, PDA sum also), there was also a </t>
    </r>
    <r>
      <rPr>
        <b/>
        <sz val="12"/>
        <color theme="1"/>
        <rFont val="Calibri"/>
        <family val="2"/>
        <scheme val="minor"/>
      </rPr>
      <t>VERY big peak at around 22.5 (also for 1,2 PD) mins which was not there in pure water</t>
    </r>
  </si>
  <si>
    <r>
      <t xml:space="preserve">At 270 nm, there was also a </t>
    </r>
    <r>
      <rPr>
        <b/>
        <sz val="12"/>
        <color theme="1"/>
        <rFont val="Calibri"/>
        <family val="2"/>
        <scheme val="minor"/>
      </rPr>
      <t>VERY big peak at around 22.5 mins (also there for 1,2 PD) which was not there in pure water</t>
    </r>
  </si>
  <si>
    <t>At 660 nm, the baseline was in negative regime</t>
  </si>
  <si>
    <t>At 660 nm, the area under the curve found significantly less and 4th and 5th samples have positive slope (first three samples have negative slope for the baseline)</t>
  </si>
  <si>
    <t>No peak</t>
  </si>
  <si>
    <t xml:space="preserve">No peak </t>
  </si>
  <si>
    <t>For PDA max, the baseline was shifted upward.</t>
  </si>
  <si>
    <t>Date Run</t>
  </si>
  <si>
    <t>Run Name</t>
  </si>
  <si>
    <t>Solvent</t>
  </si>
  <si>
    <t>R50-A-1</t>
  </si>
  <si>
    <t>Water</t>
  </si>
  <si>
    <t>Run Time</t>
  </si>
  <si>
    <t>mL</t>
  </si>
  <si>
    <t>Reactor Size</t>
  </si>
  <si>
    <t>Bar</t>
  </si>
  <si>
    <t>C</t>
  </si>
  <si>
    <t>Temp</t>
  </si>
  <si>
    <t>g</t>
  </si>
  <si>
    <t>g/mL</t>
  </si>
  <si>
    <t>Feed</t>
  </si>
  <si>
    <t>Cat. Mass</t>
  </si>
  <si>
    <t>Reaction Conditions</t>
    <phoneticPr fontId="0" type="noConversion"/>
  </si>
  <si>
    <t>Injection #</t>
  </si>
  <si>
    <t>Count / Ignore?</t>
  </si>
  <si>
    <t>Group*Count?</t>
  </si>
  <si>
    <t>RI Peak Areas</t>
  </si>
  <si>
    <t>.</t>
  </si>
  <si>
    <t>int</t>
  </si>
  <si>
    <t>slope</t>
  </si>
  <si>
    <t>Condition #</t>
  </si>
  <si>
    <t>ret. time (min)</t>
  </si>
  <si>
    <t>mols/L</t>
  </si>
  <si>
    <t>Conversion</t>
  </si>
  <si>
    <t>Feed R50-A-1</t>
  </si>
  <si>
    <t>Feed R50-A-2</t>
  </si>
  <si>
    <t>Date</t>
  </si>
  <si>
    <t>intercept</t>
  </si>
  <si>
    <t>mobile phase</t>
  </si>
  <si>
    <t>glycerol</t>
  </si>
  <si>
    <t>1,2-propanediol</t>
  </si>
  <si>
    <t>ethylene glycol</t>
  </si>
  <si>
    <t>1,3-propanediol</t>
  </si>
  <si>
    <t>1-propanol</t>
  </si>
  <si>
    <t>methanol</t>
  </si>
  <si>
    <t>ethanol</t>
  </si>
  <si>
    <t>acetone</t>
  </si>
  <si>
    <t>2-propanol</t>
  </si>
  <si>
    <t>??a</t>
  </si>
  <si>
    <t>??c</t>
  </si>
  <si>
    <t>glycerol_RI</t>
  </si>
  <si>
    <t>Reagent</t>
  </si>
  <si>
    <t>Pressure (H2)</t>
  </si>
  <si>
    <t>Condition</t>
  </si>
  <si>
    <t>Injection Time</t>
  </si>
  <si>
    <t>h</t>
  </si>
  <si>
    <t>Ignore=0</t>
  </si>
  <si>
    <t>Filtered Group</t>
  </si>
  <si>
    <t>Solution Mass</t>
  </si>
  <si>
    <t>Solution Density</t>
  </si>
  <si>
    <t>Averages</t>
  </si>
  <si>
    <t>mobile_RI</t>
  </si>
  <si>
    <t>glyerol_RI</t>
  </si>
  <si>
    <t>R50-A-2</t>
  </si>
  <si>
    <t>feed mobile_RI</t>
  </si>
  <si>
    <t>feed glycerol_RI</t>
  </si>
  <si>
    <t>feed</t>
  </si>
  <si>
    <t>C-balance</t>
  </si>
  <si>
    <t>R50-A-3</t>
  </si>
  <si>
    <t>Feed R50-A-3</t>
  </si>
  <si>
    <t>??1</t>
  </si>
  <si>
    <t>Cal Wt</t>
  </si>
  <si>
    <t>H2O Wt</t>
  </si>
  <si>
    <t>hydroxy acetone</t>
  </si>
  <si>
    <t>formic acid</t>
  </si>
  <si>
    <t>No peaks came out</t>
  </si>
  <si>
    <t>No Peaks</t>
  </si>
  <si>
    <t>ln(Conc)</t>
  </si>
  <si>
    <t>ln(pk area)</t>
  </si>
  <si>
    <t>Selectivity (C-atom-%)</t>
  </si>
  <si>
    <t>Feed R50-A-4</t>
  </si>
  <si>
    <t>R50-A-4</t>
  </si>
  <si>
    <t>Re-Run with SAME vial</t>
  </si>
  <si>
    <t>R50-Water-1</t>
  </si>
  <si>
    <t>R50-A-5</t>
  </si>
  <si>
    <t>Feed R50-A-5</t>
  </si>
  <si>
    <t>R50-A-6</t>
  </si>
  <si>
    <t>Feed R50-A-6</t>
  </si>
  <si>
    <t>Feed R50-A-7</t>
  </si>
  <si>
    <t>R50-A-7</t>
  </si>
  <si>
    <t>R50-A-8</t>
  </si>
  <si>
    <t>Feed R50-A-8</t>
  </si>
  <si>
    <t>ethanol_RI</t>
  </si>
  <si>
    <t>Sulfuric Acid</t>
  </si>
  <si>
    <t>Feed R300-A-1</t>
  </si>
  <si>
    <t>S1</t>
  </si>
  <si>
    <t>nothing showed up in analysis</t>
  </si>
  <si>
    <t>note- surprising peak found at 3 min and area around 22000</t>
  </si>
  <si>
    <t>R300-A-1-S1</t>
  </si>
  <si>
    <t>R300-A-1-S2</t>
  </si>
  <si>
    <t>R300-A-1-S3</t>
  </si>
  <si>
    <t>R300-A-1-S4</t>
  </si>
  <si>
    <t>R300-A-1-S5</t>
  </si>
  <si>
    <t>R300-A-1-S6</t>
  </si>
  <si>
    <t>R300-A-1-S7</t>
  </si>
  <si>
    <t>R300-A-1-S8</t>
  </si>
  <si>
    <t>Cat Batch</t>
  </si>
  <si>
    <t>A</t>
  </si>
  <si>
    <t>H2Cl6Pt6H2O</t>
  </si>
  <si>
    <t>PC 1 Soln Wt</t>
  </si>
  <si>
    <t>%</t>
  </si>
  <si>
    <t>PC 1 / Soln</t>
  </si>
  <si>
    <t>HReO4</t>
  </si>
  <si>
    <t>Norit SX-1G</t>
  </si>
  <si>
    <t>Pre-Courser (PC)</t>
  </si>
  <si>
    <t>Element</t>
  </si>
  <si>
    <t>Pt</t>
  </si>
  <si>
    <t>Re</t>
  </si>
  <si>
    <t>PC MW</t>
  </si>
  <si>
    <t>% Metal</t>
  </si>
  <si>
    <t>Metal MW</t>
  </si>
  <si>
    <t xml:space="preserve">Metal 1 </t>
  </si>
  <si>
    <t>Mols</t>
  </si>
  <si>
    <t>Metal 1</t>
  </si>
  <si>
    <t>PC 1</t>
  </si>
  <si>
    <t>PC 2</t>
  </si>
  <si>
    <t>PC 2 Soln Wt</t>
  </si>
  <si>
    <t>PC 2 / Soln</t>
  </si>
  <si>
    <t>Metal 2</t>
  </si>
  <si>
    <t>Incipient Factor</t>
  </si>
  <si>
    <t>Support</t>
  </si>
  <si>
    <t>Support wt</t>
  </si>
  <si>
    <t>Water from PCs</t>
  </si>
  <si>
    <t>Tot Water Needed</t>
  </si>
  <si>
    <t>Water Added (Theo)</t>
  </si>
  <si>
    <t>Water Added (Act)</t>
  </si>
  <si>
    <t>Dispersion</t>
  </si>
  <si>
    <t>Sites</t>
  </si>
  <si>
    <t>Tot Cat wt (Theo final)</t>
  </si>
  <si>
    <t>Pt wt %</t>
  </si>
  <si>
    <t>B</t>
  </si>
  <si>
    <t>mols</t>
  </si>
  <si>
    <t>Pt mol %</t>
  </si>
  <si>
    <t>Sub:Met</t>
  </si>
  <si>
    <t>R50-B-1</t>
  </si>
  <si>
    <t>R300-A-1-S8_0.5flow</t>
  </si>
  <si>
    <t>Gly_EG_.5flow</t>
  </si>
  <si>
    <t>Gly_EG</t>
  </si>
  <si>
    <t>Gly_EG_12PD_.5flow</t>
  </si>
  <si>
    <t>Gly_EG_12PD</t>
  </si>
  <si>
    <t>Gly-EG-H2O (0.5 flow)</t>
  </si>
  <si>
    <t>Feed R50-B-1</t>
  </si>
  <si>
    <t>R50-B-2</t>
  </si>
  <si>
    <t>Feed R50-B-2</t>
  </si>
  <si>
    <t>R50-B-3</t>
  </si>
  <si>
    <t>R50-B-4</t>
  </si>
  <si>
    <t>R50-B-5</t>
  </si>
  <si>
    <t>R50-B-6</t>
  </si>
  <si>
    <t>Feed R50-B-3</t>
  </si>
  <si>
    <t>Feed R50-B-4</t>
  </si>
  <si>
    <t>Feed R50-B-5</t>
  </si>
  <si>
    <t>Feed R50-B-6</t>
  </si>
  <si>
    <t>Feed R300-B-1</t>
  </si>
  <si>
    <t>R50-B-7</t>
  </si>
  <si>
    <t>R50-B-8</t>
  </si>
  <si>
    <t>R300-B-1-S1</t>
  </si>
  <si>
    <t>R300-B-2-S2</t>
  </si>
  <si>
    <t>R300-B-1-S2</t>
  </si>
  <si>
    <t>R300-B-1-S3</t>
  </si>
  <si>
    <t>R300-B-1-S4</t>
  </si>
  <si>
    <t>R300-B-1-S5</t>
  </si>
  <si>
    <t>R300-B-1-S7</t>
  </si>
  <si>
    <t>R300-B-1-S8</t>
  </si>
  <si>
    <t>R300-B-1-Ret</t>
  </si>
  <si>
    <t>R300-B-2-S1</t>
  </si>
  <si>
    <t>R300-B-2-S3</t>
  </si>
  <si>
    <t>R300-B-2-S4</t>
  </si>
  <si>
    <t>R300-B-2-S5</t>
  </si>
  <si>
    <t>R300-B-2-S6</t>
  </si>
  <si>
    <t>R300-B-2-Ret</t>
  </si>
  <si>
    <t>R300-B-2-S7</t>
  </si>
  <si>
    <t>Ethanol</t>
  </si>
  <si>
    <t>R50-C-1</t>
  </si>
  <si>
    <t>R50-C-2</t>
  </si>
  <si>
    <t>R50-C-3</t>
  </si>
  <si>
    <t>R50-C-4</t>
  </si>
  <si>
    <t>R50-C-5</t>
  </si>
  <si>
    <t>R50-C-6</t>
  </si>
  <si>
    <t>R50-C-7</t>
  </si>
  <si>
    <t>R300-C-1-S1</t>
  </si>
  <si>
    <t>R300-C-1-S2</t>
  </si>
  <si>
    <t>R300-C-1-S3</t>
  </si>
  <si>
    <t>R300-C-1-S4</t>
  </si>
  <si>
    <t>R300-C-1-S5</t>
  </si>
  <si>
    <t>R300-C-1-S6</t>
  </si>
  <si>
    <t>R300-C-1-S7</t>
  </si>
  <si>
    <t>R300-C-1-Ret</t>
  </si>
  <si>
    <t>at 8.3 min area=370, at 10.8 min area = 1611</t>
  </si>
  <si>
    <t>at 8.3 min area=356, at 10.8 min area = 1639</t>
  </si>
  <si>
    <t>at 8.3 min area=416, at 10.8 min area = 1631</t>
  </si>
  <si>
    <t>at 8.3 min area=335, at 10.8 min area = 1644</t>
  </si>
  <si>
    <t>at 8.3 min area=447, at 10.8 min area = 1583</t>
  </si>
  <si>
    <t>at 10.8 min area=440</t>
  </si>
  <si>
    <t>at 10.8 min area=408</t>
  </si>
  <si>
    <t>at 10.8 min area= 389</t>
  </si>
  <si>
    <t>at 10.8 min area= 441</t>
  </si>
  <si>
    <t>at 10.8 min area= 321</t>
  </si>
  <si>
    <t>there were two analysis for same sample and one's data were missing</t>
  </si>
  <si>
    <t>with almost same gly how convesion is increasing</t>
  </si>
  <si>
    <t>Feed R300-B-2</t>
  </si>
  <si>
    <t>our supposed to be ethylene glycol is coming out around 14.9 and area is positive @17.28</t>
  </si>
  <si>
    <t xml:space="preserve">this sample analysis is not readabele due to baseline </t>
  </si>
  <si>
    <t>HPLC lost prime while fillinng up mobile phase</t>
  </si>
  <si>
    <t>Feed R300-C-1</t>
  </si>
  <si>
    <t>17.3 mins has 363 positive area</t>
  </si>
  <si>
    <t>17.3 mins area 361</t>
  </si>
  <si>
    <t>17.3 mins area 426</t>
  </si>
  <si>
    <t>17.3 mins area 352</t>
  </si>
  <si>
    <t>17.3 mins area 340</t>
  </si>
  <si>
    <t>at 17.2 and 18.5 the area is positive</t>
  </si>
  <si>
    <t>A-1-S8</t>
  </si>
  <si>
    <t>A-1-S-8 (0.5 flow)</t>
  </si>
  <si>
    <t>Feed R50-C-1</t>
  </si>
  <si>
    <t>Feed R50-C-2</t>
  </si>
  <si>
    <t>Feed R50-C-4</t>
  </si>
  <si>
    <t>Feed R50-C-5</t>
  </si>
  <si>
    <t>gly peak include the tail peak</t>
  </si>
  <si>
    <t>1. glycerol tail peak is included and 2. yellow highlighted area is positive 3. sample S1 was taken after around 10 mins it reaches the 200 deg C(waiting for Pressure)</t>
  </si>
  <si>
    <t>Gly-C-1-S1</t>
  </si>
  <si>
    <t>Gly-C-1-S2</t>
  </si>
  <si>
    <t>Gly-C-1-S3</t>
  </si>
  <si>
    <t>Gly-C-1-S4</t>
  </si>
  <si>
    <t>Gly-C-1-S5</t>
  </si>
  <si>
    <t>Gly-C-1-S6</t>
  </si>
  <si>
    <t>Gly-C-1-S7</t>
  </si>
  <si>
    <t>Gly-C-1-S8</t>
  </si>
  <si>
    <t>Gly-C-1-Ret</t>
  </si>
  <si>
    <t>D</t>
  </si>
  <si>
    <t xml:space="preserve">Selectivity </t>
  </si>
  <si>
    <t>Gly300-D-1-S1</t>
  </si>
  <si>
    <t>Gly300-D-1-S2</t>
  </si>
  <si>
    <t>Gly300-D-1-S3</t>
  </si>
  <si>
    <t>Gly300-D-1-S4</t>
  </si>
  <si>
    <t>Gly300-D-1-S5</t>
  </si>
  <si>
    <t>Gly300-D-1-S6</t>
  </si>
  <si>
    <t>Gly300-D-1-S7</t>
  </si>
  <si>
    <t>Gly300-D-1-S8</t>
  </si>
  <si>
    <t>Gly300-D-1-Ret</t>
  </si>
  <si>
    <t>mmol/g</t>
  </si>
  <si>
    <t>Particle Size</t>
  </si>
  <si>
    <t>nm</t>
  </si>
  <si>
    <t>Sorption cat wt</t>
  </si>
  <si>
    <t>Metal Loading</t>
  </si>
  <si>
    <t>ethylene glycol_RI</t>
  </si>
  <si>
    <t>1,2-propanediol_RI</t>
  </si>
  <si>
    <t>1,3-propanediol_RI</t>
  </si>
  <si>
    <t>1-propanol_RI</t>
  </si>
  <si>
    <t>methanol_RI</t>
  </si>
  <si>
    <t>acetone_RI</t>
  </si>
  <si>
    <t>2-propanol_RI</t>
  </si>
  <si>
    <t>Z-test for each injection set</t>
  </si>
  <si>
    <t>Z-test for each injection set (conc)</t>
  </si>
  <si>
    <t>% Error for each injection set</t>
  </si>
  <si>
    <t>Gly300-D-1-Pre-A</t>
  </si>
  <si>
    <t>Gly300-D-1-Pre-B</t>
  </si>
  <si>
    <t>Gly300-D-1-Pre-D</t>
  </si>
  <si>
    <t>Gly300-D-1-Pre-C</t>
  </si>
  <si>
    <r>
      <t>Feed Gly-300-D-Pre-A</t>
    </r>
    <r>
      <rPr>
        <sz val="10"/>
        <color theme="1"/>
        <rFont val="Calibri"/>
        <family val="2"/>
        <scheme val="minor"/>
      </rPr>
      <t>(30 min mixing first sample)</t>
    </r>
  </si>
  <si>
    <r>
      <t>Feed Gly-300-D-Pre-B</t>
    </r>
    <r>
      <rPr>
        <sz val="10"/>
        <color theme="1"/>
        <rFont val="Calibri"/>
        <family val="2"/>
        <scheme val="minor"/>
      </rPr>
      <t>(30 min mixing 2nd sample)</t>
    </r>
  </si>
  <si>
    <r>
      <t>Feed Gly-300-D-Pre-C-</t>
    </r>
    <r>
      <rPr>
        <sz val="10"/>
        <color theme="1"/>
        <rFont val="Calibri"/>
        <family val="2"/>
        <scheme val="minor"/>
      </rPr>
      <t>(2hrs of  mixing after two days first sample)</t>
    </r>
  </si>
  <si>
    <r>
      <t>Feed Gly-300-D-Pre-D-</t>
    </r>
    <r>
      <rPr>
        <sz val="10"/>
        <color theme="1"/>
        <rFont val="Calibri"/>
        <family val="2"/>
        <scheme val="minor"/>
      </rPr>
      <t>(2hrs of  mixing after two days 2nd sample)</t>
    </r>
  </si>
  <si>
    <t>bad baseleine</t>
  </si>
  <si>
    <t>bad baseline</t>
  </si>
  <si>
    <t>poor base line</t>
  </si>
  <si>
    <t>poor baseline</t>
  </si>
  <si>
    <t xml:space="preserve"> deviation from manual</t>
  </si>
  <si>
    <t>Peak Area</t>
  </si>
  <si>
    <t>Feed Gly-300-C-1</t>
  </si>
  <si>
    <t>Gly300-D-2-Pre</t>
  </si>
  <si>
    <r>
      <t>Feed Gly-300-D-1-Pre-D-</t>
    </r>
    <r>
      <rPr>
        <sz val="10"/>
        <color theme="1"/>
        <rFont val="Calibri"/>
        <family val="2"/>
        <scheme val="minor"/>
      </rPr>
      <t>(2hrs of  mixing after two days 2nd sample)</t>
    </r>
  </si>
  <si>
    <r>
      <t>Feed Gly-300-D-1-Pre-C-</t>
    </r>
    <r>
      <rPr>
        <sz val="10"/>
        <color theme="1"/>
        <rFont val="Calibri"/>
        <family val="2"/>
        <scheme val="minor"/>
      </rPr>
      <t>(2hrs of  mixing after two days first sample)</t>
    </r>
  </si>
  <si>
    <r>
      <t>Feed Gly-300-D-Pre-1-B</t>
    </r>
    <r>
      <rPr>
        <sz val="10"/>
        <color theme="1"/>
        <rFont val="Calibri"/>
        <family val="2"/>
        <scheme val="minor"/>
      </rPr>
      <t>(30 min mixing 2nd sample)</t>
    </r>
  </si>
  <si>
    <r>
      <t>Feed Gly-300-D-1-Pre-A</t>
    </r>
    <r>
      <rPr>
        <sz val="10"/>
        <color theme="1"/>
        <rFont val="Calibri"/>
        <family val="2"/>
        <scheme val="minor"/>
      </rPr>
      <t>(30 min mixing first sample)</t>
    </r>
  </si>
  <si>
    <t>no peak</t>
  </si>
  <si>
    <t>Gly300-D-1-water-clean-after2hr</t>
  </si>
  <si>
    <t>Gly300-D-1-water-clean-after4hr</t>
  </si>
  <si>
    <t>poor baseline and peak at 5.6</t>
  </si>
  <si>
    <t>at 5.017 area 31937</t>
  </si>
  <si>
    <t>at 22.028 area is 17783</t>
  </si>
  <si>
    <t>Gly300-D-2-Pretreatment-water</t>
  </si>
  <si>
    <t>at 21.546 area is 20935</t>
  </si>
  <si>
    <t>Gly300-D-2-S1</t>
  </si>
  <si>
    <t>Gly300-D-2-S2</t>
  </si>
  <si>
    <t>Gly300-D-2-S3</t>
  </si>
  <si>
    <t>Gly300-D-2-S4</t>
  </si>
  <si>
    <t>Gly300-D-2-S5</t>
  </si>
  <si>
    <t>Gly300-D-2-S6</t>
  </si>
  <si>
    <t>Gly300-D-2-S7</t>
  </si>
  <si>
    <t>Gly300-D-2-S8</t>
  </si>
  <si>
    <t>Gly300-D-2-S9</t>
  </si>
  <si>
    <t>Gly300-D-2-S10</t>
  </si>
  <si>
    <t>Gly300-D-2-S11</t>
  </si>
  <si>
    <t>Gly300-D-2-S12</t>
  </si>
  <si>
    <t>Gly300-D-2-S13</t>
  </si>
  <si>
    <t>Gly300-D-2-S14</t>
  </si>
  <si>
    <t>Gly300-D-2-S15</t>
  </si>
  <si>
    <t>Gly300-D-2-S16</t>
  </si>
  <si>
    <t>Gly300-D-2-Ret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</si>
</sst>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00%"/>
    <numFmt numFmtId="166" formatCode="0.000"/>
    <numFmt numFmtId="167" formatCode="0.0000"/>
    <numFmt numFmtId="168" formatCode="0.00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 tint="-0.899990844447157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2">
    <xf numFmtId="0" fontId="0" fillId="0" borderId="0" xfId="0"/>
    <xf numFmtId="0" fontId="4" fillId="0" borderId="0" xfId="0" applyFont="1" applyFill="1" applyBorder="1"/>
    <xf numFmtId="164" fontId="4" fillId="0" borderId="0" xfId="1" applyNumberFormat="1" applyFont="1" applyFill="1" applyBorder="1"/>
    <xf numFmtId="0" fontId="0" fillId="0" borderId="0" xfId="0" applyFont="1" applyFill="1" applyBorder="1"/>
    <xf numFmtId="0" fontId="5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/>
    </xf>
    <xf numFmtId="164" fontId="1" fillId="0" borderId="0" xfId="1" applyNumberFormat="1" applyFont="1" applyFill="1" applyBorder="1"/>
    <xf numFmtId="10" fontId="1" fillId="0" borderId="0" xfId="1" applyNumberFormat="1" applyFont="1" applyFill="1" applyBorder="1"/>
    <xf numFmtId="0" fontId="0" fillId="0" borderId="0" xfId="0" applyFont="1" applyFill="1" applyBorder="1" applyAlignment="1">
      <alignment horizontal="right"/>
    </xf>
    <xf numFmtId="0" fontId="0" fillId="0" borderId="0" xfId="0" quotePrefix="1" applyFont="1" applyFill="1" applyBorder="1" applyAlignment="1">
      <alignment horizontal="right" vertical="center"/>
    </xf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horizontal="right" vertical="center"/>
    </xf>
    <xf numFmtId="165" fontId="0" fillId="0" borderId="0" xfId="0" applyNumberFormat="1" applyFont="1" applyFill="1" applyBorder="1"/>
    <xf numFmtId="164" fontId="0" fillId="0" borderId="0" xfId="1" applyNumberFormat="1" applyFont="1" applyFill="1" applyBorder="1"/>
    <xf numFmtId="164" fontId="4" fillId="0" borderId="0" xfId="0" applyNumberFormat="1" applyFont="1" applyFill="1" applyBorder="1"/>
    <xf numFmtId="14" fontId="0" fillId="0" borderId="0" xfId="0" applyNumberFormat="1" applyFont="1" applyFill="1" applyBorder="1"/>
    <xf numFmtId="0" fontId="4" fillId="0" borderId="0" xfId="0" applyFont="1" applyFill="1" applyBorder="1" applyAlignment="1">
      <alignment horizontal="left"/>
    </xf>
    <xf numFmtId="0" fontId="4" fillId="0" borderId="0" xfId="0" quotePrefix="1" applyFont="1" applyFill="1" applyBorder="1" applyAlignment="1">
      <alignment horizontal="right" vertical="center"/>
    </xf>
    <xf numFmtId="0" fontId="0" fillId="0" borderId="0" xfId="0" quotePrefix="1" applyFont="1" applyFill="1" applyBorder="1"/>
    <xf numFmtId="0" fontId="4" fillId="0" borderId="0" xfId="0" applyFont="1"/>
    <xf numFmtId="0" fontId="0" fillId="0" borderId="0" xfId="0" applyFont="1"/>
    <xf numFmtId="2" fontId="0" fillId="0" borderId="0" xfId="0" applyNumberFormat="1" applyFont="1"/>
    <xf numFmtId="2" fontId="0" fillId="0" borderId="0" xfId="0" applyNumberFormat="1" applyFont="1" applyBorder="1"/>
    <xf numFmtId="2" fontId="0" fillId="0" borderId="0" xfId="0" applyNumberFormat="1" applyBorder="1"/>
    <xf numFmtId="2" fontId="4" fillId="0" borderId="0" xfId="0" applyNumberFormat="1" applyFont="1" applyFill="1" applyBorder="1"/>
    <xf numFmtId="2" fontId="0" fillId="0" borderId="0" xfId="0" applyNumberFormat="1"/>
    <xf numFmtId="2" fontId="4" fillId="0" borderId="0" xfId="0" applyNumberFormat="1" applyFont="1"/>
    <xf numFmtId="166" fontId="4" fillId="0" borderId="0" xfId="0" applyNumberFormat="1" applyFont="1" applyFill="1" applyBorder="1"/>
    <xf numFmtId="166" fontId="0" fillId="0" borderId="0" xfId="0" applyNumberFormat="1" applyFont="1" applyFill="1" applyBorder="1"/>
    <xf numFmtId="166" fontId="0" fillId="0" borderId="0" xfId="0" applyNumberFormat="1"/>
    <xf numFmtId="10" fontId="4" fillId="0" borderId="0" xfId="0" applyNumberFormat="1" applyFont="1" applyFill="1" applyBorder="1"/>
    <xf numFmtId="10" fontId="0" fillId="0" borderId="0" xfId="0" applyNumberFormat="1" applyFont="1" applyFill="1" applyBorder="1"/>
    <xf numFmtId="10" fontId="4" fillId="0" borderId="0" xfId="0" applyNumberFormat="1" applyFont="1" applyFill="1" applyBorder="1" applyAlignment="1">
      <alignment horizontal="left"/>
    </xf>
    <xf numFmtId="10" fontId="0" fillId="0" borderId="0" xfId="0" applyNumberFormat="1" applyFont="1" applyFill="1" applyBorder="1" applyAlignment="1">
      <alignment horizontal="right" vertical="center"/>
    </xf>
    <xf numFmtId="10" fontId="0" fillId="0" borderId="0" xfId="0" applyNumberFormat="1" applyFont="1" applyFill="1" applyBorder="1" applyAlignment="1">
      <alignment vertical="center"/>
    </xf>
    <xf numFmtId="10" fontId="0" fillId="0" borderId="0" xfId="0" applyNumberFormat="1" applyFont="1" applyFill="1" applyBorder="1" applyAlignment="1">
      <alignment horizontal="right"/>
    </xf>
    <xf numFmtId="164" fontId="0" fillId="0" borderId="0" xfId="0" applyNumberFormat="1" applyFont="1" applyFill="1" applyBorder="1"/>
    <xf numFmtId="164" fontId="4" fillId="0" borderId="0" xfId="0" applyNumberFormat="1" applyFont="1" applyFill="1" applyBorder="1" applyAlignment="1">
      <alignment horizontal="left"/>
    </xf>
    <xf numFmtId="164" fontId="0" fillId="0" borderId="0" xfId="0" applyNumberFormat="1" applyFont="1" applyFill="1" applyBorder="1" applyAlignment="1">
      <alignment horizontal="right" vertical="center"/>
    </xf>
    <xf numFmtId="164" fontId="0" fillId="0" borderId="0" xfId="0" applyNumberFormat="1" applyFont="1" applyFill="1" applyBorder="1" applyAlignment="1">
      <alignment vertical="center"/>
    </xf>
    <xf numFmtId="164" fontId="0" fillId="0" borderId="0" xfId="0" applyNumberFormat="1" applyFont="1" applyFill="1" applyBorder="1" applyAlignment="1">
      <alignment horizontal="right"/>
    </xf>
    <xf numFmtId="1" fontId="1" fillId="0" borderId="0" xfId="1" applyNumberFormat="1" applyFont="1" applyFill="1" applyBorder="1"/>
    <xf numFmtId="1" fontId="0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left"/>
    </xf>
    <xf numFmtId="166" fontId="1" fillId="0" borderId="0" xfId="1" applyNumberFormat="1" applyFont="1" applyFill="1" applyBorder="1"/>
    <xf numFmtId="0" fontId="0" fillId="0" borderId="0" xfId="0" applyFill="1"/>
    <xf numFmtId="1" fontId="0" fillId="0" borderId="0" xfId="1" applyNumberFormat="1" applyFont="1" applyFill="1" applyBorder="1"/>
    <xf numFmtId="14" fontId="0" fillId="0" borderId="0" xfId="0" applyNumberFormat="1"/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6" fillId="0" borderId="0" xfId="0" applyFont="1" applyAlignment="1">
      <alignment horizontal="right"/>
    </xf>
    <xf numFmtId="0" fontId="6" fillId="0" borderId="0" xfId="0" applyFont="1"/>
    <xf numFmtId="0" fontId="6" fillId="0" borderId="0" xfId="0" applyFont="1" applyFill="1"/>
    <xf numFmtId="0" fontId="10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right"/>
    </xf>
    <xf numFmtId="2" fontId="6" fillId="0" borderId="0" xfId="0" applyNumberFormat="1" applyFont="1"/>
    <xf numFmtId="166" fontId="9" fillId="0" borderId="0" xfId="0" applyNumberFormat="1" applyFont="1" applyFill="1" applyAlignment="1">
      <alignment horizontal="right"/>
    </xf>
    <xf numFmtId="0" fontId="9" fillId="0" borderId="0" xfId="0" applyFont="1" applyFill="1" applyAlignment="1">
      <alignment horizontal="right"/>
    </xf>
    <xf numFmtId="0" fontId="7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2" fontId="8" fillId="0" borderId="0" xfId="0" applyNumberFormat="1" applyFont="1" applyFill="1" applyAlignment="1">
      <alignment horizontal="center" vertical="center"/>
    </xf>
    <xf numFmtId="2" fontId="6" fillId="0" borderId="0" xfId="0" applyNumberFormat="1" applyFont="1" applyAlignment="1">
      <alignment horizontal="left" vertical="center"/>
    </xf>
    <xf numFmtId="2" fontId="9" fillId="0" borderId="0" xfId="0" applyNumberFormat="1" applyFont="1" applyFill="1" applyAlignment="1">
      <alignment horizontal="left" vertical="center"/>
    </xf>
    <xf numFmtId="2" fontId="10" fillId="0" borderId="0" xfId="0" applyNumberFormat="1" applyFont="1" applyAlignment="1">
      <alignment horizontal="left" vertical="center"/>
    </xf>
    <xf numFmtId="166" fontId="6" fillId="0" borderId="0" xfId="0" applyNumberFormat="1" applyFont="1" applyAlignment="1">
      <alignment horizontal="right"/>
    </xf>
    <xf numFmtId="166" fontId="6" fillId="0" borderId="0" xfId="0" applyNumberFormat="1" applyFont="1"/>
    <xf numFmtId="167" fontId="6" fillId="0" borderId="0" xfId="0" applyNumberFormat="1" applyFont="1" applyAlignment="1">
      <alignment horizontal="center" vertical="center"/>
    </xf>
    <xf numFmtId="167" fontId="9" fillId="0" borderId="0" xfId="0" applyNumberFormat="1" applyFont="1" applyFill="1" applyAlignment="1">
      <alignment horizontal="left" vertical="center"/>
    </xf>
    <xf numFmtId="167" fontId="6" fillId="0" borderId="0" xfId="0" applyNumberFormat="1" applyFont="1"/>
    <xf numFmtId="10" fontId="6" fillId="0" borderId="0" xfId="1" applyNumberFormat="1" applyFont="1"/>
    <xf numFmtId="0" fontId="6" fillId="0" borderId="0" xfId="0" applyFont="1" applyFill="1" applyBorder="1"/>
    <xf numFmtId="0" fontId="10" fillId="0" borderId="0" xfId="0" applyFont="1" applyFill="1" applyBorder="1" applyAlignment="1">
      <alignment horizontal="center" vertical="center"/>
    </xf>
    <xf numFmtId="14" fontId="7" fillId="0" borderId="0" xfId="0" applyNumberFormat="1" applyFont="1" applyFill="1" applyAlignment="1">
      <alignment horizontal="center" vertical="center"/>
    </xf>
    <xf numFmtId="1" fontId="6" fillId="0" borderId="0" xfId="0" applyNumberFormat="1" applyFont="1" applyAlignment="1">
      <alignment horizontal="right"/>
    </xf>
    <xf numFmtId="0" fontId="7" fillId="0" borderId="0" xfId="0" applyFont="1" applyFill="1" applyAlignment="1">
      <alignment horizontal="left" vertical="center"/>
    </xf>
    <xf numFmtId="9" fontId="0" fillId="0" borderId="0" xfId="1" applyFont="1"/>
    <xf numFmtId="0" fontId="11" fillId="0" borderId="0" xfId="0" applyFont="1"/>
    <xf numFmtId="0" fontId="8" fillId="0" borderId="0" xfId="0" applyFont="1" applyFill="1" applyAlignment="1">
      <alignment horizontal="left" vertical="center"/>
    </xf>
    <xf numFmtId="0" fontId="7" fillId="0" borderId="0" xfId="0" applyNumberFormat="1" applyFont="1" applyFill="1" applyAlignment="1">
      <alignment horizontal="center" vertical="center"/>
    </xf>
    <xf numFmtId="2" fontId="8" fillId="0" borderId="0" xfId="0" applyNumberFormat="1" applyFont="1" applyFill="1" applyAlignment="1">
      <alignment horizontal="left" vertical="center"/>
    </xf>
    <xf numFmtId="2" fontId="12" fillId="0" borderId="0" xfId="0" applyNumberFormat="1" applyFont="1" applyAlignment="1">
      <alignment horizontal="center" vertical="center"/>
    </xf>
    <xf numFmtId="0" fontId="6" fillId="0" borderId="0" xfId="0" quotePrefix="1" applyFont="1"/>
    <xf numFmtId="0" fontId="0" fillId="0" borderId="0" xfId="0" applyNumberFormat="1" applyFont="1" applyFill="1" applyBorder="1"/>
    <xf numFmtId="165" fontId="4" fillId="0" borderId="0" xfId="0" applyNumberFormat="1" applyFont="1" applyFill="1" applyBorder="1"/>
    <xf numFmtId="165" fontId="0" fillId="0" borderId="0" xfId="0" applyNumberFormat="1"/>
    <xf numFmtId="9" fontId="13" fillId="0" borderId="0" xfId="1" applyFont="1"/>
    <xf numFmtId="1" fontId="1" fillId="0" borderId="0" xfId="1" applyNumberFormat="1" applyFont="1" applyFill="1" applyBorder="1"/>
    <xf numFmtId="166" fontId="1" fillId="0" borderId="0" xfId="1" applyNumberFormat="1" applyFont="1" applyFill="1" applyBorder="1"/>
    <xf numFmtId="1" fontId="1" fillId="0" borderId="0" xfId="1" applyNumberFormat="1" applyFont="1" applyFill="1" applyBorder="1"/>
    <xf numFmtId="166" fontId="1" fillId="0" borderId="0" xfId="1" applyNumberFormat="1" applyFont="1" applyFill="1" applyBorder="1"/>
    <xf numFmtId="1" fontId="1" fillId="0" borderId="0" xfId="1" applyNumberFormat="1" applyFont="1" applyFill="1" applyBorder="1"/>
    <xf numFmtId="166" fontId="1" fillId="0" borderId="0" xfId="1" applyNumberFormat="1" applyFont="1" applyFill="1" applyBorder="1"/>
    <xf numFmtId="14" fontId="0" fillId="0" borderId="0" xfId="0" applyNumberFormat="1" applyFont="1" applyFill="1" applyBorder="1"/>
    <xf numFmtId="14" fontId="0" fillId="0" borderId="0" xfId="0" applyNumberFormat="1" applyFont="1" applyFill="1" applyBorder="1"/>
    <xf numFmtId="14" fontId="0" fillId="0" borderId="0" xfId="0" applyNumberFormat="1" applyFont="1" applyFill="1" applyBorder="1"/>
    <xf numFmtId="14" fontId="0" fillId="0" borderId="0" xfId="0" applyNumberFormat="1" applyFont="1" applyFill="1" applyBorder="1"/>
    <xf numFmtId="14" fontId="13" fillId="0" borderId="0" xfId="0" applyNumberFormat="1" applyFont="1"/>
    <xf numFmtId="0" fontId="13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14" fontId="0" fillId="0" borderId="0" xfId="0" applyNumberFormat="1" applyFont="1" applyFill="1" applyBorder="1"/>
    <xf numFmtId="1" fontId="1" fillId="0" borderId="0" xfId="1" applyNumberFormat="1" applyFont="1" applyFill="1" applyBorder="1"/>
    <xf numFmtId="166" fontId="1" fillId="0" borderId="0" xfId="1" applyNumberFormat="1" applyFont="1" applyFill="1" applyBorder="1"/>
    <xf numFmtId="14" fontId="0" fillId="0" borderId="0" xfId="0" applyNumberFormat="1" applyFont="1" applyFill="1" applyBorder="1"/>
    <xf numFmtId="0" fontId="0" fillId="0" borderId="0" xfId="0" applyFont="1" applyFill="1" applyBorder="1"/>
    <xf numFmtId="166" fontId="0" fillId="0" borderId="0" xfId="0" applyNumberFormat="1" applyFont="1" applyFill="1" applyBorder="1"/>
    <xf numFmtId="14" fontId="0" fillId="0" borderId="0" xfId="0" applyNumberFormat="1" applyFont="1" applyFill="1" applyBorder="1"/>
    <xf numFmtId="1" fontId="1" fillId="0" borderId="0" xfId="1" applyNumberFormat="1" applyFont="1" applyFill="1" applyBorder="1"/>
    <xf numFmtId="166" fontId="1" fillId="0" borderId="0" xfId="1" applyNumberFormat="1" applyFont="1" applyFill="1" applyBorder="1"/>
    <xf numFmtId="0" fontId="0" fillId="0" borderId="0" xfId="0" applyFont="1" applyFill="1" applyBorder="1"/>
    <xf numFmtId="14" fontId="0" fillId="0" borderId="0" xfId="0" applyNumberFormat="1" applyFont="1" applyFill="1" applyBorder="1"/>
    <xf numFmtId="0" fontId="4" fillId="0" borderId="0" xfId="0" applyFont="1"/>
    <xf numFmtId="0" fontId="4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/>
    </xf>
    <xf numFmtId="164" fontId="6" fillId="0" borderId="0" xfId="1" applyNumberFormat="1" applyFont="1"/>
    <xf numFmtId="9" fontId="0" fillId="0" borderId="0" xfId="0" applyNumberFormat="1"/>
    <xf numFmtId="166" fontId="6" fillId="0" borderId="0" xfId="1" applyNumberFormat="1" applyFont="1"/>
    <xf numFmtId="1" fontId="0" fillId="0" borderId="0" xfId="0" applyNumberFormat="1"/>
    <xf numFmtId="2" fontId="6" fillId="0" borderId="0" xfId="0" applyNumberFormat="1" applyFont="1" applyFill="1" applyAlignment="1">
      <alignment horizontal="right"/>
    </xf>
    <xf numFmtId="0" fontId="10" fillId="0" borderId="0" xfId="0" applyFont="1" applyAlignment="1">
      <alignment horizontal="right"/>
    </xf>
    <xf numFmtId="0" fontId="10" fillId="0" borderId="0" xfId="0" applyFont="1"/>
    <xf numFmtId="0" fontId="10" fillId="2" borderId="0" xfId="0" applyFont="1" applyFill="1" applyAlignment="1">
      <alignment horizontal="center" vertical="center"/>
    </xf>
    <xf numFmtId="167" fontId="0" fillId="0" borderId="0" xfId="0" applyNumberFormat="1"/>
    <xf numFmtId="167" fontId="13" fillId="0" borderId="0" xfId="0" applyNumberFormat="1" applyFont="1"/>
    <xf numFmtId="168" fontId="0" fillId="0" borderId="0" xfId="0" applyNumberFormat="1"/>
    <xf numFmtId="164" fontId="0" fillId="0" borderId="0" xfId="1" applyNumberFormat="1" applyFont="1"/>
    <xf numFmtId="0" fontId="0" fillId="0" borderId="0" xfId="0" applyBorder="1"/>
    <xf numFmtId="0" fontId="14" fillId="0" borderId="0" xfId="0" applyFont="1" applyAlignment="1">
      <alignment wrapText="1"/>
    </xf>
    <xf numFmtId="165" fontId="0" fillId="0" borderId="0" xfId="1" applyNumberFormat="1" applyFont="1"/>
    <xf numFmtId="0" fontId="10" fillId="0" borderId="0" xfId="0" applyFont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6" fillId="2" borderId="0" xfId="0" applyFont="1" applyFill="1"/>
    <xf numFmtId="0" fontId="0" fillId="3" borderId="0" xfId="0" applyFill="1"/>
    <xf numFmtId="0" fontId="0" fillId="3" borderId="0" xfId="0" applyFont="1" applyFill="1"/>
    <xf numFmtId="14" fontId="13" fillId="3" borderId="0" xfId="0" applyNumberFormat="1" applyFont="1" applyFill="1"/>
    <xf numFmtId="9" fontId="0" fillId="3" borderId="0" xfId="0" applyNumberFormat="1" applyFill="1"/>
    <xf numFmtId="167" fontId="0" fillId="3" borderId="0" xfId="0" applyNumberFormat="1" applyFill="1"/>
    <xf numFmtId="14" fontId="13" fillId="0" borderId="0" xfId="0" applyNumberFormat="1" applyFont="1" applyFill="1"/>
    <xf numFmtId="9" fontId="0" fillId="0" borderId="0" xfId="0" applyNumberFormat="1" applyFill="1"/>
    <xf numFmtId="167" fontId="0" fillId="0" borderId="0" xfId="0" applyNumberFormat="1" applyFill="1"/>
    <xf numFmtId="0" fontId="0" fillId="0" borderId="0" xfId="0" applyFont="1" applyFill="1"/>
    <xf numFmtId="0" fontId="6" fillId="2" borderId="0" xfId="0" applyFont="1" applyFill="1" applyAlignment="1">
      <alignment horizontal="right"/>
    </xf>
    <xf numFmtId="1" fontId="6" fillId="0" borderId="0" xfId="0" applyNumberFormat="1" applyFont="1" applyFill="1"/>
    <xf numFmtId="0" fontId="17" fillId="0" borderId="0" xfId="0" applyFont="1"/>
    <xf numFmtId="166" fontId="6" fillId="0" borderId="1" xfId="0" applyNumberFormat="1" applyFont="1" applyBorder="1"/>
    <xf numFmtId="166" fontId="6" fillId="0" borderId="2" xfId="0" applyNumberFormat="1" applyFont="1" applyBorder="1"/>
    <xf numFmtId="166" fontId="6" fillId="0" borderId="3" xfId="0" applyNumberFormat="1" applyFont="1" applyBorder="1"/>
    <xf numFmtId="166" fontId="6" fillId="0" borderId="4" xfId="0" applyNumberFormat="1" applyFont="1" applyBorder="1"/>
    <xf numFmtId="166" fontId="6" fillId="0" borderId="0" xfId="0" applyNumberFormat="1" applyFont="1" applyBorder="1"/>
    <xf numFmtId="166" fontId="6" fillId="0" borderId="5" xfId="0" applyNumberFormat="1" applyFont="1" applyBorder="1"/>
    <xf numFmtId="166" fontId="6" fillId="0" borderId="6" xfId="0" applyNumberFormat="1" applyFont="1" applyBorder="1"/>
    <xf numFmtId="166" fontId="6" fillId="0" borderId="7" xfId="0" applyNumberFormat="1" applyFont="1" applyBorder="1"/>
    <xf numFmtId="166" fontId="6" fillId="0" borderId="8" xfId="0" applyNumberFormat="1" applyFont="1" applyBorder="1"/>
    <xf numFmtId="0" fontId="18" fillId="0" borderId="0" xfId="0" applyFont="1" applyFill="1" applyAlignment="1">
      <alignment horizontal="center" vertical="center"/>
    </xf>
    <xf numFmtId="1" fontId="19" fillId="0" borderId="0" xfId="0" applyNumberFormat="1" applyFont="1" applyFill="1" applyBorder="1"/>
    <xf numFmtId="0" fontId="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</cellXfs>
  <cellStyles count="1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Percent" xfId="1" builtinId="5"/>
  </cellStyles>
  <dxfs count="294"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Cal!$F$6:$F$30</c:f>
              <c:numCache>
                <c:formatCode>0.000</c:formatCode>
                <c:ptCount val="25"/>
                <c:pt idx="0">
                  <c:v>1.5033933722395393E-3</c:v>
                </c:pt>
                <c:pt idx="1">
                  <c:v>1.5033933722395393E-3</c:v>
                </c:pt>
                <c:pt idx="2">
                  <c:v>1.5033933722395393E-3</c:v>
                </c:pt>
                <c:pt idx="3">
                  <c:v>1.5033933722395393E-3</c:v>
                </c:pt>
                <c:pt idx="4">
                  <c:v>1.5033933722395393E-3</c:v>
                </c:pt>
                <c:pt idx="5">
                  <c:v>1.1103219946409084E-2</c:v>
                </c:pt>
                <c:pt idx="6">
                  <c:v>1.1103219946409084E-2</c:v>
                </c:pt>
                <c:pt idx="7">
                  <c:v>1.1103219946409084E-2</c:v>
                </c:pt>
                <c:pt idx="8">
                  <c:v>1.1103219946409084E-2</c:v>
                </c:pt>
                <c:pt idx="9">
                  <c:v>1.1103219946409084E-2</c:v>
                </c:pt>
                <c:pt idx="10">
                  <c:v>5.4183874661730837E-2</c:v>
                </c:pt>
                <c:pt idx="11">
                  <c:v>5.4183874661730837E-2</c:v>
                </c:pt>
                <c:pt idx="12">
                  <c:v>5.4183874661730837E-2</c:v>
                </c:pt>
                <c:pt idx="13">
                  <c:v>5.4183874661730837E-2</c:v>
                </c:pt>
                <c:pt idx="14">
                  <c:v>5.4183874661730837E-2</c:v>
                </c:pt>
                <c:pt idx="15">
                  <c:v>0.10847633424262344</c:v>
                </c:pt>
                <c:pt idx="16">
                  <c:v>0.10847633424262344</c:v>
                </c:pt>
                <c:pt idx="17">
                  <c:v>0.10847633424262344</c:v>
                </c:pt>
                <c:pt idx="18">
                  <c:v>0.10847633424262344</c:v>
                </c:pt>
                <c:pt idx="19">
                  <c:v>0.10847633424262344</c:v>
                </c:pt>
                <c:pt idx="20">
                  <c:v>0.3246689082937379</c:v>
                </c:pt>
                <c:pt idx="21">
                  <c:v>0.3246689082937379</c:v>
                </c:pt>
                <c:pt idx="22">
                  <c:v>0.3246689082937379</c:v>
                </c:pt>
                <c:pt idx="23">
                  <c:v>0.3246689082937379</c:v>
                </c:pt>
                <c:pt idx="24">
                  <c:v>0.3246689082937379</c:v>
                </c:pt>
              </c:numCache>
            </c:numRef>
          </c:xVal>
          <c:yVal>
            <c:numRef>
              <c:f>Cal!$H$6:$H$30</c:f>
              <c:numCache>
                <c:formatCode>0</c:formatCode>
                <c:ptCount val="25"/>
                <c:pt idx="0">
                  <c:v>3085</c:v>
                </c:pt>
                <c:pt idx="1">
                  <c:v>3141</c:v>
                </c:pt>
                <c:pt idx="2">
                  <c:v>3080</c:v>
                </c:pt>
                <c:pt idx="3">
                  <c:v>3094</c:v>
                </c:pt>
                <c:pt idx="4">
                  <c:v>3141</c:v>
                </c:pt>
                <c:pt idx="5">
                  <c:v>22898</c:v>
                </c:pt>
                <c:pt idx="6">
                  <c:v>22606</c:v>
                </c:pt>
                <c:pt idx="7">
                  <c:v>21954</c:v>
                </c:pt>
                <c:pt idx="8">
                  <c:v>22554</c:v>
                </c:pt>
                <c:pt idx="9">
                  <c:v>22149</c:v>
                </c:pt>
                <c:pt idx="10" formatCode="General">
                  <c:v>216874</c:v>
                </c:pt>
                <c:pt idx="11" formatCode="General">
                  <c:v>215637</c:v>
                </c:pt>
                <c:pt idx="12" formatCode="General">
                  <c:v>215963</c:v>
                </c:pt>
                <c:pt idx="13" formatCode="General">
                  <c:v>218902</c:v>
                </c:pt>
                <c:pt idx="14" formatCode="General">
                  <c:v>217555</c:v>
                </c:pt>
                <c:pt idx="15" formatCode="General">
                  <c:v>276357</c:v>
                </c:pt>
                <c:pt idx="16" formatCode="General">
                  <c:v>276557</c:v>
                </c:pt>
                <c:pt idx="17" formatCode="General">
                  <c:v>276158</c:v>
                </c:pt>
                <c:pt idx="18" formatCode="General">
                  <c:v>275669</c:v>
                </c:pt>
                <c:pt idx="19" formatCode="General">
                  <c:v>275344</c:v>
                </c:pt>
                <c:pt idx="20" formatCode="General">
                  <c:v>687216</c:v>
                </c:pt>
                <c:pt idx="21" formatCode="General">
                  <c:v>695071</c:v>
                </c:pt>
                <c:pt idx="22" formatCode="General">
                  <c:v>693927</c:v>
                </c:pt>
                <c:pt idx="23" formatCode="General">
                  <c:v>694708</c:v>
                </c:pt>
                <c:pt idx="24" formatCode="General">
                  <c:v>694002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B4-41AD-8E91-77B84B1F5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042408"/>
        <c:axId val="395118504"/>
      </c:scatterChart>
      <c:valAx>
        <c:axId val="39404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uMol/uL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18504"/>
        <c:crosses val="autoZero"/>
        <c:crossBetween val="midCat"/>
      </c:valAx>
      <c:valAx>
        <c:axId val="39511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42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Cal!$DR$6:$DR$30</c:f>
              <c:numCache>
                <c:formatCode>0.000</c:formatCode>
                <c:ptCount val="25"/>
                <c:pt idx="0">
                  <c:v>1.3484867435066021E-3</c:v>
                </c:pt>
                <c:pt idx="1">
                  <c:v>1.3484867435066021E-3</c:v>
                </c:pt>
                <c:pt idx="2">
                  <c:v>1.3484867435066021E-3</c:v>
                </c:pt>
                <c:pt idx="3">
                  <c:v>1.3484867435066021E-3</c:v>
                </c:pt>
                <c:pt idx="4">
                  <c:v>1.3484867435066021E-3</c:v>
                </c:pt>
                <c:pt idx="5">
                  <c:v>1.3497251886721694E-2</c:v>
                </c:pt>
                <c:pt idx="6">
                  <c:v>1.3497251886721694E-2</c:v>
                </c:pt>
                <c:pt idx="7">
                  <c:v>1.3497251886721694E-2</c:v>
                </c:pt>
                <c:pt idx="8">
                  <c:v>1.3497251886721694E-2</c:v>
                </c:pt>
                <c:pt idx="9">
                  <c:v>1.3497251886721694E-2</c:v>
                </c:pt>
                <c:pt idx="10">
                  <c:v>6.7420819158169706E-2</c:v>
                </c:pt>
                <c:pt idx="11">
                  <c:v>6.7420819158169706E-2</c:v>
                </c:pt>
                <c:pt idx="12">
                  <c:v>6.7420819158169706E-2</c:v>
                </c:pt>
                <c:pt idx="13">
                  <c:v>6.7420819158169706E-2</c:v>
                </c:pt>
                <c:pt idx="14">
                  <c:v>6.7420819158169706E-2</c:v>
                </c:pt>
                <c:pt idx="15">
                  <c:v>0.13506347600268778</c:v>
                </c:pt>
                <c:pt idx="16">
                  <c:v>0.13506347600268778</c:v>
                </c:pt>
                <c:pt idx="17">
                  <c:v>0.13506347600268778</c:v>
                </c:pt>
                <c:pt idx="18">
                  <c:v>0.13506347600268778</c:v>
                </c:pt>
                <c:pt idx="19">
                  <c:v>0.13506347600268778</c:v>
                </c:pt>
                <c:pt idx="20">
                  <c:v>0.40826224165438346</c:v>
                </c:pt>
                <c:pt idx="21">
                  <c:v>0.40826224165438346</c:v>
                </c:pt>
                <c:pt idx="22">
                  <c:v>0.40826224165438346</c:v>
                </c:pt>
                <c:pt idx="23">
                  <c:v>0.40826224165438346</c:v>
                </c:pt>
                <c:pt idx="24">
                  <c:v>0.40826224165438346</c:v>
                </c:pt>
              </c:numCache>
            </c:numRef>
          </c:xVal>
          <c:yVal>
            <c:numRef>
              <c:f>Cal!$DT$6:$DT$30</c:f>
              <c:numCache>
                <c:formatCode>0</c:formatCode>
                <c:ptCount val="25"/>
                <c:pt idx="0">
                  <c:v>1133</c:v>
                </c:pt>
                <c:pt idx="1">
                  <c:v>978</c:v>
                </c:pt>
                <c:pt idx="2">
                  <c:v>1290</c:v>
                </c:pt>
                <c:pt idx="3">
                  <c:v>1229</c:v>
                </c:pt>
                <c:pt idx="4">
                  <c:v>1014</c:v>
                </c:pt>
                <c:pt idx="5">
                  <c:v>16832</c:v>
                </c:pt>
                <c:pt idx="6">
                  <c:v>17577</c:v>
                </c:pt>
                <c:pt idx="7">
                  <c:v>17292</c:v>
                </c:pt>
                <c:pt idx="8">
                  <c:v>17786</c:v>
                </c:pt>
                <c:pt idx="9">
                  <c:v>17882</c:v>
                </c:pt>
                <c:pt idx="10">
                  <c:v>86995</c:v>
                </c:pt>
                <c:pt idx="11">
                  <c:v>84433</c:v>
                </c:pt>
                <c:pt idx="12">
                  <c:v>86851</c:v>
                </c:pt>
                <c:pt idx="13">
                  <c:v>86637</c:v>
                </c:pt>
                <c:pt idx="14">
                  <c:v>87904</c:v>
                </c:pt>
                <c:pt idx="15" formatCode="General">
                  <c:v>174443</c:v>
                </c:pt>
                <c:pt idx="16" formatCode="General">
                  <c:v>174947</c:v>
                </c:pt>
                <c:pt idx="17" formatCode="General">
                  <c:v>174879</c:v>
                </c:pt>
                <c:pt idx="18" formatCode="General">
                  <c:v>172936</c:v>
                </c:pt>
                <c:pt idx="19" formatCode="General">
                  <c:v>173985</c:v>
                </c:pt>
                <c:pt idx="20" formatCode="General">
                  <c:v>478977</c:v>
                </c:pt>
                <c:pt idx="21" formatCode="General">
                  <c:v>481856</c:v>
                </c:pt>
                <c:pt idx="22" formatCode="General">
                  <c:v>480921</c:v>
                </c:pt>
                <c:pt idx="23" formatCode="General">
                  <c:v>480577</c:v>
                </c:pt>
                <c:pt idx="24" formatCode="General">
                  <c:v>481270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23-46F4-BEEE-CB3E69C6B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042408"/>
        <c:axId val="395118504"/>
      </c:scatterChart>
      <c:valAx>
        <c:axId val="39404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uMol/uL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18504"/>
        <c:crosses val="autoZero"/>
        <c:crossBetween val="midCat"/>
      </c:valAx>
      <c:valAx>
        <c:axId val="39511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42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Cal!$EE$6:$EE$30</c:f>
              <c:numCache>
                <c:formatCode>0.000</c:formatCode>
                <c:ptCount val="25"/>
                <c:pt idx="0">
                  <c:v>2.6251850533051068E-3</c:v>
                </c:pt>
                <c:pt idx="1">
                  <c:v>2.6251850533051068E-3</c:v>
                </c:pt>
                <c:pt idx="2">
                  <c:v>2.6251850533051068E-3</c:v>
                </c:pt>
                <c:pt idx="3">
                  <c:v>2.6251850533051068E-3</c:v>
                </c:pt>
                <c:pt idx="4">
                  <c:v>2.6251850533051068E-3</c:v>
                </c:pt>
                <c:pt idx="5">
                  <c:v>2.1739808679927215E-2</c:v>
                </c:pt>
                <c:pt idx="6">
                  <c:v>2.1739808679927215E-2</c:v>
                </c:pt>
                <c:pt idx="7">
                  <c:v>2.1739808679927215E-2</c:v>
                </c:pt>
                <c:pt idx="8">
                  <c:v>2.1739808679927215E-2</c:v>
                </c:pt>
                <c:pt idx="9">
                  <c:v>2.1739808679927215E-2</c:v>
                </c:pt>
                <c:pt idx="10">
                  <c:v>0.10923987791484234</c:v>
                </c:pt>
                <c:pt idx="11">
                  <c:v>0.10923987791484234</c:v>
                </c:pt>
                <c:pt idx="12">
                  <c:v>0.10923987791484234</c:v>
                </c:pt>
                <c:pt idx="13">
                  <c:v>0.10923987791484234</c:v>
                </c:pt>
                <c:pt idx="14">
                  <c:v>0.10923987791484234</c:v>
                </c:pt>
                <c:pt idx="15">
                  <c:v>0.21743629007809717</c:v>
                </c:pt>
                <c:pt idx="16">
                  <c:v>0.21743629007809717</c:v>
                </c:pt>
                <c:pt idx="17">
                  <c:v>0.21743629007809717</c:v>
                </c:pt>
                <c:pt idx="18">
                  <c:v>0.21743629007809717</c:v>
                </c:pt>
                <c:pt idx="19">
                  <c:v>0.21743629007809717</c:v>
                </c:pt>
                <c:pt idx="20">
                  <c:v>0.64994162380188358</c:v>
                </c:pt>
                <c:pt idx="21">
                  <c:v>0.64994162380188358</c:v>
                </c:pt>
                <c:pt idx="22">
                  <c:v>0.64994162380188358</c:v>
                </c:pt>
                <c:pt idx="23">
                  <c:v>0.64994162380188358</c:v>
                </c:pt>
                <c:pt idx="24">
                  <c:v>0.64994162380188358</c:v>
                </c:pt>
              </c:numCache>
            </c:numRef>
          </c:xVal>
          <c:yVal>
            <c:numRef>
              <c:f>Cal!$EG$6:$EG$30</c:f>
              <c:numCache>
                <c:formatCode>General</c:formatCode>
                <c:ptCount val="25"/>
                <c:pt idx="0">
                  <c:v>769</c:v>
                </c:pt>
                <c:pt idx="1">
                  <c:v>579</c:v>
                </c:pt>
                <c:pt idx="2">
                  <c:v>672</c:v>
                </c:pt>
                <c:pt idx="3">
                  <c:v>613</c:v>
                </c:pt>
                <c:pt idx="4">
                  <c:v>739</c:v>
                </c:pt>
                <c:pt idx="5">
                  <c:v>9285</c:v>
                </c:pt>
                <c:pt idx="6">
                  <c:v>9386</c:v>
                </c:pt>
                <c:pt idx="7">
                  <c:v>9304</c:v>
                </c:pt>
                <c:pt idx="8">
                  <c:v>9360</c:v>
                </c:pt>
                <c:pt idx="9">
                  <c:v>9512</c:v>
                </c:pt>
                <c:pt idx="10">
                  <c:v>48330</c:v>
                </c:pt>
                <c:pt idx="11">
                  <c:v>47378</c:v>
                </c:pt>
                <c:pt idx="12">
                  <c:v>48620</c:v>
                </c:pt>
                <c:pt idx="13">
                  <c:v>47807</c:v>
                </c:pt>
                <c:pt idx="14">
                  <c:v>47963</c:v>
                </c:pt>
                <c:pt idx="15">
                  <c:v>97588</c:v>
                </c:pt>
                <c:pt idx="16">
                  <c:v>97576</c:v>
                </c:pt>
                <c:pt idx="17">
                  <c:v>97279</c:v>
                </c:pt>
                <c:pt idx="18">
                  <c:v>97708</c:v>
                </c:pt>
                <c:pt idx="19">
                  <c:v>97520</c:v>
                </c:pt>
                <c:pt idx="20">
                  <c:v>278283</c:v>
                </c:pt>
                <c:pt idx="21">
                  <c:v>278037</c:v>
                </c:pt>
                <c:pt idx="22">
                  <c:v>278115</c:v>
                </c:pt>
                <c:pt idx="23">
                  <c:v>278431</c:v>
                </c:pt>
                <c:pt idx="24">
                  <c:v>278511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9F-42E4-BF2A-652A4DE6C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042408"/>
        <c:axId val="395118504"/>
      </c:scatterChart>
      <c:valAx>
        <c:axId val="39404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uMol/uL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18504"/>
        <c:crosses val="autoZero"/>
        <c:crossBetween val="midCat"/>
      </c:valAx>
      <c:valAx>
        <c:axId val="39511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42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Cal!$DF$6:$DF$30</c:f>
              <c:numCache>
                <c:formatCode>General</c:formatCode>
                <c:ptCount val="25"/>
                <c:pt idx="0">
                  <c:v>-6.6344177291102557</c:v>
                </c:pt>
                <c:pt idx="1">
                  <c:v>-6.6344177291102557</c:v>
                </c:pt>
                <c:pt idx="2">
                  <c:v>-6.6344177291102557</c:v>
                </c:pt>
                <c:pt idx="3">
                  <c:v>-6.6344177291102557</c:v>
                </c:pt>
                <c:pt idx="4">
                  <c:v>-6.6344177291102557</c:v>
                </c:pt>
                <c:pt idx="5">
                  <c:v>-4.3343197348047422</c:v>
                </c:pt>
                <c:pt idx="6">
                  <c:v>-4.3343197348047422</c:v>
                </c:pt>
                <c:pt idx="7">
                  <c:v>-4.3343197348047422</c:v>
                </c:pt>
                <c:pt idx="8">
                  <c:v>-4.3343197348047422</c:v>
                </c:pt>
                <c:pt idx="9">
                  <c:v>-4.3343197348047422</c:v>
                </c:pt>
                <c:pt idx="10">
                  <c:v>-2.7284970100798942</c:v>
                </c:pt>
                <c:pt idx="11">
                  <c:v>-2.7284970100798942</c:v>
                </c:pt>
                <c:pt idx="12">
                  <c:v>-2.7284970100798942</c:v>
                </c:pt>
                <c:pt idx="13">
                  <c:v>-2.7284970100798942</c:v>
                </c:pt>
                <c:pt idx="14">
                  <c:v>-2.7284970100798942</c:v>
                </c:pt>
                <c:pt idx="15">
                  <c:v>-2.0263362482145872</c:v>
                </c:pt>
                <c:pt idx="16">
                  <c:v>-2.0263362482145872</c:v>
                </c:pt>
                <c:pt idx="17">
                  <c:v>-2.0263362482145872</c:v>
                </c:pt>
                <c:pt idx="18">
                  <c:v>-2.0263362482145872</c:v>
                </c:pt>
                <c:pt idx="19">
                  <c:v>-2.0263362482145872</c:v>
                </c:pt>
                <c:pt idx="20">
                  <c:v>-0.92905418920721472</c:v>
                </c:pt>
                <c:pt idx="21">
                  <c:v>-0.92905418920721472</c:v>
                </c:pt>
                <c:pt idx="22">
                  <c:v>-0.92905418920721472</c:v>
                </c:pt>
                <c:pt idx="23">
                  <c:v>-0.92905418920721472</c:v>
                </c:pt>
                <c:pt idx="24">
                  <c:v>-0.92905418920721472</c:v>
                </c:pt>
              </c:numCache>
            </c:numRef>
          </c:xVal>
          <c:yVal>
            <c:numRef>
              <c:f>Cal!$DI$6:$DI$30</c:f>
              <c:numCache>
                <c:formatCode>0.000</c:formatCode>
                <c:ptCount val="25"/>
                <c:pt idx="0">
                  <c:v>7.0121152943063798</c:v>
                </c:pt>
                <c:pt idx="1">
                  <c:v>6.9527286446248686</c:v>
                </c:pt>
                <c:pt idx="2">
                  <c:v>6.8721281013389861</c:v>
                </c:pt>
                <c:pt idx="3">
                  <c:v>6.932447891572509</c:v>
                </c:pt>
                <c:pt idx="4">
                  <c:v>7.0884087786753947</c:v>
                </c:pt>
                <c:pt idx="5">
                  <c:v>9.7796801568080554</c:v>
                </c:pt>
                <c:pt idx="6">
                  <c:v>9.8325821390203529</c:v>
                </c:pt>
                <c:pt idx="7">
                  <c:v>9.8214094415005206</c:v>
                </c:pt>
                <c:pt idx="8">
                  <c:v>9.8154756752129142</c:v>
                </c:pt>
                <c:pt idx="9">
                  <c:v>9.8186374746197345</c:v>
                </c:pt>
                <c:pt idx="10">
                  <c:v>11.499252413382878</c:v>
                </c:pt>
                <c:pt idx="11">
                  <c:v>11.49827872322339</c:v>
                </c:pt>
                <c:pt idx="12">
                  <c:v>11.501611705069955</c:v>
                </c:pt>
                <c:pt idx="13">
                  <c:v>11.499657837969323</c:v>
                </c:pt>
                <c:pt idx="14">
                  <c:v>11.49522981643454</c:v>
                </c:pt>
                <c:pt idx="15">
                  <c:v>12.790185905065984</c:v>
                </c:pt>
                <c:pt idx="16">
                  <c:v>12.797765559984587</c:v>
                </c:pt>
                <c:pt idx="17">
                  <c:v>12.794311985737142</c:v>
                </c:pt>
                <c:pt idx="18">
                  <c:v>12.792875493309561</c:v>
                </c:pt>
                <c:pt idx="19">
                  <c:v>12.803897646213793</c:v>
                </c:pt>
                <c:pt idx="20">
                  <c:v>13.802476988813204</c:v>
                </c:pt>
                <c:pt idx="21">
                  <c:v>13.812241219496602</c:v>
                </c:pt>
                <c:pt idx="22">
                  <c:v>13.811912091241986</c:v>
                </c:pt>
                <c:pt idx="23">
                  <c:v>13.815433554999622</c:v>
                </c:pt>
                <c:pt idx="24">
                  <c:v>13.809979288660067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5-4659-86AB-9F664ED55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042408"/>
        <c:axId val="395118504"/>
      </c:scatterChart>
      <c:valAx>
        <c:axId val="39404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uMol/uL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18504"/>
        <c:crosses val="autoZero"/>
        <c:crossBetween val="midCat"/>
      </c:valAx>
      <c:valAx>
        <c:axId val="39511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42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Cal!$G$6:$G$30</c:f>
              <c:numCache>
                <c:formatCode>0.000</c:formatCode>
                <c:ptCount val="25"/>
                <c:pt idx="0">
                  <c:v>-6.5000304777449642</c:v>
                </c:pt>
                <c:pt idx="1">
                  <c:v>-6.5000304777449642</c:v>
                </c:pt>
                <c:pt idx="2">
                  <c:v>-6.5000304777449642</c:v>
                </c:pt>
                <c:pt idx="3">
                  <c:v>-6.5000304777449642</c:v>
                </c:pt>
                <c:pt idx="4">
                  <c:v>-6.5000304777449642</c:v>
                </c:pt>
                <c:pt idx="5">
                  <c:v>-4.5005201274683637</c:v>
                </c:pt>
                <c:pt idx="6">
                  <c:v>-4.5005201274683637</c:v>
                </c:pt>
                <c:pt idx="7">
                  <c:v>-4.5005201274683637</c:v>
                </c:pt>
                <c:pt idx="8">
                  <c:v>-4.5005201274683637</c:v>
                </c:pt>
                <c:pt idx="9">
                  <c:v>-4.5005201274683637</c:v>
                </c:pt>
                <c:pt idx="10">
                  <c:v>-2.9153719302692638</c:v>
                </c:pt>
                <c:pt idx="11">
                  <c:v>-2.9153719302692638</c:v>
                </c:pt>
                <c:pt idx="12">
                  <c:v>-2.9153719302692638</c:v>
                </c:pt>
                <c:pt idx="13">
                  <c:v>-2.9153719302692638</c:v>
                </c:pt>
                <c:pt idx="14">
                  <c:v>-2.9153719302692638</c:v>
                </c:pt>
                <c:pt idx="15">
                  <c:v>-2.2212232473722291</c:v>
                </c:pt>
                <c:pt idx="16">
                  <c:v>-2.2212232473722291</c:v>
                </c:pt>
                <c:pt idx="17">
                  <c:v>-2.2212232473722291</c:v>
                </c:pt>
                <c:pt idx="18">
                  <c:v>-2.2212232473722291</c:v>
                </c:pt>
                <c:pt idx="19">
                  <c:v>-2.2212232473722291</c:v>
                </c:pt>
                <c:pt idx="20">
                  <c:v>-1.1249493596360503</c:v>
                </c:pt>
                <c:pt idx="21">
                  <c:v>-1.1249493596360503</c:v>
                </c:pt>
                <c:pt idx="22">
                  <c:v>-1.1249493596360503</c:v>
                </c:pt>
                <c:pt idx="23">
                  <c:v>-1.1249493596360503</c:v>
                </c:pt>
                <c:pt idx="24">
                  <c:v>-1.1249493596360503</c:v>
                </c:pt>
              </c:numCache>
            </c:numRef>
          </c:xVal>
          <c:yVal>
            <c:numRef>
              <c:f>Cal!$J$6:$J$30</c:f>
              <c:numCache>
                <c:formatCode>0.000</c:formatCode>
                <c:ptCount val="25"/>
                <c:pt idx="0">
                  <c:v>8.0343069363394886</c:v>
                </c:pt>
                <c:pt idx="1">
                  <c:v>8.052296499538647</c:v>
                </c:pt>
                <c:pt idx="2">
                  <c:v>8.0326848759676199</c:v>
                </c:pt>
                <c:pt idx="3">
                  <c:v>8.0372200311330122</c:v>
                </c:pt>
                <c:pt idx="4">
                  <c:v>8.052296499538647</c:v>
                </c:pt>
                <c:pt idx="5">
                  <c:v>10.038804849483757</c:v>
                </c:pt>
                <c:pt idx="6">
                  <c:v>10.025970636750676</c:v>
                </c:pt>
                <c:pt idx="7">
                  <c:v>9.9967046342472621</c:v>
                </c:pt>
                <c:pt idx="8">
                  <c:v>10.023667712792234</c:v>
                </c:pt>
                <c:pt idx="9">
                  <c:v>10.005547627727275</c:v>
                </c:pt>
                <c:pt idx="10">
                  <c:v>12.287071818721621</c:v>
                </c:pt>
                <c:pt idx="11">
                  <c:v>12.28135171739315</c:v>
                </c:pt>
                <c:pt idx="12">
                  <c:v>12.282862375697119</c:v>
                </c:pt>
                <c:pt idx="13">
                  <c:v>12.296379420061267</c:v>
                </c:pt>
                <c:pt idx="14">
                  <c:v>12.290206971106963</c:v>
                </c:pt>
                <c:pt idx="15">
                  <c:v>12.529448787137818</c:v>
                </c:pt>
                <c:pt idx="16">
                  <c:v>12.530172226980987</c:v>
                </c:pt>
                <c:pt idx="17">
                  <c:v>12.528728444672527</c:v>
                </c:pt>
                <c:pt idx="18">
                  <c:v>12.526956149630797</c:v>
                </c:pt>
                <c:pt idx="19">
                  <c:v>12.525776504004693</c:v>
                </c:pt>
                <c:pt idx="20">
                  <c:v>13.440403932268218</c:v>
                </c:pt>
                <c:pt idx="21">
                  <c:v>13.451769277602509</c:v>
                </c:pt>
                <c:pt idx="22">
                  <c:v>13.450122046636483</c:v>
                </c:pt>
                <c:pt idx="23">
                  <c:v>13.451246892376865</c:v>
                </c:pt>
                <c:pt idx="24">
                  <c:v>13.45023012132917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8B-40EC-BDAF-09D83EB20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042408"/>
        <c:axId val="395118504"/>
      </c:scatterChart>
      <c:valAx>
        <c:axId val="39404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uMol/uL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18504"/>
        <c:crosses val="autoZero"/>
        <c:crossBetween val="midCat"/>
      </c:valAx>
      <c:valAx>
        <c:axId val="39511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42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Cal!$S$6:$S$30</c:f>
              <c:numCache>
                <c:formatCode>General</c:formatCode>
                <c:ptCount val="25"/>
                <c:pt idx="0">
                  <c:v>-5.7747496359498278</c:v>
                </c:pt>
                <c:pt idx="1">
                  <c:v>-5.7747496359498278</c:v>
                </c:pt>
                <c:pt idx="2">
                  <c:v>-5.7747496359498278</c:v>
                </c:pt>
                <c:pt idx="3">
                  <c:v>-5.7747496359498278</c:v>
                </c:pt>
                <c:pt idx="4">
                  <c:v>-5.7747496359498278</c:v>
                </c:pt>
                <c:pt idx="5">
                  <c:v>-3.4730031945257216</c:v>
                </c:pt>
                <c:pt idx="6">
                  <c:v>-3.4730031945257216</c:v>
                </c:pt>
                <c:pt idx="7">
                  <c:v>-3.4730031945257216</c:v>
                </c:pt>
                <c:pt idx="8">
                  <c:v>-3.4730031945257216</c:v>
                </c:pt>
                <c:pt idx="9">
                  <c:v>-3.4730031945257216</c:v>
                </c:pt>
                <c:pt idx="10">
                  <c:v>-1.9004547107773349</c:v>
                </c:pt>
                <c:pt idx="11">
                  <c:v>-1.9004547107773349</c:v>
                </c:pt>
                <c:pt idx="12">
                  <c:v>-1.9004547107773349</c:v>
                </c:pt>
                <c:pt idx="13">
                  <c:v>-1.9004547107773349</c:v>
                </c:pt>
                <c:pt idx="14">
                  <c:v>-1.9004547107773349</c:v>
                </c:pt>
                <c:pt idx="15">
                  <c:v>-1.1624020265434398</c:v>
                </c:pt>
                <c:pt idx="16">
                  <c:v>-1.1624020265434398</c:v>
                </c:pt>
                <c:pt idx="17">
                  <c:v>-1.1624020265434398</c:v>
                </c:pt>
                <c:pt idx="18">
                  <c:v>-1.1624020265434398</c:v>
                </c:pt>
                <c:pt idx="19">
                  <c:v>-1.1624020265434398</c:v>
                </c:pt>
                <c:pt idx="20">
                  <c:v>-7.1135346864598312E-2</c:v>
                </c:pt>
                <c:pt idx="21">
                  <c:v>-7.1135346864598312E-2</c:v>
                </c:pt>
                <c:pt idx="22">
                  <c:v>-7.1135346864598312E-2</c:v>
                </c:pt>
                <c:pt idx="23">
                  <c:v>-7.1135346864598312E-2</c:v>
                </c:pt>
                <c:pt idx="24">
                  <c:v>-7.1135346864598312E-2</c:v>
                </c:pt>
              </c:numCache>
            </c:numRef>
          </c:xVal>
          <c:yVal>
            <c:numRef>
              <c:f>Cal!$V$6:$V$30</c:f>
              <c:numCache>
                <c:formatCode>0.000</c:formatCode>
                <c:ptCount val="25"/>
                <c:pt idx="5">
                  <c:v>8.3037524155634124</c:v>
                </c:pt>
                <c:pt idx="6">
                  <c:v>8.0551577318196781</c:v>
                </c:pt>
                <c:pt idx="7">
                  <c:v>7.9405838271042439</c:v>
                </c:pt>
                <c:pt idx="8">
                  <c:v>8.3209349688834102</c:v>
                </c:pt>
                <c:pt idx="9">
                  <c:v>7.4719320782451222</c:v>
                </c:pt>
                <c:pt idx="10">
                  <c:v>9.5584588132317947</c:v>
                </c:pt>
                <c:pt idx="11">
                  <c:v>9.5533625394611281</c:v>
                </c:pt>
                <c:pt idx="12">
                  <c:v>9.5045014105256733</c:v>
                </c:pt>
                <c:pt idx="13">
                  <c:v>9.5221539240028914</c:v>
                </c:pt>
                <c:pt idx="14">
                  <c:v>9.5769953492972562</c:v>
                </c:pt>
                <c:pt idx="15">
                  <c:v>11.157278563842924</c:v>
                </c:pt>
                <c:pt idx="16">
                  <c:v>11.152428942378648</c:v>
                </c:pt>
                <c:pt idx="17">
                  <c:v>11.159957925819818</c:v>
                </c:pt>
                <c:pt idx="18">
                  <c:v>11.138581045519855</c:v>
                </c:pt>
                <c:pt idx="19">
                  <c:v>11.132060282230279</c:v>
                </c:pt>
                <c:pt idx="20">
                  <c:v>12.256936847870898</c:v>
                </c:pt>
                <c:pt idx="21">
                  <c:v>12.242399753165168</c:v>
                </c:pt>
                <c:pt idx="22">
                  <c:v>12.251275430361002</c:v>
                </c:pt>
                <c:pt idx="23">
                  <c:v>12.246590593833062</c:v>
                </c:pt>
                <c:pt idx="24">
                  <c:v>12.255695796003497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2B-4C55-8790-7FC4A1CBC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042408"/>
        <c:axId val="395118504"/>
      </c:scatterChart>
      <c:valAx>
        <c:axId val="39404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uMol/uL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18504"/>
        <c:crosses val="autoZero"/>
        <c:crossBetween val="midCat"/>
      </c:valAx>
      <c:valAx>
        <c:axId val="39511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42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Cal!$AF$6:$AF$30</c:f>
              <c:numCache>
                <c:formatCode>General</c:formatCode>
                <c:ptCount val="25"/>
                <c:pt idx="0">
                  <c:v>-6.133118390914432</c:v>
                </c:pt>
                <c:pt idx="1">
                  <c:v>-6.133118390914432</c:v>
                </c:pt>
                <c:pt idx="2">
                  <c:v>-6.133118390914432</c:v>
                </c:pt>
                <c:pt idx="3">
                  <c:v>-6.133118390914432</c:v>
                </c:pt>
                <c:pt idx="4">
                  <c:v>-6.133118390914432</c:v>
                </c:pt>
                <c:pt idx="5">
                  <c:v>-3.8331326258797245</c:v>
                </c:pt>
                <c:pt idx="6">
                  <c:v>-3.8331326258797245</c:v>
                </c:pt>
                <c:pt idx="7">
                  <c:v>-3.8331326258797245</c:v>
                </c:pt>
                <c:pt idx="8">
                  <c:v>-3.8331326258797245</c:v>
                </c:pt>
                <c:pt idx="9">
                  <c:v>-3.8331326258797245</c:v>
                </c:pt>
                <c:pt idx="10">
                  <c:v>-2.2287223761225898</c:v>
                </c:pt>
                <c:pt idx="11">
                  <c:v>-2.2287223761225898</c:v>
                </c:pt>
                <c:pt idx="12">
                  <c:v>-2.2287223761225898</c:v>
                </c:pt>
                <c:pt idx="13">
                  <c:v>-2.2287223761225898</c:v>
                </c:pt>
                <c:pt idx="14">
                  <c:v>-2.2287223761225898</c:v>
                </c:pt>
                <c:pt idx="15">
                  <c:v>-1.5255450212027071</c:v>
                </c:pt>
                <c:pt idx="16">
                  <c:v>-1.5255450212027071</c:v>
                </c:pt>
                <c:pt idx="17">
                  <c:v>-1.5255450212027071</c:v>
                </c:pt>
                <c:pt idx="18">
                  <c:v>-1.5255450212027071</c:v>
                </c:pt>
                <c:pt idx="19">
                  <c:v>-1.5255450212027071</c:v>
                </c:pt>
                <c:pt idx="20">
                  <c:v>-0.42993123553085405</c:v>
                </c:pt>
                <c:pt idx="21">
                  <c:v>-0.42993123553085405</c:v>
                </c:pt>
                <c:pt idx="22">
                  <c:v>-0.42993123553085405</c:v>
                </c:pt>
                <c:pt idx="23">
                  <c:v>-0.42993123553085405</c:v>
                </c:pt>
                <c:pt idx="24">
                  <c:v>-0.42993123553085405</c:v>
                </c:pt>
              </c:numCache>
            </c:numRef>
          </c:xVal>
          <c:yVal>
            <c:numRef>
              <c:f>Cal!$AI$6:$AI$30</c:f>
              <c:numCache>
                <c:formatCode>0.000</c:formatCode>
                <c:ptCount val="25"/>
                <c:pt idx="0">
                  <c:v>6.9137373506596846</c:v>
                </c:pt>
                <c:pt idx="1">
                  <c:v>6.6554403503676474</c:v>
                </c:pt>
                <c:pt idx="2">
                  <c:v>6.9726062513017535</c:v>
                </c:pt>
                <c:pt idx="3">
                  <c:v>6.9707300781435251</c:v>
                </c:pt>
                <c:pt idx="4">
                  <c:v>6.8906091201471664</c:v>
                </c:pt>
                <c:pt idx="5">
                  <c:v>9.4115654591893705</c:v>
                </c:pt>
                <c:pt idx="6">
                  <c:v>9.3096425730500449</c:v>
                </c:pt>
                <c:pt idx="7">
                  <c:v>9.2834978925939087</c:v>
                </c:pt>
                <c:pt idx="8">
                  <c:v>9.3489712401454046</c:v>
                </c:pt>
                <c:pt idx="9">
                  <c:v>9.2893363782026803</c:v>
                </c:pt>
                <c:pt idx="10">
                  <c:v>10.838069966882449</c:v>
                </c:pt>
                <c:pt idx="11">
                  <c:v>10.819038010475133</c:v>
                </c:pt>
                <c:pt idx="12">
                  <c:v>10.836792714569413</c:v>
                </c:pt>
                <c:pt idx="13">
                  <c:v>10.846945880481194</c:v>
                </c:pt>
                <c:pt idx="14">
                  <c:v>10.835553203525645</c:v>
                </c:pt>
                <c:pt idx="15">
                  <c:v>12.278932696496907</c:v>
                </c:pt>
                <c:pt idx="16">
                  <c:v>12.291396766570369</c:v>
                </c:pt>
                <c:pt idx="17">
                  <c:v>12.286375319409567</c:v>
                </c:pt>
                <c:pt idx="18">
                  <c:v>12.298505963861261</c:v>
                </c:pt>
                <c:pt idx="19">
                  <c:v>12.283339195549265</c:v>
                </c:pt>
                <c:pt idx="20">
                  <c:v>13.353433827674822</c:v>
                </c:pt>
                <c:pt idx="21">
                  <c:v>13.35310360079961</c:v>
                </c:pt>
                <c:pt idx="22">
                  <c:v>13.34676693457765</c:v>
                </c:pt>
                <c:pt idx="23">
                  <c:v>13.349575441086461</c:v>
                </c:pt>
                <c:pt idx="24">
                  <c:v>13.345689312085682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5B-435C-A9E8-B88B2B1FA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042408"/>
        <c:axId val="395118504"/>
      </c:scatterChart>
      <c:valAx>
        <c:axId val="39404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uMol/uL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18504"/>
        <c:crosses val="autoZero"/>
        <c:crossBetween val="midCat"/>
      </c:valAx>
      <c:valAx>
        <c:axId val="39511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42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Cal!$AS$6:$AS$30</c:f>
              <c:numCache>
                <c:formatCode>General</c:formatCode>
                <c:ptCount val="25"/>
                <c:pt idx="0">
                  <c:v>-6.3675083144596725</c:v>
                </c:pt>
                <c:pt idx="1">
                  <c:v>-6.3675083144596725</c:v>
                </c:pt>
                <c:pt idx="2">
                  <c:v>-6.3675083144596725</c:v>
                </c:pt>
                <c:pt idx="3">
                  <c:v>-6.3675083144596725</c:v>
                </c:pt>
                <c:pt idx="4">
                  <c:v>-6.3675083144596725</c:v>
                </c:pt>
                <c:pt idx="5">
                  <c:v>-2.438480552913449</c:v>
                </c:pt>
                <c:pt idx="6">
                  <c:v>-2.438480552913449</c:v>
                </c:pt>
                <c:pt idx="7">
                  <c:v>-2.438480552913449</c:v>
                </c:pt>
                <c:pt idx="8">
                  <c:v>-2.438480552913449</c:v>
                </c:pt>
                <c:pt idx="9">
                  <c:v>-2.438480552913449</c:v>
                </c:pt>
                <c:pt idx="10">
                  <c:v>-2.438480552913449</c:v>
                </c:pt>
                <c:pt idx="11">
                  <c:v>-2.438480552913449</c:v>
                </c:pt>
                <c:pt idx="12">
                  <c:v>-2.438480552913449</c:v>
                </c:pt>
                <c:pt idx="13">
                  <c:v>-2.438480552913449</c:v>
                </c:pt>
                <c:pt idx="14">
                  <c:v>-2.438480552913449</c:v>
                </c:pt>
                <c:pt idx="15">
                  <c:v>-1.7619399290968096</c:v>
                </c:pt>
                <c:pt idx="16">
                  <c:v>-1.7619399290968096</c:v>
                </c:pt>
                <c:pt idx="17">
                  <c:v>-1.7619399290968096</c:v>
                </c:pt>
                <c:pt idx="18">
                  <c:v>-1.7619399290968096</c:v>
                </c:pt>
                <c:pt idx="19">
                  <c:v>-1.7619399290968096</c:v>
                </c:pt>
                <c:pt idx="20">
                  <c:v>-0.64409468690317484</c:v>
                </c:pt>
                <c:pt idx="21">
                  <c:v>-0.64409468690317484</c:v>
                </c:pt>
                <c:pt idx="22">
                  <c:v>-0.64409468690317484</c:v>
                </c:pt>
                <c:pt idx="23">
                  <c:v>-0.64409468690317484</c:v>
                </c:pt>
                <c:pt idx="24">
                  <c:v>-0.64409468690317484</c:v>
                </c:pt>
              </c:numCache>
            </c:numRef>
          </c:xVal>
          <c:yVal>
            <c:numRef>
              <c:f>Cal!$AV$6:$AV$30</c:f>
              <c:numCache>
                <c:formatCode>0.000</c:formatCode>
                <c:ptCount val="25"/>
                <c:pt idx="0">
                  <c:v>7.3185395485679017</c:v>
                </c:pt>
                <c:pt idx="1">
                  <c:v>6.9137373506596846</c:v>
                </c:pt>
                <c:pt idx="2">
                  <c:v>7.2130316598348694</c:v>
                </c:pt>
                <c:pt idx="3">
                  <c:v>7.3408355541232746</c:v>
                </c:pt>
                <c:pt idx="4">
                  <c:v>7.3543623304214769</c:v>
                </c:pt>
                <c:pt idx="5">
                  <c:v>10.056122798959722</c:v>
                </c:pt>
                <c:pt idx="6">
                  <c:v>10.112491610696615</c:v>
                </c:pt>
                <c:pt idx="7">
                  <c:v>10.064670590127518</c:v>
                </c:pt>
                <c:pt idx="8">
                  <c:v>10.053759290414428</c:v>
                </c:pt>
                <c:pt idx="9">
                  <c:v>10.035567892893337</c:v>
                </c:pt>
                <c:pt idx="10">
                  <c:v>10.24316892009829</c:v>
                </c:pt>
                <c:pt idx="11">
                  <c:v>10.262943625547717</c:v>
                </c:pt>
                <c:pt idx="12">
                  <c:v>10.261161996807944</c:v>
                </c:pt>
                <c:pt idx="13">
                  <c:v>10.286025156000587</c:v>
                </c:pt>
                <c:pt idx="14">
                  <c:v>10.285922831529602</c:v>
                </c:pt>
                <c:pt idx="15">
                  <c:v>12.483738472456462</c:v>
                </c:pt>
                <c:pt idx="16">
                  <c:v>12.481341744812827</c:v>
                </c:pt>
                <c:pt idx="17">
                  <c:v>12.507894281535673</c:v>
                </c:pt>
                <c:pt idx="18">
                  <c:v>12.48517300015058</c:v>
                </c:pt>
                <c:pt idx="19">
                  <c:v>12.484749290566892</c:v>
                </c:pt>
                <c:pt idx="20">
                  <c:v>13.24851132939234</c:v>
                </c:pt>
                <c:pt idx="21">
                  <c:v>13.244469499486719</c:v>
                </c:pt>
                <c:pt idx="22">
                  <c:v>13.255351122279189</c:v>
                </c:pt>
                <c:pt idx="23">
                  <c:v>13.259664904133452</c:v>
                </c:pt>
                <c:pt idx="24">
                  <c:v>13.246843934508433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21-4175-8621-AA9B1A7AB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042408"/>
        <c:axId val="395118504"/>
      </c:scatterChart>
      <c:valAx>
        <c:axId val="39404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uMol/uL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18504"/>
        <c:crosses val="autoZero"/>
        <c:crossBetween val="midCat"/>
      </c:valAx>
      <c:valAx>
        <c:axId val="39511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42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Cal!$BF$6:$BF$30</c:f>
              <c:numCache>
                <c:formatCode>General</c:formatCode>
                <c:ptCount val="25"/>
                <c:pt idx="0">
                  <c:v>-6.1734164225974535</c:v>
                </c:pt>
                <c:pt idx="1">
                  <c:v>-6.1734164225974535</c:v>
                </c:pt>
                <c:pt idx="2">
                  <c:v>-6.1734164225974535</c:v>
                </c:pt>
                <c:pt idx="3">
                  <c:v>-6.1734164225974535</c:v>
                </c:pt>
                <c:pt idx="4">
                  <c:v>-6.1734164225974535</c:v>
                </c:pt>
                <c:pt idx="5">
                  <c:v>-4.1292632807591447</c:v>
                </c:pt>
                <c:pt idx="6">
                  <c:v>-4.1292632807591447</c:v>
                </c:pt>
                <c:pt idx="7">
                  <c:v>-4.1292632807591447</c:v>
                </c:pt>
                <c:pt idx="8">
                  <c:v>-4.1292632807591447</c:v>
                </c:pt>
                <c:pt idx="9">
                  <c:v>-4.1292632807591447</c:v>
                </c:pt>
                <c:pt idx="10">
                  <c:v>-2.520826870662134</c:v>
                </c:pt>
                <c:pt idx="11">
                  <c:v>-2.520826870662134</c:v>
                </c:pt>
                <c:pt idx="12">
                  <c:v>-2.520826870662134</c:v>
                </c:pt>
                <c:pt idx="13">
                  <c:v>-2.520826870662134</c:v>
                </c:pt>
                <c:pt idx="14">
                  <c:v>-2.520826870662134</c:v>
                </c:pt>
                <c:pt idx="15">
                  <c:v>-1.8078377693031848</c:v>
                </c:pt>
                <c:pt idx="16">
                  <c:v>-1.8078377693031848</c:v>
                </c:pt>
                <c:pt idx="17">
                  <c:v>-1.8078377693031848</c:v>
                </c:pt>
                <c:pt idx="18">
                  <c:v>-1.8078377693031848</c:v>
                </c:pt>
                <c:pt idx="19">
                  <c:v>-1.8078377693031848</c:v>
                </c:pt>
                <c:pt idx="20">
                  <c:v>-0.72639895422024547</c:v>
                </c:pt>
                <c:pt idx="21">
                  <c:v>-0.72639895422024547</c:v>
                </c:pt>
                <c:pt idx="22">
                  <c:v>-0.72639895422024547</c:v>
                </c:pt>
                <c:pt idx="23">
                  <c:v>-0.72639895422024547</c:v>
                </c:pt>
                <c:pt idx="24">
                  <c:v>-0.72639895422024547</c:v>
                </c:pt>
              </c:numCache>
            </c:numRef>
          </c:xVal>
          <c:yVal>
            <c:numRef>
              <c:f>Cal!$BI$6:$BI$30</c:f>
              <c:numCache>
                <c:formatCode>0.000</c:formatCode>
                <c:ptCount val="25"/>
                <c:pt idx="0">
                  <c:v>7.8030266436322169</c:v>
                </c:pt>
                <c:pt idx="1">
                  <c:v>7.696212639346407</c:v>
                </c:pt>
                <c:pt idx="2">
                  <c:v>7.7151236036321054</c:v>
                </c:pt>
                <c:pt idx="3">
                  <c:v>7.4781696941597851</c:v>
                </c:pt>
                <c:pt idx="4">
                  <c:v>7.7480285244323763</c:v>
                </c:pt>
                <c:pt idx="5">
                  <c:v>10.418912582797015</c:v>
                </c:pt>
                <c:pt idx="6">
                  <c:v>10.347211372761382</c:v>
                </c:pt>
                <c:pt idx="7">
                  <c:v>10.410485861467732</c:v>
                </c:pt>
                <c:pt idx="8">
                  <c:v>10.386284003580617</c:v>
                </c:pt>
                <c:pt idx="9">
                  <c:v>10.435115303931381</c:v>
                </c:pt>
                <c:pt idx="10">
                  <c:v>12.066379450791842</c:v>
                </c:pt>
                <c:pt idx="11">
                  <c:v>12.056133086474381</c:v>
                </c:pt>
                <c:pt idx="12">
                  <c:v>12.068165981062137</c:v>
                </c:pt>
                <c:pt idx="13">
                  <c:v>12.058668324430212</c:v>
                </c:pt>
                <c:pt idx="14">
                  <c:v>12.064820092747118</c:v>
                </c:pt>
                <c:pt idx="15">
                  <c:v>12.758485411016627</c:v>
                </c:pt>
                <c:pt idx="16">
                  <c:v>12.749306406383196</c:v>
                </c:pt>
                <c:pt idx="17">
                  <c:v>12.728013268194779</c:v>
                </c:pt>
                <c:pt idx="18">
                  <c:v>12.738000052323963</c:v>
                </c:pt>
                <c:pt idx="19">
                  <c:v>12.727303942010046</c:v>
                </c:pt>
                <c:pt idx="20">
                  <c:v>13.750295541388589</c:v>
                </c:pt>
                <c:pt idx="21">
                  <c:v>13.74367078074123</c:v>
                </c:pt>
                <c:pt idx="22">
                  <c:v>13.754430582490096</c:v>
                </c:pt>
                <c:pt idx="23">
                  <c:v>13.742721561733093</c:v>
                </c:pt>
                <c:pt idx="24">
                  <c:v>13.742676389562584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03-4A46-BE79-D888AB858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042408"/>
        <c:axId val="395118504"/>
      </c:scatterChart>
      <c:valAx>
        <c:axId val="39404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uMol/uL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18504"/>
        <c:crosses val="autoZero"/>
        <c:crossBetween val="midCat"/>
      </c:valAx>
      <c:valAx>
        <c:axId val="39511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42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Cal!$BS$6:$BS$30</c:f>
              <c:numCache>
                <c:formatCode>General</c:formatCode>
                <c:ptCount val="25"/>
                <c:pt idx="0">
                  <c:v>-6.3983287190641889</c:v>
                </c:pt>
                <c:pt idx="1">
                  <c:v>-6.3983287190641889</c:v>
                </c:pt>
                <c:pt idx="2">
                  <c:v>-6.3983287190641889</c:v>
                </c:pt>
                <c:pt idx="3">
                  <c:v>-6.3983287190641889</c:v>
                </c:pt>
                <c:pt idx="4">
                  <c:v>-6.3983287190641889</c:v>
                </c:pt>
                <c:pt idx="5">
                  <c:v>-4.0969274765446704</c:v>
                </c:pt>
                <c:pt idx="6">
                  <c:v>-4.0969274765446704</c:v>
                </c:pt>
                <c:pt idx="7">
                  <c:v>-4.0969274765446704</c:v>
                </c:pt>
                <c:pt idx="8">
                  <c:v>-4.0969274765446704</c:v>
                </c:pt>
                <c:pt idx="9">
                  <c:v>-4.0969274765446704</c:v>
                </c:pt>
                <c:pt idx="10">
                  <c:v>-2.4884910664476596</c:v>
                </c:pt>
                <c:pt idx="11">
                  <c:v>-2.4884910664476596</c:v>
                </c:pt>
                <c:pt idx="12">
                  <c:v>-2.4884910664476596</c:v>
                </c:pt>
                <c:pt idx="13">
                  <c:v>-2.4884910664476596</c:v>
                </c:pt>
                <c:pt idx="14">
                  <c:v>-2.4884910664476596</c:v>
                </c:pt>
                <c:pt idx="15">
                  <c:v>-1.7913438805543678</c:v>
                </c:pt>
                <c:pt idx="16">
                  <c:v>-1.7913438805543678</c:v>
                </c:pt>
                <c:pt idx="17">
                  <c:v>-1.7913438805543678</c:v>
                </c:pt>
                <c:pt idx="18">
                  <c:v>-1.7913438805543678</c:v>
                </c:pt>
                <c:pt idx="19">
                  <c:v>-1.7913438805543678</c:v>
                </c:pt>
                <c:pt idx="20">
                  <c:v>-0.71187575338390185</c:v>
                </c:pt>
                <c:pt idx="21">
                  <c:v>-0.71187575338390185</c:v>
                </c:pt>
                <c:pt idx="22">
                  <c:v>-0.71187575338390185</c:v>
                </c:pt>
                <c:pt idx="23">
                  <c:v>-0.71187575338390185</c:v>
                </c:pt>
                <c:pt idx="24">
                  <c:v>-0.71187575338390185</c:v>
                </c:pt>
              </c:numCache>
            </c:numRef>
          </c:xVal>
          <c:yVal>
            <c:numRef>
              <c:f>Cal!$BV$6:$BV$30</c:f>
              <c:numCache>
                <c:formatCode>0.000</c:formatCode>
                <c:ptCount val="25"/>
                <c:pt idx="15">
                  <c:v>12.798432172277426</c:v>
                </c:pt>
                <c:pt idx="16">
                  <c:v>12.788383232940316</c:v>
                </c:pt>
                <c:pt idx="17">
                  <c:v>12.777535126331866</c:v>
                </c:pt>
                <c:pt idx="18">
                  <c:v>12.779709674827851</c:v>
                </c:pt>
                <c:pt idx="19">
                  <c:v>12.776255264483932</c:v>
                </c:pt>
                <c:pt idx="20">
                  <c:v>13.805270305087777</c:v>
                </c:pt>
                <c:pt idx="21">
                  <c:v>13.808250265710765</c:v>
                </c:pt>
                <c:pt idx="22">
                  <c:v>13.806912702104341</c:v>
                </c:pt>
                <c:pt idx="23">
                  <c:v>13.812640443122302</c:v>
                </c:pt>
                <c:pt idx="24">
                  <c:v>13.813935317924889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59-4753-9399-55DE2694D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042408"/>
        <c:axId val="395118504"/>
      </c:scatterChart>
      <c:valAx>
        <c:axId val="39404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uMol/uL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18504"/>
        <c:crosses val="autoZero"/>
        <c:crossBetween val="midCat"/>
      </c:valAx>
      <c:valAx>
        <c:axId val="39511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42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Cal!$CF$6:$CF$30</c:f>
              <c:numCache>
                <c:formatCode>General</c:formatCode>
                <c:ptCount val="25"/>
                <c:pt idx="0">
                  <c:v>-6.3981281589457639</c:v>
                </c:pt>
                <c:pt idx="1">
                  <c:v>-6.3981281589457639</c:v>
                </c:pt>
                <c:pt idx="2">
                  <c:v>-6.3981281589457639</c:v>
                </c:pt>
                <c:pt idx="3">
                  <c:v>-6.3981281589457639</c:v>
                </c:pt>
                <c:pt idx="4">
                  <c:v>-6.3981281589457639</c:v>
                </c:pt>
                <c:pt idx="5">
                  <c:v>-4.0970103418747454</c:v>
                </c:pt>
                <c:pt idx="6">
                  <c:v>-4.0970103418747454</c:v>
                </c:pt>
                <c:pt idx="7">
                  <c:v>-4.0970103418747454</c:v>
                </c:pt>
                <c:pt idx="8">
                  <c:v>-4.0970103418747454</c:v>
                </c:pt>
                <c:pt idx="9">
                  <c:v>-4.0970103418747454</c:v>
                </c:pt>
                <c:pt idx="10">
                  <c:v>-2.4885739317777347</c:v>
                </c:pt>
                <c:pt idx="11">
                  <c:v>-2.4885739317777347</c:v>
                </c:pt>
                <c:pt idx="12">
                  <c:v>-2.4885739317777347</c:v>
                </c:pt>
                <c:pt idx="13">
                  <c:v>-2.4885739317777347</c:v>
                </c:pt>
                <c:pt idx="14">
                  <c:v>-2.4885739317777347</c:v>
                </c:pt>
                <c:pt idx="15">
                  <c:v>-1.7894327272775787</c:v>
                </c:pt>
                <c:pt idx="16">
                  <c:v>-1.7894327272775787</c:v>
                </c:pt>
                <c:pt idx="17">
                  <c:v>-1.7894327272775787</c:v>
                </c:pt>
                <c:pt idx="18">
                  <c:v>-1.7894327272775787</c:v>
                </c:pt>
                <c:pt idx="19">
                  <c:v>-1.7894327272775787</c:v>
                </c:pt>
                <c:pt idx="20">
                  <c:v>-0.69614668289214321</c:v>
                </c:pt>
                <c:pt idx="21">
                  <c:v>-0.69614668289214321</c:v>
                </c:pt>
                <c:pt idx="22">
                  <c:v>-0.69614668289214321</c:v>
                </c:pt>
                <c:pt idx="23">
                  <c:v>-0.69614668289214321</c:v>
                </c:pt>
                <c:pt idx="24">
                  <c:v>-0.69614668289214321</c:v>
                </c:pt>
              </c:numCache>
            </c:numRef>
          </c:xVal>
          <c:yVal>
            <c:numRef>
              <c:f>Cal!$CI$6:$CI$30</c:f>
              <c:numCache>
                <c:formatCode>0.000</c:formatCode>
                <c:ptCount val="25"/>
                <c:pt idx="0">
                  <c:v>7.463936604468925</c:v>
                </c:pt>
                <c:pt idx="1">
                  <c:v>7.5021864866029242</c:v>
                </c:pt>
                <c:pt idx="2">
                  <c:v>7.4271441334086159</c:v>
                </c:pt>
                <c:pt idx="3">
                  <c:v>7.4558766874918243</c:v>
                </c:pt>
                <c:pt idx="4">
                  <c:v>7.4259536570775406</c:v>
                </c:pt>
                <c:pt idx="5">
                  <c:v>9.4650601067251365</c:v>
                </c:pt>
                <c:pt idx="6">
                  <c:v>9.564091044397669</c:v>
                </c:pt>
                <c:pt idx="7">
                  <c:v>9.6258878154258589</c:v>
                </c:pt>
                <c:pt idx="8">
                  <c:v>9.5980487584950875</c:v>
                </c:pt>
                <c:pt idx="9">
                  <c:v>9.5673852474817949</c:v>
                </c:pt>
                <c:pt idx="10">
                  <c:v>11.082111779173623</c:v>
                </c:pt>
                <c:pt idx="11">
                  <c:v>11.081619335102239</c:v>
                </c:pt>
                <c:pt idx="12">
                  <c:v>11.064166559953771</c:v>
                </c:pt>
                <c:pt idx="13">
                  <c:v>11.083418657381783</c:v>
                </c:pt>
                <c:pt idx="14">
                  <c:v>11.084769863692358</c:v>
                </c:pt>
                <c:pt idx="15">
                  <c:v>12.609889729725957</c:v>
                </c:pt>
                <c:pt idx="16">
                  <c:v>12.598155273024993</c:v>
                </c:pt>
                <c:pt idx="17">
                  <c:v>12.607763975218765</c:v>
                </c:pt>
                <c:pt idx="18">
                  <c:v>12.60639119948546</c:v>
                </c:pt>
                <c:pt idx="19">
                  <c:v>12.606501760953559</c:v>
                </c:pt>
                <c:pt idx="20">
                  <c:v>13.639574967414616</c:v>
                </c:pt>
                <c:pt idx="21">
                  <c:v>13.640050606421926</c:v>
                </c:pt>
                <c:pt idx="22">
                  <c:v>13.647530863238071</c:v>
                </c:pt>
                <c:pt idx="23">
                  <c:v>13.640797582365794</c:v>
                </c:pt>
                <c:pt idx="24">
                  <c:v>13.642917525247965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65-40C6-A55B-EB0B1E2FF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042408"/>
        <c:axId val="395118504"/>
      </c:scatterChart>
      <c:valAx>
        <c:axId val="39404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uMol/uL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18504"/>
        <c:crosses val="autoZero"/>
        <c:crossBetween val="midCat"/>
      </c:valAx>
      <c:valAx>
        <c:axId val="39511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42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Cal!$R$6:$R$30</c:f>
              <c:numCache>
                <c:formatCode>0.000</c:formatCode>
                <c:ptCount val="25"/>
                <c:pt idx="0">
                  <c:v>3.1049749354446878E-3</c:v>
                </c:pt>
                <c:pt idx="1">
                  <c:v>3.1049749354446878E-3</c:v>
                </c:pt>
                <c:pt idx="2">
                  <c:v>3.1049749354446878E-3</c:v>
                </c:pt>
                <c:pt idx="3">
                  <c:v>3.1049749354446878E-3</c:v>
                </c:pt>
                <c:pt idx="4">
                  <c:v>3.1049749354446878E-3</c:v>
                </c:pt>
                <c:pt idx="5">
                  <c:v>3.1023720349563046E-2</c:v>
                </c:pt>
                <c:pt idx="6">
                  <c:v>3.1023720349563046E-2</c:v>
                </c:pt>
                <c:pt idx="7">
                  <c:v>3.1023720349563046E-2</c:v>
                </c:pt>
                <c:pt idx="8">
                  <c:v>3.1023720349563046E-2</c:v>
                </c:pt>
                <c:pt idx="9">
                  <c:v>3.1023720349563046E-2</c:v>
                </c:pt>
                <c:pt idx="10">
                  <c:v>0.14950062421972532</c:v>
                </c:pt>
                <c:pt idx="11">
                  <c:v>0.14950062421972532</c:v>
                </c:pt>
                <c:pt idx="12">
                  <c:v>0.14950062421972532</c:v>
                </c:pt>
                <c:pt idx="13">
                  <c:v>0.14950062421972532</c:v>
                </c:pt>
                <c:pt idx="14">
                  <c:v>0.14950062421972532</c:v>
                </c:pt>
                <c:pt idx="15">
                  <c:v>0.31273408239700373</c:v>
                </c:pt>
                <c:pt idx="16">
                  <c:v>0.31273408239700373</c:v>
                </c:pt>
                <c:pt idx="17">
                  <c:v>0.31273408239700373</c:v>
                </c:pt>
                <c:pt idx="18">
                  <c:v>0.31273408239700373</c:v>
                </c:pt>
                <c:pt idx="19">
                  <c:v>0.31273408239700373</c:v>
                </c:pt>
                <c:pt idx="20">
                  <c:v>0.93133583021223476</c:v>
                </c:pt>
                <c:pt idx="21">
                  <c:v>0.93133583021223476</c:v>
                </c:pt>
                <c:pt idx="22">
                  <c:v>0.93133583021223476</c:v>
                </c:pt>
                <c:pt idx="23">
                  <c:v>0.93133583021223476</c:v>
                </c:pt>
                <c:pt idx="24">
                  <c:v>0.93133583021223476</c:v>
                </c:pt>
              </c:numCache>
            </c:numRef>
          </c:xVal>
          <c:yVal>
            <c:numRef>
              <c:f>Cal!$T$6:$T$30</c:f>
              <c:numCache>
                <c:formatCode>General</c:formatCode>
                <c:ptCount val="25"/>
                <c:pt idx="5">
                  <c:v>4039</c:v>
                </c:pt>
                <c:pt idx="6">
                  <c:v>3150</c:v>
                </c:pt>
                <c:pt idx="7">
                  <c:v>2809</c:v>
                </c:pt>
                <c:pt idx="8">
                  <c:v>4109</c:v>
                </c:pt>
                <c:pt idx="9">
                  <c:v>1758</c:v>
                </c:pt>
                <c:pt idx="10">
                  <c:v>14164</c:v>
                </c:pt>
                <c:pt idx="11">
                  <c:v>14092</c:v>
                </c:pt>
                <c:pt idx="12">
                  <c:v>13420</c:v>
                </c:pt>
                <c:pt idx="13">
                  <c:v>13659</c:v>
                </c:pt>
                <c:pt idx="14" formatCode="0">
                  <c:v>14429</c:v>
                </c:pt>
                <c:pt idx="15">
                  <c:v>70072</c:v>
                </c:pt>
                <c:pt idx="16">
                  <c:v>69733</c:v>
                </c:pt>
                <c:pt idx="17">
                  <c:v>70260</c:v>
                </c:pt>
                <c:pt idx="18">
                  <c:v>68774</c:v>
                </c:pt>
                <c:pt idx="19">
                  <c:v>68327</c:v>
                </c:pt>
                <c:pt idx="20">
                  <c:v>210436</c:v>
                </c:pt>
                <c:pt idx="21">
                  <c:v>207399</c:v>
                </c:pt>
                <c:pt idx="22">
                  <c:v>209248</c:v>
                </c:pt>
                <c:pt idx="23">
                  <c:v>208270</c:v>
                </c:pt>
                <c:pt idx="24">
                  <c:v>210175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09-4C53-AFB8-71CA87DFB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042408"/>
        <c:axId val="395118504"/>
      </c:scatterChart>
      <c:valAx>
        <c:axId val="39404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uMol/uL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18504"/>
        <c:crosses val="autoZero"/>
        <c:crossBetween val="midCat"/>
      </c:valAx>
      <c:valAx>
        <c:axId val="39511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42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Cal!$CS$6:$CS$30</c:f>
              <c:numCache>
                <c:formatCode>General</c:formatCode>
                <c:ptCount val="25"/>
                <c:pt idx="0">
                  <c:v>-6.6350472490216736</c:v>
                </c:pt>
                <c:pt idx="1">
                  <c:v>-6.6350472490216736</c:v>
                </c:pt>
                <c:pt idx="2">
                  <c:v>-6.6350472490216736</c:v>
                </c:pt>
                <c:pt idx="3">
                  <c:v>-6.6350472490216736</c:v>
                </c:pt>
                <c:pt idx="4">
                  <c:v>-6.6350472490216736</c:v>
                </c:pt>
                <c:pt idx="5">
                  <c:v>-4.3331175707649505</c:v>
                </c:pt>
                <c:pt idx="6">
                  <c:v>-4.3331175707649505</c:v>
                </c:pt>
                <c:pt idx="7">
                  <c:v>-4.3331175707649505</c:v>
                </c:pt>
                <c:pt idx="8">
                  <c:v>-4.3331175707649505</c:v>
                </c:pt>
                <c:pt idx="9">
                  <c:v>-4.3331175707649505</c:v>
                </c:pt>
                <c:pt idx="10">
                  <c:v>-2.7284970100798942</c:v>
                </c:pt>
                <c:pt idx="11">
                  <c:v>-2.7284970100798942</c:v>
                </c:pt>
                <c:pt idx="12">
                  <c:v>-2.7284970100798942</c:v>
                </c:pt>
                <c:pt idx="13">
                  <c:v>-2.7284970100798942</c:v>
                </c:pt>
                <c:pt idx="14">
                  <c:v>-2.7284970100798942</c:v>
                </c:pt>
                <c:pt idx="15">
                  <c:v>-2.0243442156833469</c:v>
                </c:pt>
                <c:pt idx="16">
                  <c:v>-2.0243442156833469</c:v>
                </c:pt>
                <c:pt idx="17">
                  <c:v>-2.0243442156833469</c:v>
                </c:pt>
                <c:pt idx="18">
                  <c:v>-2.0243442156833469</c:v>
                </c:pt>
                <c:pt idx="19">
                  <c:v>-2.0243442156833469</c:v>
                </c:pt>
                <c:pt idx="20">
                  <c:v>-0.93005302398311551</c:v>
                </c:pt>
                <c:pt idx="21">
                  <c:v>-0.93005302398311551</c:v>
                </c:pt>
                <c:pt idx="22">
                  <c:v>-0.93005302398311551</c:v>
                </c:pt>
                <c:pt idx="23">
                  <c:v>-0.93005302398311551</c:v>
                </c:pt>
                <c:pt idx="24">
                  <c:v>-0.93005302398311551</c:v>
                </c:pt>
              </c:numCache>
            </c:numRef>
          </c:xVal>
          <c:yVal>
            <c:numRef>
              <c:f>Cal!$CV$6:$CV$30</c:f>
              <c:numCache>
                <c:formatCode>0.000</c:formatCode>
                <c:ptCount val="25"/>
                <c:pt idx="0">
                  <c:v>7.0175061429412562</c:v>
                </c:pt>
                <c:pt idx="1">
                  <c:v>6.831953565565855</c:v>
                </c:pt>
                <c:pt idx="2">
                  <c:v>6.9957661563048505</c:v>
                </c:pt>
                <c:pt idx="3">
                  <c:v>7.0613343669104376</c:v>
                </c:pt>
                <c:pt idx="4">
                  <c:v>7.020190708311925</c:v>
                </c:pt>
                <c:pt idx="5">
                  <c:v>10.419151452942367</c:v>
                </c:pt>
                <c:pt idx="6">
                  <c:v>10.512437574295317</c:v>
                </c:pt>
                <c:pt idx="7">
                  <c:v>10.538157803337098</c:v>
                </c:pt>
                <c:pt idx="8">
                  <c:v>10.503751605616017</c:v>
                </c:pt>
                <c:pt idx="9">
                  <c:v>10.507147566594536</c:v>
                </c:pt>
                <c:pt idx="10">
                  <c:v>12.148438236069341</c:v>
                </c:pt>
                <c:pt idx="11">
                  <c:v>12.129472339321378</c:v>
                </c:pt>
                <c:pt idx="12">
                  <c:v>12.147675229149366</c:v>
                </c:pt>
                <c:pt idx="13">
                  <c:v>12.140103768587963</c:v>
                </c:pt>
                <c:pt idx="14">
                  <c:v>12.144207880053372</c:v>
                </c:pt>
                <c:pt idx="15">
                  <c:v>12.842406058735101</c:v>
                </c:pt>
                <c:pt idx="16">
                  <c:v>12.844663318472131</c:v>
                </c:pt>
                <c:pt idx="17">
                  <c:v>12.845542112285294</c:v>
                </c:pt>
                <c:pt idx="18">
                  <c:v>12.830338555518411</c:v>
                </c:pt>
                <c:pt idx="19">
                  <c:v>12.833867640684206</c:v>
                </c:pt>
                <c:pt idx="20">
                  <c:v>13.838577459558438</c:v>
                </c:pt>
                <c:pt idx="21">
                  <c:v>13.841958701878141</c:v>
                </c:pt>
                <c:pt idx="22">
                  <c:v>13.84721850544855</c:v>
                </c:pt>
                <c:pt idx="23">
                  <c:v>13.831141751819084</c:v>
                </c:pt>
                <c:pt idx="24">
                  <c:v>13.834302871143411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EA-4FB0-A122-8747EA044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042408"/>
        <c:axId val="395118504"/>
      </c:scatterChart>
      <c:valAx>
        <c:axId val="39404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uMol/uL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18504"/>
        <c:crosses val="autoZero"/>
        <c:crossBetween val="midCat"/>
      </c:valAx>
      <c:valAx>
        <c:axId val="39511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42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Cal!$DS$6:$DS$30</c:f>
              <c:numCache>
                <c:formatCode>General</c:formatCode>
                <c:ptCount val="25"/>
                <c:pt idx="0">
                  <c:v>-6.6087722459803793</c:v>
                </c:pt>
                <c:pt idx="1">
                  <c:v>-6.6087722459803793</c:v>
                </c:pt>
                <c:pt idx="2">
                  <c:v>-6.6087722459803793</c:v>
                </c:pt>
                <c:pt idx="3">
                  <c:v>-6.6087722459803793</c:v>
                </c:pt>
                <c:pt idx="4">
                  <c:v>-6.6087722459803793</c:v>
                </c:pt>
                <c:pt idx="5">
                  <c:v>-4.3052691782062471</c:v>
                </c:pt>
                <c:pt idx="6">
                  <c:v>-4.3052691782062471</c:v>
                </c:pt>
                <c:pt idx="7">
                  <c:v>-4.3052691782062471</c:v>
                </c:pt>
                <c:pt idx="8">
                  <c:v>-4.3052691782062471</c:v>
                </c:pt>
                <c:pt idx="9">
                  <c:v>-4.3052691782062471</c:v>
                </c:pt>
                <c:pt idx="10">
                  <c:v>-2.6968014191733549</c:v>
                </c:pt>
                <c:pt idx="11">
                  <c:v>-2.6968014191733549</c:v>
                </c:pt>
                <c:pt idx="12">
                  <c:v>-2.6968014191733549</c:v>
                </c:pt>
                <c:pt idx="13">
                  <c:v>-2.6968014191733549</c:v>
                </c:pt>
                <c:pt idx="14">
                  <c:v>-2.6968014191733549</c:v>
                </c:pt>
                <c:pt idx="15">
                  <c:v>-2.0020104184371141</c:v>
                </c:pt>
                <c:pt idx="16">
                  <c:v>-2.0020104184371141</c:v>
                </c:pt>
                <c:pt idx="17">
                  <c:v>-2.0020104184371141</c:v>
                </c:pt>
                <c:pt idx="18">
                  <c:v>-2.0020104184371141</c:v>
                </c:pt>
                <c:pt idx="19">
                  <c:v>-2.0020104184371141</c:v>
                </c:pt>
                <c:pt idx="20">
                  <c:v>-0.89584556189984188</c:v>
                </c:pt>
                <c:pt idx="21">
                  <c:v>-0.89584556189984188</c:v>
                </c:pt>
                <c:pt idx="22">
                  <c:v>-0.89584556189984188</c:v>
                </c:pt>
                <c:pt idx="23">
                  <c:v>-0.89584556189984188</c:v>
                </c:pt>
                <c:pt idx="24">
                  <c:v>-0.89584556189984188</c:v>
                </c:pt>
              </c:numCache>
            </c:numRef>
          </c:xVal>
          <c:yVal>
            <c:numRef>
              <c:f>Cal!$DV$6:$DV$30</c:f>
              <c:numCache>
                <c:formatCode>0.000</c:formatCode>
                <c:ptCount val="25"/>
                <c:pt idx="0">
                  <c:v>7.0326242610280065</c:v>
                </c:pt>
                <c:pt idx="1">
                  <c:v>6.8855096700348177</c:v>
                </c:pt>
                <c:pt idx="2">
                  <c:v>7.1623974973557178</c:v>
                </c:pt>
                <c:pt idx="3">
                  <c:v>7.1139561095660344</c:v>
                </c:pt>
                <c:pt idx="4">
                  <c:v>6.9216581841511289</c:v>
                </c:pt>
                <c:pt idx="5">
                  <c:v>9.7310371155374362</c:v>
                </c:pt>
                <c:pt idx="6">
                  <c:v>9.7743465082128989</c:v>
                </c:pt>
                <c:pt idx="7">
                  <c:v>9.7579992457875218</c:v>
                </c:pt>
                <c:pt idx="8">
                  <c:v>9.7861669099595847</c:v>
                </c:pt>
                <c:pt idx="9">
                  <c:v>9.7915498992952639</c:v>
                </c:pt>
                <c:pt idx="10">
                  <c:v>11.373605924720817</c:v>
                </c:pt>
                <c:pt idx="11">
                  <c:v>11.343713599425984</c:v>
                </c:pt>
                <c:pt idx="12">
                  <c:v>11.371949285707743</c:v>
                </c:pt>
                <c:pt idx="13">
                  <c:v>11.369482255036596</c:v>
                </c:pt>
                <c:pt idx="14">
                  <c:v>11.384000588895001</c:v>
                </c:pt>
                <c:pt idx="15">
                  <c:v>12.069353319699212</c:v>
                </c:pt>
                <c:pt idx="16">
                  <c:v>12.072238349892308</c:v>
                </c:pt>
                <c:pt idx="17">
                  <c:v>12.071849585187246</c:v>
                </c:pt>
                <c:pt idx="18">
                  <c:v>12.060676862837889</c:v>
                </c:pt>
                <c:pt idx="19">
                  <c:v>12.066724367584087</c:v>
                </c:pt>
                <c:pt idx="20">
                  <c:v>13.079407858538753</c:v>
                </c:pt>
                <c:pt idx="21">
                  <c:v>13.085400593209794</c:v>
                </c:pt>
                <c:pt idx="22">
                  <c:v>13.0834582944346</c:v>
                </c:pt>
                <c:pt idx="23">
                  <c:v>13.082742744293721</c:v>
                </c:pt>
                <c:pt idx="24">
                  <c:v>13.084183722162161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55-4FC8-98C2-4F1D0F916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042408"/>
        <c:axId val="395118504"/>
      </c:scatterChart>
      <c:valAx>
        <c:axId val="39404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uMol/uL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18504"/>
        <c:crosses val="autoZero"/>
        <c:crossBetween val="midCat"/>
      </c:valAx>
      <c:valAx>
        <c:axId val="39511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42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Cal!$EF$6:$EF$30</c:f>
              <c:numCache>
                <c:formatCode>General</c:formatCode>
                <c:ptCount val="25"/>
                <c:pt idx="0">
                  <c:v>-5.9426038889261275</c:v>
                </c:pt>
                <c:pt idx="1">
                  <c:v>-5.9426038889261275</c:v>
                </c:pt>
                <c:pt idx="2">
                  <c:v>-5.9426038889261275</c:v>
                </c:pt>
                <c:pt idx="3">
                  <c:v>-5.9426038889261275</c:v>
                </c:pt>
                <c:pt idx="4">
                  <c:v>-5.9426038889261275</c:v>
                </c:pt>
                <c:pt idx="5">
                  <c:v>-3.8286101976991302</c:v>
                </c:pt>
                <c:pt idx="6">
                  <c:v>-3.8286101976991302</c:v>
                </c:pt>
                <c:pt idx="7">
                  <c:v>-3.8286101976991302</c:v>
                </c:pt>
                <c:pt idx="8">
                  <c:v>-3.8286101976991302</c:v>
                </c:pt>
                <c:pt idx="9">
                  <c:v>-3.8286101976991302</c:v>
                </c:pt>
                <c:pt idx="10">
                  <c:v>-2.214209099963834</c:v>
                </c:pt>
                <c:pt idx="11">
                  <c:v>-2.214209099963834</c:v>
                </c:pt>
                <c:pt idx="12">
                  <c:v>-2.214209099963834</c:v>
                </c:pt>
                <c:pt idx="13">
                  <c:v>-2.214209099963834</c:v>
                </c:pt>
                <c:pt idx="14">
                  <c:v>-2.214209099963834</c:v>
                </c:pt>
                <c:pt idx="15">
                  <c:v>-1.5258493905437636</c:v>
                </c:pt>
                <c:pt idx="16">
                  <c:v>-1.5258493905437636</c:v>
                </c:pt>
                <c:pt idx="17">
                  <c:v>-1.5258493905437636</c:v>
                </c:pt>
                <c:pt idx="18">
                  <c:v>-1.5258493905437636</c:v>
                </c:pt>
                <c:pt idx="19">
                  <c:v>-1.5258493905437636</c:v>
                </c:pt>
                <c:pt idx="20">
                  <c:v>-0.43087272966113577</c:v>
                </c:pt>
                <c:pt idx="21">
                  <c:v>-0.43087272966113577</c:v>
                </c:pt>
                <c:pt idx="22">
                  <c:v>-0.43087272966113577</c:v>
                </c:pt>
                <c:pt idx="23">
                  <c:v>-0.43087272966113577</c:v>
                </c:pt>
                <c:pt idx="24">
                  <c:v>-0.43087272966113577</c:v>
                </c:pt>
              </c:numCache>
            </c:numRef>
          </c:xVal>
          <c:yVal>
            <c:numRef>
              <c:f>Cal!$EI$6:$EI$30</c:f>
              <c:numCache>
                <c:formatCode>0.000</c:formatCode>
                <c:ptCount val="25"/>
                <c:pt idx="0">
                  <c:v>6.6450909695056444</c:v>
                </c:pt>
                <c:pt idx="1">
                  <c:v>6.3613024775729956</c:v>
                </c:pt>
                <c:pt idx="2">
                  <c:v>6.5102583405231496</c:v>
                </c:pt>
                <c:pt idx="3">
                  <c:v>6.4183649359362116</c:v>
                </c:pt>
                <c:pt idx="4">
                  <c:v>6.6052979209482015</c:v>
                </c:pt>
                <c:pt idx="5">
                  <c:v>9.1361554737868058</c:v>
                </c:pt>
                <c:pt idx="6">
                  <c:v>9.1469744963543622</c:v>
                </c:pt>
                <c:pt idx="7">
                  <c:v>9.1381996941984998</c:v>
                </c:pt>
                <c:pt idx="8">
                  <c:v>9.1442005694716375</c:v>
                </c:pt>
                <c:pt idx="9">
                  <c:v>9.1603094383706178</c:v>
                </c:pt>
                <c:pt idx="10">
                  <c:v>10.785807764839129</c:v>
                </c:pt>
                <c:pt idx="11">
                  <c:v>10.765913264918073</c:v>
                </c:pt>
                <c:pt idx="12">
                  <c:v>10.791790247870114</c:v>
                </c:pt>
                <c:pt idx="13">
                  <c:v>10.774927351272387</c:v>
                </c:pt>
                <c:pt idx="14">
                  <c:v>10.778185159311921</c:v>
                </c:pt>
                <c:pt idx="15">
                  <c:v>11.488509814022439</c:v>
                </c:pt>
                <c:pt idx="16">
                  <c:v>11.488386840523074</c:v>
                </c:pt>
                <c:pt idx="17">
                  <c:v>11.485338417541895</c:v>
                </c:pt>
                <c:pt idx="18">
                  <c:v>11.489738717994893</c:v>
                </c:pt>
                <c:pt idx="19">
                  <c:v>11.487812764155153</c:v>
                </c:pt>
                <c:pt idx="20">
                  <c:v>12.536393860488309</c:v>
                </c:pt>
                <c:pt idx="21">
                  <c:v>12.535509477341796</c:v>
                </c:pt>
                <c:pt idx="22">
                  <c:v>12.535789976200064</c:v>
                </c:pt>
                <c:pt idx="23">
                  <c:v>12.536925551818099</c:v>
                </c:pt>
                <c:pt idx="24">
                  <c:v>12.537212834876479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1A-436D-B6E1-D13D820B9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042408"/>
        <c:axId val="395118504"/>
      </c:scatterChart>
      <c:valAx>
        <c:axId val="39404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uMol/uL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18504"/>
        <c:crosses val="autoZero"/>
        <c:crossBetween val="midCat"/>
      </c:valAx>
      <c:valAx>
        <c:axId val="39511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42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Gly 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'Gly50'!$CC$9:$CQ$9</c:f>
              <c:numCache>
                <c:formatCode>General</c:formatCode>
                <c:ptCount val="15"/>
                <c:pt idx="0">
                  <c:v>4.5</c:v>
                </c:pt>
                <c:pt idx="1">
                  <c:v>4.4000000000000004</c:v>
                </c:pt>
                <c:pt idx="2">
                  <c:v>4.5</c:v>
                </c:pt>
                <c:pt idx="3">
                  <c:v>24</c:v>
                </c:pt>
                <c:pt idx="4">
                  <c:v>18</c:v>
                </c:pt>
                <c:pt idx="5">
                  <c:v>30</c:v>
                </c:pt>
                <c:pt idx="6">
                  <c:v>2</c:v>
                </c:pt>
                <c:pt idx="7">
                  <c:v>8</c:v>
                </c:pt>
                <c:pt idx="8">
                  <c:v>2</c:v>
                </c:pt>
                <c:pt idx="9">
                  <c:v>4</c:v>
                </c:pt>
                <c:pt idx="10">
                  <c:v>18</c:v>
                </c:pt>
                <c:pt idx="11">
                  <c:v>24</c:v>
                </c:pt>
                <c:pt idx="12">
                  <c:v>24</c:v>
                </c:pt>
                <c:pt idx="13">
                  <c:v>30</c:v>
                </c:pt>
                <c:pt idx="14">
                  <c:v>4.5</c:v>
                </c:pt>
              </c:numCache>
            </c:numRef>
          </c:xVal>
          <c:yVal>
            <c:numRef>
              <c:f>'Gly50'!$CC$56:$CQ$56</c:f>
              <c:numCache>
                <c:formatCode>0.000</c:formatCode>
                <c:ptCount val="15"/>
                <c:pt idx="0">
                  <c:v>4.3924480603077229E-2</c:v>
                </c:pt>
                <c:pt idx="1">
                  <c:v>3.9156261513287029E-2</c:v>
                </c:pt>
                <c:pt idx="2">
                  <c:v>2.1752856143003249E-2</c:v>
                </c:pt>
                <c:pt idx="3">
                  <c:v>0.17552125724570508</c:v>
                </c:pt>
                <c:pt idx="4">
                  <c:v>0.11277291586125961</c:v>
                </c:pt>
                <c:pt idx="5">
                  <c:v>0.14509549747392131</c:v>
                </c:pt>
                <c:pt idx="6">
                  <c:v>0.13776196421231582</c:v>
                </c:pt>
                <c:pt idx="7">
                  <c:v>0.16231685022276676</c:v>
                </c:pt>
                <c:pt idx="8">
                  <c:v>0.14269336293644921</c:v>
                </c:pt>
                <c:pt idx="9">
                  <c:v>0.13919518580914023</c:v>
                </c:pt>
                <c:pt idx="10">
                  <c:v>0.21544185292155424</c:v>
                </c:pt>
                <c:pt idx="11">
                  <c:v>0.26965190453742321</c:v>
                </c:pt>
                <c:pt idx="12">
                  <c:v>6.5665058699107007E-2</c:v>
                </c:pt>
                <c:pt idx="13">
                  <c:v>0</c:v>
                </c:pt>
                <c:pt idx="14">
                  <c:v>0.17142839153086478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E8-4F4E-BEFC-A26C740054D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'Gly50'!$CC$9:$CQ$9</c:f>
              <c:numCache>
                <c:formatCode>General</c:formatCode>
                <c:ptCount val="15"/>
                <c:pt idx="0">
                  <c:v>4.5</c:v>
                </c:pt>
                <c:pt idx="1">
                  <c:v>4.4000000000000004</c:v>
                </c:pt>
                <c:pt idx="2">
                  <c:v>4.5</c:v>
                </c:pt>
                <c:pt idx="3">
                  <c:v>24</c:v>
                </c:pt>
                <c:pt idx="4">
                  <c:v>18</c:v>
                </c:pt>
                <c:pt idx="5">
                  <c:v>30</c:v>
                </c:pt>
                <c:pt idx="6">
                  <c:v>2</c:v>
                </c:pt>
                <c:pt idx="7">
                  <c:v>8</c:v>
                </c:pt>
                <c:pt idx="8">
                  <c:v>2</c:v>
                </c:pt>
                <c:pt idx="9">
                  <c:v>4</c:v>
                </c:pt>
                <c:pt idx="10">
                  <c:v>18</c:v>
                </c:pt>
                <c:pt idx="11">
                  <c:v>24</c:v>
                </c:pt>
                <c:pt idx="12">
                  <c:v>24</c:v>
                </c:pt>
                <c:pt idx="13">
                  <c:v>30</c:v>
                </c:pt>
                <c:pt idx="14">
                  <c:v>4.5</c:v>
                </c:pt>
              </c:numCache>
            </c:numRef>
          </c:xVal>
          <c:yVal>
            <c:numRef>
              <c:f>'Gly50'!$CC$57:$CQ$57</c:f>
              <c:numCache>
                <c:formatCode>0.0%</c:formatCode>
                <c:ptCount val="15"/>
                <c:pt idx="0">
                  <c:v>1.0019844737462422</c:v>
                </c:pt>
                <c:pt idx="1">
                  <c:v>1.0001742604388879</c:v>
                </c:pt>
                <c:pt idx="2">
                  <c:v>1.0070262407320569</c:v>
                </c:pt>
                <c:pt idx="3">
                  <c:v>0.92276112280338174</c:v>
                </c:pt>
                <c:pt idx="4">
                  <c:v>1.0954217860529136</c:v>
                </c:pt>
                <c:pt idx="5">
                  <c:v>0.97849948430021205</c:v>
                </c:pt>
                <c:pt idx="6">
                  <c:v>0.91498398044727047</c:v>
                </c:pt>
                <c:pt idx="7">
                  <c:v>0.88167209441693706</c:v>
                </c:pt>
                <c:pt idx="8">
                  <c:v>0.89215600495358027</c:v>
                </c:pt>
                <c:pt idx="9">
                  <c:v>0.90476683673307068</c:v>
                </c:pt>
                <c:pt idx="10">
                  <c:v>0.88203183162584076</c:v>
                </c:pt>
                <c:pt idx="11">
                  <c:v>0.83249479119000824</c:v>
                </c:pt>
                <c:pt idx="12">
                  <c:v>0.93433494130089312</c:v>
                </c:pt>
                <c:pt idx="13">
                  <c:v>0</c:v>
                </c:pt>
                <c:pt idx="14">
                  <c:v>0.8761397132821489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E8-4F4E-BEFC-A26C740054D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'Gly50'!$CC$9:$CQ$9</c:f>
              <c:numCache>
                <c:formatCode>General</c:formatCode>
                <c:ptCount val="15"/>
                <c:pt idx="0">
                  <c:v>4.5</c:v>
                </c:pt>
                <c:pt idx="1">
                  <c:v>4.4000000000000004</c:v>
                </c:pt>
                <c:pt idx="2">
                  <c:v>4.5</c:v>
                </c:pt>
                <c:pt idx="3">
                  <c:v>24</c:v>
                </c:pt>
                <c:pt idx="4">
                  <c:v>18</c:v>
                </c:pt>
                <c:pt idx="5">
                  <c:v>30</c:v>
                </c:pt>
                <c:pt idx="6">
                  <c:v>2</c:v>
                </c:pt>
                <c:pt idx="7">
                  <c:v>8</c:v>
                </c:pt>
                <c:pt idx="8">
                  <c:v>2</c:v>
                </c:pt>
                <c:pt idx="9">
                  <c:v>4</c:v>
                </c:pt>
                <c:pt idx="10">
                  <c:v>18</c:v>
                </c:pt>
                <c:pt idx="11">
                  <c:v>24</c:v>
                </c:pt>
                <c:pt idx="12">
                  <c:v>24</c:v>
                </c:pt>
                <c:pt idx="13">
                  <c:v>30</c:v>
                </c:pt>
                <c:pt idx="14">
                  <c:v>4.5</c:v>
                </c:pt>
              </c:numCache>
            </c:numRef>
          </c:xVal>
          <c:yVal>
            <c:numRef>
              <c:f>'Gly50'!$CC$58:$CQ$58</c:f>
              <c:numCache>
                <c:formatCode>0.000</c:formatCode>
                <c:ptCount val="15"/>
                <c:pt idx="0">
                  <c:v>0.73875181612826202</c:v>
                </c:pt>
                <c:pt idx="1">
                  <c:v>0.7220101244705992</c:v>
                </c:pt>
                <c:pt idx="2">
                  <c:v>0.74921797196439521</c:v>
                </c:pt>
                <c:pt idx="3">
                  <c:v>0.74597270636099589</c:v>
                </c:pt>
                <c:pt idx="4">
                  <c:v>1</c:v>
                </c:pt>
                <c:pt idx="5">
                  <c:v>0.81967083922285922</c:v>
                </c:pt>
                <c:pt idx="6">
                  <c:v>0.48528357693162072</c:v>
                </c:pt>
                <c:pt idx="7">
                  <c:v>0.77319241399918548</c:v>
                </c:pt>
                <c:pt idx="8">
                  <c:v>1</c:v>
                </c:pt>
                <c:pt idx="9">
                  <c:v>0.94326951738875464</c:v>
                </c:pt>
                <c:pt idx="10">
                  <c:v>0.71676174387783731</c:v>
                </c:pt>
                <c:pt idx="11">
                  <c:v>0.74266752925883861</c:v>
                </c:pt>
                <c:pt idx="12">
                  <c:v>0</c:v>
                </c:pt>
                <c:pt idx="13">
                  <c:v>0</c:v>
                </c:pt>
                <c:pt idx="14">
                  <c:v>0.84973225955469189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E8-4F4E-BEFC-A26C740054D3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'Gly50'!$CC$9:$CQ$9</c:f>
              <c:numCache>
                <c:formatCode>General</c:formatCode>
                <c:ptCount val="15"/>
                <c:pt idx="0">
                  <c:v>4.5</c:v>
                </c:pt>
                <c:pt idx="1">
                  <c:v>4.4000000000000004</c:v>
                </c:pt>
                <c:pt idx="2">
                  <c:v>4.5</c:v>
                </c:pt>
                <c:pt idx="3">
                  <c:v>24</c:v>
                </c:pt>
                <c:pt idx="4">
                  <c:v>18</c:v>
                </c:pt>
                <c:pt idx="5">
                  <c:v>30</c:v>
                </c:pt>
                <c:pt idx="6">
                  <c:v>2</c:v>
                </c:pt>
                <c:pt idx="7">
                  <c:v>8</c:v>
                </c:pt>
                <c:pt idx="8">
                  <c:v>2</c:v>
                </c:pt>
                <c:pt idx="9">
                  <c:v>4</c:v>
                </c:pt>
                <c:pt idx="10">
                  <c:v>18</c:v>
                </c:pt>
                <c:pt idx="11">
                  <c:v>24</c:v>
                </c:pt>
                <c:pt idx="12">
                  <c:v>24</c:v>
                </c:pt>
                <c:pt idx="13">
                  <c:v>30</c:v>
                </c:pt>
                <c:pt idx="14">
                  <c:v>4.5</c:v>
                </c:pt>
              </c:numCache>
            </c:numRef>
          </c:xVal>
          <c:yVal>
            <c:numRef>
              <c:f>'Gly50'!$CC$59:$CQ$59</c:f>
              <c:numCache>
                <c:formatCode>0.000</c:formatCode>
                <c:ptCount val="15"/>
                <c:pt idx="0">
                  <c:v>0.16532214565596262</c:v>
                </c:pt>
                <c:pt idx="1">
                  <c:v>0.1686455345953036</c:v>
                </c:pt>
                <c:pt idx="2">
                  <c:v>0.16415849736566432</c:v>
                </c:pt>
                <c:pt idx="3">
                  <c:v>4.6159213048697197E-2</c:v>
                </c:pt>
                <c:pt idx="4">
                  <c:v>0</c:v>
                </c:pt>
                <c:pt idx="5">
                  <c:v>5.4577050022342657E-2</c:v>
                </c:pt>
                <c:pt idx="6">
                  <c:v>3.5989258428679678E-2</c:v>
                </c:pt>
                <c:pt idx="7">
                  <c:v>7.0667385182349718E-2</c:v>
                </c:pt>
                <c:pt idx="8">
                  <c:v>0</c:v>
                </c:pt>
                <c:pt idx="9">
                  <c:v>0</c:v>
                </c:pt>
                <c:pt idx="10">
                  <c:v>6.2880364701608557E-2</c:v>
                </c:pt>
                <c:pt idx="11">
                  <c:v>3.7149189243126102E-2</c:v>
                </c:pt>
                <c:pt idx="12">
                  <c:v>0</c:v>
                </c:pt>
                <c:pt idx="13">
                  <c:v>0</c:v>
                </c:pt>
                <c:pt idx="14">
                  <c:v>8.084977314009649E-2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E8-4F4E-BEFC-A26C740054D3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'Gly50'!$CC$9:$CQ$9</c:f>
              <c:numCache>
                <c:formatCode>General</c:formatCode>
                <c:ptCount val="15"/>
                <c:pt idx="0">
                  <c:v>4.5</c:v>
                </c:pt>
                <c:pt idx="1">
                  <c:v>4.4000000000000004</c:v>
                </c:pt>
                <c:pt idx="2">
                  <c:v>4.5</c:v>
                </c:pt>
                <c:pt idx="3">
                  <c:v>24</c:v>
                </c:pt>
                <c:pt idx="4">
                  <c:v>18</c:v>
                </c:pt>
                <c:pt idx="5">
                  <c:v>30</c:v>
                </c:pt>
                <c:pt idx="6">
                  <c:v>2</c:v>
                </c:pt>
                <c:pt idx="7">
                  <c:v>8</c:v>
                </c:pt>
                <c:pt idx="8">
                  <c:v>2</c:v>
                </c:pt>
                <c:pt idx="9">
                  <c:v>4</c:v>
                </c:pt>
                <c:pt idx="10">
                  <c:v>18</c:v>
                </c:pt>
                <c:pt idx="11">
                  <c:v>24</c:v>
                </c:pt>
                <c:pt idx="12">
                  <c:v>24</c:v>
                </c:pt>
                <c:pt idx="13">
                  <c:v>30</c:v>
                </c:pt>
                <c:pt idx="14">
                  <c:v>4.5</c:v>
                </c:pt>
              </c:numCache>
            </c:numRef>
          </c:xVal>
          <c:yVal>
            <c:numRef>
              <c:f>'Gly50'!$CC$60:$CQ$60</c:f>
              <c:numCache>
                <c:formatCode>0.000</c:formatCode>
                <c:ptCount val="15"/>
                <c:pt idx="0">
                  <c:v>9.5926038215775486E-2</c:v>
                </c:pt>
                <c:pt idx="1">
                  <c:v>0.10934434093409717</c:v>
                </c:pt>
                <c:pt idx="2">
                  <c:v>8.6623530669940454E-2</c:v>
                </c:pt>
                <c:pt idx="3">
                  <c:v>0.20786808059030695</c:v>
                </c:pt>
                <c:pt idx="4">
                  <c:v>0</c:v>
                </c:pt>
                <c:pt idx="5">
                  <c:v>0.12575211075479803</c:v>
                </c:pt>
                <c:pt idx="6">
                  <c:v>6.277925838082711E-2</c:v>
                </c:pt>
                <c:pt idx="7">
                  <c:v>0.15614020081846486</c:v>
                </c:pt>
                <c:pt idx="8">
                  <c:v>0</c:v>
                </c:pt>
                <c:pt idx="9">
                  <c:v>0</c:v>
                </c:pt>
                <c:pt idx="10">
                  <c:v>0.16414626499461105</c:v>
                </c:pt>
                <c:pt idx="11">
                  <c:v>0.15432567774717518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E8-4F4E-BEFC-A26C740054D3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'Gly50'!$CC$9:$CQ$9</c:f>
              <c:numCache>
                <c:formatCode>General</c:formatCode>
                <c:ptCount val="15"/>
                <c:pt idx="0">
                  <c:v>4.5</c:v>
                </c:pt>
                <c:pt idx="1">
                  <c:v>4.4000000000000004</c:v>
                </c:pt>
                <c:pt idx="2">
                  <c:v>4.5</c:v>
                </c:pt>
                <c:pt idx="3">
                  <c:v>24</c:v>
                </c:pt>
                <c:pt idx="4">
                  <c:v>18</c:v>
                </c:pt>
                <c:pt idx="5">
                  <c:v>30</c:v>
                </c:pt>
                <c:pt idx="6">
                  <c:v>2</c:v>
                </c:pt>
                <c:pt idx="7">
                  <c:v>8</c:v>
                </c:pt>
                <c:pt idx="8">
                  <c:v>2</c:v>
                </c:pt>
                <c:pt idx="9">
                  <c:v>4</c:v>
                </c:pt>
                <c:pt idx="10">
                  <c:v>18</c:v>
                </c:pt>
                <c:pt idx="11">
                  <c:v>24</c:v>
                </c:pt>
                <c:pt idx="12">
                  <c:v>24</c:v>
                </c:pt>
                <c:pt idx="13">
                  <c:v>30</c:v>
                </c:pt>
                <c:pt idx="14">
                  <c:v>4.5</c:v>
                </c:pt>
              </c:numCache>
            </c:numRef>
          </c:xVal>
          <c:yVal>
            <c:numRef>
              <c:f>'Gly50'!$CC$61:$CQ$61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5.6730482611245282E-2</c:v>
                </c:pt>
                <c:pt idx="10">
                  <c:v>5.6211626425943122E-2</c:v>
                </c:pt>
                <c:pt idx="11">
                  <c:v>6.5857603750860166E-2</c:v>
                </c:pt>
                <c:pt idx="12">
                  <c:v>0</c:v>
                </c:pt>
                <c:pt idx="13">
                  <c:v>0</c:v>
                </c:pt>
                <c:pt idx="14">
                  <c:v>6.9417967305211617E-2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3E8-4F4E-BEFC-A26C740054D3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'Gly50'!$CC$9:$CQ$9</c:f>
              <c:numCache>
                <c:formatCode>General</c:formatCode>
                <c:ptCount val="15"/>
                <c:pt idx="0">
                  <c:v>4.5</c:v>
                </c:pt>
                <c:pt idx="1">
                  <c:v>4.4000000000000004</c:v>
                </c:pt>
                <c:pt idx="2">
                  <c:v>4.5</c:v>
                </c:pt>
                <c:pt idx="3">
                  <c:v>24</c:v>
                </c:pt>
                <c:pt idx="4">
                  <c:v>18</c:v>
                </c:pt>
                <c:pt idx="5">
                  <c:v>30</c:v>
                </c:pt>
                <c:pt idx="6">
                  <c:v>2</c:v>
                </c:pt>
                <c:pt idx="7">
                  <c:v>8</c:v>
                </c:pt>
                <c:pt idx="8">
                  <c:v>2</c:v>
                </c:pt>
                <c:pt idx="9">
                  <c:v>4</c:v>
                </c:pt>
                <c:pt idx="10">
                  <c:v>18</c:v>
                </c:pt>
                <c:pt idx="11">
                  <c:v>24</c:v>
                </c:pt>
                <c:pt idx="12">
                  <c:v>24</c:v>
                </c:pt>
                <c:pt idx="13">
                  <c:v>30</c:v>
                </c:pt>
                <c:pt idx="14">
                  <c:v>4.5</c:v>
                </c:pt>
              </c:numCache>
            </c:numRef>
          </c:xVal>
          <c:yVal>
            <c:numRef>
              <c:f>'Gly50'!$CC$62:$CQ$62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0.41594790625887246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3E8-4F4E-BEFC-A26C74005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687264"/>
        <c:axId val="1183734816"/>
      </c:scatterChart>
      <c:valAx>
        <c:axId val="118168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734816"/>
        <c:crosses val="autoZero"/>
        <c:crossBetween val="midCat"/>
      </c:valAx>
      <c:valAx>
        <c:axId val="118373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68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Gly 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'Gly50'!$CC$56:$CQ$56</c:f>
              <c:numCache>
                <c:formatCode>0.000</c:formatCode>
                <c:ptCount val="15"/>
                <c:pt idx="0">
                  <c:v>4.3924480603077229E-2</c:v>
                </c:pt>
                <c:pt idx="1">
                  <c:v>3.9156261513287029E-2</c:v>
                </c:pt>
                <c:pt idx="2">
                  <c:v>2.1752856143003249E-2</c:v>
                </c:pt>
                <c:pt idx="3">
                  <c:v>0.17552125724570508</c:v>
                </c:pt>
                <c:pt idx="4">
                  <c:v>0.11277291586125961</c:v>
                </c:pt>
                <c:pt idx="5">
                  <c:v>0.14509549747392131</c:v>
                </c:pt>
                <c:pt idx="6">
                  <c:v>0.13776196421231582</c:v>
                </c:pt>
                <c:pt idx="7">
                  <c:v>0.16231685022276676</c:v>
                </c:pt>
                <c:pt idx="8">
                  <c:v>0.14269336293644921</c:v>
                </c:pt>
                <c:pt idx="9">
                  <c:v>0.13919518580914023</c:v>
                </c:pt>
                <c:pt idx="10">
                  <c:v>0.21544185292155424</c:v>
                </c:pt>
                <c:pt idx="11">
                  <c:v>0.26965190453742321</c:v>
                </c:pt>
                <c:pt idx="12">
                  <c:v>6.5665058699107007E-2</c:v>
                </c:pt>
                <c:pt idx="13">
                  <c:v>0</c:v>
                </c:pt>
                <c:pt idx="14">
                  <c:v>0.17142839153086478</c:v>
                </c:pt>
              </c:numCache>
            </c:numRef>
          </c:xVal>
          <c:yVal>
            <c:numRef>
              <c:f>'Gly50'!$CC$57:$CQ$57</c:f>
              <c:numCache>
                <c:formatCode>0.0%</c:formatCode>
                <c:ptCount val="15"/>
                <c:pt idx="0">
                  <c:v>1.0019844737462422</c:v>
                </c:pt>
                <c:pt idx="1">
                  <c:v>1.0001742604388879</c:v>
                </c:pt>
                <c:pt idx="2">
                  <c:v>1.0070262407320569</c:v>
                </c:pt>
                <c:pt idx="3">
                  <c:v>0.92276112280338174</c:v>
                </c:pt>
                <c:pt idx="4">
                  <c:v>1.0954217860529136</c:v>
                </c:pt>
                <c:pt idx="5">
                  <c:v>0.97849948430021205</c:v>
                </c:pt>
                <c:pt idx="6">
                  <c:v>0.91498398044727047</c:v>
                </c:pt>
                <c:pt idx="7">
                  <c:v>0.88167209441693706</c:v>
                </c:pt>
                <c:pt idx="8">
                  <c:v>0.89215600495358027</c:v>
                </c:pt>
                <c:pt idx="9">
                  <c:v>0.90476683673307068</c:v>
                </c:pt>
                <c:pt idx="10">
                  <c:v>0.88203183162584076</c:v>
                </c:pt>
                <c:pt idx="11">
                  <c:v>0.83249479119000824</c:v>
                </c:pt>
                <c:pt idx="12">
                  <c:v>0.93433494130089312</c:v>
                </c:pt>
                <c:pt idx="13">
                  <c:v>0</c:v>
                </c:pt>
                <c:pt idx="14">
                  <c:v>0.8761397132821489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E0-4B6F-AD64-399C446A318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'Gly50'!$CC$56:$CQ$56</c:f>
              <c:numCache>
                <c:formatCode>0.000</c:formatCode>
                <c:ptCount val="15"/>
                <c:pt idx="0">
                  <c:v>4.3924480603077229E-2</c:v>
                </c:pt>
                <c:pt idx="1">
                  <c:v>3.9156261513287029E-2</c:v>
                </c:pt>
                <c:pt idx="2">
                  <c:v>2.1752856143003249E-2</c:v>
                </c:pt>
                <c:pt idx="3">
                  <c:v>0.17552125724570508</c:v>
                </c:pt>
                <c:pt idx="4">
                  <c:v>0.11277291586125961</c:v>
                </c:pt>
                <c:pt idx="5">
                  <c:v>0.14509549747392131</c:v>
                </c:pt>
                <c:pt idx="6">
                  <c:v>0.13776196421231582</c:v>
                </c:pt>
                <c:pt idx="7">
                  <c:v>0.16231685022276676</c:v>
                </c:pt>
                <c:pt idx="8">
                  <c:v>0.14269336293644921</c:v>
                </c:pt>
                <c:pt idx="9">
                  <c:v>0.13919518580914023</c:v>
                </c:pt>
                <c:pt idx="10">
                  <c:v>0.21544185292155424</c:v>
                </c:pt>
                <c:pt idx="11">
                  <c:v>0.26965190453742321</c:v>
                </c:pt>
                <c:pt idx="12">
                  <c:v>6.5665058699107007E-2</c:v>
                </c:pt>
                <c:pt idx="13">
                  <c:v>0</c:v>
                </c:pt>
                <c:pt idx="14">
                  <c:v>0.17142839153086478</c:v>
                </c:pt>
              </c:numCache>
            </c:numRef>
          </c:xVal>
          <c:yVal>
            <c:numRef>
              <c:f>'Gly50'!$CC$58:$CQ$58</c:f>
              <c:numCache>
                <c:formatCode>0.000</c:formatCode>
                <c:ptCount val="15"/>
                <c:pt idx="0">
                  <c:v>0.73875181612826202</c:v>
                </c:pt>
                <c:pt idx="1">
                  <c:v>0.7220101244705992</c:v>
                </c:pt>
                <c:pt idx="2">
                  <c:v>0.74921797196439521</c:v>
                </c:pt>
                <c:pt idx="3">
                  <c:v>0.74597270636099589</c:v>
                </c:pt>
                <c:pt idx="4">
                  <c:v>1</c:v>
                </c:pt>
                <c:pt idx="5">
                  <c:v>0.81967083922285922</c:v>
                </c:pt>
                <c:pt idx="6">
                  <c:v>0.48528357693162072</c:v>
                </c:pt>
                <c:pt idx="7">
                  <c:v>0.77319241399918548</c:v>
                </c:pt>
                <c:pt idx="8">
                  <c:v>1</c:v>
                </c:pt>
                <c:pt idx="9">
                  <c:v>0.94326951738875464</c:v>
                </c:pt>
                <c:pt idx="10">
                  <c:v>0.71676174387783731</c:v>
                </c:pt>
                <c:pt idx="11">
                  <c:v>0.74266752925883861</c:v>
                </c:pt>
                <c:pt idx="12">
                  <c:v>0</c:v>
                </c:pt>
                <c:pt idx="13">
                  <c:v>0</c:v>
                </c:pt>
                <c:pt idx="14">
                  <c:v>0.84973225955469189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E0-4B6F-AD64-399C446A318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'Gly50'!$CC$56:$CQ$56</c:f>
              <c:numCache>
                <c:formatCode>0.000</c:formatCode>
                <c:ptCount val="15"/>
                <c:pt idx="0">
                  <c:v>4.3924480603077229E-2</c:v>
                </c:pt>
                <c:pt idx="1">
                  <c:v>3.9156261513287029E-2</c:v>
                </c:pt>
                <c:pt idx="2">
                  <c:v>2.1752856143003249E-2</c:v>
                </c:pt>
                <c:pt idx="3">
                  <c:v>0.17552125724570508</c:v>
                </c:pt>
                <c:pt idx="4">
                  <c:v>0.11277291586125961</c:v>
                </c:pt>
                <c:pt idx="5">
                  <c:v>0.14509549747392131</c:v>
                </c:pt>
                <c:pt idx="6">
                  <c:v>0.13776196421231582</c:v>
                </c:pt>
                <c:pt idx="7">
                  <c:v>0.16231685022276676</c:v>
                </c:pt>
                <c:pt idx="8">
                  <c:v>0.14269336293644921</c:v>
                </c:pt>
                <c:pt idx="9">
                  <c:v>0.13919518580914023</c:v>
                </c:pt>
                <c:pt idx="10">
                  <c:v>0.21544185292155424</c:v>
                </c:pt>
                <c:pt idx="11">
                  <c:v>0.26965190453742321</c:v>
                </c:pt>
                <c:pt idx="12">
                  <c:v>6.5665058699107007E-2</c:v>
                </c:pt>
                <c:pt idx="13">
                  <c:v>0</c:v>
                </c:pt>
                <c:pt idx="14">
                  <c:v>0.17142839153086478</c:v>
                </c:pt>
              </c:numCache>
            </c:numRef>
          </c:xVal>
          <c:yVal>
            <c:numRef>
              <c:f>'Gly50'!$CC$59:$CQ$59</c:f>
              <c:numCache>
                <c:formatCode>0.000</c:formatCode>
                <c:ptCount val="15"/>
                <c:pt idx="0">
                  <c:v>0.16532214565596262</c:v>
                </c:pt>
                <c:pt idx="1">
                  <c:v>0.1686455345953036</c:v>
                </c:pt>
                <c:pt idx="2">
                  <c:v>0.16415849736566432</c:v>
                </c:pt>
                <c:pt idx="3">
                  <c:v>4.6159213048697197E-2</c:v>
                </c:pt>
                <c:pt idx="4">
                  <c:v>0</c:v>
                </c:pt>
                <c:pt idx="5">
                  <c:v>5.4577050022342657E-2</c:v>
                </c:pt>
                <c:pt idx="6">
                  <c:v>3.5989258428679678E-2</c:v>
                </c:pt>
                <c:pt idx="7">
                  <c:v>7.0667385182349718E-2</c:v>
                </c:pt>
                <c:pt idx="8">
                  <c:v>0</c:v>
                </c:pt>
                <c:pt idx="9">
                  <c:v>0</c:v>
                </c:pt>
                <c:pt idx="10">
                  <c:v>6.2880364701608557E-2</c:v>
                </c:pt>
                <c:pt idx="11">
                  <c:v>3.7149189243126102E-2</c:v>
                </c:pt>
                <c:pt idx="12">
                  <c:v>0</c:v>
                </c:pt>
                <c:pt idx="13">
                  <c:v>0</c:v>
                </c:pt>
                <c:pt idx="14">
                  <c:v>8.084977314009649E-2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E0-4B6F-AD64-399C446A318D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'Gly50'!$CC$56:$CQ$56</c:f>
              <c:numCache>
                <c:formatCode>0.000</c:formatCode>
                <c:ptCount val="15"/>
                <c:pt idx="0">
                  <c:v>4.3924480603077229E-2</c:v>
                </c:pt>
                <c:pt idx="1">
                  <c:v>3.9156261513287029E-2</c:v>
                </c:pt>
                <c:pt idx="2">
                  <c:v>2.1752856143003249E-2</c:v>
                </c:pt>
                <c:pt idx="3">
                  <c:v>0.17552125724570508</c:v>
                </c:pt>
                <c:pt idx="4">
                  <c:v>0.11277291586125961</c:v>
                </c:pt>
                <c:pt idx="5">
                  <c:v>0.14509549747392131</c:v>
                </c:pt>
                <c:pt idx="6">
                  <c:v>0.13776196421231582</c:v>
                </c:pt>
                <c:pt idx="7">
                  <c:v>0.16231685022276676</c:v>
                </c:pt>
                <c:pt idx="8">
                  <c:v>0.14269336293644921</c:v>
                </c:pt>
                <c:pt idx="9">
                  <c:v>0.13919518580914023</c:v>
                </c:pt>
                <c:pt idx="10">
                  <c:v>0.21544185292155424</c:v>
                </c:pt>
                <c:pt idx="11">
                  <c:v>0.26965190453742321</c:v>
                </c:pt>
                <c:pt idx="12">
                  <c:v>6.5665058699107007E-2</c:v>
                </c:pt>
                <c:pt idx="13">
                  <c:v>0</c:v>
                </c:pt>
                <c:pt idx="14">
                  <c:v>0.17142839153086478</c:v>
                </c:pt>
              </c:numCache>
            </c:numRef>
          </c:xVal>
          <c:yVal>
            <c:numRef>
              <c:f>'Gly50'!$CC$60:$CQ$60</c:f>
              <c:numCache>
                <c:formatCode>0.000</c:formatCode>
                <c:ptCount val="15"/>
                <c:pt idx="0">
                  <c:v>9.5926038215775486E-2</c:v>
                </c:pt>
                <c:pt idx="1">
                  <c:v>0.10934434093409717</c:v>
                </c:pt>
                <c:pt idx="2">
                  <c:v>8.6623530669940454E-2</c:v>
                </c:pt>
                <c:pt idx="3">
                  <c:v>0.20786808059030695</c:v>
                </c:pt>
                <c:pt idx="4">
                  <c:v>0</c:v>
                </c:pt>
                <c:pt idx="5">
                  <c:v>0.12575211075479803</c:v>
                </c:pt>
                <c:pt idx="6">
                  <c:v>6.277925838082711E-2</c:v>
                </c:pt>
                <c:pt idx="7">
                  <c:v>0.15614020081846486</c:v>
                </c:pt>
                <c:pt idx="8">
                  <c:v>0</c:v>
                </c:pt>
                <c:pt idx="9">
                  <c:v>0</c:v>
                </c:pt>
                <c:pt idx="10">
                  <c:v>0.16414626499461105</c:v>
                </c:pt>
                <c:pt idx="11">
                  <c:v>0.15432567774717518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E0-4B6F-AD64-399C446A318D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'Gly50'!$CC$56:$CQ$56</c:f>
              <c:numCache>
                <c:formatCode>0.000</c:formatCode>
                <c:ptCount val="15"/>
                <c:pt idx="0">
                  <c:v>4.3924480603077229E-2</c:v>
                </c:pt>
                <c:pt idx="1">
                  <c:v>3.9156261513287029E-2</c:v>
                </c:pt>
                <c:pt idx="2">
                  <c:v>2.1752856143003249E-2</c:v>
                </c:pt>
                <c:pt idx="3">
                  <c:v>0.17552125724570508</c:v>
                </c:pt>
                <c:pt idx="4">
                  <c:v>0.11277291586125961</c:v>
                </c:pt>
                <c:pt idx="5">
                  <c:v>0.14509549747392131</c:v>
                </c:pt>
                <c:pt idx="6">
                  <c:v>0.13776196421231582</c:v>
                </c:pt>
                <c:pt idx="7">
                  <c:v>0.16231685022276676</c:v>
                </c:pt>
                <c:pt idx="8">
                  <c:v>0.14269336293644921</c:v>
                </c:pt>
                <c:pt idx="9">
                  <c:v>0.13919518580914023</c:v>
                </c:pt>
                <c:pt idx="10">
                  <c:v>0.21544185292155424</c:v>
                </c:pt>
                <c:pt idx="11">
                  <c:v>0.26965190453742321</c:v>
                </c:pt>
                <c:pt idx="12">
                  <c:v>6.5665058699107007E-2</c:v>
                </c:pt>
                <c:pt idx="13">
                  <c:v>0</c:v>
                </c:pt>
                <c:pt idx="14">
                  <c:v>0.17142839153086478</c:v>
                </c:pt>
              </c:numCache>
            </c:numRef>
          </c:xVal>
          <c:yVal>
            <c:numRef>
              <c:f>'Gly50'!$CC$61:$CQ$61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5.6730482611245282E-2</c:v>
                </c:pt>
                <c:pt idx="10">
                  <c:v>5.6211626425943122E-2</c:v>
                </c:pt>
                <c:pt idx="11">
                  <c:v>6.5857603750860166E-2</c:v>
                </c:pt>
                <c:pt idx="12">
                  <c:v>0</c:v>
                </c:pt>
                <c:pt idx="13">
                  <c:v>0</c:v>
                </c:pt>
                <c:pt idx="14">
                  <c:v>6.9417967305211617E-2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E0-4B6F-AD64-399C446A318D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'Gly50'!$CC$56:$CQ$56</c:f>
              <c:numCache>
                <c:formatCode>0.000</c:formatCode>
                <c:ptCount val="15"/>
                <c:pt idx="0">
                  <c:v>4.3924480603077229E-2</c:v>
                </c:pt>
                <c:pt idx="1">
                  <c:v>3.9156261513287029E-2</c:v>
                </c:pt>
                <c:pt idx="2">
                  <c:v>2.1752856143003249E-2</c:v>
                </c:pt>
                <c:pt idx="3">
                  <c:v>0.17552125724570508</c:v>
                </c:pt>
                <c:pt idx="4">
                  <c:v>0.11277291586125961</c:v>
                </c:pt>
                <c:pt idx="5">
                  <c:v>0.14509549747392131</c:v>
                </c:pt>
                <c:pt idx="6">
                  <c:v>0.13776196421231582</c:v>
                </c:pt>
                <c:pt idx="7">
                  <c:v>0.16231685022276676</c:v>
                </c:pt>
                <c:pt idx="8">
                  <c:v>0.14269336293644921</c:v>
                </c:pt>
                <c:pt idx="9">
                  <c:v>0.13919518580914023</c:v>
                </c:pt>
                <c:pt idx="10">
                  <c:v>0.21544185292155424</c:v>
                </c:pt>
                <c:pt idx="11">
                  <c:v>0.26965190453742321</c:v>
                </c:pt>
                <c:pt idx="12">
                  <c:v>6.5665058699107007E-2</c:v>
                </c:pt>
                <c:pt idx="13">
                  <c:v>0</c:v>
                </c:pt>
                <c:pt idx="14">
                  <c:v>0.17142839153086478</c:v>
                </c:pt>
              </c:numCache>
            </c:numRef>
          </c:xVal>
          <c:yVal>
            <c:numRef>
              <c:f>'Gly50'!$CC$62:$CQ$62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0.41594790625887246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4E0-4B6F-AD64-399C446A3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932815"/>
        <c:axId val="591934847"/>
      </c:scatterChart>
      <c:valAx>
        <c:axId val="39393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934847"/>
        <c:crosses val="autoZero"/>
        <c:crossBetween val="midCat"/>
      </c:valAx>
      <c:valAx>
        <c:axId val="59193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32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Ethanol 50mL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'Eth50'!$U$9:$W$9</c:f>
              <c:numCache>
                <c:formatCode>General</c:formatCode>
                <c:ptCount val="3"/>
                <c:pt idx="0">
                  <c:v>4.5</c:v>
                </c:pt>
                <c:pt idx="1">
                  <c:v>12</c:v>
                </c:pt>
                <c:pt idx="2">
                  <c:v>30</c:v>
                </c:pt>
              </c:numCache>
            </c:numRef>
          </c:xVal>
          <c:yVal>
            <c:numRef>
              <c:f>'Eth50'!$U$57:$W$57</c:f>
              <c:numCache>
                <c:formatCode>0.0%</c:formatCode>
                <c:ptCount val="3"/>
                <c:pt idx="0">
                  <c:v>0.63671553203488773</c:v>
                </c:pt>
                <c:pt idx="1">
                  <c:v>0.89095219767068312</c:v>
                </c:pt>
                <c:pt idx="2">
                  <c:v>0.95436028963843988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54-4906-A35B-31C6E8A9545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'Eth50'!$U$9:$W$9</c:f>
              <c:numCache>
                <c:formatCode>General</c:formatCode>
                <c:ptCount val="3"/>
                <c:pt idx="0">
                  <c:v>4.5</c:v>
                </c:pt>
                <c:pt idx="1">
                  <c:v>12</c:v>
                </c:pt>
                <c:pt idx="2">
                  <c:v>30</c:v>
                </c:pt>
              </c:numCache>
            </c:numRef>
          </c:xVal>
          <c:yVal>
            <c:numRef>
              <c:f>'Eth50'!$U$58:$W$58</c:f>
              <c:numCache>
                <c:formatCode>0.0%</c:formatCode>
                <c:ptCount val="3"/>
                <c:pt idx="0">
                  <c:v>0.39249486164650532</c:v>
                </c:pt>
                <c:pt idx="1">
                  <c:v>0.13883613108170784</c:v>
                </c:pt>
                <c:pt idx="2">
                  <c:v>7.6999559446212229E-2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54-4906-A35B-31C6E8A9545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'Eth50'!$U$9:$W$9</c:f>
              <c:numCache>
                <c:formatCode>General</c:formatCode>
                <c:ptCount val="3"/>
                <c:pt idx="0">
                  <c:v>4.5</c:v>
                </c:pt>
                <c:pt idx="1">
                  <c:v>12</c:v>
                </c:pt>
                <c:pt idx="2">
                  <c:v>30</c:v>
                </c:pt>
              </c:numCache>
            </c:numRef>
          </c:xVal>
          <c:yVal>
            <c:numRef>
              <c:f>'Eth50'!$U$59:$W$59</c:f>
              <c:numCache>
                <c:formatCode>0.000</c:formatCode>
                <c:ptCount val="3"/>
                <c:pt idx="0">
                  <c:v>3.028218905410085E-2</c:v>
                </c:pt>
                <c:pt idx="1">
                  <c:v>7.9797668898642385E-2</c:v>
                </c:pt>
                <c:pt idx="2">
                  <c:v>0.14794272541741141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54-4906-A35B-31C6E8A9545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'Eth50'!$U$9:$W$9</c:f>
              <c:numCache>
                <c:formatCode>General</c:formatCode>
                <c:ptCount val="3"/>
                <c:pt idx="0">
                  <c:v>4.5</c:v>
                </c:pt>
                <c:pt idx="1">
                  <c:v>12</c:v>
                </c:pt>
                <c:pt idx="2">
                  <c:v>30</c:v>
                </c:pt>
              </c:numCache>
            </c:numRef>
          </c:xVal>
          <c:yVal>
            <c:numRef>
              <c:f>'Eth50'!$U$60:$W$60</c:f>
              <c:numCache>
                <c:formatCode>0.000</c:formatCode>
                <c:ptCount val="3"/>
                <c:pt idx="0">
                  <c:v>4.4140170410316627E-2</c:v>
                </c:pt>
                <c:pt idx="1">
                  <c:v>0.12434674235951139</c:v>
                </c:pt>
                <c:pt idx="2">
                  <c:v>0.24112426647447277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154-4906-A35B-31C6E8A95458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'Eth50'!$U$9:$W$9</c:f>
              <c:numCache>
                <c:formatCode>General</c:formatCode>
                <c:ptCount val="3"/>
                <c:pt idx="0">
                  <c:v>4.5</c:v>
                </c:pt>
                <c:pt idx="1">
                  <c:v>12</c:v>
                </c:pt>
                <c:pt idx="2">
                  <c:v>30</c:v>
                </c:pt>
              </c:numCache>
            </c:numRef>
          </c:xVal>
          <c:yVal>
            <c:numRef>
              <c:f>'Eth50'!$U$61:$W$61</c:f>
              <c:numCache>
                <c:formatCode>0.000</c:formatCode>
                <c:ptCount val="3"/>
                <c:pt idx="0">
                  <c:v>0</c:v>
                </c:pt>
                <c:pt idx="1">
                  <c:v>1.0413056746050199E-2</c:v>
                </c:pt>
                <c:pt idx="2">
                  <c:v>1.8206105645232194E-2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154-4906-A35B-31C6E8A95458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'Eth50'!$U$9:$W$9</c:f>
              <c:numCache>
                <c:formatCode>General</c:formatCode>
                <c:ptCount val="3"/>
                <c:pt idx="0">
                  <c:v>4.5</c:v>
                </c:pt>
                <c:pt idx="1">
                  <c:v>12</c:v>
                </c:pt>
                <c:pt idx="2">
                  <c:v>30</c:v>
                </c:pt>
              </c:numCache>
            </c:numRef>
          </c:xVal>
          <c:yVal>
            <c:numRef>
              <c:f>'Eth50'!$U$62:$W$62</c:f>
              <c:numCache>
                <c:formatCode>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154-4906-A35B-31C6E8A95458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'Eth50'!$U$9:$W$9</c:f>
              <c:numCache>
                <c:formatCode>General</c:formatCode>
                <c:ptCount val="3"/>
                <c:pt idx="0">
                  <c:v>4.5</c:v>
                </c:pt>
                <c:pt idx="1">
                  <c:v>12</c:v>
                </c:pt>
                <c:pt idx="2">
                  <c:v>30</c:v>
                </c:pt>
              </c:numCache>
            </c:numRef>
          </c:xVal>
          <c:yVal>
            <c:numRef>
              <c:f>'Eth50'!$U$63:$W$63</c:f>
              <c:numCache>
                <c:formatCode>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154-4906-A35B-31C6E8A95458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'Eth50'!$U$9:$W$9</c:f>
              <c:numCache>
                <c:formatCode>General</c:formatCode>
                <c:ptCount val="3"/>
                <c:pt idx="0">
                  <c:v>4.5</c:v>
                </c:pt>
                <c:pt idx="1">
                  <c:v>12</c:v>
                </c:pt>
                <c:pt idx="2">
                  <c:v>30</c:v>
                </c:pt>
              </c:numCache>
            </c:numRef>
          </c:xVal>
          <c:yVal>
            <c:numRef>
              <c:f>'Eth50'!$U$64:$W$64</c:f>
              <c:numCache>
                <c:formatCode>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154-4906-A35B-31C6E8A95458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'Eth50'!$U$9:$W$9</c:f>
              <c:numCache>
                <c:formatCode>General</c:formatCode>
                <c:ptCount val="3"/>
                <c:pt idx="0">
                  <c:v>4.5</c:v>
                </c:pt>
                <c:pt idx="1">
                  <c:v>12</c:v>
                </c:pt>
                <c:pt idx="2">
                  <c:v>30</c:v>
                </c:pt>
              </c:numCache>
            </c:numRef>
          </c:xVal>
          <c:yVal>
            <c:numRef>
              <c:f>'Eth50'!$U$65:$W$65</c:f>
              <c:numCache>
                <c:formatCode>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154-4906-A35B-31C6E8A95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563536"/>
        <c:axId val="1183676576"/>
      </c:scatterChart>
      <c:valAx>
        <c:axId val="110656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676576"/>
        <c:crosses val="autoZero"/>
        <c:crossBetween val="midCat"/>
      </c:valAx>
      <c:valAx>
        <c:axId val="118367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56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Ethanol 50mL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'Eth50'!$U$57:$W$57</c:f>
              <c:numCache>
                <c:formatCode>0.0%</c:formatCode>
                <c:ptCount val="3"/>
                <c:pt idx="0">
                  <c:v>0.63671553203488773</c:v>
                </c:pt>
                <c:pt idx="1">
                  <c:v>0.89095219767068312</c:v>
                </c:pt>
                <c:pt idx="2">
                  <c:v>0.95436028963843988</c:v>
                </c:pt>
              </c:numCache>
            </c:numRef>
          </c:xVal>
          <c:yVal>
            <c:numRef>
              <c:f>'Eth50'!$U$58:$W$58</c:f>
              <c:numCache>
                <c:formatCode>0.0%</c:formatCode>
                <c:ptCount val="3"/>
                <c:pt idx="0">
                  <c:v>0.39249486164650532</c:v>
                </c:pt>
                <c:pt idx="1">
                  <c:v>0.13883613108170784</c:v>
                </c:pt>
                <c:pt idx="2">
                  <c:v>7.6999559446212229E-2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A2-41CD-98B7-48522885C71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'Eth50'!$U$57:$W$57</c:f>
              <c:numCache>
                <c:formatCode>0.0%</c:formatCode>
                <c:ptCount val="3"/>
                <c:pt idx="0">
                  <c:v>0.63671553203488773</c:v>
                </c:pt>
                <c:pt idx="1">
                  <c:v>0.89095219767068312</c:v>
                </c:pt>
                <c:pt idx="2">
                  <c:v>0.95436028963843988</c:v>
                </c:pt>
              </c:numCache>
            </c:numRef>
          </c:xVal>
          <c:yVal>
            <c:numRef>
              <c:f>'Eth50'!$U$59:$W$59</c:f>
              <c:numCache>
                <c:formatCode>0.000</c:formatCode>
                <c:ptCount val="3"/>
                <c:pt idx="0">
                  <c:v>3.028218905410085E-2</c:v>
                </c:pt>
                <c:pt idx="1">
                  <c:v>7.9797668898642385E-2</c:v>
                </c:pt>
                <c:pt idx="2">
                  <c:v>0.14794272541741141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A2-41CD-98B7-48522885C71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'Eth50'!$U$57:$W$57</c:f>
              <c:numCache>
                <c:formatCode>0.0%</c:formatCode>
                <c:ptCount val="3"/>
                <c:pt idx="0">
                  <c:v>0.63671553203488773</c:v>
                </c:pt>
                <c:pt idx="1">
                  <c:v>0.89095219767068312</c:v>
                </c:pt>
                <c:pt idx="2">
                  <c:v>0.95436028963843988</c:v>
                </c:pt>
              </c:numCache>
            </c:numRef>
          </c:xVal>
          <c:yVal>
            <c:numRef>
              <c:f>'Eth50'!$U$60:$W$60</c:f>
              <c:numCache>
                <c:formatCode>0.000</c:formatCode>
                <c:ptCount val="3"/>
                <c:pt idx="0">
                  <c:v>4.4140170410316627E-2</c:v>
                </c:pt>
                <c:pt idx="1">
                  <c:v>0.12434674235951139</c:v>
                </c:pt>
                <c:pt idx="2">
                  <c:v>0.24112426647447277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A2-41CD-98B7-48522885C71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'Eth50'!$U$57:$W$57</c:f>
              <c:numCache>
                <c:formatCode>0.0%</c:formatCode>
                <c:ptCount val="3"/>
                <c:pt idx="0">
                  <c:v>0.63671553203488773</c:v>
                </c:pt>
                <c:pt idx="1">
                  <c:v>0.89095219767068312</c:v>
                </c:pt>
                <c:pt idx="2">
                  <c:v>0.95436028963843988</c:v>
                </c:pt>
              </c:numCache>
            </c:numRef>
          </c:xVal>
          <c:yVal>
            <c:numRef>
              <c:f>'Eth50'!$U$61:$W$61</c:f>
              <c:numCache>
                <c:formatCode>0.000</c:formatCode>
                <c:ptCount val="3"/>
                <c:pt idx="0">
                  <c:v>0</c:v>
                </c:pt>
                <c:pt idx="1">
                  <c:v>1.0413056746050199E-2</c:v>
                </c:pt>
                <c:pt idx="2">
                  <c:v>1.8206105645232194E-2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A2-41CD-98B7-48522885C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737112"/>
        <c:axId val="811736128"/>
      </c:scatterChart>
      <c:valAx>
        <c:axId val="811737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736128"/>
        <c:crosses val="autoZero"/>
        <c:crossBetween val="midCat"/>
      </c:valAx>
      <c:valAx>
        <c:axId val="81173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737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Gly A-1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'Gly300'!$JG$9:$JM$9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31</c:v>
                </c:pt>
              </c:numCache>
            </c:numRef>
          </c:xVal>
          <c:yVal>
            <c:numRef>
              <c:f>'Gly300'!$JG$56:$JM$56</c:f>
              <c:numCache>
                <c:formatCode>0.000</c:formatCode>
                <c:ptCount val="7"/>
                <c:pt idx="0">
                  <c:v>8.8073008453227065E-3</c:v>
                </c:pt>
                <c:pt idx="1">
                  <c:v>2.7153678062548058E-2</c:v>
                </c:pt>
                <c:pt idx="2">
                  <c:v>4.5541263282188507E-2</c:v>
                </c:pt>
                <c:pt idx="3">
                  <c:v>9.2745121711511599E-2</c:v>
                </c:pt>
                <c:pt idx="4">
                  <c:v>0.18180324084763685</c:v>
                </c:pt>
                <c:pt idx="5">
                  <c:v>0.19960722884110618</c:v>
                </c:pt>
                <c:pt idx="6">
                  <c:v>0.21090236320448078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BB-49BD-992A-CC2EAD634A0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'Gly300'!$JG$9:$JM$9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31</c:v>
                </c:pt>
              </c:numCache>
            </c:numRef>
          </c:xVal>
          <c:yVal>
            <c:numRef>
              <c:f>'Gly300'!$JG$57:$JM$57</c:f>
              <c:numCache>
                <c:formatCode>0.0%</c:formatCode>
                <c:ptCount val="7"/>
                <c:pt idx="0">
                  <c:v>1.0160422248811878</c:v>
                </c:pt>
                <c:pt idx="1">
                  <c:v>1.0211125194110056</c:v>
                </c:pt>
                <c:pt idx="2">
                  <c:v>1.0073486345888873</c:v>
                </c:pt>
                <c:pt idx="3">
                  <c:v>1.0152526902059416</c:v>
                </c:pt>
                <c:pt idx="4">
                  <c:v>0.97039395836445053</c:v>
                </c:pt>
                <c:pt idx="5">
                  <c:v>0.98666010110097002</c:v>
                </c:pt>
                <c:pt idx="6">
                  <c:v>0.98388931054714845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BB-49BD-992A-CC2EAD634A0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'Gly300'!$JG$9:$JM$9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31</c:v>
                </c:pt>
              </c:numCache>
            </c:numRef>
          </c:xVal>
          <c:yVal>
            <c:numRef>
              <c:f>'Gly300'!$JG$58:$JM$58</c:f>
              <c:numCache>
                <c:formatCode>0.000</c:formatCode>
                <c:ptCount val="7"/>
                <c:pt idx="0">
                  <c:v>0.82852648573170562</c:v>
                </c:pt>
                <c:pt idx="1">
                  <c:v>0.79727271206158667</c:v>
                </c:pt>
                <c:pt idx="2">
                  <c:v>0.70833541790741883</c:v>
                </c:pt>
                <c:pt idx="3">
                  <c:v>0.72213013538835058</c:v>
                </c:pt>
                <c:pt idx="4">
                  <c:v>0.70974999894805868</c:v>
                </c:pt>
                <c:pt idx="5">
                  <c:v>0.73268429542867985</c:v>
                </c:pt>
                <c:pt idx="6">
                  <c:v>0.6814829322884941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BB-49BD-992A-CC2EAD634A02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'Gly300'!$JG$9:$JM$9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31</c:v>
                </c:pt>
              </c:numCache>
            </c:numRef>
          </c:xVal>
          <c:yVal>
            <c:numRef>
              <c:f>'Gly300'!$JG$59:$JM$59</c:f>
              <c:numCache>
                <c:formatCode>0.000</c:formatCode>
                <c:ptCount val="7"/>
                <c:pt idx="0">
                  <c:v>5.9160621738835475E-2</c:v>
                </c:pt>
                <c:pt idx="1">
                  <c:v>5.0184762167335084E-2</c:v>
                </c:pt>
                <c:pt idx="2">
                  <c:v>6.8674056762982785E-2</c:v>
                </c:pt>
                <c:pt idx="3">
                  <c:v>7.3927427011369423E-2</c:v>
                </c:pt>
                <c:pt idx="4">
                  <c:v>7.3273301428085594E-2</c:v>
                </c:pt>
                <c:pt idx="5">
                  <c:v>6.3209769806601868E-2</c:v>
                </c:pt>
                <c:pt idx="6">
                  <c:v>7.6644513319512553E-2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BB-49BD-992A-CC2EAD634A02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'Gly300'!$JG$9:$JM$9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31</c:v>
                </c:pt>
              </c:numCache>
            </c:numRef>
          </c:xVal>
          <c:yVal>
            <c:numRef>
              <c:f>'Gly300'!$JG$60:$JM$60</c:f>
              <c:numCache>
                <c:formatCode>0.000</c:formatCode>
                <c:ptCount val="7"/>
                <c:pt idx="0">
                  <c:v>0.11231289252945896</c:v>
                </c:pt>
                <c:pt idx="1">
                  <c:v>0.15254252577107819</c:v>
                </c:pt>
                <c:pt idx="2">
                  <c:v>0.22299052532959834</c:v>
                </c:pt>
                <c:pt idx="3">
                  <c:v>0.20394243760027997</c:v>
                </c:pt>
                <c:pt idx="4">
                  <c:v>0.21697669962385571</c:v>
                </c:pt>
                <c:pt idx="5">
                  <c:v>0.20410593476471831</c:v>
                </c:pt>
                <c:pt idx="6">
                  <c:v>0.24187255439199323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BB-49BD-992A-CC2EAD634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8074848"/>
        <c:axId val="1183688224"/>
      </c:scatterChart>
      <c:valAx>
        <c:axId val="121807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688224"/>
        <c:crosses val="autoZero"/>
        <c:crossBetween val="midCat"/>
      </c:valAx>
      <c:valAx>
        <c:axId val="118368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07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Gly B-1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'Gly300'!$JN$9:$JU$9</c:f>
              <c:numCache>
                <c:formatCode>General</c:formatCode>
                <c:ptCount val="8"/>
                <c:pt idx="0">
                  <c:v>0.5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  <c:pt idx="6">
                  <c:v>30</c:v>
                </c:pt>
                <c:pt idx="7">
                  <c:v>31</c:v>
                </c:pt>
              </c:numCache>
            </c:numRef>
          </c:xVal>
          <c:yVal>
            <c:numRef>
              <c:f>'Gly300'!$JN$56:$JU$56</c:f>
              <c:numCache>
                <c:formatCode>0.000</c:formatCode>
                <c:ptCount val="8"/>
                <c:pt idx="0">
                  <c:v>7.4007008762786222E-2</c:v>
                </c:pt>
                <c:pt idx="1">
                  <c:v>6.0398818650410122E-2</c:v>
                </c:pt>
                <c:pt idx="2">
                  <c:v>3.799930248548665E-2</c:v>
                </c:pt>
                <c:pt idx="3">
                  <c:v>0.10023803387119221</c:v>
                </c:pt>
                <c:pt idx="4">
                  <c:v>0.10058974007361449</c:v>
                </c:pt>
                <c:pt idx="5">
                  <c:v>0.21090260210176734</c:v>
                </c:pt>
                <c:pt idx="6">
                  <c:v>0.27194922199554128</c:v>
                </c:pt>
                <c:pt idx="7">
                  <c:v>0.31091414624862473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F1-4575-BA0B-6E27CC5D0AC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'Gly300'!$JN$9:$JU$9</c:f>
              <c:numCache>
                <c:formatCode>General</c:formatCode>
                <c:ptCount val="8"/>
                <c:pt idx="0">
                  <c:v>0.5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  <c:pt idx="6">
                  <c:v>30</c:v>
                </c:pt>
                <c:pt idx="7">
                  <c:v>31</c:v>
                </c:pt>
              </c:numCache>
            </c:numRef>
          </c:xVal>
          <c:yVal>
            <c:numRef>
              <c:f>'Gly300'!$JN$57:$JU$57</c:f>
              <c:numCache>
                <c:formatCode>0.0%</c:formatCode>
                <c:ptCount val="8"/>
                <c:pt idx="0">
                  <c:v>0.9547665207200704</c:v>
                </c:pt>
                <c:pt idx="1">
                  <c:v>0.97414171650199399</c:v>
                </c:pt>
                <c:pt idx="2">
                  <c:v>1.0063459938317549</c:v>
                </c:pt>
                <c:pt idx="3">
                  <c:v>0.95741127793078662</c:v>
                </c:pt>
                <c:pt idx="4">
                  <c:v>0.97216685650351842</c:v>
                </c:pt>
                <c:pt idx="5">
                  <c:v>0.90332211572831866</c:v>
                </c:pt>
                <c:pt idx="6">
                  <c:v>0.86405600047682862</c:v>
                </c:pt>
                <c:pt idx="7">
                  <c:v>0.81532781553046896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F1-4575-BA0B-6E27CC5D0AC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'Gly300'!$JN$9:$JU$9</c:f>
              <c:numCache>
                <c:formatCode>General</c:formatCode>
                <c:ptCount val="8"/>
                <c:pt idx="0">
                  <c:v>0.5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  <c:pt idx="6">
                  <c:v>30</c:v>
                </c:pt>
                <c:pt idx="7">
                  <c:v>31</c:v>
                </c:pt>
              </c:numCache>
            </c:numRef>
          </c:xVal>
          <c:yVal>
            <c:numRef>
              <c:f>'Gly300'!$JN$58:$JU$58</c:f>
              <c:numCache>
                <c:formatCode>0.000</c:formatCode>
                <c:ptCount val="8"/>
                <c:pt idx="0">
                  <c:v>0.56246720500639669</c:v>
                </c:pt>
                <c:pt idx="1">
                  <c:v>0.67326344517886749</c:v>
                </c:pt>
                <c:pt idx="2">
                  <c:v>0.74544535106888365</c:v>
                </c:pt>
                <c:pt idx="3">
                  <c:v>0.71250770587650636</c:v>
                </c:pt>
                <c:pt idx="4">
                  <c:v>0.76182114632721853</c:v>
                </c:pt>
                <c:pt idx="5">
                  <c:v>0.69222101654372947</c:v>
                </c:pt>
                <c:pt idx="6">
                  <c:v>0.71412883837003815</c:v>
                </c:pt>
                <c:pt idx="7">
                  <c:v>0.70009819736129519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F1-4575-BA0B-6E27CC5D0AC2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'Gly300'!$JN$9:$JU$9</c:f>
              <c:numCache>
                <c:formatCode>General</c:formatCode>
                <c:ptCount val="8"/>
                <c:pt idx="0">
                  <c:v>0.5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  <c:pt idx="6">
                  <c:v>30</c:v>
                </c:pt>
                <c:pt idx="7">
                  <c:v>31</c:v>
                </c:pt>
              </c:numCache>
            </c:numRef>
          </c:xVal>
          <c:yVal>
            <c:numRef>
              <c:f>'Gly300'!$JN$59:$JU$59</c:f>
              <c:numCache>
                <c:formatCode>0.000</c:formatCode>
                <c:ptCount val="8"/>
                <c:pt idx="0">
                  <c:v>0.43753279499360337</c:v>
                </c:pt>
                <c:pt idx="1">
                  <c:v>0.32673655482113251</c:v>
                </c:pt>
                <c:pt idx="2">
                  <c:v>0.21566252589417376</c:v>
                </c:pt>
                <c:pt idx="3">
                  <c:v>0.12310169572819837</c:v>
                </c:pt>
                <c:pt idx="4">
                  <c:v>8.9561008669635594E-2</c:v>
                </c:pt>
                <c:pt idx="5">
                  <c:v>8.8115742976015876E-2</c:v>
                </c:pt>
                <c:pt idx="6">
                  <c:v>5.9834317313687872E-2</c:v>
                </c:pt>
                <c:pt idx="7">
                  <c:v>5.2098658957292668E-2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F1-4575-BA0B-6E27CC5D0AC2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'Gly300'!$JN$9:$JU$9</c:f>
              <c:numCache>
                <c:formatCode>General</c:formatCode>
                <c:ptCount val="8"/>
                <c:pt idx="0">
                  <c:v>0.5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  <c:pt idx="6">
                  <c:v>30</c:v>
                </c:pt>
                <c:pt idx="7">
                  <c:v>31</c:v>
                </c:pt>
              </c:numCache>
            </c:numRef>
          </c:xVal>
          <c:yVal>
            <c:numRef>
              <c:f>'Gly300'!$JN$60:$JU$60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0.13063545011083133</c:v>
                </c:pt>
                <c:pt idx="4">
                  <c:v>0.10443271456044374</c:v>
                </c:pt>
                <c:pt idx="5">
                  <c:v>0.15839526757977787</c:v>
                </c:pt>
                <c:pt idx="6">
                  <c:v>0.15656224423211385</c:v>
                </c:pt>
                <c:pt idx="7">
                  <c:v>0.17217687030755541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1F1-4575-BA0B-6E27CC5D0AC2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'Gly300'!$JN$9:$JU$9</c:f>
              <c:numCache>
                <c:formatCode>General</c:formatCode>
                <c:ptCount val="8"/>
                <c:pt idx="0">
                  <c:v>0.5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  <c:pt idx="6">
                  <c:v>30</c:v>
                </c:pt>
                <c:pt idx="7">
                  <c:v>31</c:v>
                </c:pt>
              </c:numCache>
            </c:numRef>
          </c:xVal>
          <c:yVal>
            <c:numRef>
              <c:f>'Gly300'!$JN$61:$JU$61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3.8892123036942561E-2</c:v>
                </c:pt>
                <c:pt idx="3">
                  <c:v>3.3755148284463916E-2</c:v>
                </c:pt>
                <c:pt idx="4">
                  <c:v>4.4185130442702135E-2</c:v>
                </c:pt>
                <c:pt idx="5">
                  <c:v>6.1267972900476773E-2</c:v>
                </c:pt>
                <c:pt idx="6">
                  <c:v>6.9474600084160273E-2</c:v>
                </c:pt>
                <c:pt idx="7">
                  <c:v>7.5626273373856551E-2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1F1-4575-BA0B-6E27CC5D0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8074848"/>
        <c:axId val="1183688224"/>
      </c:scatterChart>
      <c:valAx>
        <c:axId val="121807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688224"/>
        <c:crosses val="autoZero"/>
        <c:crossBetween val="midCat"/>
      </c:valAx>
      <c:valAx>
        <c:axId val="118368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07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Gly C-1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'Gly300'!$JV$9:$KC$9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20</c:v>
                </c:pt>
                <c:pt idx="5">
                  <c:v>24</c:v>
                </c:pt>
                <c:pt idx="6">
                  <c:v>30</c:v>
                </c:pt>
                <c:pt idx="7">
                  <c:v>31</c:v>
                </c:pt>
              </c:numCache>
            </c:numRef>
          </c:xVal>
          <c:yVal>
            <c:numRef>
              <c:f>'Gly300'!$JV$56:$KC$56</c:f>
              <c:numCache>
                <c:formatCode>0.000</c:formatCode>
                <c:ptCount val="8"/>
                <c:pt idx="0">
                  <c:v>7.3575525860375746E-2</c:v>
                </c:pt>
                <c:pt idx="1">
                  <c:v>4.6879024176704358E-2</c:v>
                </c:pt>
                <c:pt idx="2">
                  <c:v>6.676657277212536E-2</c:v>
                </c:pt>
                <c:pt idx="3">
                  <c:v>9.3706969046177965E-2</c:v>
                </c:pt>
                <c:pt idx="4">
                  <c:v>0.15900592017407586</c:v>
                </c:pt>
                <c:pt idx="5">
                  <c:v>0.17510895963866482</c:v>
                </c:pt>
                <c:pt idx="6">
                  <c:v>0.19490234269478426</c:v>
                </c:pt>
                <c:pt idx="7">
                  <c:v>0.22085446830806096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82-48B8-9DAD-367265A015D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'Gly300'!$JV$9:$KC$9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20</c:v>
                </c:pt>
                <c:pt idx="5">
                  <c:v>24</c:v>
                </c:pt>
                <c:pt idx="6">
                  <c:v>30</c:v>
                </c:pt>
                <c:pt idx="7">
                  <c:v>31</c:v>
                </c:pt>
              </c:numCache>
            </c:numRef>
          </c:xVal>
          <c:yVal>
            <c:numRef>
              <c:f>'Gly300'!$JV$57:$KC$57</c:f>
              <c:numCache>
                <c:formatCode>0.0%</c:formatCode>
                <c:ptCount val="8"/>
                <c:pt idx="0">
                  <c:v>0.96705614292734621</c:v>
                </c:pt>
                <c:pt idx="1">
                  <c:v>0.99367201366376978</c:v>
                </c:pt>
                <c:pt idx="2">
                  <c:v>0.99469642654076162</c:v>
                </c:pt>
                <c:pt idx="3">
                  <c:v>0.98491655948893364</c:v>
                </c:pt>
                <c:pt idx="4">
                  <c:v>0.9537344423692159</c:v>
                </c:pt>
                <c:pt idx="5">
                  <c:v>0.95354185657460022</c:v>
                </c:pt>
                <c:pt idx="6">
                  <c:v>0.94022190125051208</c:v>
                </c:pt>
                <c:pt idx="7">
                  <c:v>0.92505174081171071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82-48B8-9DAD-367265A015D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'Gly300'!$JV$9:$KC$9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20</c:v>
                </c:pt>
                <c:pt idx="5">
                  <c:v>24</c:v>
                </c:pt>
                <c:pt idx="6">
                  <c:v>30</c:v>
                </c:pt>
                <c:pt idx="7">
                  <c:v>31</c:v>
                </c:pt>
              </c:numCache>
            </c:numRef>
          </c:xVal>
          <c:yVal>
            <c:numRef>
              <c:f>'Gly300'!$JV$58:$KC$58</c:f>
              <c:numCache>
                <c:formatCode>0.000</c:formatCode>
                <c:ptCount val="8"/>
                <c:pt idx="0">
                  <c:v>0.22677234957010023</c:v>
                </c:pt>
                <c:pt idx="1">
                  <c:v>0.54933008509533465</c:v>
                </c:pt>
                <c:pt idx="2">
                  <c:v>0.54869005417154704</c:v>
                </c:pt>
                <c:pt idx="3">
                  <c:v>0.58075354285728453</c:v>
                </c:pt>
                <c:pt idx="4">
                  <c:v>0.69857356679471538</c:v>
                </c:pt>
                <c:pt idx="5">
                  <c:v>0.69595134316762641</c:v>
                </c:pt>
                <c:pt idx="6">
                  <c:v>0.69651826401690775</c:v>
                </c:pt>
                <c:pt idx="7">
                  <c:v>0.63968425706052812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82-48B8-9DAD-367265A015D2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'Gly300'!$JV$9:$KC$9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20</c:v>
                </c:pt>
                <c:pt idx="5">
                  <c:v>24</c:v>
                </c:pt>
                <c:pt idx="6">
                  <c:v>30</c:v>
                </c:pt>
                <c:pt idx="7">
                  <c:v>31</c:v>
                </c:pt>
              </c:numCache>
            </c:numRef>
          </c:xVal>
          <c:yVal>
            <c:numRef>
              <c:f>'Gly300'!$JV$59:$KC$59</c:f>
              <c:numCache>
                <c:formatCode>0.000</c:formatCode>
                <c:ptCount val="8"/>
                <c:pt idx="0">
                  <c:v>0.29977010931674408</c:v>
                </c:pt>
                <c:pt idx="1">
                  <c:v>0.11676559251092664</c:v>
                </c:pt>
                <c:pt idx="2">
                  <c:v>7.3297554018150579E-2</c:v>
                </c:pt>
                <c:pt idx="3">
                  <c:v>4.7626163993731804E-2</c:v>
                </c:pt>
                <c:pt idx="4">
                  <c:v>5.7039964246310929E-2</c:v>
                </c:pt>
                <c:pt idx="5">
                  <c:v>5.7895496622282022E-2</c:v>
                </c:pt>
                <c:pt idx="6">
                  <c:v>4.9292365855094576E-2</c:v>
                </c:pt>
                <c:pt idx="7">
                  <c:v>4.4116035619245056E-2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82-48B8-9DAD-367265A015D2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'Gly300'!$JV$9:$KC$9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20</c:v>
                </c:pt>
                <c:pt idx="5">
                  <c:v>24</c:v>
                </c:pt>
                <c:pt idx="6">
                  <c:v>30</c:v>
                </c:pt>
                <c:pt idx="7">
                  <c:v>31</c:v>
                </c:pt>
              </c:numCache>
            </c:numRef>
          </c:xVal>
          <c:yVal>
            <c:numRef>
              <c:f>'Gly300'!$JV$60:$KC$60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0.10381928636692979</c:v>
                </c:pt>
                <c:pt idx="3">
                  <c:v>6.2200464563250554E-2</c:v>
                </c:pt>
                <c:pt idx="4">
                  <c:v>0.14904510152243777</c:v>
                </c:pt>
                <c:pt idx="5">
                  <c:v>0.15506424052656309</c:v>
                </c:pt>
                <c:pt idx="6">
                  <c:v>0.15966443368568289</c:v>
                </c:pt>
                <c:pt idx="7">
                  <c:v>0.14956470930646129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82-48B8-9DAD-367265A015D2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'Gly300'!$JV$9:$KC$9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20</c:v>
                </c:pt>
                <c:pt idx="5">
                  <c:v>24</c:v>
                </c:pt>
                <c:pt idx="6">
                  <c:v>30</c:v>
                </c:pt>
                <c:pt idx="7">
                  <c:v>31</c:v>
                </c:pt>
              </c:numCache>
            </c:numRef>
          </c:xVal>
          <c:yVal>
            <c:numRef>
              <c:f>'Gly300'!$JV$61:$KC$61</c:f>
              <c:numCache>
                <c:formatCode>0.000</c:formatCode>
                <c:ptCount val="8"/>
                <c:pt idx="0">
                  <c:v>6.8922597189474258E-2</c:v>
                </c:pt>
                <c:pt idx="1">
                  <c:v>3.4074033719632725E-2</c:v>
                </c:pt>
                <c:pt idx="2">
                  <c:v>4.4599979689885834E-2</c:v>
                </c:pt>
                <c:pt idx="3">
                  <c:v>5.1238402820226708E-2</c:v>
                </c:pt>
                <c:pt idx="4">
                  <c:v>7.3806438519362139E-2</c:v>
                </c:pt>
                <c:pt idx="5">
                  <c:v>7.2363988336621665E-2</c:v>
                </c:pt>
                <c:pt idx="6">
                  <c:v>7.4441360741546295E-2</c:v>
                </c:pt>
                <c:pt idx="7">
                  <c:v>7.4952130046623669E-2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082-48B8-9DAD-367265A015D2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'Gly300'!$JV$9:$KC$9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20</c:v>
                </c:pt>
                <c:pt idx="5">
                  <c:v>24</c:v>
                </c:pt>
                <c:pt idx="6">
                  <c:v>30</c:v>
                </c:pt>
                <c:pt idx="7">
                  <c:v>31</c:v>
                </c:pt>
              </c:numCache>
            </c:numRef>
          </c:xVal>
          <c:yVal>
            <c:numRef>
              <c:f>'Gly300'!$JV$62:$KC$62</c:f>
              <c:numCache>
                <c:formatCode>0.000</c:formatCode>
                <c:ptCount val="8"/>
                <c:pt idx="0">
                  <c:v>0.37063008857968383</c:v>
                </c:pt>
                <c:pt idx="1">
                  <c:v>0.26104724152425668</c:v>
                </c:pt>
                <c:pt idx="2">
                  <c:v>0.20237968995226707</c:v>
                </c:pt>
                <c:pt idx="3">
                  <c:v>0.23059489743474637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082-48B8-9DAD-367265A015D2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'Gly300'!$JV$9:$KC$9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20</c:v>
                </c:pt>
                <c:pt idx="5">
                  <c:v>24</c:v>
                </c:pt>
                <c:pt idx="6">
                  <c:v>30</c:v>
                </c:pt>
                <c:pt idx="7">
                  <c:v>31</c:v>
                </c:pt>
              </c:numCache>
            </c:numRef>
          </c:xVal>
          <c:yVal>
            <c:numRef>
              <c:f>'Gly300'!$JV$63:$KC$63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082-48B8-9DAD-367265A015D2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'Gly300'!$JV$9:$KC$9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20</c:v>
                </c:pt>
                <c:pt idx="5">
                  <c:v>24</c:v>
                </c:pt>
                <c:pt idx="6">
                  <c:v>30</c:v>
                </c:pt>
                <c:pt idx="7">
                  <c:v>31</c:v>
                </c:pt>
              </c:numCache>
            </c:numRef>
          </c:xVal>
          <c:yVal>
            <c:numRef>
              <c:f>'Gly300'!$JV$64:$KC$64</c:f>
              <c:numCache>
                <c:formatCode>0.000</c:formatCode>
                <c:ptCount val="8"/>
                <c:pt idx="0">
                  <c:v>3.3904855343997495E-2</c:v>
                </c:pt>
                <c:pt idx="1">
                  <c:v>3.878304714984928E-2</c:v>
                </c:pt>
                <c:pt idx="2">
                  <c:v>2.7213435801219588E-2</c:v>
                </c:pt>
                <c:pt idx="3">
                  <c:v>2.7586528330759998E-2</c:v>
                </c:pt>
                <c:pt idx="4">
                  <c:v>2.1534928917173839E-2</c:v>
                </c:pt>
                <c:pt idx="5">
                  <c:v>1.8724931346906795E-2</c:v>
                </c:pt>
                <c:pt idx="6">
                  <c:v>2.0083575700768453E-2</c:v>
                </c:pt>
                <c:pt idx="7">
                  <c:v>4.7496126504794567E-2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082-48B8-9DAD-367265A015D2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'Gly300'!$JV$9:$KC$9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20</c:v>
                </c:pt>
                <c:pt idx="5">
                  <c:v>24</c:v>
                </c:pt>
                <c:pt idx="6">
                  <c:v>30</c:v>
                </c:pt>
                <c:pt idx="7">
                  <c:v>31</c:v>
                </c:pt>
              </c:numCache>
            </c:numRef>
          </c:xVal>
          <c:yVal>
            <c:numRef>
              <c:f>'Gly300'!$JV$65:$KD$65</c:f>
              <c:numCache>
                <c:formatCode>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4.4186741462347426E-2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082-48B8-9DAD-367265A01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8074848"/>
        <c:axId val="1183688224"/>
      </c:scatterChart>
      <c:valAx>
        <c:axId val="121807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688224"/>
        <c:crosses val="autoZero"/>
        <c:crossBetween val="midCat"/>
      </c:valAx>
      <c:valAx>
        <c:axId val="118368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07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Cal!$AE$6:$AE$30</c:f>
              <c:numCache>
                <c:formatCode>0.000</c:formatCode>
                <c:ptCount val="25"/>
                <c:pt idx="0">
                  <c:v>2.169804102361182E-3</c:v>
                </c:pt>
                <c:pt idx="1">
                  <c:v>2.169804102361182E-3</c:v>
                </c:pt>
                <c:pt idx="2">
                  <c:v>2.169804102361182E-3</c:v>
                </c:pt>
                <c:pt idx="3">
                  <c:v>2.169804102361182E-3</c:v>
                </c:pt>
                <c:pt idx="4">
                  <c:v>2.169804102361182E-3</c:v>
                </c:pt>
                <c:pt idx="5">
                  <c:v>2.1641713936916464E-2</c:v>
                </c:pt>
                <c:pt idx="6">
                  <c:v>2.1641713936916464E-2</c:v>
                </c:pt>
                <c:pt idx="7">
                  <c:v>2.1641713936916464E-2</c:v>
                </c:pt>
                <c:pt idx="8">
                  <c:v>2.1641713936916464E-2</c:v>
                </c:pt>
                <c:pt idx="9">
                  <c:v>2.1641713936916464E-2</c:v>
                </c:pt>
                <c:pt idx="10">
                  <c:v>0.1076658988235764</c:v>
                </c:pt>
                <c:pt idx="11">
                  <c:v>0.1076658988235764</c:v>
                </c:pt>
                <c:pt idx="12">
                  <c:v>0.1076658988235764</c:v>
                </c:pt>
                <c:pt idx="13">
                  <c:v>0.1076658988235764</c:v>
                </c:pt>
                <c:pt idx="14">
                  <c:v>0.1076658988235764</c:v>
                </c:pt>
                <c:pt idx="15">
                  <c:v>0.21750248109117654</c:v>
                </c:pt>
                <c:pt idx="16">
                  <c:v>0.21750248109117654</c:v>
                </c:pt>
                <c:pt idx="17">
                  <c:v>0.21750248109117654</c:v>
                </c:pt>
                <c:pt idx="18">
                  <c:v>0.21750248109117654</c:v>
                </c:pt>
                <c:pt idx="19">
                  <c:v>0.21750248109117654</c:v>
                </c:pt>
                <c:pt idx="20">
                  <c:v>0.65055382817390817</c:v>
                </c:pt>
                <c:pt idx="21">
                  <c:v>0.65055382817390817</c:v>
                </c:pt>
                <c:pt idx="22">
                  <c:v>0.65055382817390817</c:v>
                </c:pt>
                <c:pt idx="23">
                  <c:v>0.65055382817390817</c:v>
                </c:pt>
                <c:pt idx="24">
                  <c:v>0.65055382817390817</c:v>
                </c:pt>
              </c:numCache>
            </c:numRef>
          </c:xVal>
          <c:yVal>
            <c:numRef>
              <c:f>Cal!$AG$6:$AG$30</c:f>
              <c:numCache>
                <c:formatCode>0</c:formatCode>
                <c:ptCount val="25"/>
                <c:pt idx="0">
                  <c:v>1006</c:v>
                </c:pt>
                <c:pt idx="1">
                  <c:v>777</c:v>
                </c:pt>
                <c:pt idx="2">
                  <c:v>1067</c:v>
                </c:pt>
                <c:pt idx="3">
                  <c:v>1065</c:v>
                </c:pt>
                <c:pt idx="4">
                  <c:v>983</c:v>
                </c:pt>
                <c:pt idx="5">
                  <c:v>12229</c:v>
                </c:pt>
                <c:pt idx="6">
                  <c:v>11044</c:v>
                </c:pt>
                <c:pt idx="7">
                  <c:v>10759</c:v>
                </c:pt>
                <c:pt idx="8">
                  <c:v>11487</c:v>
                </c:pt>
                <c:pt idx="9">
                  <c:v>10822</c:v>
                </c:pt>
                <c:pt idx="10">
                  <c:v>50923</c:v>
                </c:pt>
                <c:pt idx="11">
                  <c:v>49963</c:v>
                </c:pt>
                <c:pt idx="12">
                  <c:v>50858</c:v>
                </c:pt>
                <c:pt idx="13">
                  <c:v>51377</c:v>
                </c:pt>
                <c:pt idx="14">
                  <c:v>50795</c:v>
                </c:pt>
                <c:pt idx="15" formatCode="General">
                  <c:v>215116</c:v>
                </c:pt>
                <c:pt idx="16" formatCode="General">
                  <c:v>217814</c:v>
                </c:pt>
                <c:pt idx="17" formatCode="General">
                  <c:v>216723</c:v>
                </c:pt>
                <c:pt idx="18" formatCode="General">
                  <c:v>219368</c:v>
                </c:pt>
                <c:pt idx="19" formatCode="General">
                  <c:v>216066</c:v>
                </c:pt>
                <c:pt idx="20" formatCode="General">
                  <c:v>629974</c:v>
                </c:pt>
                <c:pt idx="21" formatCode="General">
                  <c:v>629766</c:v>
                </c:pt>
                <c:pt idx="22" formatCode="General">
                  <c:v>625788</c:v>
                </c:pt>
                <c:pt idx="23" formatCode="General">
                  <c:v>627548</c:v>
                </c:pt>
                <c:pt idx="24" formatCode="General">
                  <c:v>625114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58-4B88-A525-CADA65F94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042408"/>
        <c:axId val="395118504"/>
      </c:scatterChart>
      <c:valAx>
        <c:axId val="39404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uMol/uL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18504"/>
        <c:crosses val="autoZero"/>
        <c:crossBetween val="midCat"/>
      </c:valAx>
      <c:valAx>
        <c:axId val="39511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42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Gly D-1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'Gly300'!$KD$9:$KL$9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20</c:v>
                </c:pt>
                <c:pt idx="6">
                  <c:v>24</c:v>
                </c:pt>
                <c:pt idx="7">
                  <c:v>30</c:v>
                </c:pt>
                <c:pt idx="8">
                  <c:v>31</c:v>
                </c:pt>
              </c:numCache>
            </c:numRef>
          </c:xVal>
          <c:yVal>
            <c:numRef>
              <c:f>'Gly300'!$KD$56:$KL$56</c:f>
              <c:numCache>
                <c:formatCode>0.000</c:formatCode>
                <c:ptCount val="9"/>
                <c:pt idx="0">
                  <c:v>0.12372591848571636</c:v>
                </c:pt>
                <c:pt idx="1">
                  <c:v>0.10223810936491282</c:v>
                </c:pt>
                <c:pt idx="2">
                  <c:v>6.9977605485355657E-2</c:v>
                </c:pt>
                <c:pt idx="3">
                  <c:v>0.12602312682467812</c:v>
                </c:pt>
                <c:pt idx="4">
                  <c:v>0.13064280620861921</c:v>
                </c:pt>
                <c:pt idx="5">
                  <c:v>0.17846856595055871</c:v>
                </c:pt>
                <c:pt idx="6">
                  <c:v>0.20374269752717092</c:v>
                </c:pt>
                <c:pt idx="7">
                  <c:v>0.22824843770429309</c:v>
                </c:pt>
                <c:pt idx="8">
                  <c:v>0.26027855586136706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7F-4413-9A7B-2A7551464FA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'Gly300'!$KD$9:$KL$9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20</c:v>
                </c:pt>
                <c:pt idx="6">
                  <c:v>24</c:v>
                </c:pt>
                <c:pt idx="7">
                  <c:v>30</c:v>
                </c:pt>
                <c:pt idx="8">
                  <c:v>31</c:v>
                </c:pt>
              </c:numCache>
            </c:numRef>
          </c:xVal>
          <c:yVal>
            <c:numRef>
              <c:f>'Gly300'!$KD$57:$KL$57</c:f>
              <c:numCache>
                <c:formatCode>0.0%</c:formatCode>
                <c:ptCount val="9"/>
                <c:pt idx="0">
                  <c:v>0.90129746923776388</c:v>
                </c:pt>
                <c:pt idx="1">
                  <c:v>0.93392694561941814</c:v>
                </c:pt>
                <c:pt idx="2">
                  <c:v>0.98478284469568911</c:v>
                </c:pt>
                <c:pt idx="3">
                  <c:v>0.94330804840815941</c:v>
                </c:pt>
                <c:pt idx="4">
                  <c:v>0.95349957516685679</c:v>
                </c:pt>
                <c:pt idx="5">
                  <c:v>0.92924793404952377</c:v>
                </c:pt>
                <c:pt idx="6">
                  <c:v>0.9109595411846414</c:v>
                </c:pt>
                <c:pt idx="7">
                  <c:v>0.89984045336343221</c:v>
                </c:pt>
                <c:pt idx="8">
                  <c:v>0.8565738939905545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7F-4413-9A7B-2A7551464FA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'Gly300'!$KD$9:$KL$9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20</c:v>
                </c:pt>
                <c:pt idx="6">
                  <c:v>24</c:v>
                </c:pt>
                <c:pt idx="7">
                  <c:v>30</c:v>
                </c:pt>
                <c:pt idx="8">
                  <c:v>31</c:v>
                </c:pt>
              </c:numCache>
            </c:numRef>
          </c:xVal>
          <c:yVal>
            <c:numRef>
              <c:f>'Gly300'!$KD$58:$KL$58</c:f>
              <c:numCache>
                <c:formatCode>0.000</c:formatCode>
                <c:ptCount val="9"/>
                <c:pt idx="0">
                  <c:v>0.68199183381586648</c:v>
                </c:pt>
                <c:pt idx="1">
                  <c:v>0.67784118418159167</c:v>
                </c:pt>
                <c:pt idx="2">
                  <c:v>0.67757237318277475</c:v>
                </c:pt>
                <c:pt idx="3">
                  <c:v>0.73298193096223818</c:v>
                </c:pt>
                <c:pt idx="4">
                  <c:v>0.69109906170051183</c:v>
                </c:pt>
                <c:pt idx="5">
                  <c:v>0.70581840307423538</c:v>
                </c:pt>
                <c:pt idx="6">
                  <c:v>0.69331634553177768</c:v>
                </c:pt>
                <c:pt idx="7">
                  <c:v>0.71105515613813897</c:v>
                </c:pt>
                <c:pt idx="8">
                  <c:v>0.67737059167890834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7F-4413-9A7B-2A7551464FA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'Gly300'!$KD$9:$KL$9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20</c:v>
                </c:pt>
                <c:pt idx="6">
                  <c:v>24</c:v>
                </c:pt>
                <c:pt idx="7">
                  <c:v>30</c:v>
                </c:pt>
                <c:pt idx="8">
                  <c:v>31</c:v>
                </c:pt>
              </c:numCache>
            </c:numRef>
          </c:xVal>
          <c:yVal>
            <c:numRef>
              <c:f>'Gly300'!$KD$59:$KL$59</c:f>
              <c:numCache>
                <c:formatCode>0.000</c:formatCode>
                <c:ptCount val="9"/>
                <c:pt idx="0">
                  <c:v>0.18504601251795799</c:v>
                </c:pt>
                <c:pt idx="1">
                  <c:v>0.10897785366562002</c:v>
                </c:pt>
                <c:pt idx="2">
                  <c:v>7.921160655280525E-2</c:v>
                </c:pt>
                <c:pt idx="3">
                  <c:v>6.6461035656328646E-2</c:v>
                </c:pt>
                <c:pt idx="4">
                  <c:v>6.6701477752367691E-2</c:v>
                </c:pt>
                <c:pt idx="5">
                  <c:v>4.5199606139173891E-2</c:v>
                </c:pt>
                <c:pt idx="6">
                  <c:v>4.9862304325807086E-2</c:v>
                </c:pt>
                <c:pt idx="7">
                  <c:v>4.1761278406658713E-2</c:v>
                </c:pt>
                <c:pt idx="8">
                  <c:v>4.5135898616315048E-2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7F-4413-9A7B-2A7551464FA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'Gly300'!$KD$9:$KL$9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20</c:v>
                </c:pt>
                <c:pt idx="6">
                  <c:v>24</c:v>
                </c:pt>
                <c:pt idx="7">
                  <c:v>30</c:v>
                </c:pt>
                <c:pt idx="8">
                  <c:v>31</c:v>
                </c:pt>
              </c:numCache>
            </c:numRef>
          </c:xVal>
          <c:yVal>
            <c:numRef>
              <c:f>'Gly300'!$KD$60:$KL$60</c:f>
              <c:numCache>
                <c:formatCode>0.000</c:formatCode>
                <c:ptCount val="9"/>
                <c:pt idx="0">
                  <c:v>0</c:v>
                </c:pt>
                <c:pt idx="1">
                  <c:v>0.1097277503605054</c:v>
                </c:pt>
                <c:pt idx="2">
                  <c:v>0.15065818663958577</c:v>
                </c:pt>
                <c:pt idx="3">
                  <c:v>0.10311194381272797</c:v>
                </c:pt>
                <c:pt idx="4">
                  <c:v>0.15226678958862908</c:v>
                </c:pt>
                <c:pt idx="5">
                  <c:v>0.15752969025923969</c:v>
                </c:pt>
                <c:pt idx="6">
                  <c:v>0.15755425922329325</c:v>
                </c:pt>
                <c:pt idx="7">
                  <c:v>0.1465057936701295</c:v>
                </c:pt>
                <c:pt idx="8">
                  <c:v>0.16710739409153372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7F-4413-9A7B-2A7551464FAF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'Gly300'!$KD$9:$KL$9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20</c:v>
                </c:pt>
                <c:pt idx="6">
                  <c:v>24</c:v>
                </c:pt>
                <c:pt idx="7">
                  <c:v>30</c:v>
                </c:pt>
                <c:pt idx="8">
                  <c:v>31</c:v>
                </c:pt>
              </c:numCache>
            </c:numRef>
          </c:xVal>
          <c:yVal>
            <c:numRef>
              <c:f>'Gly300'!$KD$61:$KL$61</c:f>
              <c:numCache>
                <c:formatCode>0.000</c:formatCode>
                <c:ptCount val="9"/>
                <c:pt idx="0">
                  <c:v>9.3579496105227991E-2</c:v>
                </c:pt>
                <c:pt idx="1">
                  <c:v>5.2302772469556065E-2</c:v>
                </c:pt>
                <c:pt idx="2">
                  <c:v>5.2488289850172072E-2</c:v>
                </c:pt>
                <c:pt idx="3">
                  <c:v>6.7068533217757603E-2</c:v>
                </c:pt>
                <c:pt idx="4">
                  <c:v>6.6253258443418089E-2</c:v>
                </c:pt>
                <c:pt idx="5">
                  <c:v>7.2693934650642042E-2</c:v>
                </c:pt>
                <c:pt idx="6">
                  <c:v>7.8301314058132079E-2</c:v>
                </c:pt>
                <c:pt idx="7">
                  <c:v>8.1296156690632781E-2</c:v>
                </c:pt>
                <c:pt idx="8">
                  <c:v>8.8945996703170813E-2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67F-4413-9A7B-2A7551464FAF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'Gly300'!$KD$9:$KL$9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20</c:v>
                </c:pt>
                <c:pt idx="6">
                  <c:v>24</c:v>
                </c:pt>
                <c:pt idx="7">
                  <c:v>30</c:v>
                </c:pt>
                <c:pt idx="8">
                  <c:v>31</c:v>
                </c:pt>
              </c:numCache>
            </c:numRef>
          </c:xVal>
          <c:yVal>
            <c:numRef>
              <c:f>'Gly300'!$KD$62:$KL$62</c:f>
              <c:numCache>
                <c:formatCode>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67F-4413-9A7B-2A7551464FAF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'Gly300'!$KD$9:$KL$9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20</c:v>
                </c:pt>
                <c:pt idx="6">
                  <c:v>24</c:v>
                </c:pt>
                <c:pt idx="7">
                  <c:v>30</c:v>
                </c:pt>
                <c:pt idx="8">
                  <c:v>31</c:v>
                </c:pt>
              </c:numCache>
            </c:numRef>
          </c:xVal>
          <c:yVal>
            <c:numRef>
              <c:f>'Gly300'!$KD$63:$KL$63</c:f>
              <c:numCache>
                <c:formatCode>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67F-4413-9A7B-2A7551464FAF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'Gly300'!$KD$9:$KL$9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20</c:v>
                </c:pt>
                <c:pt idx="6">
                  <c:v>24</c:v>
                </c:pt>
                <c:pt idx="7">
                  <c:v>30</c:v>
                </c:pt>
                <c:pt idx="8">
                  <c:v>31</c:v>
                </c:pt>
              </c:numCache>
            </c:numRef>
          </c:xVal>
          <c:yVal>
            <c:numRef>
              <c:f>'Gly300'!$KD$64:$KL$64</c:f>
              <c:numCache>
                <c:formatCode>0.000</c:formatCode>
                <c:ptCount val="9"/>
                <c:pt idx="0">
                  <c:v>3.9382657560947457E-2</c:v>
                </c:pt>
                <c:pt idx="1">
                  <c:v>5.1150439322726809E-2</c:v>
                </c:pt>
                <c:pt idx="2">
                  <c:v>4.0069543774662097E-2</c:v>
                </c:pt>
                <c:pt idx="3">
                  <c:v>3.0376556350947558E-2</c:v>
                </c:pt>
                <c:pt idx="4">
                  <c:v>2.3679412515073339E-2</c:v>
                </c:pt>
                <c:pt idx="5">
                  <c:v>1.8758365876708986E-2</c:v>
                </c:pt>
                <c:pt idx="6">
                  <c:v>2.0965776860989917E-2</c:v>
                </c:pt>
                <c:pt idx="7">
                  <c:v>1.9381615094440006E-2</c:v>
                </c:pt>
                <c:pt idx="8">
                  <c:v>2.1440118910071995E-2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67F-4413-9A7B-2A7551464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8074848"/>
        <c:axId val="1183688224"/>
      </c:scatterChart>
      <c:valAx>
        <c:axId val="121807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688224"/>
        <c:crosses val="autoZero"/>
        <c:crossBetween val="midCat"/>
      </c:valAx>
      <c:valAx>
        <c:axId val="118368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07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Gly A-1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'Gly300'!$JG$56:$JM$56</c:f>
              <c:numCache>
                <c:formatCode>0.000</c:formatCode>
                <c:ptCount val="7"/>
                <c:pt idx="0">
                  <c:v>8.8073008453227065E-3</c:v>
                </c:pt>
                <c:pt idx="1">
                  <c:v>2.7153678062548058E-2</c:v>
                </c:pt>
                <c:pt idx="2">
                  <c:v>4.5541263282188507E-2</c:v>
                </c:pt>
                <c:pt idx="3">
                  <c:v>9.2745121711511599E-2</c:v>
                </c:pt>
                <c:pt idx="4">
                  <c:v>0.18180324084763685</c:v>
                </c:pt>
                <c:pt idx="5">
                  <c:v>0.19960722884110618</c:v>
                </c:pt>
                <c:pt idx="6">
                  <c:v>0.21090236320448078</c:v>
                </c:pt>
              </c:numCache>
            </c:numRef>
          </c:xVal>
          <c:yVal>
            <c:numRef>
              <c:f>'Gly300'!$JG$57:$JM$57</c:f>
              <c:numCache>
                <c:formatCode>0.0%</c:formatCode>
                <c:ptCount val="7"/>
                <c:pt idx="0">
                  <c:v>1.0160422248811878</c:v>
                </c:pt>
                <c:pt idx="1">
                  <c:v>1.0211125194110056</c:v>
                </c:pt>
                <c:pt idx="2">
                  <c:v>1.0073486345888873</c:v>
                </c:pt>
                <c:pt idx="3">
                  <c:v>1.0152526902059416</c:v>
                </c:pt>
                <c:pt idx="4">
                  <c:v>0.97039395836445053</c:v>
                </c:pt>
                <c:pt idx="5">
                  <c:v>0.98666010110097002</c:v>
                </c:pt>
                <c:pt idx="6">
                  <c:v>0.98388931054714845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2A-4E96-B1A2-3BCABF07548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'Gly300'!$JG$56:$JM$56</c:f>
              <c:numCache>
                <c:formatCode>0.000</c:formatCode>
                <c:ptCount val="7"/>
                <c:pt idx="0">
                  <c:v>8.8073008453227065E-3</c:v>
                </c:pt>
                <c:pt idx="1">
                  <c:v>2.7153678062548058E-2</c:v>
                </c:pt>
                <c:pt idx="2">
                  <c:v>4.5541263282188507E-2</c:v>
                </c:pt>
                <c:pt idx="3">
                  <c:v>9.2745121711511599E-2</c:v>
                </c:pt>
                <c:pt idx="4">
                  <c:v>0.18180324084763685</c:v>
                </c:pt>
                <c:pt idx="5">
                  <c:v>0.19960722884110618</c:v>
                </c:pt>
                <c:pt idx="6">
                  <c:v>0.21090236320448078</c:v>
                </c:pt>
              </c:numCache>
            </c:numRef>
          </c:xVal>
          <c:yVal>
            <c:numRef>
              <c:f>'Gly300'!$JG$58:$JM$58</c:f>
              <c:numCache>
                <c:formatCode>0.000</c:formatCode>
                <c:ptCount val="7"/>
                <c:pt idx="0">
                  <c:v>0.82852648573170562</c:v>
                </c:pt>
                <c:pt idx="1">
                  <c:v>0.79727271206158667</c:v>
                </c:pt>
                <c:pt idx="2">
                  <c:v>0.70833541790741883</c:v>
                </c:pt>
                <c:pt idx="3">
                  <c:v>0.72213013538835058</c:v>
                </c:pt>
                <c:pt idx="4">
                  <c:v>0.70974999894805868</c:v>
                </c:pt>
                <c:pt idx="5">
                  <c:v>0.73268429542867985</c:v>
                </c:pt>
                <c:pt idx="6">
                  <c:v>0.6814829322884941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2A-4E96-B1A2-3BCABF07548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'Gly300'!$JG$56:$JM$56</c:f>
              <c:numCache>
                <c:formatCode>0.000</c:formatCode>
                <c:ptCount val="7"/>
                <c:pt idx="0">
                  <c:v>8.8073008453227065E-3</c:v>
                </c:pt>
                <c:pt idx="1">
                  <c:v>2.7153678062548058E-2</c:v>
                </c:pt>
                <c:pt idx="2">
                  <c:v>4.5541263282188507E-2</c:v>
                </c:pt>
                <c:pt idx="3">
                  <c:v>9.2745121711511599E-2</c:v>
                </c:pt>
                <c:pt idx="4">
                  <c:v>0.18180324084763685</c:v>
                </c:pt>
                <c:pt idx="5">
                  <c:v>0.19960722884110618</c:v>
                </c:pt>
                <c:pt idx="6">
                  <c:v>0.21090236320448078</c:v>
                </c:pt>
              </c:numCache>
            </c:numRef>
          </c:xVal>
          <c:yVal>
            <c:numRef>
              <c:f>'Gly300'!$JG$59:$JM$59</c:f>
              <c:numCache>
                <c:formatCode>0.000</c:formatCode>
                <c:ptCount val="7"/>
                <c:pt idx="0">
                  <c:v>5.9160621738835475E-2</c:v>
                </c:pt>
                <c:pt idx="1">
                  <c:v>5.0184762167335084E-2</c:v>
                </c:pt>
                <c:pt idx="2">
                  <c:v>6.8674056762982785E-2</c:v>
                </c:pt>
                <c:pt idx="3">
                  <c:v>7.3927427011369423E-2</c:v>
                </c:pt>
                <c:pt idx="4">
                  <c:v>7.3273301428085594E-2</c:v>
                </c:pt>
                <c:pt idx="5">
                  <c:v>6.3209769806601868E-2</c:v>
                </c:pt>
                <c:pt idx="6">
                  <c:v>7.6644513319512553E-2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2A-4E96-B1A2-3BCABF07548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'Gly300'!$JG$56:$JM$56</c:f>
              <c:numCache>
                <c:formatCode>0.000</c:formatCode>
                <c:ptCount val="7"/>
                <c:pt idx="0">
                  <c:v>8.8073008453227065E-3</c:v>
                </c:pt>
                <c:pt idx="1">
                  <c:v>2.7153678062548058E-2</c:v>
                </c:pt>
                <c:pt idx="2">
                  <c:v>4.5541263282188507E-2</c:v>
                </c:pt>
                <c:pt idx="3">
                  <c:v>9.2745121711511599E-2</c:v>
                </c:pt>
                <c:pt idx="4">
                  <c:v>0.18180324084763685</c:v>
                </c:pt>
                <c:pt idx="5">
                  <c:v>0.19960722884110618</c:v>
                </c:pt>
                <c:pt idx="6">
                  <c:v>0.21090236320448078</c:v>
                </c:pt>
              </c:numCache>
            </c:numRef>
          </c:xVal>
          <c:yVal>
            <c:numRef>
              <c:f>'Gly300'!$JG$60:$JM$60</c:f>
              <c:numCache>
                <c:formatCode>0.000</c:formatCode>
                <c:ptCount val="7"/>
                <c:pt idx="0">
                  <c:v>0.11231289252945896</c:v>
                </c:pt>
                <c:pt idx="1">
                  <c:v>0.15254252577107819</c:v>
                </c:pt>
                <c:pt idx="2">
                  <c:v>0.22299052532959834</c:v>
                </c:pt>
                <c:pt idx="3">
                  <c:v>0.20394243760027997</c:v>
                </c:pt>
                <c:pt idx="4">
                  <c:v>0.21697669962385571</c:v>
                </c:pt>
                <c:pt idx="5">
                  <c:v>0.20410593476471831</c:v>
                </c:pt>
                <c:pt idx="6">
                  <c:v>0.24187255439199323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2A-4E96-B1A2-3BCABF075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046560"/>
        <c:axId val="769052464"/>
      </c:scatterChart>
      <c:valAx>
        <c:axId val="76904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052464"/>
        <c:crosses val="autoZero"/>
        <c:crossBetween val="midCat"/>
      </c:valAx>
      <c:valAx>
        <c:axId val="76905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04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Gly B-1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'Gly300'!$JN$56:$JU$56</c:f>
              <c:numCache>
                <c:formatCode>0.000</c:formatCode>
                <c:ptCount val="8"/>
                <c:pt idx="0">
                  <c:v>7.4007008762786222E-2</c:v>
                </c:pt>
                <c:pt idx="1">
                  <c:v>6.0398818650410122E-2</c:v>
                </c:pt>
                <c:pt idx="2">
                  <c:v>3.799930248548665E-2</c:v>
                </c:pt>
                <c:pt idx="3">
                  <c:v>0.10023803387119221</c:v>
                </c:pt>
                <c:pt idx="4">
                  <c:v>0.10058974007361449</c:v>
                </c:pt>
                <c:pt idx="5">
                  <c:v>0.21090260210176734</c:v>
                </c:pt>
                <c:pt idx="6">
                  <c:v>0.27194922199554128</c:v>
                </c:pt>
                <c:pt idx="7">
                  <c:v>0.31091414624862473</c:v>
                </c:pt>
              </c:numCache>
            </c:numRef>
          </c:xVal>
          <c:yVal>
            <c:numRef>
              <c:f>'Gly300'!$JN$57:$JU$57</c:f>
              <c:numCache>
                <c:formatCode>0.0%</c:formatCode>
                <c:ptCount val="8"/>
                <c:pt idx="0">
                  <c:v>0.9547665207200704</c:v>
                </c:pt>
                <c:pt idx="1">
                  <c:v>0.97414171650199399</c:v>
                </c:pt>
                <c:pt idx="2">
                  <c:v>1.0063459938317549</c:v>
                </c:pt>
                <c:pt idx="3">
                  <c:v>0.95741127793078662</c:v>
                </c:pt>
                <c:pt idx="4">
                  <c:v>0.97216685650351842</c:v>
                </c:pt>
                <c:pt idx="5">
                  <c:v>0.90332211572831866</c:v>
                </c:pt>
                <c:pt idx="6">
                  <c:v>0.86405600047682862</c:v>
                </c:pt>
                <c:pt idx="7">
                  <c:v>0.81532781553046896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FA-4C65-8052-9353B5F1739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'Gly300'!$JN$56:$JU$56</c:f>
              <c:numCache>
                <c:formatCode>0.000</c:formatCode>
                <c:ptCount val="8"/>
                <c:pt idx="0">
                  <c:v>7.4007008762786222E-2</c:v>
                </c:pt>
                <c:pt idx="1">
                  <c:v>6.0398818650410122E-2</c:v>
                </c:pt>
                <c:pt idx="2">
                  <c:v>3.799930248548665E-2</c:v>
                </c:pt>
                <c:pt idx="3">
                  <c:v>0.10023803387119221</c:v>
                </c:pt>
                <c:pt idx="4">
                  <c:v>0.10058974007361449</c:v>
                </c:pt>
                <c:pt idx="5">
                  <c:v>0.21090260210176734</c:v>
                </c:pt>
                <c:pt idx="6">
                  <c:v>0.27194922199554128</c:v>
                </c:pt>
                <c:pt idx="7">
                  <c:v>0.31091414624862473</c:v>
                </c:pt>
              </c:numCache>
            </c:numRef>
          </c:xVal>
          <c:yVal>
            <c:numRef>
              <c:f>'Gly300'!$JN$58:$JU$58</c:f>
              <c:numCache>
                <c:formatCode>0.000</c:formatCode>
                <c:ptCount val="8"/>
                <c:pt idx="0">
                  <c:v>0.56246720500639669</c:v>
                </c:pt>
                <c:pt idx="1">
                  <c:v>0.67326344517886749</c:v>
                </c:pt>
                <c:pt idx="2">
                  <c:v>0.74544535106888365</c:v>
                </c:pt>
                <c:pt idx="3">
                  <c:v>0.71250770587650636</c:v>
                </c:pt>
                <c:pt idx="4">
                  <c:v>0.76182114632721853</c:v>
                </c:pt>
                <c:pt idx="5">
                  <c:v>0.69222101654372947</c:v>
                </c:pt>
                <c:pt idx="6">
                  <c:v>0.71412883837003815</c:v>
                </c:pt>
                <c:pt idx="7">
                  <c:v>0.70009819736129519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FA-4C65-8052-9353B5F1739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'Gly300'!$JN$56:$JU$56</c:f>
              <c:numCache>
                <c:formatCode>0.000</c:formatCode>
                <c:ptCount val="8"/>
                <c:pt idx="0">
                  <c:v>7.4007008762786222E-2</c:v>
                </c:pt>
                <c:pt idx="1">
                  <c:v>6.0398818650410122E-2</c:v>
                </c:pt>
                <c:pt idx="2">
                  <c:v>3.799930248548665E-2</c:v>
                </c:pt>
                <c:pt idx="3">
                  <c:v>0.10023803387119221</c:v>
                </c:pt>
                <c:pt idx="4">
                  <c:v>0.10058974007361449</c:v>
                </c:pt>
                <c:pt idx="5">
                  <c:v>0.21090260210176734</c:v>
                </c:pt>
                <c:pt idx="6">
                  <c:v>0.27194922199554128</c:v>
                </c:pt>
                <c:pt idx="7">
                  <c:v>0.31091414624862473</c:v>
                </c:pt>
              </c:numCache>
            </c:numRef>
          </c:xVal>
          <c:yVal>
            <c:numRef>
              <c:f>'Gly300'!$JN$59:$JU$59</c:f>
              <c:numCache>
                <c:formatCode>0.000</c:formatCode>
                <c:ptCount val="8"/>
                <c:pt idx="0">
                  <c:v>0.43753279499360337</c:v>
                </c:pt>
                <c:pt idx="1">
                  <c:v>0.32673655482113251</c:v>
                </c:pt>
                <c:pt idx="2">
                  <c:v>0.21566252589417376</c:v>
                </c:pt>
                <c:pt idx="3">
                  <c:v>0.12310169572819837</c:v>
                </c:pt>
                <c:pt idx="4">
                  <c:v>8.9561008669635594E-2</c:v>
                </c:pt>
                <c:pt idx="5">
                  <c:v>8.8115742976015876E-2</c:v>
                </c:pt>
                <c:pt idx="6">
                  <c:v>5.9834317313687872E-2</c:v>
                </c:pt>
                <c:pt idx="7">
                  <c:v>5.2098658957292668E-2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FA-4C65-8052-9353B5F1739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'Gly300'!$JN$56:$JU$56</c:f>
              <c:numCache>
                <c:formatCode>0.000</c:formatCode>
                <c:ptCount val="8"/>
                <c:pt idx="0">
                  <c:v>7.4007008762786222E-2</c:v>
                </c:pt>
                <c:pt idx="1">
                  <c:v>6.0398818650410122E-2</c:v>
                </c:pt>
                <c:pt idx="2">
                  <c:v>3.799930248548665E-2</c:v>
                </c:pt>
                <c:pt idx="3">
                  <c:v>0.10023803387119221</c:v>
                </c:pt>
                <c:pt idx="4">
                  <c:v>0.10058974007361449</c:v>
                </c:pt>
                <c:pt idx="5">
                  <c:v>0.21090260210176734</c:v>
                </c:pt>
                <c:pt idx="6">
                  <c:v>0.27194922199554128</c:v>
                </c:pt>
                <c:pt idx="7">
                  <c:v>0.31091414624862473</c:v>
                </c:pt>
              </c:numCache>
            </c:numRef>
          </c:xVal>
          <c:yVal>
            <c:numRef>
              <c:f>'Gly300'!$JN$60:$JU$60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0.13063545011083133</c:v>
                </c:pt>
                <c:pt idx="4">
                  <c:v>0.10443271456044374</c:v>
                </c:pt>
                <c:pt idx="5">
                  <c:v>0.15839526757977787</c:v>
                </c:pt>
                <c:pt idx="6">
                  <c:v>0.15656224423211385</c:v>
                </c:pt>
                <c:pt idx="7">
                  <c:v>0.17217687030755541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FA-4C65-8052-9353B5F1739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'Gly300'!$JN$56:$JU$56</c:f>
              <c:numCache>
                <c:formatCode>0.000</c:formatCode>
                <c:ptCount val="8"/>
                <c:pt idx="0">
                  <c:v>7.4007008762786222E-2</c:v>
                </c:pt>
                <c:pt idx="1">
                  <c:v>6.0398818650410122E-2</c:v>
                </c:pt>
                <c:pt idx="2">
                  <c:v>3.799930248548665E-2</c:v>
                </c:pt>
                <c:pt idx="3">
                  <c:v>0.10023803387119221</c:v>
                </c:pt>
                <c:pt idx="4">
                  <c:v>0.10058974007361449</c:v>
                </c:pt>
                <c:pt idx="5">
                  <c:v>0.21090260210176734</c:v>
                </c:pt>
                <c:pt idx="6">
                  <c:v>0.27194922199554128</c:v>
                </c:pt>
                <c:pt idx="7">
                  <c:v>0.31091414624862473</c:v>
                </c:pt>
              </c:numCache>
            </c:numRef>
          </c:xVal>
          <c:yVal>
            <c:numRef>
              <c:f>'Gly300'!$JN$61:$JU$61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3.8892123036942561E-2</c:v>
                </c:pt>
                <c:pt idx="3">
                  <c:v>3.3755148284463916E-2</c:v>
                </c:pt>
                <c:pt idx="4">
                  <c:v>4.4185130442702135E-2</c:v>
                </c:pt>
                <c:pt idx="5">
                  <c:v>6.1267972900476773E-2</c:v>
                </c:pt>
                <c:pt idx="6">
                  <c:v>6.9474600084160273E-2</c:v>
                </c:pt>
                <c:pt idx="7">
                  <c:v>7.5626273373856551E-2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FA-4C65-8052-9353B5F17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839504"/>
        <c:axId val="733840160"/>
      </c:scatterChart>
      <c:valAx>
        <c:axId val="73383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840160"/>
        <c:crosses val="autoZero"/>
        <c:crossBetween val="midCat"/>
      </c:valAx>
      <c:valAx>
        <c:axId val="73384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83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Gly</a:t>
            </a:r>
            <a:r>
              <a:rPr lang="en-US" baseline="0"/>
              <a:t> C-1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'Gly300'!$JV$56:$KC$56</c:f>
              <c:numCache>
                <c:formatCode>0.000</c:formatCode>
                <c:ptCount val="8"/>
                <c:pt idx="0">
                  <c:v>7.3575525860375746E-2</c:v>
                </c:pt>
                <c:pt idx="1">
                  <c:v>4.6879024176704358E-2</c:v>
                </c:pt>
                <c:pt idx="2">
                  <c:v>6.676657277212536E-2</c:v>
                </c:pt>
                <c:pt idx="3">
                  <c:v>9.3706969046177965E-2</c:v>
                </c:pt>
                <c:pt idx="4">
                  <c:v>0.15900592017407586</c:v>
                </c:pt>
                <c:pt idx="5">
                  <c:v>0.17510895963866482</c:v>
                </c:pt>
                <c:pt idx="6">
                  <c:v>0.19490234269478426</c:v>
                </c:pt>
                <c:pt idx="7">
                  <c:v>0.22085446830806096</c:v>
                </c:pt>
              </c:numCache>
            </c:numRef>
          </c:xVal>
          <c:yVal>
            <c:numRef>
              <c:f>'Gly300'!$JV$57:$KC$57</c:f>
              <c:numCache>
                <c:formatCode>0.0%</c:formatCode>
                <c:ptCount val="8"/>
                <c:pt idx="0">
                  <c:v>0.96705614292734621</c:v>
                </c:pt>
                <c:pt idx="1">
                  <c:v>0.99367201366376978</c:v>
                </c:pt>
                <c:pt idx="2">
                  <c:v>0.99469642654076162</c:v>
                </c:pt>
                <c:pt idx="3">
                  <c:v>0.98491655948893364</c:v>
                </c:pt>
                <c:pt idx="4">
                  <c:v>0.9537344423692159</c:v>
                </c:pt>
                <c:pt idx="5">
                  <c:v>0.95354185657460022</c:v>
                </c:pt>
                <c:pt idx="6">
                  <c:v>0.94022190125051208</c:v>
                </c:pt>
                <c:pt idx="7">
                  <c:v>0.92505174081171071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A7-4A8B-9F24-33896426310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'Gly300'!$JV$56:$KC$56</c:f>
              <c:numCache>
                <c:formatCode>0.000</c:formatCode>
                <c:ptCount val="8"/>
                <c:pt idx="0">
                  <c:v>7.3575525860375746E-2</c:v>
                </c:pt>
                <c:pt idx="1">
                  <c:v>4.6879024176704358E-2</c:v>
                </c:pt>
                <c:pt idx="2">
                  <c:v>6.676657277212536E-2</c:v>
                </c:pt>
                <c:pt idx="3">
                  <c:v>9.3706969046177965E-2</c:v>
                </c:pt>
                <c:pt idx="4">
                  <c:v>0.15900592017407586</c:v>
                </c:pt>
                <c:pt idx="5">
                  <c:v>0.17510895963866482</c:v>
                </c:pt>
                <c:pt idx="6">
                  <c:v>0.19490234269478426</c:v>
                </c:pt>
                <c:pt idx="7">
                  <c:v>0.22085446830806096</c:v>
                </c:pt>
              </c:numCache>
            </c:numRef>
          </c:xVal>
          <c:yVal>
            <c:numRef>
              <c:f>'Gly300'!$JV$58:$KC$58</c:f>
              <c:numCache>
                <c:formatCode>0.000</c:formatCode>
                <c:ptCount val="8"/>
                <c:pt idx="0">
                  <c:v>0.22677234957010023</c:v>
                </c:pt>
                <c:pt idx="1">
                  <c:v>0.54933008509533465</c:v>
                </c:pt>
                <c:pt idx="2">
                  <c:v>0.54869005417154704</c:v>
                </c:pt>
                <c:pt idx="3">
                  <c:v>0.58075354285728453</c:v>
                </c:pt>
                <c:pt idx="4">
                  <c:v>0.69857356679471538</c:v>
                </c:pt>
                <c:pt idx="5">
                  <c:v>0.69595134316762641</c:v>
                </c:pt>
                <c:pt idx="6">
                  <c:v>0.69651826401690775</c:v>
                </c:pt>
                <c:pt idx="7">
                  <c:v>0.63968425706052812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A7-4A8B-9F24-33896426310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'Gly300'!$JV$56:$KC$56</c:f>
              <c:numCache>
                <c:formatCode>0.000</c:formatCode>
                <c:ptCount val="8"/>
                <c:pt idx="0">
                  <c:v>7.3575525860375746E-2</c:v>
                </c:pt>
                <c:pt idx="1">
                  <c:v>4.6879024176704358E-2</c:v>
                </c:pt>
                <c:pt idx="2">
                  <c:v>6.676657277212536E-2</c:v>
                </c:pt>
                <c:pt idx="3">
                  <c:v>9.3706969046177965E-2</c:v>
                </c:pt>
                <c:pt idx="4">
                  <c:v>0.15900592017407586</c:v>
                </c:pt>
                <c:pt idx="5">
                  <c:v>0.17510895963866482</c:v>
                </c:pt>
                <c:pt idx="6">
                  <c:v>0.19490234269478426</c:v>
                </c:pt>
                <c:pt idx="7">
                  <c:v>0.22085446830806096</c:v>
                </c:pt>
              </c:numCache>
            </c:numRef>
          </c:xVal>
          <c:yVal>
            <c:numRef>
              <c:f>'Gly300'!$JV$59:$KC$59</c:f>
              <c:numCache>
                <c:formatCode>0.000</c:formatCode>
                <c:ptCount val="8"/>
                <c:pt idx="0">
                  <c:v>0.29977010931674408</c:v>
                </c:pt>
                <c:pt idx="1">
                  <c:v>0.11676559251092664</c:v>
                </c:pt>
                <c:pt idx="2">
                  <c:v>7.3297554018150579E-2</c:v>
                </c:pt>
                <c:pt idx="3">
                  <c:v>4.7626163993731804E-2</c:v>
                </c:pt>
                <c:pt idx="4">
                  <c:v>5.7039964246310929E-2</c:v>
                </c:pt>
                <c:pt idx="5">
                  <c:v>5.7895496622282022E-2</c:v>
                </c:pt>
                <c:pt idx="6">
                  <c:v>4.9292365855094576E-2</c:v>
                </c:pt>
                <c:pt idx="7">
                  <c:v>4.4116035619245056E-2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A7-4A8B-9F24-33896426310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'Gly300'!$JV$56:$KC$56</c:f>
              <c:numCache>
                <c:formatCode>0.000</c:formatCode>
                <c:ptCount val="8"/>
                <c:pt idx="0">
                  <c:v>7.3575525860375746E-2</c:v>
                </c:pt>
                <c:pt idx="1">
                  <c:v>4.6879024176704358E-2</c:v>
                </c:pt>
                <c:pt idx="2">
                  <c:v>6.676657277212536E-2</c:v>
                </c:pt>
                <c:pt idx="3">
                  <c:v>9.3706969046177965E-2</c:v>
                </c:pt>
                <c:pt idx="4">
                  <c:v>0.15900592017407586</c:v>
                </c:pt>
                <c:pt idx="5">
                  <c:v>0.17510895963866482</c:v>
                </c:pt>
                <c:pt idx="6">
                  <c:v>0.19490234269478426</c:v>
                </c:pt>
                <c:pt idx="7">
                  <c:v>0.22085446830806096</c:v>
                </c:pt>
              </c:numCache>
            </c:numRef>
          </c:xVal>
          <c:yVal>
            <c:numRef>
              <c:f>'Gly300'!$JV$60:$KC$60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0.10381928636692979</c:v>
                </c:pt>
                <c:pt idx="3">
                  <c:v>6.2200464563250554E-2</c:v>
                </c:pt>
                <c:pt idx="4">
                  <c:v>0.14904510152243777</c:v>
                </c:pt>
                <c:pt idx="5">
                  <c:v>0.15506424052656309</c:v>
                </c:pt>
                <c:pt idx="6">
                  <c:v>0.15966443368568289</c:v>
                </c:pt>
                <c:pt idx="7">
                  <c:v>0.14956470930646129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A7-4A8B-9F24-338964263107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'Gly300'!$JV$56:$KC$56</c:f>
              <c:numCache>
                <c:formatCode>0.000</c:formatCode>
                <c:ptCount val="8"/>
                <c:pt idx="0">
                  <c:v>7.3575525860375746E-2</c:v>
                </c:pt>
                <c:pt idx="1">
                  <c:v>4.6879024176704358E-2</c:v>
                </c:pt>
                <c:pt idx="2">
                  <c:v>6.676657277212536E-2</c:v>
                </c:pt>
                <c:pt idx="3">
                  <c:v>9.3706969046177965E-2</c:v>
                </c:pt>
                <c:pt idx="4">
                  <c:v>0.15900592017407586</c:v>
                </c:pt>
                <c:pt idx="5">
                  <c:v>0.17510895963866482</c:v>
                </c:pt>
                <c:pt idx="6">
                  <c:v>0.19490234269478426</c:v>
                </c:pt>
                <c:pt idx="7">
                  <c:v>0.22085446830806096</c:v>
                </c:pt>
              </c:numCache>
            </c:numRef>
          </c:xVal>
          <c:yVal>
            <c:numRef>
              <c:f>'Gly300'!$JV$61:$KC$61</c:f>
              <c:numCache>
                <c:formatCode>0.000</c:formatCode>
                <c:ptCount val="8"/>
                <c:pt idx="0">
                  <c:v>6.8922597189474258E-2</c:v>
                </c:pt>
                <c:pt idx="1">
                  <c:v>3.4074033719632725E-2</c:v>
                </c:pt>
                <c:pt idx="2">
                  <c:v>4.4599979689885834E-2</c:v>
                </c:pt>
                <c:pt idx="3">
                  <c:v>5.1238402820226708E-2</c:v>
                </c:pt>
                <c:pt idx="4">
                  <c:v>7.3806438519362139E-2</c:v>
                </c:pt>
                <c:pt idx="5">
                  <c:v>7.2363988336621665E-2</c:v>
                </c:pt>
                <c:pt idx="6">
                  <c:v>7.4441360741546295E-2</c:v>
                </c:pt>
                <c:pt idx="7">
                  <c:v>7.4952130046623669E-2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A7-4A8B-9F24-338964263107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'Gly300'!$JV$56:$KC$56</c:f>
              <c:numCache>
                <c:formatCode>0.000</c:formatCode>
                <c:ptCount val="8"/>
                <c:pt idx="0">
                  <c:v>7.3575525860375746E-2</c:v>
                </c:pt>
                <c:pt idx="1">
                  <c:v>4.6879024176704358E-2</c:v>
                </c:pt>
                <c:pt idx="2">
                  <c:v>6.676657277212536E-2</c:v>
                </c:pt>
                <c:pt idx="3">
                  <c:v>9.3706969046177965E-2</c:v>
                </c:pt>
                <c:pt idx="4">
                  <c:v>0.15900592017407586</c:v>
                </c:pt>
                <c:pt idx="5">
                  <c:v>0.17510895963866482</c:v>
                </c:pt>
                <c:pt idx="6">
                  <c:v>0.19490234269478426</c:v>
                </c:pt>
                <c:pt idx="7">
                  <c:v>0.22085446830806096</c:v>
                </c:pt>
              </c:numCache>
            </c:numRef>
          </c:xVal>
          <c:yVal>
            <c:numRef>
              <c:f>'Gly300'!$JV$62:$KC$62</c:f>
              <c:numCache>
                <c:formatCode>0.000</c:formatCode>
                <c:ptCount val="8"/>
                <c:pt idx="0">
                  <c:v>0.37063008857968383</c:v>
                </c:pt>
                <c:pt idx="1">
                  <c:v>0.26104724152425668</c:v>
                </c:pt>
                <c:pt idx="2">
                  <c:v>0.20237968995226707</c:v>
                </c:pt>
                <c:pt idx="3">
                  <c:v>0.23059489743474637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A7-4A8B-9F24-338964263107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'Gly300'!$JV$56:$KC$56</c:f>
              <c:numCache>
                <c:formatCode>0.000</c:formatCode>
                <c:ptCount val="8"/>
                <c:pt idx="0">
                  <c:v>7.3575525860375746E-2</c:v>
                </c:pt>
                <c:pt idx="1">
                  <c:v>4.6879024176704358E-2</c:v>
                </c:pt>
                <c:pt idx="2">
                  <c:v>6.676657277212536E-2</c:v>
                </c:pt>
                <c:pt idx="3">
                  <c:v>9.3706969046177965E-2</c:v>
                </c:pt>
                <c:pt idx="4">
                  <c:v>0.15900592017407586</c:v>
                </c:pt>
                <c:pt idx="5">
                  <c:v>0.17510895963866482</c:v>
                </c:pt>
                <c:pt idx="6">
                  <c:v>0.19490234269478426</c:v>
                </c:pt>
                <c:pt idx="7">
                  <c:v>0.22085446830806096</c:v>
                </c:pt>
              </c:numCache>
            </c:numRef>
          </c:xVal>
          <c:yVal>
            <c:numRef>
              <c:f>'Gly300'!$JV$63:$KC$63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1A7-4A8B-9F24-338964263107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'Gly300'!$JV$56:$KC$56</c:f>
              <c:numCache>
                <c:formatCode>0.000</c:formatCode>
                <c:ptCount val="8"/>
                <c:pt idx="0">
                  <c:v>7.3575525860375746E-2</c:v>
                </c:pt>
                <c:pt idx="1">
                  <c:v>4.6879024176704358E-2</c:v>
                </c:pt>
                <c:pt idx="2">
                  <c:v>6.676657277212536E-2</c:v>
                </c:pt>
                <c:pt idx="3">
                  <c:v>9.3706969046177965E-2</c:v>
                </c:pt>
                <c:pt idx="4">
                  <c:v>0.15900592017407586</c:v>
                </c:pt>
                <c:pt idx="5">
                  <c:v>0.17510895963866482</c:v>
                </c:pt>
                <c:pt idx="6">
                  <c:v>0.19490234269478426</c:v>
                </c:pt>
                <c:pt idx="7">
                  <c:v>0.22085446830806096</c:v>
                </c:pt>
              </c:numCache>
            </c:numRef>
          </c:xVal>
          <c:yVal>
            <c:numRef>
              <c:f>'Gly300'!$JV$64:$KC$64</c:f>
              <c:numCache>
                <c:formatCode>0.000</c:formatCode>
                <c:ptCount val="8"/>
                <c:pt idx="0">
                  <c:v>3.3904855343997495E-2</c:v>
                </c:pt>
                <c:pt idx="1">
                  <c:v>3.878304714984928E-2</c:v>
                </c:pt>
                <c:pt idx="2">
                  <c:v>2.7213435801219588E-2</c:v>
                </c:pt>
                <c:pt idx="3">
                  <c:v>2.7586528330759998E-2</c:v>
                </c:pt>
                <c:pt idx="4">
                  <c:v>2.1534928917173839E-2</c:v>
                </c:pt>
                <c:pt idx="5">
                  <c:v>1.8724931346906795E-2</c:v>
                </c:pt>
                <c:pt idx="6">
                  <c:v>2.0083575700768453E-2</c:v>
                </c:pt>
                <c:pt idx="7">
                  <c:v>4.7496126504794567E-2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A7-4A8B-9F24-338964263107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'Gly300'!$JV$56:$KC$56</c:f>
              <c:numCache>
                <c:formatCode>0.000</c:formatCode>
                <c:ptCount val="8"/>
                <c:pt idx="0">
                  <c:v>7.3575525860375746E-2</c:v>
                </c:pt>
                <c:pt idx="1">
                  <c:v>4.6879024176704358E-2</c:v>
                </c:pt>
                <c:pt idx="2">
                  <c:v>6.676657277212536E-2</c:v>
                </c:pt>
                <c:pt idx="3">
                  <c:v>9.3706969046177965E-2</c:v>
                </c:pt>
                <c:pt idx="4">
                  <c:v>0.15900592017407586</c:v>
                </c:pt>
                <c:pt idx="5">
                  <c:v>0.17510895963866482</c:v>
                </c:pt>
                <c:pt idx="6">
                  <c:v>0.19490234269478426</c:v>
                </c:pt>
                <c:pt idx="7">
                  <c:v>0.22085446830806096</c:v>
                </c:pt>
              </c:numCache>
            </c:numRef>
          </c:xVal>
          <c:yVal>
            <c:numRef>
              <c:f>'Gly300'!$JV$65:$KD$65</c:f>
              <c:numCache>
                <c:formatCode>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4.4186741462347426E-2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1A7-4A8B-9F24-338964263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390080"/>
        <c:axId val="738395656"/>
      </c:scatterChart>
      <c:valAx>
        <c:axId val="73839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395656"/>
        <c:crosses val="autoZero"/>
        <c:crossBetween val="midCat"/>
      </c:valAx>
      <c:valAx>
        <c:axId val="73839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39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Gly D-2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'Gly300'!$KM$9:$KO$9</c:f>
              <c:numCache>
                <c:formatCode>General</c:formatCode>
                <c:ptCount val="3"/>
                <c:pt idx="0">
                  <c:v>0</c:v>
                </c:pt>
                <c:pt idx="1">
                  <c:v>0.33333333333333331</c:v>
                </c:pt>
                <c:pt idx="2">
                  <c:v>0.75</c:v>
                </c:pt>
              </c:numCache>
            </c:numRef>
          </c:xVal>
          <c:yVal>
            <c:numRef>
              <c:f>'Gly300'!$KM$56:$KO$56</c:f>
              <c:numCache>
                <c:formatCode>0.000</c:formatCode>
                <c:ptCount val="3"/>
                <c:pt idx="0">
                  <c:v>-2.9472230703329171E-2</c:v>
                </c:pt>
                <c:pt idx="1">
                  <c:v>-3.6781754757947455E-2</c:v>
                </c:pt>
                <c:pt idx="2">
                  <c:v>-2.9577829680490768E-2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55-49F8-84D2-3ACC0186C33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'Gly300'!$KM$9:$KO$9</c:f>
              <c:numCache>
                <c:formatCode>General</c:formatCode>
                <c:ptCount val="3"/>
                <c:pt idx="0">
                  <c:v>0</c:v>
                </c:pt>
                <c:pt idx="1">
                  <c:v>0.33333333333333331</c:v>
                </c:pt>
                <c:pt idx="2">
                  <c:v>0.75</c:v>
                </c:pt>
              </c:numCache>
            </c:numRef>
          </c:xVal>
          <c:yVal>
            <c:numRef>
              <c:f>'Gly300'!$KM$57:$KO$57</c:f>
              <c:numCache>
                <c:formatCode>0.0%</c:formatCode>
                <c:ptCount val="3"/>
                <c:pt idx="0">
                  <c:v>1.042892070370202</c:v>
                </c:pt>
                <c:pt idx="1">
                  <c:v>1.0653134309785735</c:v>
                </c:pt>
                <c:pt idx="2">
                  <c:v>1.0579142066186973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55-49F8-84D2-3ACC0186C33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'Gly300'!$KM$9:$KO$9</c:f>
              <c:numCache>
                <c:formatCode>General</c:formatCode>
                <c:ptCount val="3"/>
                <c:pt idx="0">
                  <c:v>0</c:v>
                </c:pt>
                <c:pt idx="1">
                  <c:v>0.33333333333333331</c:v>
                </c:pt>
                <c:pt idx="2">
                  <c:v>0.75</c:v>
                </c:pt>
              </c:numCache>
            </c:numRef>
          </c:xVal>
          <c:yVal>
            <c:numRef>
              <c:f>'Gly300'!$KM$58:$KO$58</c:f>
              <c:numCache>
                <c:formatCode>0.000</c:formatCode>
                <c:ptCount val="3"/>
                <c:pt idx="0">
                  <c:v>0.10521118973958582</c:v>
                </c:pt>
                <c:pt idx="1">
                  <c:v>0.2250144895336407</c:v>
                </c:pt>
                <c:pt idx="2">
                  <c:v>0.50727080216870901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55-49F8-84D2-3ACC0186C332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'Gly300'!$KM$9:$KO$9</c:f>
              <c:numCache>
                <c:formatCode>General</c:formatCode>
                <c:ptCount val="3"/>
                <c:pt idx="0">
                  <c:v>0</c:v>
                </c:pt>
                <c:pt idx="1">
                  <c:v>0.33333333333333331</c:v>
                </c:pt>
                <c:pt idx="2">
                  <c:v>0.75</c:v>
                </c:pt>
              </c:numCache>
            </c:numRef>
          </c:xVal>
          <c:yVal>
            <c:numRef>
              <c:f>'Gly300'!$KM$59:$KO$59</c:f>
              <c:numCache>
                <c:formatCode>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55-49F8-84D2-3ACC0186C332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'Gly300'!$KM$9:$KO$9</c:f>
              <c:numCache>
                <c:formatCode>General</c:formatCode>
                <c:ptCount val="3"/>
                <c:pt idx="0">
                  <c:v>0</c:v>
                </c:pt>
                <c:pt idx="1">
                  <c:v>0.33333333333333331</c:v>
                </c:pt>
                <c:pt idx="2">
                  <c:v>0.75</c:v>
                </c:pt>
              </c:numCache>
            </c:numRef>
          </c:xVal>
          <c:yVal>
            <c:numRef>
              <c:f>'Gly300'!$KM$60:$KO$60</c:f>
              <c:numCache>
                <c:formatCode>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55-49F8-84D2-3ACC0186C332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'Gly300'!$KM$9:$KO$9</c:f>
              <c:numCache>
                <c:formatCode>General</c:formatCode>
                <c:ptCount val="3"/>
                <c:pt idx="0">
                  <c:v>0</c:v>
                </c:pt>
                <c:pt idx="1">
                  <c:v>0.33333333333333331</c:v>
                </c:pt>
                <c:pt idx="2">
                  <c:v>0.75</c:v>
                </c:pt>
              </c:numCache>
            </c:numRef>
          </c:xVal>
          <c:yVal>
            <c:numRef>
              <c:f>'Gly300'!$KM$61:$KO$61</c:f>
              <c:numCache>
                <c:formatCode>0.000</c:formatCode>
                <c:ptCount val="3"/>
                <c:pt idx="0">
                  <c:v>2.8120650589452189E-2</c:v>
                </c:pt>
                <c:pt idx="1">
                  <c:v>0</c:v>
                </c:pt>
                <c:pt idx="2">
                  <c:v>5.7897285608417712E-2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55-49F8-84D2-3ACC0186C332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'Gly300'!$KM$9:$KO$9</c:f>
              <c:numCache>
                <c:formatCode>General</c:formatCode>
                <c:ptCount val="3"/>
                <c:pt idx="0">
                  <c:v>0</c:v>
                </c:pt>
                <c:pt idx="1">
                  <c:v>0.33333333333333331</c:v>
                </c:pt>
                <c:pt idx="2">
                  <c:v>0.75</c:v>
                </c:pt>
              </c:numCache>
            </c:numRef>
          </c:xVal>
          <c:yVal>
            <c:numRef>
              <c:f>'Gly300'!$KM$62:$KO$62</c:f>
              <c:numCache>
                <c:formatCode>0.000</c:formatCode>
                <c:ptCount val="3"/>
                <c:pt idx="0">
                  <c:v>0.80810621046107034</c:v>
                </c:pt>
                <c:pt idx="1">
                  <c:v>0.72727305965399713</c:v>
                </c:pt>
                <c:pt idx="2">
                  <c:v>0.38714920221774207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655-49F8-84D2-3ACC0186C332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'Gly300'!$KM$9:$KO$9</c:f>
              <c:numCache>
                <c:formatCode>General</c:formatCode>
                <c:ptCount val="3"/>
                <c:pt idx="0">
                  <c:v>0</c:v>
                </c:pt>
                <c:pt idx="1">
                  <c:v>0.33333333333333331</c:v>
                </c:pt>
                <c:pt idx="2">
                  <c:v>0.75</c:v>
                </c:pt>
              </c:numCache>
            </c:numRef>
          </c:xVal>
          <c:yVal>
            <c:numRef>
              <c:f>'Gly300'!$KM$63:$KO$63</c:f>
              <c:numCache>
                <c:formatCode>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655-49F8-84D2-3ACC0186C332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'Gly300'!$KM$9:$KO$9</c:f>
              <c:numCache>
                <c:formatCode>General</c:formatCode>
                <c:ptCount val="3"/>
                <c:pt idx="0">
                  <c:v>0</c:v>
                </c:pt>
                <c:pt idx="1">
                  <c:v>0.33333333333333331</c:v>
                </c:pt>
                <c:pt idx="2">
                  <c:v>0.75</c:v>
                </c:pt>
              </c:numCache>
            </c:numRef>
          </c:xVal>
          <c:yVal>
            <c:numRef>
              <c:f>'Gly300'!$KM$64:$KO$64</c:f>
              <c:numCache>
                <c:formatCode>0.000</c:formatCode>
                <c:ptCount val="3"/>
                <c:pt idx="0">
                  <c:v>5.8561949209891634E-2</c:v>
                </c:pt>
                <c:pt idx="1">
                  <c:v>4.7712450812362195E-2</c:v>
                </c:pt>
                <c:pt idx="2">
                  <c:v>4.7682710005131176E-2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655-49F8-84D2-3ACC0186C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8074848"/>
        <c:axId val="1183688224"/>
      </c:scatterChart>
      <c:valAx>
        <c:axId val="121807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688224"/>
        <c:crosses val="autoZero"/>
        <c:crossBetween val="midCat"/>
      </c:valAx>
      <c:valAx>
        <c:axId val="118368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07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Gly</a:t>
            </a:r>
            <a:r>
              <a:rPr lang="en-US" baseline="0"/>
              <a:t> D-2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'Gly300'!$KM$56:$KO$56</c:f>
              <c:numCache>
                <c:formatCode>0.000</c:formatCode>
                <c:ptCount val="3"/>
                <c:pt idx="0">
                  <c:v>-2.9472230703329171E-2</c:v>
                </c:pt>
                <c:pt idx="1">
                  <c:v>-3.6781754757947455E-2</c:v>
                </c:pt>
                <c:pt idx="2">
                  <c:v>-2.9577829680490768E-2</c:v>
                </c:pt>
              </c:numCache>
            </c:numRef>
          </c:xVal>
          <c:yVal>
            <c:numRef>
              <c:f>'Gly300'!$KM$57:$KO$57</c:f>
              <c:numCache>
                <c:formatCode>0.0%</c:formatCode>
                <c:ptCount val="3"/>
                <c:pt idx="0">
                  <c:v>1.042892070370202</c:v>
                </c:pt>
                <c:pt idx="1">
                  <c:v>1.0653134309785735</c:v>
                </c:pt>
                <c:pt idx="2">
                  <c:v>1.0579142066186973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FD-4D50-83F3-7063FBAEAA8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'Gly300'!$KM$56:$KO$56</c:f>
              <c:numCache>
                <c:formatCode>0.000</c:formatCode>
                <c:ptCount val="3"/>
                <c:pt idx="0">
                  <c:v>-2.9472230703329171E-2</c:v>
                </c:pt>
                <c:pt idx="1">
                  <c:v>-3.6781754757947455E-2</c:v>
                </c:pt>
                <c:pt idx="2">
                  <c:v>-2.9577829680490768E-2</c:v>
                </c:pt>
              </c:numCache>
            </c:numRef>
          </c:xVal>
          <c:yVal>
            <c:numRef>
              <c:f>'Gly300'!$KM$58:$KO$58</c:f>
              <c:numCache>
                <c:formatCode>0.000</c:formatCode>
                <c:ptCount val="3"/>
                <c:pt idx="0">
                  <c:v>0.10521118973958582</c:v>
                </c:pt>
                <c:pt idx="1">
                  <c:v>0.2250144895336407</c:v>
                </c:pt>
                <c:pt idx="2">
                  <c:v>0.50727080216870901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FD-4D50-83F3-7063FBAEAA8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'Gly300'!$KM$56:$KO$56</c:f>
              <c:numCache>
                <c:formatCode>0.000</c:formatCode>
                <c:ptCount val="3"/>
                <c:pt idx="0">
                  <c:v>-2.9472230703329171E-2</c:v>
                </c:pt>
                <c:pt idx="1">
                  <c:v>-3.6781754757947455E-2</c:v>
                </c:pt>
                <c:pt idx="2">
                  <c:v>-2.9577829680490768E-2</c:v>
                </c:pt>
              </c:numCache>
            </c:numRef>
          </c:xVal>
          <c:yVal>
            <c:numRef>
              <c:f>'Gly300'!$KM$59:$KO$59</c:f>
              <c:numCache>
                <c:formatCode>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FD-4D50-83F3-7063FBAEAA8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'Gly300'!$KM$56:$KO$56</c:f>
              <c:numCache>
                <c:formatCode>0.000</c:formatCode>
                <c:ptCount val="3"/>
                <c:pt idx="0">
                  <c:v>-2.9472230703329171E-2</c:v>
                </c:pt>
                <c:pt idx="1">
                  <c:v>-3.6781754757947455E-2</c:v>
                </c:pt>
                <c:pt idx="2">
                  <c:v>-2.9577829680490768E-2</c:v>
                </c:pt>
              </c:numCache>
            </c:numRef>
          </c:xVal>
          <c:yVal>
            <c:numRef>
              <c:f>'Gly300'!$KM$60:$KO$60</c:f>
              <c:numCache>
                <c:formatCode>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FD-4D50-83F3-7063FBAEAA8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'Gly300'!$KM$56:$KO$56</c:f>
              <c:numCache>
                <c:formatCode>0.000</c:formatCode>
                <c:ptCount val="3"/>
                <c:pt idx="0">
                  <c:v>-2.9472230703329171E-2</c:v>
                </c:pt>
                <c:pt idx="1">
                  <c:v>-3.6781754757947455E-2</c:v>
                </c:pt>
                <c:pt idx="2">
                  <c:v>-2.9577829680490768E-2</c:v>
                </c:pt>
              </c:numCache>
            </c:numRef>
          </c:xVal>
          <c:yVal>
            <c:numRef>
              <c:f>'Gly300'!$KM$61:$KO$61</c:f>
              <c:numCache>
                <c:formatCode>0.000</c:formatCode>
                <c:ptCount val="3"/>
                <c:pt idx="0">
                  <c:v>2.8120650589452189E-2</c:v>
                </c:pt>
                <c:pt idx="1">
                  <c:v>0</c:v>
                </c:pt>
                <c:pt idx="2">
                  <c:v>5.7897285608417712E-2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2FD-4D50-83F3-7063FBAEAA81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'Gly300'!$KM$56:$KO$56</c:f>
              <c:numCache>
                <c:formatCode>0.000</c:formatCode>
                <c:ptCount val="3"/>
                <c:pt idx="0">
                  <c:v>-2.9472230703329171E-2</c:v>
                </c:pt>
                <c:pt idx="1">
                  <c:v>-3.6781754757947455E-2</c:v>
                </c:pt>
                <c:pt idx="2">
                  <c:v>-2.9577829680490768E-2</c:v>
                </c:pt>
              </c:numCache>
            </c:numRef>
          </c:xVal>
          <c:yVal>
            <c:numRef>
              <c:f>'Gly300'!$KM$62:$KO$62</c:f>
              <c:numCache>
                <c:formatCode>0.000</c:formatCode>
                <c:ptCount val="3"/>
                <c:pt idx="0">
                  <c:v>0.80810621046107034</c:v>
                </c:pt>
                <c:pt idx="1">
                  <c:v>0.72727305965399713</c:v>
                </c:pt>
                <c:pt idx="2">
                  <c:v>0.38714920221774207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2FD-4D50-83F3-7063FBAEAA81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'Gly300'!$KM$56:$KO$56</c:f>
              <c:numCache>
                <c:formatCode>0.000</c:formatCode>
                <c:ptCount val="3"/>
                <c:pt idx="0">
                  <c:v>-2.9472230703329171E-2</c:v>
                </c:pt>
                <c:pt idx="1">
                  <c:v>-3.6781754757947455E-2</c:v>
                </c:pt>
                <c:pt idx="2">
                  <c:v>-2.9577829680490768E-2</c:v>
                </c:pt>
              </c:numCache>
            </c:numRef>
          </c:xVal>
          <c:yVal>
            <c:numRef>
              <c:f>'Gly300'!$KM$63:$KO$63</c:f>
              <c:numCache>
                <c:formatCode>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2FD-4D50-83F3-7063FBAEAA81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'Gly300'!$KM$56:$KO$56</c:f>
              <c:numCache>
                <c:formatCode>0.000</c:formatCode>
                <c:ptCount val="3"/>
                <c:pt idx="0">
                  <c:v>-2.9472230703329171E-2</c:v>
                </c:pt>
                <c:pt idx="1">
                  <c:v>-3.6781754757947455E-2</c:v>
                </c:pt>
                <c:pt idx="2">
                  <c:v>-2.9577829680490768E-2</c:v>
                </c:pt>
              </c:numCache>
            </c:numRef>
          </c:xVal>
          <c:yVal>
            <c:numRef>
              <c:f>'Gly300'!$KM$64:$KO$64</c:f>
              <c:numCache>
                <c:formatCode>0.000</c:formatCode>
                <c:ptCount val="3"/>
                <c:pt idx="0">
                  <c:v>5.8561949209891634E-2</c:v>
                </c:pt>
                <c:pt idx="1">
                  <c:v>4.7712450812362195E-2</c:v>
                </c:pt>
                <c:pt idx="2">
                  <c:v>4.7682710005131176E-2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2FD-4D50-83F3-7063FBAEA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963263"/>
        <c:axId val="520862175"/>
      </c:scatterChart>
      <c:valAx>
        <c:axId val="83996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62175"/>
        <c:crosses val="autoZero"/>
        <c:crossBetween val="midCat"/>
      </c:valAx>
      <c:valAx>
        <c:axId val="52086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96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Ethnol B-2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'Eth300'!$CH$9:$CO$9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  <c:pt idx="6">
                  <c:v>30</c:v>
                </c:pt>
                <c:pt idx="7">
                  <c:v>31</c:v>
                </c:pt>
              </c:numCache>
            </c:numRef>
          </c:xVal>
          <c:yVal>
            <c:numRef>
              <c:f>'Eth300'!$CH$57:$CO$57</c:f>
              <c:numCache>
                <c:formatCode>0.0%</c:formatCode>
                <c:ptCount val="8"/>
                <c:pt idx="0">
                  <c:v>0.20843445055470824</c:v>
                </c:pt>
                <c:pt idx="1">
                  <c:v>0.19042427719057065</c:v>
                </c:pt>
                <c:pt idx="2">
                  <c:v>0.1997714978497622</c:v>
                </c:pt>
                <c:pt idx="3">
                  <c:v>0.2221093890317983</c:v>
                </c:pt>
                <c:pt idx="4">
                  <c:v>0.24133128251238314</c:v>
                </c:pt>
                <c:pt idx="5">
                  <c:v>0.26196280387360871</c:v>
                </c:pt>
                <c:pt idx="6">
                  <c:v>0.31608309386506606</c:v>
                </c:pt>
                <c:pt idx="7">
                  <c:v>0.35637057514411119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BB-4EC0-8673-79D275B5B05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'Eth300'!$CH$9:$CO$9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  <c:pt idx="6">
                  <c:v>30</c:v>
                </c:pt>
                <c:pt idx="7">
                  <c:v>31</c:v>
                </c:pt>
              </c:numCache>
            </c:numRef>
          </c:xVal>
          <c:yVal>
            <c:numRef>
              <c:f>'Eth300'!$CH$58:$CO$58</c:f>
              <c:numCache>
                <c:formatCode>0.0%</c:formatCode>
                <c:ptCount val="8"/>
                <c:pt idx="0">
                  <c:v>0.804302461102817</c:v>
                </c:pt>
                <c:pt idx="1">
                  <c:v>0.82036019521425529</c:v>
                </c:pt>
                <c:pt idx="2">
                  <c:v>0.81116565010013864</c:v>
                </c:pt>
                <c:pt idx="3">
                  <c:v>0.78931657586088955</c:v>
                </c:pt>
                <c:pt idx="4">
                  <c:v>0.76954688381175262</c:v>
                </c:pt>
                <c:pt idx="5">
                  <c:v>0.74898432444877494</c:v>
                </c:pt>
                <c:pt idx="6">
                  <c:v>0.69499394255571212</c:v>
                </c:pt>
                <c:pt idx="7">
                  <c:v>0.65462340087642334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BB-4EC0-8673-79D275B5B05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'Eth300'!$CH$9:$CO$9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  <c:pt idx="6">
                  <c:v>30</c:v>
                </c:pt>
                <c:pt idx="7">
                  <c:v>31</c:v>
                </c:pt>
              </c:numCache>
            </c:numRef>
          </c:xVal>
          <c:yVal>
            <c:numRef>
              <c:f>'Eth300'!$CH$59:$CO$59</c:f>
              <c:numCache>
                <c:formatCode>0.000</c:formatCode>
                <c:ptCount val="8"/>
                <c:pt idx="0">
                  <c:v>1.1144906181882181E-2</c:v>
                </c:pt>
                <c:pt idx="1">
                  <c:v>1.1809866757440184E-2</c:v>
                </c:pt>
                <c:pt idx="2">
                  <c:v>1.2131160755135907E-2</c:v>
                </c:pt>
                <c:pt idx="3">
                  <c:v>1.2675310449244638E-2</c:v>
                </c:pt>
                <c:pt idx="4">
                  <c:v>1.2796853730568714E-2</c:v>
                </c:pt>
                <c:pt idx="5">
                  <c:v>1.3331984914322756E-2</c:v>
                </c:pt>
                <c:pt idx="6">
                  <c:v>1.4603894814955685E-2</c:v>
                </c:pt>
                <c:pt idx="7">
                  <c:v>1.5179668090546019E-2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8BB-4EC0-8673-79D275B5B05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'Eth300'!$CH$9:$CO$9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  <c:pt idx="6">
                  <c:v>30</c:v>
                </c:pt>
                <c:pt idx="7">
                  <c:v>31</c:v>
                </c:pt>
              </c:numCache>
            </c:numRef>
          </c:xVal>
          <c:yVal>
            <c:numRef>
              <c:f>'Eth300'!$CH$60:$CO$60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BB-4EC0-8673-79D275B5B05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'Eth300'!$CH$9:$CO$9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  <c:pt idx="6">
                  <c:v>30</c:v>
                </c:pt>
                <c:pt idx="7">
                  <c:v>31</c:v>
                </c:pt>
              </c:numCache>
            </c:numRef>
          </c:xVal>
          <c:yVal>
            <c:numRef>
              <c:f>'Eth300'!$CH$61:$CO$61</c:f>
              <c:numCache>
                <c:formatCode>0.000</c:formatCode>
                <c:ptCount val="8"/>
                <c:pt idx="0">
                  <c:v>1.2569578506831786E-3</c:v>
                </c:pt>
                <c:pt idx="1">
                  <c:v>1.3361543046974339E-3</c:v>
                </c:pt>
                <c:pt idx="2">
                  <c:v>1.3520876399984577E-3</c:v>
                </c:pt>
                <c:pt idx="3">
                  <c:v>1.8004591495704833E-3</c:v>
                </c:pt>
                <c:pt idx="4">
                  <c:v>1.3389533956373399E-3</c:v>
                </c:pt>
                <c:pt idx="5">
                  <c:v>1.2839796193013159E-3</c:v>
                </c:pt>
                <c:pt idx="6">
                  <c:v>1.3344259998191888E-3</c:v>
                </c:pt>
                <c:pt idx="7">
                  <c:v>1.6146842131076586E-3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8BB-4EC0-8673-79D275B5B053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'Eth300'!$CH$9:$CO$9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  <c:pt idx="6">
                  <c:v>30</c:v>
                </c:pt>
                <c:pt idx="7">
                  <c:v>31</c:v>
                </c:pt>
              </c:numCache>
            </c:numRef>
          </c:xVal>
          <c:yVal>
            <c:numRef>
              <c:f>'Eth300'!$CH$62:$CO$62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8BB-4EC0-8673-79D275B5B053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'Eth300'!$CH$9:$CO$9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  <c:pt idx="6">
                  <c:v>30</c:v>
                </c:pt>
                <c:pt idx="7">
                  <c:v>31</c:v>
                </c:pt>
              </c:numCache>
            </c:numRef>
          </c:xVal>
          <c:yVal>
            <c:numRef>
              <c:f>'Eth300'!$CH$63:$CO$63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8BB-4EC0-8673-79D275B5B053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'Eth300'!$CH$9:$CO$9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  <c:pt idx="6">
                  <c:v>30</c:v>
                </c:pt>
                <c:pt idx="7">
                  <c:v>31</c:v>
                </c:pt>
              </c:numCache>
            </c:numRef>
          </c:xVal>
          <c:yVal>
            <c:numRef>
              <c:f>'Eth300'!$CH$64:$CO$64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8BB-4EC0-8673-79D275B5B053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'Eth300'!$CH$9:$CO$9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  <c:pt idx="6">
                  <c:v>30</c:v>
                </c:pt>
                <c:pt idx="7">
                  <c:v>31</c:v>
                </c:pt>
              </c:numCache>
            </c:numRef>
          </c:xVal>
          <c:yVal>
            <c:numRef>
              <c:f>'Eth300'!$CH$65:$CO$65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8BB-4EC0-8673-79D275B5B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8149648"/>
        <c:axId val="1098968240"/>
      </c:scatterChart>
      <c:valAx>
        <c:axId val="121814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968240"/>
        <c:crosses val="autoZero"/>
        <c:crossBetween val="midCat"/>
      </c:valAx>
      <c:valAx>
        <c:axId val="109896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14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Ethanol</a:t>
            </a:r>
            <a:r>
              <a:rPr lang="en-US" baseline="0"/>
              <a:t> </a:t>
            </a:r>
            <a:r>
              <a:rPr lang="en-US"/>
              <a:t>C-1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'Eth300'!$CP$9:$CW$9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  <c:pt idx="6">
                  <c:v>30</c:v>
                </c:pt>
                <c:pt idx="7">
                  <c:v>31</c:v>
                </c:pt>
              </c:numCache>
            </c:numRef>
          </c:xVal>
          <c:yVal>
            <c:numRef>
              <c:f>'Eth300'!$CP$57:$CW$57</c:f>
              <c:numCache>
                <c:formatCode>0.0%</c:formatCode>
                <c:ptCount val="8"/>
                <c:pt idx="0">
                  <c:v>0.37943165459695216</c:v>
                </c:pt>
                <c:pt idx="1">
                  <c:v>0.24665161692345769</c:v>
                </c:pt>
                <c:pt idx="2">
                  <c:v>0.26227319592548565</c:v>
                </c:pt>
                <c:pt idx="3">
                  <c:v>0.30304813957313365</c:v>
                </c:pt>
                <c:pt idx="4">
                  <c:v>0.36038201520003921</c:v>
                </c:pt>
                <c:pt idx="5">
                  <c:v>0.40626633318280647</c:v>
                </c:pt>
                <c:pt idx="6">
                  <c:v>0.49862855272527118</c:v>
                </c:pt>
                <c:pt idx="7">
                  <c:v>0.47053948572663828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04-4A07-BFA9-8510B91EF65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'Eth300'!$CP$9:$CW$9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  <c:pt idx="6">
                  <c:v>30</c:v>
                </c:pt>
                <c:pt idx="7">
                  <c:v>31</c:v>
                </c:pt>
              </c:numCache>
            </c:numRef>
          </c:xVal>
          <c:yVal>
            <c:numRef>
              <c:f>'Eth300'!$CP$58:$CW$58</c:f>
              <c:numCache>
                <c:formatCode>0.0%</c:formatCode>
                <c:ptCount val="8"/>
                <c:pt idx="0">
                  <c:v>0.64469629013410035</c:v>
                </c:pt>
                <c:pt idx="1">
                  <c:v>0.77706983813859176</c:v>
                </c:pt>
                <c:pt idx="2">
                  <c:v>0.76115787100904808</c:v>
                </c:pt>
                <c:pt idx="3">
                  <c:v>0.7216572771174905</c:v>
                </c:pt>
                <c:pt idx="4">
                  <c:v>0.66101766969637199</c:v>
                </c:pt>
                <c:pt idx="5">
                  <c:v>0.60422088213287661</c:v>
                </c:pt>
                <c:pt idx="6">
                  <c:v>0.51247191359963562</c:v>
                </c:pt>
                <c:pt idx="7">
                  <c:v>0.53912672946098872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04-4A07-BFA9-8510B91EF65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'Eth300'!$CP$9:$CW$9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  <c:pt idx="6">
                  <c:v>30</c:v>
                </c:pt>
                <c:pt idx="7">
                  <c:v>31</c:v>
                </c:pt>
              </c:numCache>
            </c:numRef>
          </c:xVal>
          <c:yVal>
            <c:numRef>
              <c:f>'Eth300'!$CP$59:$CW$59</c:f>
              <c:numCache>
                <c:formatCode>0.000</c:formatCode>
                <c:ptCount val="8"/>
                <c:pt idx="0">
                  <c:v>1.3304309351663643E-2</c:v>
                </c:pt>
                <c:pt idx="1">
                  <c:v>1.0572034054158909E-2</c:v>
                </c:pt>
                <c:pt idx="2">
                  <c:v>1.2211723585141866E-2</c:v>
                </c:pt>
                <c:pt idx="3">
                  <c:v>1.2492448616081194E-2</c:v>
                </c:pt>
                <c:pt idx="4">
                  <c:v>1.4084874865522515E-2</c:v>
                </c:pt>
                <c:pt idx="5">
                  <c:v>1.5305941959723096E-2</c:v>
                </c:pt>
                <c:pt idx="6">
                  <c:v>1.8804394502815042E-2</c:v>
                </c:pt>
                <c:pt idx="7">
                  <c:v>1.4671506751684424E-2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04-4A07-BFA9-8510B91EF65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'Eth300'!$CP$9:$CW$9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  <c:pt idx="6">
                  <c:v>30</c:v>
                </c:pt>
                <c:pt idx="7">
                  <c:v>31</c:v>
                </c:pt>
              </c:numCache>
            </c:numRef>
          </c:xVal>
          <c:yVal>
            <c:numRef>
              <c:f>'Eth300'!$CP$60:$CW$60</c:f>
              <c:numCache>
                <c:formatCode>0.000</c:formatCode>
                <c:ptCount val="8"/>
                <c:pt idx="0">
                  <c:v>2.2283698116373464E-2</c:v>
                </c:pt>
                <c:pt idx="1">
                  <c:v>1.8929394622793642E-2</c:v>
                </c:pt>
                <c:pt idx="2">
                  <c:v>1.706382963596029E-2</c:v>
                </c:pt>
                <c:pt idx="3">
                  <c:v>1.9753042565343021E-2</c:v>
                </c:pt>
                <c:pt idx="4">
                  <c:v>1.6561559761573291E-2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C04-4A07-BFA9-8510B91EF65D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'Eth300'!$CP$9:$CW$9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  <c:pt idx="6">
                  <c:v>30</c:v>
                </c:pt>
                <c:pt idx="7">
                  <c:v>31</c:v>
                </c:pt>
              </c:numCache>
            </c:numRef>
          </c:xVal>
          <c:yVal>
            <c:numRef>
              <c:f>'Eth300'!$CP$61:$CW$61</c:f>
              <c:numCache>
                <c:formatCode>0.000</c:formatCode>
                <c:ptCount val="8"/>
                <c:pt idx="0">
                  <c:v>1.8372811528012858E-3</c:v>
                </c:pt>
                <c:pt idx="1">
                  <c:v>1.0253707145567539E-3</c:v>
                </c:pt>
                <c:pt idx="2">
                  <c:v>1.5078989732130283E-3</c:v>
                </c:pt>
                <c:pt idx="3">
                  <c:v>1.9887879895761299E-3</c:v>
                </c:pt>
                <c:pt idx="4">
                  <c:v>1.7274123628655852E-3</c:v>
                </c:pt>
                <c:pt idx="5">
                  <c:v>2.0506500181370858E-3</c:v>
                </c:pt>
                <c:pt idx="6">
                  <c:v>2.8562390467123818E-3</c:v>
                </c:pt>
                <c:pt idx="7">
                  <c:v>3.2578865790656411E-3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C04-4A07-BFA9-8510B91EF65D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'Eth300'!$CP$9:$CW$9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  <c:pt idx="6">
                  <c:v>30</c:v>
                </c:pt>
                <c:pt idx="7">
                  <c:v>31</c:v>
                </c:pt>
              </c:numCache>
            </c:numRef>
          </c:xVal>
          <c:yVal>
            <c:numRef>
              <c:f>'Eth300'!$CP$62:$CW$62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C04-4A07-BFA9-8510B91EF65D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'Eth300'!$CP$9:$CW$9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  <c:pt idx="6">
                  <c:v>30</c:v>
                </c:pt>
                <c:pt idx="7">
                  <c:v>31</c:v>
                </c:pt>
              </c:numCache>
            </c:numRef>
          </c:xVal>
          <c:yVal>
            <c:numRef>
              <c:f>'Eth300'!$CP$63:$CW$63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C04-4A07-BFA9-8510B91EF65D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'Eth300'!$CP$9:$CW$9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  <c:pt idx="6">
                  <c:v>30</c:v>
                </c:pt>
                <c:pt idx="7">
                  <c:v>31</c:v>
                </c:pt>
              </c:numCache>
            </c:numRef>
          </c:xVal>
          <c:yVal>
            <c:numRef>
              <c:f>'Eth300'!$CP$64:$CW$64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C04-4A07-BFA9-8510B91EF65D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'Eth300'!$CP$9:$CW$9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  <c:pt idx="6">
                  <c:v>30</c:v>
                </c:pt>
                <c:pt idx="7">
                  <c:v>31</c:v>
                </c:pt>
              </c:numCache>
            </c:numRef>
          </c:xVal>
          <c:yVal>
            <c:numRef>
              <c:f>'Eth300'!$CP$65:$CW$65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C04-4A07-BFA9-8510B91EF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8149648"/>
        <c:axId val="1098968240"/>
      </c:scatterChart>
      <c:valAx>
        <c:axId val="121814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968240"/>
        <c:crosses val="autoZero"/>
        <c:crossBetween val="midCat"/>
      </c:valAx>
      <c:valAx>
        <c:axId val="109896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14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Ethanol B-2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'Eth300'!$CH$57:$CO$57</c:f>
              <c:numCache>
                <c:formatCode>0.0%</c:formatCode>
                <c:ptCount val="8"/>
                <c:pt idx="0">
                  <c:v>0.20843445055470824</c:v>
                </c:pt>
                <c:pt idx="1">
                  <c:v>0.19042427719057065</c:v>
                </c:pt>
                <c:pt idx="2">
                  <c:v>0.1997714978497622</c:v>
                </c:pt>
                <c:pt idx="3">
                  <c:v>0.2221093890317983</c:v>
                </c:pt>
                <c:pt idx="4">
                  <c:v>0.24133128251238314</c:v>
                </c:pt>
                <c:pt idx="5">
                  <c:v>0.26196280387360871</c:v>
                </c:pt>
                <c:pt idx="6">
                  <c:v>0.31608309386506606</c:v>
                </c:pt>
                <c:pt idx="7">
                  <c:v>0.35637057514411119</c:v>
                </c:pt>
              </c:numCache>
            </c:numRef>
          </c:xVal>
          <c:yVal>
            <c:numRef>
              <c:f>'Eth300'!$CH$58:$CO$58</c:f>
              <c:numCache>
                <c:formatCode>0.0%</c:formatCode>
                <c:ptCount val="8"/>
                <c:pt idx="0">
                  <c:v>0.804302461102817</c:v>
                </c:pt>
                <c:pt idx="1">
                  <c:v>0.82036019521425529</c:v>
                </c:pt>
                <c:pt idx="2">
                  <c:v>0.81116565010013864</c:v>
                </c:pt>
                <c:pt idx="3">
                  <c:v>0.78931657586088955</c:v>
                </c:pt>
                <c:pt idx="4">
                  <c:v>0.76954688381175262</c:v>
                </c:pt>
                <c:pt idx="5">
                  <c:v>0.74898432444877494</c:v>
                </c:pt>
                <c:pt idx="6">
                  <c:v>0.69499394255571212</c:v>
                </c:pt>
                <c:pt idx="7">
                  <c:v>0.65462340087642334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87-4307-B508-83815E00E01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'Eth300'!$CH$57:$CO$57</c:f>
              <c:numCache>
                <c:formatCode>0.0%</c:formatCode>
                <c:ptCount val="8"/>
                <c:pt idx="0">
                  <c:v>0.20843445055470824</c:v>
                </c:pt>
                <c:pt idx="1">
                  <c:v>0.19042427719057065</c:v>
                </c:pt>
                <c:pt idx="2">
                  <c:v>0.1997714978497622</c:v>
                </c:pt>
                <c:pt idx="3">
                  <c:v>0.2221093890317983</c:v>
                </c:pt>
                <c:pt idx="4">
                  <c:v>0.24133128251238314</c:v>
                </c:pt>
                <c:pt idx="5">
                  <c:v>0.26196280387360871</c:v>
                </c:pt>
                <c:pt idx="6">
                  <c:v>0.31608309386506606</c:v>
                </c:pt>
                <c:pt idx="7">
                  <c:v>0.35637057514411119</c:v>
                </c:pt>
              </c:numCache>
            </c:numRef>
          </c:xVal>
          <c:yVal>
            <c:numRef>
              <c:f>'Eth300'!$CH$59:$CO$59</c:f>
              <c:numCache>
                <c:formatCode>0.000</c:formatCode>
                <c:ptCount val="8"/>
                <c:pt idx="0">
                  <c:v>1.1144906181882181E-2</c:v>
                </c:pt>
                <c:pt idx="1">
                  <c:v>1.1809866757440184E-2</c:v>
                </c:pt>
                <c:pt idx="2">
                  <c:v>1.2131160755135907E-2</c:v>
                </c:pt>
                <c:pt idx="3">
                  <c:v>1.2675310449244638E-2</c:v>
                </c:pt>
                <c:pt idx="4">
                  <c:v>1.2796853730568714E-2</c:v>
                </c:pt>
                <c:pt idx="5">
                  <c:v>1.3331984914322756E-2</c:v>
                </c:pt>
                <c:pt idx="6">
                  <c:v>1.4603894814955685E-2</c:v>
                </c:pt>
                <c:pt idx="7">
                  <c:v>1.5179668090546019E-2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87-4307-B508-83815E00E01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'Eth300'!$CH$57:$CO$57</c:f>
              <c:numCache>
                <c:formatCode>0.0%</c:formatCode>
                <c:ptCount val="8"/>
                <c:pt idx="0">
                  <c:v>0.20843445055470824</c:v>
                </c:pt>
                <c:pt idx="1">
                  <c:v>0.19042427719057065</c:v>
                </c:pt>
                <c:pt idx="2">
                  <c:v>0.1997714978497622</c:v>
                </c:pt>
                <c:pt idx="3">
                  <c:v>0.2221093890317983</c:v>
                </c:pt>
                <c:pt idx="4">
                  <c:v>0.24133128251238314</c:v>
                </c:pt>
                <c:pt idx="5">
                  <c:v>0.26196280387360871</c:v>
                </c:pt>
                <c:pt idx="6">
                  <c:v>0.31608309386506606</c:v>
                </c:pt>
                <c:pt idx="7">
                  <c:v>0.35637057514411119</c:v>
                </c:pt>
              </c:numCache>
            </c:numRef>
          </c:xVal>
          <c:yVal>
            <c:numRef>
              <c:f>'Eth300'!$CH$60:$CO$60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87-4307-B508-83815E00E01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'Eth300'!$CH$57:$CO$57</c:f>
              <c:numCache>
                <c:formatCode>0.0%</c:formatCode>
                <c:ptCount val="8"/>
                <c:pt idx="0">
                  <c:v>0.20843445055470824</c:v>
                </c:pt>
                <c:pt idx="1">
                  <c:v>0.19042427719057065</c:v>
                </c:pt>
                <c:pt idx="2">
                  <c:v>0.1997714978497622</c:v>
                </c:pt>
                <c:pt idx="3">
                  <c:v>0.2221093890317983</c:v>
                </c:pt>
                <c:pt idx="4">
                  <c:v>0.24133128251238314</c:v>
                </c:pt>
                <c:pt idx="5">
                  <c:v>0.26196280387360871</c:v>
                </c:pt>
                <c:pt idx="6">
                  <c:v>0.31608309386506606</c:v>
                </c:pt>
                <c:pt idx="7">
                  <c:v>0.35637057514411119</c:v>
                </c:pt>
              </c:numCache>
            </c:numRef>
          </c:xVal>
          <c:yVal>
            <c:numRef>
              <c:f>'Eth300'!$CH$61:$CO$61</c:f>
              <c:numCache>
                <c:formatCode>0.000</c:formatCode>
                <c:ptCount val="8"/>
                <c:pt idx="0">
                  <c:v>1.2569578506831786E-3</c:v>
                </c:pt>
                <c:pt idx="1">
                  <c:v>1.3361543046974339E-3</c:v>
                </c:pt>
                <c:pt idx="2">
                  <c:v>1.3520876399984577E-3</c:v>
                </c:pt>
                <c:pt idx="3">
                  <c:v>1.8004591495704833E-3</c:v>
                </c:pt>
                <c:pt idx="4">
                  <c:v>1.3389533956373399E-3</c:v>
                </c:pt>
                <c:pt idx="5">
                  <c:v>1.2839796193013159E-3</c:v>
                </c:pt>
                <c:pt idx="6">
                  <c:v>1.3344259998191888E-3</c:v>
                </c:pt>
                <c:pt idx="7">
                  <c:v>1.6146842131076586E-3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87-4307-B508-83815E00E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978031"/>
        <c:axId val="274922847"/>
      </c:scatterChart>
      <c:valAx>
        <c:axId val="39197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22847"/>
        <c:crosses val="autoZero"/>
        <c:crossBetween val="midCat"/>
      </c:valAx>
      <c:valAx>
        <c:axId val="27492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78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Ethanol C-1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'Eth300'!$CP$57:$CW$57</c:f>
              <c:numCache>
                <c:formatCode>0.0%</c:formatCode>
                <c:ptCount val="8"/>
                <c:pt idx="0">
                  <c:v>0.37943165459695216</c:v>
                </c:pt>
                <c:pt idx="1">
                  <c:v>0.24665161692345769</c:v>
                </c:pt>
                <c:pt idx="2">
                  <c:v>0.26227319592548565</c:v>
                </c:pt>
                <c:pt idx="3">
                  <c:v>0.30304813957313365</c:v>
                </c:pt>
                <c:pt idx="4">
                  <c:v>0.36038201520003921</c:v>
                </c:pt>
                <c:pt idx="5">
                  <c:v>0.40626633318280647</c:v>
                </c:pt>
                <c:pt idx="6">
                  <c:v>0.49862855272527118</c:v>
                </c:pt>
                <c:pt idx="7">
                  <c:v>0.47053948572663828</c:v>
                </c:pt>
              </c:numCache>
            </c:numRef>
          </c:xVal>
          <c:yVal>
            <c:numRef>
              <c:f>'Eth300'!$CP$58:$CW$58</c:f>
              <c:numCache>
                <c:formatCode>0.0%</c:formatCode>
                <c:ptCount val="8"/>
                <c:pt idx="0">
                  <c:v>0.64469629013410035</c:v>
                </c:pt>
                <c:pt idx="1">
                  <c:v>0.77706983813859176</c:v>
                </c:pt>
                <c:pt idx="2">
                  <c:v>0.76115787100904808</c:v>
                </c:pt>
                <c:pt idx="3">
                  <c:v>0.7216572771174905</c:v>
                </c:pt>
                <c:pt idx="4">
                  <c:v>0.66101766969637199</c:v>
                </c:pt>
                <c:pt idx="5">
                  <c:v>0.60422088213287661</c:v>
                </c:pt>
                <c:pt idx="6">
                  <c:v>0.51247191359963562</c:v>
                </c:pt>
                <c:pt idx="7">
                  <c:v>0.53912672946098872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2D-4ED9-B78D-FA133CB5277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'Eth300'!$CP$57:$CW$57</c:f>
              <c:numCache>
                <c:formatCode>0.0%</c:formatCode>
                <c:ptCount val="8"/>
                <c:pt idx="0">
                  <c:v>0.37943165459695216</c:v>
                </c:pt>
                <c:pt idx="1">
                  <c:v>0.24665161692345769</c:v>
                </c:pt>
                <c:pt idx="2">
                  <c:v>0.26227319592548565</c:v>
                </c:pt>
                <c:pt idx="3">
                  <c:v>0.30304813957313365</c:v>
                </c:pt>
                <c:pt idx="4">
                  <c:v>0.36038201520003921</c:v>
                </c:pt>
                <c:pt idx="5">
                  <c:v>0.40626633318280647</c:v>
                </c:pt>
                <c:pt idx="6">
                  <c:v>0.49862855272527118</c:v>
                </c:pt>
                <c:pt idx="7">
                  <c:v>0.47053948572663828</c:v>
                </c:pt>
              </c:numCache>
            </c:numRef>
          </c:xVal>
          <c:yVal>
            <c:numRef>
              <c:f>'Eth300'!$CP$59:$CW$59</c:f>
              <c:numCache>
                <c:formatCode>0.000</c:formatCode>
                <c:ptCount val="8"/>
                <c:pt idx="0">
                  <c:v>1.3304309351663643E-2</c:v>
                </c:pt>
                <c:pt idx="1">
                  <c:v>1.0572034054158909E-2</c:v>
                </c:pt>
                <c:pt idx="2">
                  <c:v>1.2211723585141866E-2</c:v>
                </c:pt>
                <c:pt idx="3">
                  <c:v>1.2492448616081194E-2</c:v>
                </c:pt>
                <c:pt idx="4">
                  <c:v>1.4084874865522515E-2</c:v>
                </c:pt>
                <c:pt idx="5">
                  <c:v>1.5305941959723096E-2</c:v>
                </c:pt>
                <c:pt idx="6">
                  <c:v>1.8804394502815042E-2</c:v>
                </c:pt>
                <c:pt idx="7">
                  <c:v>1.4671506751684424E-2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2D-4ED9-B78D-FA133CB5277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'Eth300'!$CP$57:$CW$57</c:f>
              <c:numCache>
                <c:formatCode>0.0%</c:formatCode>
                <c:ptCount val="8"/>
                <c:pt idx="0">
                  <c:v>0.37943165459695216</c:v>
                </c:pt>
                <c:pt idx="1">
                  <c:v>0.24665161692345769</c:v>
                </c:pt>
                <c:pt idx="2">
                  <c:v>0.26227319592548565</c:v>
                </c:pt>
                <c:pt idx="3">
                  <c:v>0.30304813957313365</c:v>
                </c:pt>
                <c:pt idx="4">
                  <c:v>0.36038201520003921</c:v>
                </c:pt>
                <c:pt idx="5">
                  <c:v>0.40626633318280647</c:v>
                </c:pt>
                <c:pt idx="6">
                  <c:v>0.49862855272527118</c:v>
                </c:pt>
                <c:pt idx="7">
                  <c:v>0.47053948572663828</c:v>
                </c:pt>
              </c:numCache>
            </c:numRef>
          </c:xVal>
          <c:yVal>
            <c:numRef>
              <c:f>'Eth300'!$CP$60:$CW$60</c:f>
              <c:numCache>
                <c:formatCode>0.000</c:formatCode>
                <c:ptCount val="8"/>
                <c:pt idx="0">
                  <c:v>2.2283698116373464E-2</c:v>
                </c:pt>
                <c:pt idx="1">
                  <c:v>1.8929394622793642E-2</c:v>
                </c:pt>
                <c:pt idx="2">
                  <c:v>1.706382963596029E-2</c:v>
                </c:pt>
                <c:pt idx="3">
                  <c:v>1.9753042565343021E-2</c:v>
                </c:pt>
                <c:pt idx="4">
                  <c:v>1.6561559761573291E-2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2D-4ED9-B78D-FA133CB5277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'Eth300'!$CP$57:$CW$57</c:f>
              <c:numCache>
                <c:formatCode>0.0%</c:formatCode>
                <c:ptCount val="8"/>
                <c:pt idx="0">
                  <c:v>0.37943165459695216</c:v>
                </c:pt>
                <c:pt idx="1">
                  <c:v>0.24665161692345769</c:v>
                </c:pt>
                <c:pt idx="2">
                  <c:v>0.26227319592548565</c:v>
                </c:pt>
                <c:pt idx="3">
                  <c:v>0.30304813957313365</c:v>
                </c:pt>
                <c:pt idx="4">
                  <c:v>0.36038201520003921</c:v>
                </c:pt>
                <c:pt idx="5">
                  <c:v>0.40626633318280647</c:v>
                </c:pt>
                <c:pt idx="6">
                  <c:v>0.49862855272527118</c:v>
                </c:pt>
                <c:pt idx="7">
                  <c:v>0.47053948572663828</c:v>
                </c:pt>
              </c:numCache>
            </c:numRef>
          </c:xVal>
          <c:yVal>
            <c:numRef>
              <c:f>'Eth300'!$CP$61:$CW$61</c:f>
              <c:numCache>
                <c:formatCode>0.000</c:formatCode>
                <c:ptCount val="8"/>
                <c:pt idx="0">
                  <c:v>1.8372811528012858E-3</c:v>
                </c:pt>
                <c:pt idx="1">
                  <c:v>1.0253707145567539E-3</c:v>
                </c:pt>
                <c:pt idx="2">
                  <c:v>1.5078989732130283E-3</c:v>
                </c:pt>
                <c:pt idx="3">
                  <c:v>1.9887879895761299E-3</c:v>
                </c:pt>
                <c:pt idx="4">
                  <c:v>1.7274123628655852E-3</c:v>
                </c:pt>
                <c:pt idx="5">
                  <c:v>2.0506500181370858E-3</c:v>
                </c:pt>
                <c:pt idx="6">
                  <c:v>2.8562390467123818E-3</c:v>
                </c:pt>
                <c:pt idx="7">
                  <c:v>3.2578865790656411E-3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2D-4ED9-B78D-FA133CB52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940415"/>
        <c:axId val="591946911"/>
      </c:scatterChart>
      <c:valAx>
        <c:axId val="39394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946911"/>
        <c:crosses val="autoZero"/>
        <c:crossBetween val="midCat"/>
      </c:valAx>
      <c:valAx>
        <c:axId val="59194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40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Cal!$AR$6:$AR$30</c:f>
              <c:numCache>
                <c:formatCode>0.000</c:formatCode>
                <c:ptCount val="25"/>
                <c:pt idx="0">
                  <c:v>1.7164307073353276E-3</c:v>
                </c:pt>
                <c:pt idx="1">
                  <c:v>1.7164307073353276E-3</c:v>
                </c:pt>
                <c:pt idx="2">
                  <c:v>1.7164307073353276E-3</c:v>
                </c:pt>
                <c:pt idx="3">
                  <c:v>1.7164307073353276E-3</c:v>
                </c:pt>
                <c:pt idx="4">
                  <c:v>1.7164307073353276E-3</c:v>
                </c:pt>
                <c:pt idx="5">
                  <c:v>8.7293388429752067E-2</c:v>
                </c:pt>
                <c:pt idx="6">
                  <c:v>8.7293388429752067E-2</c:v>
                </c:pt>
                <c:pt idx="7">
                  <c:v>8.7293388429752067E-2</c:v>
                </c:pt>
                <c:pt idx="8">
                  <c:v>8.7293388429752067E-2</c:v>
                </c:pt>
                <c:pt idx="9">
                  <c:v>8.7293388429752067E-2</c:v>
                </c:pt>
                <c:pt idx="10">
                  <c:v>8.7293388429752067E-2</c:v>
                </c:pt>
                <c:pt idx="11">
                  <c:v>8.7293388429752067E-2</c:v>
                </c:pt>
                <c:pt idx="12">
                  <c:v>8.7293388429752067E-2</c:v>
                </c:pt>
                <c:pt idx="13">
                  <c:v>8.7293388429752067E-2</c:v>
                </c:pt>
                <c:pt idx="14">
                  <c:v>8.7293388429752067E-2</c:v>
                </c:pt>
                <c:pt idx="15">
                  <c:v>0.17171143250688706</c:v>
                </c:pt>
                <c:pt idx="16">
                  <c:v>0.17171143250688706</c:v>
                </c:pt>
                <c:pt idx="17">
                  <c:v>0.17171143250688706</c:v>
                </c:pt>
                <c:pt idx="18">
                  <c:v>0.17171143250688706</c:v>
                </c:pt>
                <c:pt idx="19">
                  <c:v>0.17171143250688706</c:v>
                </c:pt>
                <c:pt idx="20">
                  <c:v>0.52513774104683186</c:v>
                </c:pt>
                <c:pt idx="21">
                  <c:v>0.52513774104683186</c:v>
                </c:pt>
                <c:pt idx="22">
                  <c:v>0.52513774104683186</c:v>
                </c:pt>
                <c:pt idx="23">
                  <c:v>0.52513774104683186</c:v>
                </c:pt>
                <c:pt idx="24">
                  <c:v>0.52513774104683186</c:v>
                </c:pt>
              </c:numCache>
            </c:numRef>
          </c:xVal>
          <c:yVal>
            <c:numRef>
              <c:f>Cal!$AT$6:$AT$30</c:f>
              <c:numCache>
                <c:formatCode>0</c:formatCode>
                <c:ptCount val="25"/>
                <c:pt idx="0">
                  <c:v>1508</c:v>
                </c:pt>
                <c:pt idx="1">
                  <c:v>1006</c:v>
                </c:pt>
                <c:pt idx="2">
                  <c:v>1357</c:v>
                </c:pt>
                <c:pt idx="3">
                  <c:v>1542</c:v>
                </c:pt>
                <c:pt idx="4">
                  <c:v>1563</c:v>
                </c:pt>
                <c:pt idx="5">
                  <c:v>23298</c:v>
                </c:pt>
                <c:pt idx="6">
                  <c:v>24649</c:v>
                </c:pt>
                <c:pt idx="7">
                  <c:v>23498</c:v>
                </c:pt>
                <c:pt idx="8">
                  <c:v>23243</c:v>
                </c:pt>
                <c:pt idx="9">
                  <c:v>22824</c:v>
                </c:pt>
                <c:pt idx="10">
                  <c:v>28090</c:v>
                </c:pt>
                <c:pt idx="11">
                  <c:v>28651</c:v>
                </c:pt>
                <c:pt idx="12">
                  <c:v>28600</c:v>
                </c:pt>
                <c:pt idx="13">
                  <c:v>29320</c:v>
                </c:pt>
                <c:pt idx="14">
                  <c:v>29317</c:v>
                </c:pt>
                <c:pt idx="15" formatCode="General">
                  <c:v>264009</c:v>
                </c:pt>
                <c:pt idx="16" formatCode="General">
                  <c:v>263377</c:v>
                </c:pt>
                <c:pt idx="17" formatCode="General">
                  <c:v>270464</c:v>
                </c:pt>
                <c:pt idx="18" formatCode="General">
                  <c:v>264388</c:v>
                </c:pt>
                <c:pt idx="19" formatCode="General">
                  <c:v>264276</c:v>
                </c:pt>
                <c:pt idx="20" formatCode="General">
                  <c:v>567225</c:v>
                </c:pt>
                <c:pt idx="21" formatCode="General">
                  <c:v>564937</c:v>
                </c:pt>
                <c:pt idx="22" formatCode="General">
                  <c:v>571118</c:v>
                </c:pt>
                <c:pt idx="23" formatCode="General">
                  <c:v>573587</c:v>
                </c:pt>
                <c:pt idx="24" formatCode="General">
                  <c:v>566280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C1-43A9-9F14-D2529502F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042408"/>
        <c:axId val="395118504"/>
      </c:scatterChart>
      <c:valAx>
        <c:axId val="39404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uMol/uL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18504"/>
        <c:crosses val="autoZero"/>
        <c:crossBetween val="midCat"/>
      </c:valAx>
      <c:valAx>
        <c:axId val="39511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42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Misc.!$D$46:$W$46</c:f>
              <c:numCache>
                <c:formatCode>0.000</c:formatCode>
                <c:ptCount val="20"/>
                <c:pt idx="0">
                  <c:v>0.29871759304283863</c:v>
                </c:pt>
                <c:pt idx="1">
                  <c:v>0.29894556602813777</c:v>
                </c:pt>
                <c:pt idx="2">
                  <c:v>0.29883800730091975</c:v>
                </c:pt>
                <c:pt idx="3">
                  <c:v>0.2949722112672068</c:v>
                </c:pt>
                <c:pt idx="4">
                  <c:v>0.29799606459883082</c:v>
                </c:pt>
                <c:pt idx="5">
                  <c:v>0.28865758804263353</c:v>
                </c:pt>
                <c:pt idx="6">
                  <c:v>0.28931772844045756</c:v>
                </c:pt>
                <c:pt idx="7">
                  <c:v>0.29083525375802227</c:v>
                </c:pt>
                <c:pt idx="8">
                  <c:v>0.29180367399256402</c:v>
                </c:pt>
                <c:pt idx="9">
                  <c:v>0.2447551526294055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0.23543275212836068</c:v>
                </c:pt>
                <c:pt idx="16">
                  <c:v>0.23555720032136754</c:v>
                </c:pt>
                <c:pt idx="17">
                  <c:v>0.23535149881865466</c:v>
                </c:pt>
                <c:pt idx="18">
                  <c:v>0.23562028007693189</c:v>
                </c:pt>
                <c:pt idx="19">
                  <c:v>0.23557708426059926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47-4052-B561-B97FB58CC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405056"/>
        <c:axId val="122862304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Misc.!$D$41:$W$41</c:f>
              <c:numCache>
                <c:formatCode>0.000</c:formatCode>
                <c:ptCount val="20"/>
                <c:pt idx="0">
                  <c:v>0.31158009614439958</c:v>
                </c:pt>
                <c:pt idx="1">
                  <c:v>0.31158009614439958</c:v>
                </c:pt>
                <c:pt idx="2">
                  <c:v>0.31158009614439958</c:v>
                </c:pt>
                <c:pt idx="3">
                  <c:v>0.31158009614439958</c:v>
                </c:pt>
                <c:pt idx="4">
                  <c:v>0.31158009614439958</c:v>
                </c:pt>
                <c:pt idx="5">
                  <c:v>0.31158009614439958</c:v>
                </c:pt>
                <c:pt idx="6">
                  <c:v>0.31158009614439958</c:v>
                </c:pt>
                <c:pt idx="7">
                  <c:v>0.31158009614439958</c:v>
                </c:pt>
                <c:pt idx="8">
                  <c:v>0.31158009614439958</c:v>
                </c:pt>
                <c:pt idx="9">
                  <c:v>0.31158009614439958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0.29845199547033363</c:v>
                </c:pt>
                <c:pt idx="16">
                  <c:v>0.29845199547033363</c:v>
                </c:pt>
                <c:pt idx="17">
                  <c:v>0.29845199547033363</c:v>
                </c:pt>
                <c:pt idx="18">
                  <c:v>0.29845199547033363</c:v>
                </c:pt>
                <c:pt idx="19">
                  <c:v>0.29845199547033363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47-4052-B561-B97FB58CC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62736"/>
        <c:axId val="122822992"/>
      </c:scatterChart>
      <c:valAx>
        <c:axId val="200040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62304"/>
        <c:crosses val="autoZero"/>
        <c:crossBetween val="midCat"/>
      </c:valAx>
      <c:valAx>
        <c:axId val="12286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405056"/>
        <c:crosses val="autoZero"/>
        <c:crossBetween val="midCat"/>
      </c:valAx>
      <c:valAx>
        <c:axId val="12282299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62736"/>
        <c:crosses val="max"/>
        <c:crossBetween val="midCat"/>
      </c:valAx>
      <c:valAx>
        <c:axId val="122862736"/>
        <c:scaling>
          <c:orientation val="minMax"/>
        </c:scaling>
        <c:delete val="1"/>
        <c:axPos val="b"/>
        <c:majorTickMark val="out"/>
        <c:minorTickMark val="none"/>
        <c:tickLblPos val="nextTo"/>
        <c:crossAx val="12282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Misc.!$EA$41:$EI$41</c:f>
              <c:strCache>
                <c:ptCount val="4"/>
                <c:pt idx="0">
                  <c:v>0.312</c:v>
                </c:pt>
                <c:pt idx="1">
                  <c:v>0.312</c:v>
                </c:pt>
                <c:pt idx="3">
                  <c:v>0.298</c:v>
                </c:pt>
              </c:strCache>
            </c:strRef>
          </c:xVal>
          <c:yVal>
            <c:numRef>
              <c:f>Misc.!$EA$57:$EI$57</c:f>
              <c:numCache>
                <c:formatCode>0.000</c:formatCode>
                <c:ptCount val="9"/>
                <c:pt idx="0">
                  <c:v>0.68981558378651697</c:v>
                </c:pt>
                <c:pt idx="1">
                  <c:v>0.68944875576137787</c:v>
                </c:pt>
                <c:pt idx="2">
                  <c:v>0</c:v>
                </c:pt>
                <c:pt idx="3">
                  <c:v>0.67521344002542483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17-42D3-B29D-938B53B9C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048016"/>
        <c:axId val="137106832"/>
      </c:scatterChart>
      <c:valAx>
        <c:axId val="199504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06832"/>
        <c:crosses val="autoZero"/>
        <c:crossBetween val="midCat"/>
      </c:valAx>
      <c:valAx>
        <c:axId val="13710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04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Misc.!$D$36:$W$36</c:f>
              <c:numCache>
                <c:formatCode>General</c:formatCode>
                <c:ptCount val="20"/>
                <c:pt idx="0">
                  <c:v>2509</c:v>
                </c:pt>
                <c:pt idx="1">
                  <c:v>1638</c:v>
                </c:pt>
                <c:pt idx="2">
                  <c:v>1900</c:v>
                </c:pt>
                <c:pt idx="3">
                  <c:v>1775</c:v>
                </c:pt>
                <c:pt idx="4">
                  <c:v>1945</c:v>
                </c:pt>
                <c:pt idx="5">
                  <c:v>564</c:v>
                </c:pt>
                <c:pt idx="6">
                  <c:v>356</c:v>
                </c:pt>
                <c:pt idx="7">
                  <c:v>371</c:v>
                </c:pt>
                <c:pt idx="8">
                  <c:v>466</c:v>
                </c:pt>
                <c:pt idx="9">
                  <c:v>613</c:v>
                </c:pt>
                <c:pt idx="15">
                  <c:v>4202</c:v>
                </c:pt>
                <c:pt idx="16">
                  <c:v>3867</c:v>
                </c:pt>
                <c:pt idx="17">
                  <c:v>3944</c:v>
                </c:pt>
                <c:pt idx="18">
                  <c:v>3811</c:v>
                </c:pt>
                <c:pt idx="19">
                  <c:v>3966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7-4A1A-ABD8-06DDD28D0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405056"/>
        <c:axId val="122862304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Misc.!$D$41:$W$41</c:f>
              <c:numCache>
                <c:formatCode>0.000</c:formatCode>
                <c:ptCount val="20"/>
                <c:pt idx="0">
                  <c:v>0.31158009614439958</c:v>
                </c:pt>
                <c:pt idx="1">
                  <c:v>0.31158009614439958</c:v>
                </c:pt>
                <c:pt idx="2">
                  <c:v>0.31158009614439958</c:v>
                </c:pt>
                <c:pt idx="3">
                  <c:v>0.31158009614439958</c:v>
                </c:pt>
                <c:pt idx="4">
                  <c:v>0.31158009614439958</c:v>
                </c:pt>
                <c:pt idx="5">
                  <c:v>0.31158009614439958</c:v>
                </c:pt>
                <c:pt idx="6">
                  <c:v>0.31158009614439958</c:v>
                </c:pt>
                <c:pt idx="7">
                  <c:v>0.31158009614439958</c:v>
                </c:pt>
                <c:pt idx="8">
                  <c:v>0.31158009614439958</c:v>
                </c:pt>
                <c:pt idx="9">
                  <c:v>0.31158009614439958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0.29845199547033363</c:v>
                </c:pt>
                <c:pt idx="16">
                  <c:v>0.29845199547033363</c:v>
                </c:pt>
                <c:pt idx="17">
                  <c:v>0.29845199547033363</c:v>
                </c:pt>
                <c:pt idx="18">
                  <c:v>0.29845199547033363</c:v>
                </c:pt>
                <c:pt idx="19">
                  <c:v>0.29845199547033363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F7-4A1A-ABD8-06DDD28D0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62736"/>
        <c:axId val="122822992"/>
      </c:scatterChart>
      <c:valAx>
        <c:axId val="200040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62304"/>
        <c:crosses val="autoZero"/>
        <c:crossBetween val="midCat"/>
      </c:valAx>
      <c:valAx>
        <c:axId val="12286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405056"/>
        <c:crosses val="autoZero"/>
        <c:crossBetween val="midCat"/>
      </c:valAx>
      <c:valAx>
        <c:axId val="12282299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62736"/>
        <c:crosses val="max"/>
        <c:crossBetween val="midCat"/>
      </c:valAx>
      <c:valAx>
        <c:axId val="122862736"/>
        <c:scaling>
          <c:orientation val="minMax"/>
        </c:scaling>
        <c:delete val="1"/>
        <c:axPos val="b"/>
        <c:majorTickMark val="out"/>
        <c:minorTickMark val="none"/>
        <c:tickLblPos val="nextTo"/>
        <c:crossAx val="12282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Misc.!$DZ$41</c:f>
              <c:strCache>
                <c:ptCount val="1"/>
                <c:pt idx="0">
                  <c:v>glycerol_RI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Misc.!$EA$9:$EI$9</c:f>
              <c:numCache>
                <c:formatCode>General</c:formatCode>
                <c:ptCount val="9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31</c:v>
                </c:pt>
                <c:pt idx="4">
                  <c:v>0</c:v>
                </c:pt>
                <c:pt idx="5">
                  <c:v>30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Misc.!$EA$41:$EI$41</c:f>
              <c:numCache>
                <c:formatCode>0.000</c:formatCode>
                <c:ptCount val="9"/>
                <c:pt idx="0">
                  <c:v>0.31158009614439958</c:v>
                </c:pt>
                <c:pt idx="1">
                  <c:v>0.31158009614439958</c:v>
                </c:pt>
                <c:pt idx="2">
                  <c:v>0</c:v>
                </c:pt>
                <c:pt idx="3">
                  <c:v>0.29845199547033363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17-4DF4-B929-FD3AEBC54C3F}"/>
            </c:ext>
          </c:extLst>
        </c:ser>
        <c:ser>
          <c:idx val="1"/>
          <c:order val="1"/>
          <c:tx>
            <c:strRef>
              <c:f>Misc.!$DZ$46</c:f>
              <c:strCache>
                <c:ptCount val="1"/>
                <c:pt idx="0">
                  <c:v>glycerol_RI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Misc.!$EA$9:$EI$9</c:f>
              <c:numCache>
                <c:formatCode>General</c:formatCode>
                <c:ptCount val="9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31</c:v>
                </c:pt>
                <c:pt idx="4">
                  <c:v>0</c:v>
                </c:pt>
                <c:pt idx="5">
                  <c:v>30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Misc.!$EA$46:$EI$46</c:f>
              <c:numCache>
                <c:formatCode>0.000</c:formatCode>
                <c:ptCount val="9"/>
                <c:pt idx="0">
                  <c:v>9.6647290226291482E-2</c:v>
                </c:pt>
                <c:pt idx="1">
                  <c:v>9.6761586537632796E-2</c:v>
                </c:pt>
                <c:pt idx="2">
                  <c:v>9.6735627163571772E-2</c:v>
                </c:pt>
                <c:pt idx="3">
                  <c:v>9.6933196926357157E-2</c:v>
                </c:pt>
                <c:pt idx="4">
                  <c:v>9.6977899327573988E-2</c:v>
                </c:pt>
                <c:pt idx="5">
                  <c:v>9.7011064871129718E-2</c:v>
                </c:pt>
                <c:pt idx="6">
                  <c:v>9.6752572910784679E-2</c:v>
                </c:pt>
                <c:pt idx="7">
                  <c:v>9.6876956763140024E-2</c:v>
                </c:pt>
                <c:pt idx="8">
                  <c:v>0.18162739659157129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17-4DF4-B929-FD3AEBC54C3F}"/>
            </c:ext>
          </c:extLst>
        </c:ser>
        <c:ser>
          <c:idx val="2"/>
          <c:order val="2"/>
          <c:tx>
            <c:strRef>
              <c:f>Misc.!$DZ$48</c:f>
              <c:strCache>
                <c:ptCount val="1"/>
                <c:pt idx="0">
                  <c:v>1,2-propanediol_RI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Misc.!$EA$9:$EI$9</c:f>
              <c:numCache>
                <c:formatCode>General</c:formatCode>
                <c:ptCount val="9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31</c:v>
                </c:pt>
                <c:pt idx="4">
                  <c:v>0</c:v>
                </c:pt>
                <c:pt idx="5">
                  <c:v>30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Misc.!$EA$48:$EI$48</c:f>
              <c:numCache>
                <c:formatCode>0.000</c:formatCode>
                <c:ptCount val="9"/>
                <c:pt idx="0">
                  <c:v>1.1478531538768381E-2</c:v>
                </c:pt>
                <c:pt idx="1">
                  <c:v>1.1478531538768381E-2</c:v>
                </c:pt>
                <c:pt idx="2">
                  <c:v>0</c:v>
                </c:pt>
                <c:pt idx="3">
                  <c:v>3.9618667035623556E-2</c:v>
                </c:pt>
                <c:pt idx="4">
                  <c:v>0</c:v>
                </c:pt>
                <c:pt idx="5">
                  <c:v>4.1608229782486919E-2</c:v>
                </c:pt>
                <c:pt idx="6">
                  <c:v>0</c:v>
                </c:pt>
                <c:pt idx="7">
                  <c:v>0</c:v>
                </c:pt>
                <c:pt idx="8">
                  <c:v>0.10622610458782646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17-4DF4-B929-FD3AEBC54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20368"/>
        <c:axId val="427270096"/>
      </c:scatterChart>
      <c:valAx>
        <c:axId val="9422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70096"/>
        <c:crosses val="autoZero"/>
        <c:crossBetween val="midCat"/>
      </c:valAx>
      <c:valAx>
        <c:axId val="42727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2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Gly Conc (Init.&amp; Fin.)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Gly Initial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Misc.!$EA$9:$EI$9</c:f>
              <c:numCache>
                <c:formatCode>General</c:formatCode>
                <c:ptCount val="9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31</c:v>
                </c:pt>
                <c:pt idx="4">
                  <c:v>0</c:v>
                </c:pt>
                <c:pt idx="5">
                  <c:v>30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Misc.!$EA$41:$EI$41</c:f>
              <c:numCache>
                <c:formatCode>0.000</c:formatCode>
                <c:ptCount val="9"/>
                <c:pt idx="0">
                  <c:v>0.31158009614439958</c:v>
                </c:pt>
                <c:pt idx="1">
                  <c:v>0.31158009614439958</c:v>
                </c:pt>
                <c:pt idx="2">
                  <c:v>0</c:v>
                </c:pt>
                <c:pt idx="3">
                  <c:v>0.29845199547033363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D1-4F2F-B343-AFA46CABFFD5}"/>
            </c:ext>
          </c:extLst>
        </c:ser>
        <c:ser>
          <c:idx val="1"/>
          <c:order val="1"/>
          <c:tx>
            <c:v>Gly Final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Misc.!$EA$9:$EI$9</c:f>
              <c:numCache>
                <c:formatCode>General</c:formatCode>
                <c:ptCount val="9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31</c:v>
                </c:pt>
                <c:pt idx="4">
                  <c:v>0</c:v>
                </c:pt>
                <c:pt idx="5">
                  <c:v>30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Misc.!$EA$46:$EI$46</c:f>
              <c:numCache>
                <c:formatCode>0.000</c:formatCode>
                <c:ptCount val="9"/>
                <c:pt idx="0">
                  <c:v>9.6647290226291482E-2</c:v>
                </c:pt>
                <c:pt idx="1">
                  <c:v>9.6761586537632796E-2</c:v>
                </c:pt>
                <c:pt idx="2">
                  <c:v>9.6735627163571772E-2</c:v>
                </c:pt>
                <c:pt idx="3">
                  <c:v>9.6933196926357157E-2</c:v>
                </c:pt>
                <c:pt idx="4">
                  <c:v>9.6977899327573988E-2</c:v>
                </c:pt>
                <c:pt idx="5">
                  <c:v>9.7011064871129718E-2</c:v>
                </c:pt>
                <c:pt idx="6">
                  <c:v>9.6752572910784679E-2</c:v>
                </c:pt>
                <c:pt idx="7">
                  <c:v>9.6876956763140024E-2</c:v>
                </c:pt>
                <c:pt idx="8">
                  <c:v>0.18162739659157129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D1-4F2F-B343-AFA46CABF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20368"/>
        <c:axId val="427270096"/>
      </c:scatterChart>
      <c:valAx>
        <c:axId val="9422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70096"/>
        <c:crosses val="autoZero"/>
        <c:crossBetween val="midCat"/>
      </c:valAx>
      <c:valAx>
        <c:axId val="427270096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 (mols / 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2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Gly Conc (Init.&amp; Fin.) vs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Gly Initial 300</c:v>
          </c:tx>
          <c:spPr>
            <a:ln w="25400">
              <a:noFill/>
            </a:ln>
          </c:spPr>
          <c:xVal>
            <c:numRef>
              <c:f>Misc.!#REF!</c:f>
            </c:numRef>
          </c:xVal>
          <c:yVal>
            <c:numRef>
              <c:f>Misc.!#REF!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FB-49E7-AD2D-963B4DA7409E}"/>
            </c:ext>
          </c:extLst>
        </c:ser>
        <c:ser>
          <c:idx val="3"/>
          <c:order val="1"/>
          <c:tx>
            <c:v>Gly Final 300</c:v>
          </c:tx>
          <c:spPr>
            <a:ln w="25400">
              <a:noFill/>
            </a:ln>
          </c:spPr>
          <c:xVal>
            <c:numRef>
              <c:f>Misc.!#REF!</c:f>
            </c:numRef>
          </c:xVal>
          <c:yVal>
            <c:numRef>
              <c:f>Misc.!#REF!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FB-49E7-AD2D-963B4DA7409E}"/>
            </c:ext>
          </c:extLst>
        </c:ser>
        <c:ser>
          <c:idx val="0"/>
          <c:order val="2"/>
          <c:tx>
            <c:v>Gly Initial 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Misc.!$EA$9:$EI$9</c:f>
              <c:numCache>
                <c:formatCode>General</c:formatCode>
                <c:ptCount val="9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31</c:v>
                </c:pt>
                <c:pt idx="4">
                  <c:v>0</c:v>
                </c:pt>
                <c:pt idx="5">
                  <c:v>30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Misc.!$EA$41:$EI$41</c:f>
              <c:numCache>
                <c:formatCode>0.000</c:formatCode>
                <c:ptCount val="9"/>
                <c:pt idx="0">
                  <c:v>0.31158009614439958</c:v>
                </c:pt>
                <c:pt idx="1">
                  <c:v>0.31158009614439958</c:v>
                </c:pt>
                <c:pt idx="2">
                  <c:v>0</c:v>
                </c:pt>
                <c:pt idx="3">
                  <c:v>0.29845199547033363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FB-49E7-AD2D-963B4DA7409E}"/>
            </c:ext>
          </c:extLst>
        </c:ser>
        <c:ser>
          <c:idx val="1"/>
          <c:order val="3"/>
          <c:tx>
            <c:v>Gly Final 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Misc.!$EA$9:$EI$9</c:f>
              <c:numCache>
                <c:formatCode>General</c:formatCode>
                <c:ptCount val="9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31</c:v>
                </c:pt>
                <c:pt idx="4">
                  <c:v>0</c:v>
                </c:pt>
                <c:pt idx="5">
                  <c:v>30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Misc.!$EA$46:$EI$46</c:f>
              <c:numCache>
                <c:formatCode>0.000</c:formatCode>
                <c:ptCount val="9"/>
                <c:pt idx="0">
                  <c:v>9.6647290226291482E-2</c:v>
                </c:pt>
                <c:pt idx="1">
                  <c:v>9.6761586537632796E-2</c:v>
                </c:pt>
                <c:pt idx="2">
                  <c:v>9.6735627163571772E-2</c:v>
                </c:pt>
                <c:pt idx="3">
                  <c:v>9.6933196926357157E-2</c:v>
                </c:pt>
                <c:pt idx="4">
                  <c:v>9.6977899327573988E-2</c:v>
                </c:pt>
                <c:pt idx="5">
                  <c:v>9.7011064871129718E-2</c:v>
                </c:pt>
                <c:pt idx="6">
                  <c:v>9.6752572910784679E-2</c:v>
                </c:pt>
                <c:pt idx="7">
                  <c:v>9.6876956763140024E-2</c:v>
                </c:pt>
                <c:pt idx="8">
                  <c:v>0.18162739659157129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FB-49E7-AD2D-963B4DA7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20368"/>
        <c:axId val="427270096"/>
      </c:scatterChart>
      <c:valAx>
        <c:axId val="9422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70096"/>
        <c:crosses val="autoZero"/>
        <c:crossBetween val="midCat"/>
      </c:valAx>
      <c:valAx>
        <c:axId val="427270096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 (mols / 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20368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1,2PD vs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Gly Initial 300</c:v>
          </c:tx>
          <c:spPr>
            <a:ln w="25400">
              <a:noFill/>
            </a:ln>
          </c:spPr>
          <c:xVal>
            <c:numRef>
              <c:f>Misc.!#REF!</c:f>
            </c:numRef>
          </c:xVal>
          <c:yVal>
            <c:numRef>
              <c:f>Misc.!#REF!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69-4D61-866D-6D7752D94B1C}"/>
            </c:ext>
          </c:extLst>
        </c:ser>
        <c:ser>
          <c:idx val="3"/>
          <c:order val="1"/>
          <c:tx>
            <c:v>Gly Final 300</c:v>
          </c:tx>
          <c:spPr>
            <a:ln w="25400">
              <a:noFill/>
            </a:ln>
          </c:spPr>
          <c:xVal>
            <c:numRef>
              <c:f>Misc.!#REF!</c:f>
            </c:numRef>
          </c:xVal>
          <c:yVal>
            <c:numRef>
              <c:f>Misc.!#REF!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69-4D61-866D-6D7752D94B1C}"/>
            </c:ext>
          </c:extLst>
        </c:ser>
        <c:ser>
          <c:idx val="0"/>
          <c:order val="2"/>
          <c:tx>
            <c:v>Gly Initial 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Misc.!$EA$9:$EI$9</c:f>
              <c:numCache>
                <c:formatCode>General</c:formatCode>
                <c:ptCount val="9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31</c:v>
                </c:pt>
                <c:pt idx="4">
                  <c:v>0</c:v>
                </c:pt>
                <c:pt idx="5">
                  <c:v>30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Misc.!$EA$41:$EI$41</c:f>
              <c:numCache>
                <c:formatCode>0.000</c:formatCode>
                <c:ptCount val="9"/>
                <c:pt idx="0">
                  <c:v>0.31158009614439958</c:v>
                </c:pt>
                <c:pt idx="1">
                  <c:v>0.31158009614439958</c:v>
                </c:pt>
                <c:pt idx="2">
                  <c:v>0</c:v>
                </c:pt>
                <c:pt idx="3">
                  <c:v>0.29845199547033363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69-4D61-866D-6D7752D94B1C}"/>
            </c:ext>
          </c:extLst>
        </c:ser>
        <c:ser>
          <c:idx val="1"/>
          <c:order val="3"/>
          <c:tx>
            <c:v>Gly Final 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Misc.!$EA$9:$EI$9</c:f>
              <c:numCache>
                <c:formatCode>General</c:formatCode>
                <c:ptCount val="9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31</c:v>
                </c:pt>
                <c:pt idx="4">
                  <c:v>0</c:v>
                </c:pt>
                <c:pt idx="5">
                  <c:v>30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Misc.!$EA$46:$EI$46</c:f>
              <c:numCache>
                <c:formatCode>0.000</c:formatCode>
                <c:ptCount val="9"/>
                <c:pt idx="0">
                  <c:v>9.6647290226291482E-2</c:v>
                </c:pt>
                <c:pt idx="1">
                  <c:v>9.6761586537632796E-2</c:v>
                </c:pt>
                <c:pt idx="2">
                  <c:v>9.6735627163571772E-2</c:v>
                </c:pt>
                <c:pt idx="3">
                  <c:v>9.6933196926357157E-2</c:v>
                </c:pt>
                <c:pt idx="4">
                  <c:v>9.6977899327573988E-2</c:v>
                </c:pt>
                <c:pt idx="5">
                  <c:v>9.7011064871129718E-2</c:v>
                </c:pt>
                <c:pt idx="6">
                  <c:v>9.6752572910784679E-2</c:v>
                </c:pt>
                <c:pt idx="7">
                  <c:v>9.6876956763140024E-2</c:v>
                </c:pt>
                <c:pt idx="8">
                  <c:v>0.18162739659157129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69-4D61-866D-6D7752D94B1C}"/>
            </c:ext>
          </c:extLst>
        </c:ser>
        <c:ser>
          <c:idx val="4"/>
          <c:order val="4"/>
          <c:tx>
            <c:v>1,2PD 50</c:v>
          </c:tx>
          <c:spPr>
            <a:ln w="19050">
              <a:noFill/>
            </a:ln>
          </c:spPr>
          <c:xVal>
            <c:numRef>
              <c:f>Misc.!$EB$9:$EI$9</c:f>
              <c:numCache>
                <c:formatCode>General</c:formatCode>
                <c:ptCount val="8"/>
                <c:pt idx="0">
                  <c:v>4.5</c:v>
                </c:pt>
                <c:pt idx="1">
                  <c:v>4.5</c:v>
                </c:pt>
                <c:pt idx="2">
                  <c:v>31</c:v>
                </c:pt>
                <c:pt idx="3">
                  <c:v>0</c:v>
                </c:pt>
                <c:pt idx="4">
                  <c:v>30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Misc.!$EB$48:$EI$48</c:f>
              <c:numCache>
                <c:formatCode>0.000</c:formatCode>
                <c:ptCount val="8"/>
                <c:pt idx="0">
                  <c:v>1.1478531538768381E-2</c:v>
                </c:pt>
                <c:pt idx="1">
                  <c:v>0</c:v>
                </c:pt>
                <c:pt idx="2">
                  <c:v>3.9618667035623556E-2</c:v>
                </c:pt>
                <c:pt idx="3">
                  <c:v>0</c:v>
                </c:pt>
                <c:pt idx="4">
                  <c:v>4.1608229782486919E-2</c:v>
                </c:pt>
                <c:pt idx="5">
                  <c:v>0</c:v>
                </c:pt>
                <c:pt idx="6">
                  <c:v>0</c:v>
                </c:pt>
                <c:pt idx="7">
                  <c:v>0.10622610458782646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69-4D61-866D-6D7752D94B1C}"/>
            </c:ext>
          </c:extLst>
        </c:ser>
        <c:ser>
          <c:idx val="5"/>
          <c:order val="5"/>
          <c:tx>
            <c:v>1,2PD 300</c:v>
          </c:tx>
          <c:spPr>
            <a:ln w="19050">
              <a:noFill/>
            </a:ln>
          </c:spPr>
          <c:xVal>
            <c:numRef>
              <c:f>Misc.!#REF!</c:f>
            </c:numRef>
          </c:xVal>
          <c:yVal>
            <c:numRef>
              <c:f>Misc.!#REF!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569-4D61-866D-6D7752D94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20368"/>
        <c:axId val="427270096"/>
      </c:scatterChart>
      <c:valAx>
        <c:axId val="9422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70096"/>
        <c:crosses val="autoZero"/>
        <c:crossBetween val="midCat"/>
      </c:valAx>
      <c:valAx>
        <c:axId val="427270096"/>
        <c:scaling>
          <c:orientation val="minMax"/>
          <c:max val="5.000000000000001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 (mols / 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20368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Carbon Balance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 Bal 50</c:v>
          </c:tx>
          <c:spPr>
            <a:ln w="19050">
              <a:noFill/>
            </a:ln>
          </c:spPr>
          <c:xVal>
            <c:numRef>
              <c:f>Misc.!$EB$9:$EI$9</c:f>
              <c:numCache>
                <c:formatCode>General</c:formatCode>
                <c:ptCount val="8"/>
                <c:pt idx="0">
                  <c:v>4.5</c:v>
                </c:pt>
                <c:pt idx="1">
                  <c:v>4.5</c:v>
                </c:pt>
                <c:pt idx="2">
                  <c:v>31</c:v>
                </c:pt>
                <c:pt idx="3">
                  <c:v>0</c:v>
                </c:pt>
                <c:pt idx="4">
                  <c:v>30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Misc.!$EA$58:$EI$58</c:f>
              <c:numCache>
                <c:formatCode>0.0%</c:formatCode>
                <c:ptCount val="9"/>
                <c:pt idx="0">
                  <c:v>0.35776251626386008</c:v>
                </c:pt>
                <c:pt idx="1">
                  <c:v>0.35812934428899923</c:v>
                </c:pt>
                <c:pt idx="2">
                  <c:v>0</c:v>
                </c:pt>
                <c:pt idx="3">
                  <c:v>0.51957823372620449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6D-4CD9-B2B0-E1296273E326}"/>
            </c:ext>
          </c:extLst>
        </c:ser>
        <c:ser>
          <c:idx val="1"/>
          <c:order val="1"/>
          <c:tx>
            <c:v>C Bal 300</c:v>
          </c:tx>
          <c:spPr>
            <a:ln w="19050">
              <a:noFill/>
            </a:ln>
          </c:spPr>
          <c:xVal>
            <c:numRef>
              <c:f>Misc.!#REF!</c:f>
            </c:numRef>
          </c:xVal>
          <c:yVal>
            <c:numRef>
              <c:f>Misc.!#REF!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6D-4CD9-B2B0-E1296273E326}"/>
            </c:ext>
          </c:extLst>
        </c:ser>
        <c:ser>
          <c:idx val="4"/>
          <c:order val="2"/>
          <c:tx>
            <c:v>C Bal 50</c:v>
          </c:tx>
          <c:spPr>
            <a:ln w="19050">
              <a:noFill/>
            </a:ln>
          </c:spPr>
          <c:xVal>
            <c:numRef>
              <c:f>Misc.!$EB$9:$EI$9</c:f>
              <c:numCache>
                <c:formatCode>General</c:formatCode>
                <c:ptCount val="8"/>
                <c:pt idx="0">
                  <c:v>4.5</c:v>
                </c:pt>
                <c:pt idx="1">
                  <c:v>4.5</c:v>
                </c:pt>
                <c:pt idx="2">
                  <c:v>31</c:v>
                </c:pt>
                <c:pt idx="3">
                  <c:v>0</c:v>
                </c:pt>
                <c:pt idx="4">
                  <c:v>30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Misc.!$EA$58:$EI$58</c:f>
              <c:numCache>
                <c:formatCode>0.0%</c:formatCode>
                <c:ptCount val="9"/>
                <c:pt idx="0">
                  <c:v>0.35776251626386008</c:v>
                </c:pt>
                <c:pt idx="1">
                  <c:v>0.35812934428899923</c:v>
                </c:pt>
                <c:pt idx="2">
                  <c:v>0</c:v>
                </c:pt>
                <c:pt idx="3">
                  <c:v>0.51957823372620449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6D-4CD9-B2B0-E1296273E326}"/>
            </c:ext>
          </c:extLst>
        </c:ser>
        <c:ser>
          <c:idx val="5"/>
          <c:order val="3"/>
          <c:tx>
            <c:v>C Bal 300</c:v>
          </c:tx>
          <c:spPr>
            <a:ln w="19050">
              <a:noFill/>
            </a:ln>
          </c:spPr>
          <c:xVal>
            <c:numRef>
              <c:f>Misc.!#REF!</c:f>
            </c:numRef>
          </c:xVal>
          <c:yVal>
            <c:numRef>
              <c:f>Misc.!#REF!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6D-4CD9-B2B0-E1296273E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20368"/>
        <c:axId val="427270096"/>
      </c:scatterChart>
      <c:valAx>
        <c:axId val="9422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70096"/>
        <c:crosses val="autoZero"/>
        <c:crossBetween val="midCat"/>
      </c:valAx>
      <c:valAx>
        <c:axId val="427270096"/>
        <c:scaling>
          <c:orientation val="minMax"/>
          <c:max val="1.100000000000000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 (mols / 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20368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Selectivity vs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Ace 300</c:v>
          </c:tx>
          <c:spPr>
            <a:ln w="25400">
              <a:noFill/>
            </a:ln>
          </c:spPr>
          <c:xVal>
            <c:numRef>
              <c:f>Misc.!#REF!</c:f>
            </c:numRef>
          </c:xVal>
          <c:yVal>
            <c:numRef>
              <c:f>Misc.!#REF!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18-4EB4-9C4E-5F376BC6410B}"/>
            </c:ext>
          </c:extLst>
        </c:ser>
        <c:ser>
          <c:idx val="0"/>
          <c:order val="1"/>
          <c:tx>
            <c:v>Ace 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Misc.!$EA$9:$EI$9</c:f>
              <c:numCache>
                <c:formatCode>General</c:formatCode>
                <c:ptCount val="9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31</c:v>
                </c:pt>
                <c:pt idx="4">
                  <c:v>0</c:v>
                </c:pt>
                <c:pt idx="5">
                  <c:v>30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Misc.!$EA$66:$EI$66</c:f>
              <c:numCache>
                <c:formatCode>0.000</c:formatCode>
                <c:ptCount val="9"/>
                <c:pt idx="0">
                  <c:v>0.1216097218992767</c:v>
                </c:pt>
                <c:pt idx="1">
                  <c:v>0.1216097218992767</c:v>
                </c:pt>
                <c:pt idx="2">
                  <c:v>0</c:v>
                </c:pt>
                <c:pt idx="3">
                  <c:v>0.24187255439199323</c:v>
                </c:pt>
                <c:pt idx="4">
                  <c:v>0</c:v>
                </c:pt>
                <c:pt idx="5">
                  <c:v>0.25967515984218281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18-4EB4-9C4E-5F376BC6410B}"/>
            </c:ext>
          </c:extLst>
        </c:ser>
        <c:ser>
          <c:idx val="4"/>
          <c:order val="2"/>
          <c:tx>
            <c:v>2Pro 50</c:v>
          </c:tx>
          <c:spPr>
            <a:ln w="19050">
              <a:noFill/>
            </a:ln>
          </c:spPr>
          <c:xVal>
            <c:numRef>
              <c:f>Misc.!$EB$9:$EI$9</c:f>
              <c:numCache>
                <c:formatCode>General</c:formatCode>
                <c:ptCount val="8"/>
                <c:pt idx="0">
                  <c:v>4.5</c:v>
                </c:pt>
                <c:pt idx="1">
                  <c:v>4.5</c:v>
                </c:pt>
                <c:pt idx="2">
                  <c:v>31</c:v>
                </c:pt>
                <c:pt idx="3">
                  <c:v>0</c:v>
                </c:pt>
                <c:pt idx="4">
                  <c:v>30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Misc.!$EA$67:$EI$67</c:f>
              <c:numCache>
                <c:formatCode>0.000</c:formatCode>
                <c:ptCount val="9"/>
                <c:pt idx="0">
                  <c:v>0.10408979610378163</c:v>
                </c:pt>
                <c:pt idx="1">
                  <c:v>0.10408979610378163</c:v>
                </c:pt>
                <c:pt idx="2">
                  <c:v>0</c:v>
                </c:pt>
                <c:pt idx="3">
                  <c:v>7.6644513319512553E-2</c:v>
                </c:pt>
                <c:pt idx="4">
                  <c:v>0</c:v>
                </c:pt>
                <c:pt idx="5">
                  <c:v>8.4762248526601386E-2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18-4EB4-9C4E-5F376BC6410B}"/>
            </c:ext>
          </c:extLst>
        </c:ser>
        <c:ser>
          <c:idx val="5"/>
          <c:order val="3"/>
          <c:tx>
            <c:v>2Pro 300</c:v>
          </c:tx>
          <c:spPr>
            <a:ln w="19050">
              <a:noFill/>
            </a:ln>
          </c:spPr>
          <c:xVal>
            <c:numRef>
              <c:f>Misc.!#REF!</c:f>
            </c:numRef>
          </c:xVal>
          <c:yVal>
            <c:numRef>
              <c:f>Misc.!#REF!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18-4EB4-9C4E-5F376BC64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20368"/>
        <c:axId val="427270096"/>
      </c:scatterChart>
      <c:valAx>
        <c:axId val="9422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70096"/>
        <c:crosses val="autoZero"/>
        <c:crossBetween val="midCat"/>
      </c:valAx>
      <c:valAx>
        <c:axId val="42727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Prods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20368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2Pro,Ace vs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Ace 300</c:v>
          </c:tx>
          <c:spPr>
            <a:ln w="25400">
              <a:noFill/>
            </a:ln>
          </c:spPr>
          <c:xVal>
            <c:numRef>
              <c:f>Misc.!#REF!</c:f>
            </c:numRef>
          </c:xVal>
          <c:yVal>
            <c:numRef>
              <c:f>Misc.!#REF!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14-45C5-9112-9FEF9A380A0E}"/>
            </c:ext>
          </c:extLst>
        </c:ser>
        <c:ser>
          <c:idx val="0"/>
          <c:order val="1"/>
          <c:tx>
            <c:v>Ace 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Misc.!$EA$9:$EI$9</c:f>
              <c:numCache>
                <c:formatCode>General</c:formatCode>
                <c:ptCount val="9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31</c:v>
                </c:pt>
                <c:pt idx="4">
                  <c:v>0</c:v>
                </c:pt>
                <c:pt idx="5">
                  <c:v>30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Misc.!$EA$53:$EI$53</c:f>
              <c:numCache>
                <c:formatCode>0.000</c:formatCode>
                <c:ptCount val="9"/>
                <c:pt idx="0">
                  <c:v>1.8027898221652057E-3</c:v>
                </c:pt>
                <c:pt idx="1">
                  <c:v>1.8027898221652057E-3</c:v>
                </c:pt>
                <c:pt idx="2">
                  <c:v>0</c:v>
                </c:pt>
                <c:pt idx="3">
                  <c:v>1.4061494049942648E-2</c:v>
                </c:pt>
                <c:pt idx="4">
                  <c:v>0</c:v>
                </c:pt>
                <c:pt idx="5">
                  <c:v>1.6481452507277387E-2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14-45C5-9112-9FEF9A380A0E}"/>
            </c:ext>
          </c:extLst>
        </c:ser>
        <c:ser>
          <c:idx val="4"/>
          <c:order val="2"/>
          <c:tx>
            <c:v>2Pro 50</c:v>
          </c:tx>
          <c:spPr>
            <a:ln w="19050">
              <a:noFill/>
            </a:ln>
          </c:spPr>
          <c:xVal>
            <c:numRef>
              <c:f>Misc.!$EB$9:$EI$9</c:f>
              <c:numCache>
                <c:formatCode>General</c:formatCode>
                <c:ptCount val="8"/>
                <c:pt idx="0">
                  <c:v>4.5</c:v>
                </c:pt>
                <c:pt idx="1">
                  <c:v>4.5</c:v>
                </c:pt>
                <c:pt idx="2">
                  <c:v>31</c:v>
                </c:pt>
                <c:pt idx="3">
                  <c:v>0</c:v>
                </c:pt>
                <c:pt idx="4">
                  <c:v>30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Misc.!$EA$54:$EI$54</c:f>
              <c:numCache>
                <c:formatCode>0.000</c:formatCode>
                <c:ptCount val="9"/>
                <c:pt idx="0">
                  <c:v>1.5430676271307642E-3</c:v>
                </c:pt>
                <c:pt idx="1">
                  <c:v>1.5430676271307642E-3</c:v>
                </c:pt>
                <c:pt idx="2">
                  <c:v>0</c:v>
                </c:pt>
                <c:pt idx="3">
                  <c:v>4.4558026466137669E-3</c:v>
                </c:pt>
                <c:pt idx="4">
                  <c:v>0</c:v>
                </c:pt>
                <c:pt idx="5">
                  <c:v>5.3798175164318793E-3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14-45C5-9112-9FEF9A380A0E}"/>
            </c:ext>
          </c:extLst>
        </c:ser>
        <c:ser>
          <c:idx val="5"/>
          <c:order val="3"/>
          <c:tx>
            <c:v>2Pro 300</c:v>
          </c:tx>
          <c:spPr>
            <a:ln w="19050">
              <a:noFill/>
            </a:ln>
          </c:spPr>
          <c:xVal>
            <c:numRef>
              <c:f>Misc.!#REF!</c:f>
            </c:numRef>
          </c:xVal>
          <c:yVal>
            <c:numRef>
              <c:f>Misc.!$EN$54:$EQ$54</c:f>
              <c:numCache>
                <c:formatCode>0.000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14-45C5-9112-9FEF9A380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20368"/>
        <c:axId val="427270096"/>
      </c:scatterChart>
      <c:valAx>
        <c:axId val="9422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70096"/>
        <c:crosses val="autoZero"/>
        <c:crossBetween val="midCat"/>
      </c:valAx>
      <c:valAx>
        <c:axId val="42727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 (mols/mL)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20368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Cal!$BE$6:$BE$30</c:f>
              <c:numCache>
                <c:formatCode>0.000</c:formatCode>
                <c:ptCount val="25"/>
                <c:pt idx="0">
                  <c:v>2.0841036450938281E-3</c:v>
                </c:pt>
                <c:pt idx="1">
                  <c:v>2.0841036450938281E-3</c:v>
                </c:pt>
                <c:pt idx="2">
                  <c:v>2.0841036450938281E-3</c:v>
                </c:pt>
                <c:pt idx="3">
                  <c:v>2.0841036450938281E-3</c:v>
                </c:pt>
                <c:pt idx="4">
                  <c:v>2.0841036450938281E-3</c:v>
                </c:pt>
                <c:pt idx="5">
                  <c:v>1.6094731754470758E-2</c:v>
                </c:pt>
                <c:pt idx="6">
                  <c:v>1.6094731754470758E-2</c:v>
                </c:pt>
                <c:pt idx="7">
                  <c:v>1.6094731754470758E-2</c:v>
                </c:pt>
                <c:pt idx="8">
                  <c:v>1.6094731754470758E-2</c:v>
                </c:pt>
                <c:pt idx="9">
                  <c:v>1.6094731754470758E-2</c:v>
                </c:pt>
                <c:pt idx="10">
                  <c:v>8.0393104559368447E-2</c:v>
                </c:pt>
                <c:pt idx="11">
                  <c:v>8.0393104559368447E-2</c:v>
                </c:pt>
                <c:pt idx="12">
                  <c:v>8.0393104559368447E-2</c:v>
                </c:pt>
                <c:pt idx="13">
                  <c:v>8.0393104559368447E-2</c:v>
                </c:pt>
                <c:pt idx="14">
                  <c:v>8.0393104559368447E-2</c:v>
                </c:pt>
                <c:pt idx="15">
                  <c:v>0.16400837763815046</c:v>
                </c:pt>
                <c:pt idx="16">
                  <c:v>0.16400837763815046</c:v>
                </c:pt>
                <c:pt idx="17">
                  <c:v>0.16400837763815046</c:v>
                </c:pt>
                <c:pt idx="18">
                  <c:v>0.16400837763815046</c:v>
                </c:pt>
                <c:pt idx="19">
                  <c:v>0.16400837763815046</c:v>
                </c:pt>
                <c:pt idx="20">
                  <c:v>0.48364749476397617</c:v>
                </c:pt>
                <c:pt idx="21">
                  <c:v>0.48364749476397617</c:v>
                </c:pt>
                <c:pt idx="22">
                  <c:v>0.48364749476397617</c:v>
                </c:pt>
                <c:pt idx="23">
                  <c:v>0.48364749476397617</c:v>
                </c:pt>
                <c:pt idx="24">
                  <c:v>0.48364749476397617</c:v>
                </c:pt>
              </c:numCache>
            </c:numRef>
          </c:xVal>
          <c:yVal>
            <c:numRef>
              <c:f>Cal!$BG$6:$BG$30</c:f>
              <c:numCache>
                <c:formatCode>General</c:formatCode>
                <c:ptCount val="25"/>
                <c:pt idx="0">
                  <c:v>2448</c:v>
                </c:pt>
                <c:pt idx="1">
                  <c:v>2200</c:v>
                </c:pt>
                <c:pt idx="2">
                  <c:v>2242</c:v>
                </c:pt>
                <c:pt idx="3">
                  <c:v>1769</c:v>
                </c:pt>
                <c:pt idx="4">
                  <c:v>2317</c:v>
                </c:pt>
                <c:pt idx="5">
                  <c:v>33487</c:v>
                </c:pt>
                <c:pt idx="6">
                  <c:v>31170</c:v>
                </c:pt>
                <c:pt idx="7">
                  <c:v>33206</c:v>
                </c:pt>
                <c:pt idx="8">
                  <c:v>32412</c:v>
                </c:pt>
                <c:pt idx="9">
                  <c:v>34034</c:v>
                </c:pt>
                <c:pt idx="10">
                  <c:v>173925</c:v>
                </c:pt>
                <c:pt idx="11">
                  <c:v>172152</c:v>
                </c:pt>
                <c:pt idx="12">
                  <c:v>174236</c:v>
                </c:pt>
                <c:pt idx="13">
                  <c:v>172589</c:v>
                </c:pt>
                <c:pt idx="14">
                  <c:v>173654</c:v>
                </c:pt>
                <c:pt idx="15">
                  <c:v>347488</c:v>
                </c:pt>
                <c:pt idx="16">
                  <c:v>344313</c:v>
                </c:pt>
                <c:pt idx="17">
                  <c:v>337059</c:v>
                </c:pt>
                <c:pt idx="18">
                  <c:v>340442</c:v>
                </c:pt>
                <c:pt idx="19">
                  <c:v>336820</c:v>
                </c:pt>
                <c:pt idx="20">
                  <c:v>936866</c:v>
                </c:pt>
                <c:pt idx="21">
                  <c:v>930680</c:v>
                </c:pt>
                <c:pt idx="22">
                  <c:v>940748</c:v>
                </c:pt>
                <c:pt idx="23">
                  <c:v>929797</c:v>
                </c:pt>
                <c:pt idx="24">
                  <c:v>929755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18-49BF-A7A0-66AFF91AA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042408"/>
        <c:axId val="395118504"/>
      </c:scatterChart>
      <c:valAx>
        <c:axId val="39404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uMol/uL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18504"/>
        <c:crosses val="autoZero"/>
        <c:crossBetween val="midCat"/>
      </c:valAx>
      <c:valAx>
        <c:axId val="39511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42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Selectivity vs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Ace 300</c:v>
          </c:tx>
          <c:spPr>
            <a:ln w="25400">
              <a:noFill/>
            </a:ln>
          </c:spPr>
          <c:xVal>
            <c:numRef>
              <c:f>Misc.!#REF!</c:f>
            </c:numRef>
          </c:xVal>
          <c:yVal>
            <c:numRef>
              <c:f>Misc.!#REF!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2B-4079-B0D0-5AEFB6819894}"/>
            </c:ext>
          </c:extLst>
        </c:ser>
        <c:ser>
          <c:idx val="0"/>
          <c:order val="1"/>
          <c:tx>
            <c:v>Ace 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Misc.!$EA$9:$EI$9</c:f>
              <c:numCache>
                <c:formatCode>General</c:formatCode>
                <c:ptCount val="9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31</c:v>
                </c:pt>
                <c:pt idx="4">
                  <c:v>0</c:v>
                </c:pt>
                <c:pt idx="5">
                  <c:v>30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Misc.!$EA$66:$EI$66</c:f>
              <c:numCache>
                <c:formatCode>0.000</c:formatCode>
                <c:ptCount val="9"/>
                <c:pt idx="0">
                  <c:v>0.1216097218992767</c:v>
                </c:pt>
                <c:pt idx="1">
                  <c:v>0.1216097218992767</c:v>
                </c:pt>
                <c:pt idx="2">
                  <c:v>0</c:v>
                </c:pt>
                <c:pt idx="3">
                  <c:v>0.24187255439199323</c:v>
                </c:pt>
                <c:pt idx="4">
                  <c:v>0</c:v>
                </c:pt>
                <c:pt idx="5">
                  <c:v>0.25967515984218281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2B-4079-B0D0-5AEFB6819894}"/>
            </c:ext>
          </c:extLst>
        </c:ser>
        <c:ser>
          <c:idx val="4"/>
          <c:order val="2"/>
          <c:tx>
            <c:v>2Pro 50</c:v>
          </c:tx>
          <c:spPr>
            <a:ln w="19050">
              <a:noFill/>
            </a:ln>
          </c:spPr>
          <c:xVal>
            <c:numRef>
              <c:f>Misc.!$EB$9:$EI$9</c:f>
              <c:numCache>
                <c:formatCode>General</c:formatCode>
                <c:ptCount val="8"/>
                <c:pt idx="0">
                  <c:v>4.5</c:v>
                </c:pt>
                <c:pt idx="1">
                  <c:v>4.5</c:v>
                </c:pt>
                <c:pt idx="2">
                  <c:v>31</c:v>
                </c:pt>
                <c:pt idx="3">
                  <c:v>0</c:v>
                </c:pt>
                <c:pt idx="4">
                  <c:v>30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Misc.!$EA$67:$EI$67</c:f>
              <c:numCache>
                <c:formatCode>0.000</c:formatCode>
                <c:ptCount val="9"/>
                <c:pt idx="0">
                  <c:v>0.10408979610378163</c:v>
                </c:pt>
                <c:pt idx="1">
                  <c:v>0.10408979610378163</c:v>
                </c:pt>
                <c:pt idx="2">
                  <c:v>0</c:v>
                </c:pt>
                <c:pt idx="3">
                  <c:v>7.6644513319512553E-2</c:v>
                </c:pt>
                <c:pt idx="4">
                  <c:v>0</c:v>
                </c:pt>
                <c:pt idx="5">
                  <c:v>8.4762248526601386E-2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2B-4079-B0D0-5AEFB6819894}"/>
            </c:ext>
          </c:extLst>
        </c:ser>
        <c:ser>
          <c:idx val="5"/>
          <c:order val="3"/>
          <c:tx>
            <c:v>2Pro 300</c:v>
          </c:tx>
          <c:spPr>
            <a:ln w="19050">
              <a:noFill/>
            </a:ln>
          </c:spPr>
          <c:xVal>
            <c:numRef>
              <c:f>Misc.!#REF!</c:f>
            </c:numRef>
          </c:xVal>
          <c:yVal>
            <c:numRef>
              <c:f>Misc.!#REF!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2B-4079-B0D0-5AEFB6819894}"/>
            </c:ext>
          </c:extLst>
        </c:ser>
        <c:ser>
          <c:idx val="1"/>
          <c:order val="4"/>
          <c:tx>
            <c:v>12PD 50</c:v>
          </c:tx>
          <c:spPr>
            <a:ln w="19050">
              <a:noFill/>
            </a:ln>
          </c:spPr>
          <c:xVal>
            <c:numRef>
              <c:f>Misc.!$EA$9:$EI$9</c:f>
              <c:numCache>
                <c:formatCode>General</c:formatCode>
                <c:ptCount val="9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31</c:v>
                </c:pt>
                <c:pt idx="4">
                  <c:v>0</c:v>
                </c:pt>
                <c:pt idx="5">
                  <c:v>30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Misc.!$EA$61:$EI$61</c:f>
              <c:numCache>
                <c:formatCode>0.000</c:formatCode>
                <c:ptCount val="9"/>
                <c:pt idx="0">
                  <c:v>0.77430048199694168</c:v>
                </c:pt>
                <c:pt idx="1">
                  <c:v>0.77430048199694168</c:v>
                </c:pt>
                <c:pt idx="2">
                  <c:v>0</c:v>
                </c:pt>
                <c:pt idx="3">
                  <c:v>0.6814829322884941</c:v>
                </c:pt>
                <c:pt idx="4">
                  <c:v>0</c:v>
                </c:pt>
                <c:pt idx="5">
                  <c:v>0.65556259163121577</c:v>
                </c:pt>
                <c:pt idx="6">
                  <c:v>0</c:v>
                </c:pt>
                <c:pt idx="7">
                  <c:v>0</c:v>
                </c:pt>
                <c:pt idx="8">
                  <c:v>0.50121985038673322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2B-4079-B0D0-5AEFB6819894}"/>
            </c:ext>
          </c:extLst>
        </c:ser>
        <c:ser>
          <c:idx val="3"/>
          <c:order val="5"/>
          <c:tx>
            <c:v>12PD 300</c:v>
          </c:tx>
          <c:spPr>
            <a:ln w="19050">
              <a:noFill/>
            </a:ln>
          </c:spPr>
          <c:xVal>
            <c:numRef>
              <c:f>Misc.!#REF!</c:f>
            </c:numRef>
          </c:xVal>
          <c:yVal>
            <c:numRef>
              <c:f>Misc.!#REF!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42B-4079-B0D0-5AEFB6819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20368"/>
        <c:axId val="427270096"/>
      </c:scatterChart>
      <c:valAx>
        <c:axId val="9422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70096"/>
        <c:crosses val="autoZero"/>
        <c:crossBetween val="midCat"/>
      </c:valAx>
      <c:valAx>
        <c:axId val="427270096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Prods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20368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26 min Peak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50 mL</c:v>
          </c:tx>
          <c:spPr>
            <a:ln w="19050">
              <a:noFill/>
            </a:ln>
          </c:spPr>
          <c:xVal>
            <c:numRef>
              <c:f>Misc.!$EB$9:$EI$9</c:f>
              <c:numCache>
                <c:formatCode>General</c:formatCode>
                <c:ptCount val="8"/>
                <c:pt idx="0">
                  <c:v>4.5</c:v>
                </c:pt>
                <c:pt idx="1">
                  <c:v>4.5</c:v>
                </c:pt>
                <c:pt idx="2">
                  <c:v>31</c:v>
                </c:pt>
                <c:pt idx="3">
                  <c:v>0</c:v>
                </c:pt>
                <c:pt idx="4">
                  <c:v>30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Misc.!$EA$37:$EI$37</c:f>
              <c:numCache>
                <c:formatCode>0</c:formatCode>
                <c:ptCount val="9"/>
                <c:pt idx="0">
                  <c:v>3603.1</c:v>
                </c:pt>
                <c:pt idx="1">
                  <c:v>3603.1</c:v>
                </c:pt>
                <c:pt idx="2">
                  <c:v>0</c:v>
                </c:pt>
                <c:pt idx="3">
                  <c:v>18376</c:v>
                </c:pt>
                <c:pt idx="4" formatCode="0.00">
                  <c:v>0</c:v>
                </c:pt>
                <c:pt idx="5" formatCode="0.00">
                  <c:v>21495.599999999999</c:v>
                </c:pt>
                <c:pt idx="6" formatCode="0.00">
                  <c:v>0</c:v>
                </c:pt>
                <c:pt idx="7" formatCode="0.00">
                  <c:v>0</c:v>
                </c:pt>
                <c:pt idx="8" formatCode="0.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1F-484D-98A1-DC6043E5FD6D}"/>
            </c:ext>
          </c:extLst>
        </c:ser>
        <c:ser>
          <c:idx val="5"/>
          <c:order val="1"/>
          <c:tx>
            <c:v>300 mL</c:v>
          </c:tx>
          <c:spPr>
            <a:ln w="19050">
              <a:noFill/>
            </a:ln>
          </c:spPr>
          <c:xVal>
            <c:numRef>
              <c:f>Misc.!#REF!</c:f>
            </c:numRef>
          </c:xVal>
          <c:yVal>
            <c:numRef>
              <c:f>Misc.!#REF!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1F-484D-98A1-DC6043E5F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20368"/>
        <c:axId val="427270096"/>
      </c:scatterChart>
      <c:valAx>
        <c:axId val="9422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70096"/>
        <c:crosses val="autoZero"/>
        <c:crossBetween val="midCat"/>
      </c:valAx>
      <c:valAx>
        <c:axId val="42727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20368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Gly Conc (Init.&amp; Fin.) vs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Gly Initial 300</c:v>
          </c:tx>
          <c:spPr>
            <a:ln w="25400">
              <a:noFill/>
            </a:ln>
          </c:spPr>
          <c:xVal>
            <c:numRef>
              <c:f>Misc.!#REF!</c:f>
            </c:numRef>
          </c:xVal>
          <c:yVal>
            <c:numRef>
              <c:f>Misc.!#REF!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97-48B6-9B63-6CEB0189E401}"/>
            </c:ext>
          </c:extLst>
        </c:ser>
        <c:ser>
          <c:idx val="3"/>
          <c:order val="1"/>
          <c:tx>
            <c:v>Gly Final 300</c:v>
          </c:tx>
          <c:spPr>
            <a:ln w="25400">
              <a:noFill/>
            </a:ln>
          </c:spPr>
          <c:xVal>
            <c:numRef>
              <c:f>Misc.!#REF!</c:f>
            </c:numRef>
          </c:xVal>
          <c:yVal>
            <c:numRef>
              <c:f>Misc.!#REF!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97-48B6-9B63-6CEB0189E401}"/>
            </c:ext>
          </c:extLst>
        </c:ser>
        <c:ser>
          <c:idx val="0"/>
          <c:order val="2"/>
          <c:tx>
            <c:v>Gly Initial 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Misc.!$EA$9:$EI$9</c:f>
              <c:numCache>
                <c:formatCode>General</c:formatCode>
                <c:ptCount val="9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31</c:v>
                </c:pt>
                <c:pt idx="4">
                  <c:v>0</c:v>
                </c:pt>
                <c:pt idx="5">
                  <c:v>30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Misc.!$EA$41:$EI$41</c:f>
              <c:numCache>
                <c:formatCode>0.000</c:formatCode>
                <c:ptCount val="9"/>
                <c:pt idx="0">
                  <c:v>0.31158009614439958</c:v>
                </c:pt>
                <c:pt idx="1">
                  <c:v>0.31158009614439958</c:v>
                </c:pt>
                <c:pt idx="2">
                  <c:v>0</c:v>
                </c:pt>
                <c:pt idx="3">
                  <c:v>0.29845199547033363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97-48B6-9B63-6CEB0189E401}"/>
            </c:ext>
          </c:extLst>
        </c:ser>
        <c:ser>
          <c:idx val="1"/>
          <c:order val="3"/>
          <c:tx>
            <c:v>Gly Final 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Misc.!$EA$9:$EI$9</c:f>
              <c:numCache>
                <c:formatCode>General</c:formatCode>
                <c:ptCount val="9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31</c:v>
                </c:pt>
                <c:pt idx="4">
                  <c:v>0</c:v>
                </c:pt>
                <c:pt idx="5">
                  <c:v>30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Misc.!$EA$46:$EI$46</c:f>
              <c:numCache>
                <c:formatCode>0.000</c:formatCode>
                <c:ptCount val="9"/>
                <c:pt idx="0">
                  <c:v>9.6647290226291482E-2</c:v>
                </c:pt>
                <c:pt idx="1">
                  <c:v>9.6761586537632796E-2</c:v>
                </c:pt>
                <c:pt idx="2">
                  <c:v>9.6735627163571772E-2</c:v>
                </c:pt>
                <c:pt idx="3">
                  <c:v>9.6933196926357157E-2</c:v>
                </c:pt>
                <c:pt idx="4">
                  <c:v>9.6977899327573988E-2</c:v>
                </c:pt>
                <c:pt idx="5">
                  <c:v>9.7011064871129718E-2</c:v>
                </c:pt>
                <c:pt idx="6">
                  <c:v>9.6752572910784679E-2</c:v>
                </c:pt>
                <c:pt idx="7">
                  <c:v>9.6876956763140024E-2</c:v>
                </c:pt>
                <c:pt idx="8">
                  <c:v>0.18162739659157129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97-48B6-9B63-6CEB0189E401}"/>
            </c:ext>
          </c:extLst>
        </c:ser>
        <c:ser>
          <c:idx val="4"/>
          <c:order val="4"/>
          <c:tx>
            <c:v>1,2PD 50</c:v>
          </c:tx>
          <c:spPr>
            <a:ln w="19050">
              <a:noFill/>
            </a:ln>
          </c:spPr>
          <c:xVal>
            <c:numRef>
              <c:f>Misc.!$EB$9:$EI$9</c:f>
              <c:numCache>
                <c:formatCode>General</c:formatCode>
                <c:ptCount val="8"/>
                <c:pt idx="0">
                  <c:v>4.5</c:v>
                </c:pt>
                <c:pt idx="1">
                  <c:v>4.5</c:v>
                </c:pt>
                <c:pt idx="2">
                  <c:v>31</c:v>
                </c:pt>
                <c:pt idx="3">
                  <c:v>0</c:v>
                </c:pt>
                <c:pt idx="4">
                  <c:v>30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Misc.!$EB$48:$EI$48</c:f>
              <c:numCache>
                <c:formatCode>0.000</c:formatCode>
                <c:ptCount val="8"/>
                <c:pt idx="0">
                  <c:v>1.1478531538768381E-2</c:v>
                </c:pt>
                <c:pt idx="1">
                  <c:v>0</c:v>
                </c:pt>
                <c:pt idx="2">
                  <c:v>3.9618667035623556E-2</c:v>
                </c:pt>
                <c:pt idx="3">
                  <c:v>0</c:v>
                </c:pt>
                <c:pt idx="4">
                  <c:v>4.1608229782486919E-2</c:v>
                </c:pt>
                <c:pt idx="5">
                  <c:v>0</c:v>
                </c:pt>
                <c:pt idx="6">
                  <c:v>0</c:v>
                </c:pt>
                <c:pt idx="7">
                  <c:v>0.10622610458782646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97-48B6-9B63-6CEB0189E401}"/>
            </c:ext>
          </c:extLst>
        </c:ser>
        <c:ser>
          <c:idx val="5"/>
          <c:order val="5"/>
          <c:tx>
            <c:v>1,2PD 300</c:v>
          </c:tx>
          <c:spPr>
            <a:ln w="19050">
              <a:noFill/>
            </a:ln>
          </c:spPr>
          <c:xVal>
            <c:numRef>
              <c:f>Misc.!#REF!</c:f>
            </c:numRef>
          </c:xVal>
          <c:yVal>
            <c:numRef>
              <c:f>Misc.!#REF!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097-48B6-9B63-6CEB0189E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20368"/>
        <c:axId val="427270096"/>
      </c:scatterChart>
      <c:valAx>
        <c:axId val="9422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70096"/>
        <c:crosses val="autoZero"/>
        <c:crossBetween val="midCat"/>
      </c:valAx>
      <c:valAx>
        <c:axId val="427270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 (mols / 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20368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 vs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Gly Initial 300</c:v>
          </c:tx>
          <c:spPr>
            <a:ln w="25400">
              <a:noFill/>
            </a:ln>
          </c:spPr>
          <c:xVal>
            <c:numRef>
              <c:f>Misc.!#REF!</c:f>
            </c:numRef>
          </c:xVal>
          <c:yVal>
            <c:numRef>
              <c:f>Misc.!#REF!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44-4CA9-B74B-4971D4358915}"/>
            </c:ext>
          </c:extLst>
        </c:ser>
        <c:ser>
          <c:idx val="3"/>
          <c:order val="1"/>
          <c:tx>
            <c:v>Gly Final 300</c:v>
          </c:tx>
          <c:spPr>
            <a:ln w="25400">
              <a:noFill/>
            </a:ln>
          </c:spPr>
          <c:xVal>
            <c:numRef>
              <c:f>Misc.!#REF!</c:f>
            </c:numRef>
          </c:xVal>
          <c:yVal>
            <c:numRef>
              <c:f>Misc.!#REF!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44-4CA9-B74B-4971D4358915}"/>
            </c:ext>
          </c:extLst>
        </c:ser>
        <c:ser>
          <c:idx val="0"/>
          <c:order val="2"/>
          <c:tx>
            <c:v>Gly Initial 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Misc.!$EA$9:$EI$9</c:f>
              <c:numCache>
                <c:formatCode>General</c:formatCode>
                <c:ptCount val="9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31</c:v>
                </c:pt>
                <c:pt idx="4">
                  <c:v>0</c:v>
                </c:pt>
                <c:pt idx="5">
                  <c:v>30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Misc.!$EA$41:$EI$41</c:f>
              <c:numCache>
                <c:formatCode>0.000</c:formatCode>
                <c:ptCount val="9"/>
                <c:pt idx="0">
                  <c:v>0.31158009614439958</c:v>
                </c:pt>
                <c:pt idx="1">
                  <c:v>0.31158009614439958</c:v>
                </c:pt>
                <c:pt idx="2">
                  <c:v>0</c:v>
                </c:pt>
                <c:pt idx="3">
                  <c:v>0.29845199547033363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44-4CA9-B74B-4971D4358915}"/>
            </c:ext>
          </c:extLst>
        </c:ser>
        <c:ser>
          <c:idx val="1"/>
          <c:order val="3"/>
          <c:tx>
            <c:v>Gly Final 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Misc.!$EA$9:$EI$9</c:f>
              <c:numCache>
                <c:formatCode>General</c:formatCode>
                <c:ptCount val="9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31</c:v>
                </c:pt>
                <c:pt idx="4">
                  <c:v>0</c:v>
                </c:pt>
                <c:pt idx="5">
                  <c:v>30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Misc.!$EA$46:$EI$46</c:f>
              <c:numCache>
                <c:formatCode>0.000</c:formatCode>
                <c:ptCount val="9"/>
                <c:pt idx="0">
                  <c:v>9.6647290226291482E-2</c:v>
                </c:pt>
                <c:pt idx="1">
                  <c:v>9.6761586537632796E-2</c:v>
                </c:pt>
                <c:pt idx="2">
                  <c:v>9.6735627163571772E-2</c:v>
                </c:pt>
                <c:pt idx="3">
                  <c:v>9.6933196926357157E-2</c:v>
                </c:pt>
                <c:pt idx="4">
                  <c:v>9.6977899327573988E-2</c:v>
                </c:pt>
                <c:pt idx="5">
                  <c:v>9.7011064871129718E-2</c:v>
                </c:pt>
                <c:pt idx="6">
                  <c:v>9.6752572910784679E-2</c:v>
                </c:pt>
                <c:pt idx="7">
                  <c:v>9.6876956763140024E-2</c:v>
                </c:pt>
                <c:pt idx="8">
                  <c:v>0.18162739659157129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44-4CA9-B74B-4971D4358915}"/>
            </c:ext>
          </c:extLst>
        </c:ser>
        <c:ser>
          <c:idx val="4"/>
          <c:order val="4"/>
          <c:tx>
            <c:v>Conv 50</c:v>
          </c:tx>
          <c:spPr>
            <a:ln w="19050">
              <a:noFill/>
            </a:ln>
          </c:spPr>
          <c:xVal>
            <c:numRef>
              <c:f>Misc.!$EB$9:$EI$9</c:f>
              <c:numCache>
                <c:formatCode>General</c:formatCode>
                <c:ptCount val="8"/>
                <c:pt idx="0">
                  <c:v>4.5</c:v>
                </c:pt>
                <c:pt idx="1">
                  <c:v>4.5</c:v>
                </c:pt>
                <c:pt idx="2">
                  <c:v>31</c:v>
                </c:pt>
                <c:pt idx="3">
                  <c:v>0</c:v>
                </c:pt>
                <c:pt idx="4">
                  <c:v>30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Misc.!$EB$57:$EI$57</c:f>
              <c:numCache>
                <c:formatCode>0.000</c:formatCode>
                <c:ptCount val="8"/>
                <c:pt idx="0">
                  <c:v>0.68944875576137787</c:v>
                </c:pt>
                <c:pt idx="1">
                  <c:v>0</c:v>
                </c:pt>
                <c:pt idx="2">
                  <c:v>0.67521344002542483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644-4CA9-B74B-4971D4358915}"/>
            </c:ext>
          </c:extLst>
        </c:ser>
        <c:ser>
          <c:idx val="5"/>
          <c:order val="5"/>
          <c:tx>
            <c:v>Conv 300</c:v>
          </c:tx>
          <c:spPr>
            <a:ln w="19050">
              <a:noFill/>
            </a:ln>
          </c:spPr>
          <c:xVal>
            <c:numRef>
              <c:f>Misc.!#REF!</c:f>
            </c:numRef>
          </c:xVal>
          <c:yVal>
            <c:numRef>
              <c:f>Misc.!#REF!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644-4CA9-B74B-4971D4358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20368"/>
        <c:axId val="427270096"/>
      </c:scatterChart>
      <c:valAx>
        <c:axId val="9422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70096"/>
        <c:crosses val="autoZero"/>
        <c:crossBetween val="midCat"/>
      </c:valAx>
      <c:valAx>
        <c:axId val="427270096"/>
        <c:scaling>
          <c:orientation val="minMax"/>
          <c:max val="0.35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 (mols / 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20368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 vs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Conv 50</c:v>
          </c:tx>
          <c:spPr>
            <a:ln w="19050">
              <a:noFill/>
            </a:ln>
          </c:spPr>
          <c:xVal>
            <c:numRef>
              <c:f>Misc.!$EB$9:$EI$9</c:f>
              <c:numCache>
                <c:formatCode>General</c:formatCode>
                <c:ptCount val="8"/>
                <c:pt idx="0">
                  <c:v>4.5</c:v>
                </c:pt>
                <c:pt idx="1">
                  <c:v>4.5</c:v>
                </c:pt>
                <c:pt idx="2">
                  <c:v>31</c:v>
                </c:pt>
                <c:pt idx="3">
                  <c:v>0</c:v>
                </c:pt>
                <c:pt idx="4">
                  <c:v>30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Misc.!$EB$57:$EI$57</c:f>
              <c:numCache>
                <c:formatCode>0.000</c:formatCode>
                <c:ptCount val="8"/>
                <c:pt idx="0">
                  <c:v>0.68944875576137787</c:v>
                </c:pt>
                <c:pt idx="1">
                  <c:v>0</c:v>
                </c:pt>
                <c:pt idx="2">
                  <c:v>0.67521344002542483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7D-425B-9446-A1625BB1C25F}"/>
            </c:ext>
          </c:extLst>
        </c:ser>
        <c:ser>
          <c:idx val="5"/>
          <c:order val="1"/>
          <c:tx>
            <c:v>Conv 300</c:v>
          </c:tx>
          <c:spPr>
            <a:ln w="19050">
              <a:noFill/>
            </a:ln>
          </c:spPr>
          <c:xVal>
            <c:numRef>
              <c:f>Misc.!#REF!</c:f>
            </c:numRef>
          </c:xVal>
          <c:yVal>
            <c:numRef>
              <c:f>Misc.!#REF!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7D-425B-9446-A1625BB1C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20368"/>
        <c:axId val="427270096"/>
      </c:scatterChart>
      <c:valAx>
        <c:axId val="9422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70096"/>
        <c:crosses val="autoZero"/>
        <c:crossBetween val="midCat"/>
      </c:valAx>
      <c:valAx>
        <c:axId val="427270096"/>
        <c:scaling>
          <c:orientation val="minMax"/>
          <c:max val="0.35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 (mols / 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20368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Gly Conc (Init.&amp; Fin.) vs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Gly Initial 300</c:v>
          </c:tx>
          <c:spPr>
            <a:ln w="25400">
              <a:noFill/>
            </a:ln>
          </c:spPr>
          <c:xVal>
            <c:numRef>
              <c:f>Misc.!#REF!</c:f>
            </c:numRef>
          </c:xVal>
          <c:yVal>
            <c:numRef>
              <c:f>Misc.!#REF!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56-43D2-A07B-3F6FF41A3CB1}"/>
            </c:ext>
          </c:extLst>
        </c:ser>
        <c:ser>
          <c:idx val="3"/>
          <c:order val="1"/>
          <c:tx>
            <c:v>Gly Final 300</c:v>
          </c:tx>
          <c:spPr>
            <a:ln w="25400">
              <a:noFill/>
            </a:ln>
          </c:spPr>
          <c:xVal>
            <c:numRef>
              <c:f>Misc.!#REF!</c:f>
            </c:numRef>
          </c:xVal>
          <c:yVal>
            <c:numRef>
              <c:f>Misc.!#REF!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56-43D2-A07B-3F6FF41A3CB1}"/>
            </c:ext>
          </c:extLst>
        </c:ser>
        <c:ser>
          <c:idx val="0"/>
          <c:order val="2"/>
          <c:tx>
            <c:v>Gly Initial 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Misc.!$EA$9:$EI$9</c:f>
              <c:numCache>
                <c:formatCode>General</c:formatCode>
                <c:ptCount val="9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31</c:v>
                </c:pt>
                <c:pt idx="4">
                  <c:v>0</c:v>
                </c:pt>
                <c:pt idx="5">
                  <c:v>30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Misc.!$EA$41:$EI$41</c:f>
              <c:numCache>
                <c:formatCode>0.000</c:formatCode>
                <c:ptCount val="9"/>
                <c:pt idx="0">
                  <c:v>0.31158009614439958</c:v>
                </c:pt>
                <c:pt idx="1">
                  <c:v>0.31158009614439958</c:v>
                </c:pt>
                <c:pt idx="2">
                  <c:v>0</c:v>
                </c:pt>
                <c:pt idx="3">
                  <c:v>0.29845199547033363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56-43D2-A07B-3F6FF41A3CB1}"/>
            </c:ext>
          </c:extLst>
        </c:ser>
        <c:ser>
          <c:idx val="1"/>
          <c:order val="3"/>
          <c:tx>
            <c:v>Gly Final 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Misc.!$EA$9:$EI$9</c:f>
              <c:numCache>
                <c:formatCode>General</c:formatCode>
                <c:ptCount val="9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31</c:v>
                </c:pt>
                <c:pt idx="4">
                  <c:v>0</c:v>
                </c:pt>
                <c:pt idx="5">
                  <c:v>30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Misc.!$EA$46:$EI$46</c:f>
              <c:numCache>
                <c:formatCode>0.000</c:formatCode>
                <c:ptCount val="9"/>
                <c:pt idx="0">
                  <c:v>9.6647290226291482E-2</c:v>
                </c:pt>
                <c:pt idx="1">
                  <c:v>9.6761586537632796E-2</c:v>
                </c:pt>
                <c:pt idx="2">
                  <c:v>9.6735627163571772E-2</c:v>
                </c:pt>
                <c:pt idx="3">
                  <c:v>9.6933196926357157E-2</c:v>
                </c:pt>
                <c:pt idx="4">
                  <c:v>9.6977899327573988E-2</c:v>
                </c:pt>
                <c:pt idx="5">
                  <c:v>9.7011064871129718E-2</c:v>
                </c:pt>
                <c:pt idx="6">
                  <c:v>9.6752572910784679E-2</c:v>
                </c:pt>
                <c:pt idx="7">
                  <c:v>9.6876956763140024E-2</c:v>
                </c:pt>
                <c:pt idx="8">
                  <c:v>0.18162739659157129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56-43D2-A07B-3F6FF41A3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20368"/>
        <c:axId val="427270096"/>
      </c:scatterChart>
      <c:valAx>
        <c:axId val="9422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70096"/>
        <c:crosses val="autoZero"/>
        <c:crossBetween val="midCat"/>
      </c:valAx>
      <c:valAx>
        <c:axId val="427270096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 (mols / 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20368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1,2PD vs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Gly Initial 300</c:v>
          </c:tx>
          <c:spPr>
            <a:ln w="25400">
              <a:noFill/>
            </a:ln>
          </c:spPr>
          <c:xVal>
            <c:numRef>
              <c:f>Misc.!#REF!</c:f>
            </c:numRef>
          </c:xVal>
          <c:yVal>
            <c:numRef>
              <c:f>Misc.!#REF!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FA-4D11-8BF1-383958153387}"/>
            </c:ext>
          </c:extLst>
        </c:ser>
        <c:ser>
          <c:idx val="3"/>
          <c:order val="1"/>
          <c:tx>
            <c:v>Gly Final 300</c:v>
          </c:tx>
          <c:spPr>
            <a:ln w="25400">
              <a:noFill/>
            </a:ln>
          </c:spPr>
          <c:xVal>
            <c:numRef>
              <c:f>Misc.!#REF!</c:f>
            </c:numRef>
          </c:xVal>
          <c:yVal>
            <c:numRef>
              <c:f>Misc.!#REF!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FA-4D11-8BF1-383958153387}"/>
            </c:ext>
          </c:extLst>
        </c:ser>
        <c:ser>
          <c:idx val="0"/>
          <c:order val="2"/>
          <c:tx>
            <c:v>Gly Initial 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Misc.!$EA$9:$EI$9</c:f>
              <c:numCache>
                <c:formatCode>General</c:formatCode>
                <c:ptCount val="9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31</c:v>
                </c:pt>
                <c:pt idx="4">
                  <c:v>0</c:v>
                </c:pt>
                <c:pt idx="5">
                  <c:v>30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Misc.!$EA$41:$EI$41</c:f>
              <c:numCache>
                <c:formatCode>0.000</c:formatCode>
                <c:ptCount val="9"/>
                <c:pt idx="0">
                  <c:v>0.31158009614439958</c:v>
                </c:pt>
                <c:pt idx="1">
                  <c:v>0.31158009614439958</c:v>
                </c:pt>
                <c:pt idx="2">
                  <c:v>0</c:v>
                </c:pt>
                <c:pt idx="3">
                  <c:v>0.29845199547033363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FA-4D11-8BF1-383958153387}"/>
            </c:ext>
          </c:extLst>
        </c:ser>
        <c:ser>
          <c:idx val="1"/>
          <c:order val="3"/>
          <c:tx>
            <c:v>Gly Final 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Misc.!$EA$9:$EI$9</c:f>
              <c:numCache>
                <c:formatCode>General</c:formatCode>
                <c:ptCount val="9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31</c:v>
                </c:pt>
                <c:pt idx="4">
                  <c:v>0</c:v>
                </c:pt>
                <c:pt idx="5">
                  <c:v>30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Misc.!$EA$46:$EI$46</c:f>
              <c:numCache>
                <c:formatCode>0.000</c:formatCode>
                <c:ptCount val="9"/>
                <c:pt idx="0">
                  <c:v>9.6647290226291482E-2</c:v>
                </c:pt>
                <c:pt idx="1">
                  <c:v>9.6761586537632796E-2</c:v>
                </c:pt>
                <c:pt idx="2">
                  <c:v>9.6735627163571772E-2</c:v>
                </c:pt>
                <c:pt idx="3">
                  <c:v>9.6933196926357157E-2</c:v>
                </c:pt>
                <c:pt idx="4">
                  <c:v>9.6977899327573988E-2</c:v>
                </c:pt>
                <c:pt idx="5">
                  <c:v>9.7011064871129718E-2</c:v>
                </c:pt>
                <c:pt idx="6">
                  <c:v>9.6752572910784679E-2</c:v>
                </c:pt>
                <c:pt idx="7">
                  <c:v>9.6876956763140024E-2</c:v>
                </c:pt>
                <c:pt idx="8">
                  <c:v>0.18162739659157129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FA-4D11-8BF1-383958153387}"/>
            </c:ext>
          </c:extLst>
        </c:ser>
        <c:ser>
          <c:idx val="4"/>
          <c:order val="4"/>
          <c:tx>
            <c:v>1,2PD 50</c:v>
          </c:tx>
          <c:spPr>
            <a:ln w="19050">
              <a:noFill/>
            </a:ln>
          </c:spPr>
          <c:xVal>
            <c:numRef>
              <c:f>Misc.!$EB$9:$EI$9</c:f>
              <c:numCache>
                <c:formatCode>General</c:formatCode>
                <c:ptCount val="8"/>
                <c:pt idx="0">
                  <c:v>4.5</c:v>
                </c:pt>
                <c:pt idx="1">
                  <c:v>4.5</c:v>
                </c:pt>
                <c:pt idx="2">
                  <c:v>31</c:v>
                </c:pt>
                <c:pt idx="3">
                  <c:v>0</c:v>
                </c:pt>
                <c:pt idx="4">
                  <c:v>30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Misc.!$EB$48:$EI$48</c:f>
              <c:numCache>
                <c:formatCode>0.000</c:formatCode>
                <c:ptCount val="8"/>
                <c:pt idx="0">
                  <c:v>1.1478531538768381E-2</c:v>
                </c:pt>
                <c:pt idx="1">
                  <c:v>0</c:v>
                </c:pt>
                <c:pt idx="2">
                  <c:v>3.9618667035623556E-2</c:v>
                </c:pt>
                <c:pt idx="3">
                  <c:v>0</c:v>
                </c:pt>
                <c:pt idx="4">
                  <c:v>4.1608229782486919E-2</c:v>
                </c:pt>
                <c:pt idx="5">
                  <c:v>0</c:v>
                </c:pt>
                <c:pt idx="6">
                  <c:v>0</c:v>
                </c:pt>
                <c:pt idx="7">
                  <c:v>0.10622610458782646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AFA-4D11-8BF1-383958153387}"/>
            </c:ext>
          </c:extLst>
        </c:ser>
        <c:ser>
          <c:idx val="5"/>
          <c:order val="5"/>
          <c:tx>
            <c:v>1,2PD 300</c:v>
          </c:tx>
          <c:spPr>
            <a:ln w="19050">
              <a:noFill/>
            </a:ln>
          </c:spPr>
          <c:xVal>
            <c:numRef>
              <c:f>Misc.!#REF!</c:f>
            </c:numRef>
          </c:xVal>
          <c:yVal>
            <c:numRef>
              <c:f>Misc.!#REF!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AFA-4D11-8BF1-383958153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20368"/>
        <c:axId val="427270096"/>
      </c:scatterChart>
      <c:valAx>
        <c:axId val="9422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70096"/>
        <c:crosses val="autoZero"/>
        <c:crossBetween val="midCat"/>
      </c:valAx>
      <c:valAx>
        <c:axId val="427270096"/>
        <c:scaling>
          <c:orientation val="minMax"/>
          <c:max val="5.000000000000001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 (mols / 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20368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Cal!$BR$6:$BR$30</c:f>
              <c:numCache>
                <c:formatCode>0.000</c:formatCode>
                <c:ptCount val="25"/>
                <c:pt idx="0">
                  <c:v>1.6643365239758763E-3</c:v>
                </c:pt>
                <c:pt idx="1">
                  <c:v>1.6643365239758763E-3</c:v>
                </c:pt>
                <c:pt idx="2">
                  <c:v>1.6643365239758763E-3</c:v>
                </c:pt>
                <c:pt idx="3">
                  <c:v>1.6643365239758763E-3</c:v>
                </c:pt>
                <c:pt idx="4">
                  <c:v>1.6643365239758763E-3</c:v>
                </c:pt>
                <c:pt idx="5">
                  <c:v>1.6623673642175343E-2</c:v>
                </c:pt>
                <c:pt idx="6">
                  <c:v>1.6623673642175343E-2</c:v>
                </c:pt>
                <c:pt idx="7">
                  <c:v>1.6623673642175343E-2</c:v>
                </c:pt>
                <c:pt idx="8">
                  <c:v>1.6623673642175343E-2</c:v>
                </c:pt>
                <c:pt idx="9">
                  <c:v>1.6623673642175343E-2</c:v>
                </c:pt>
                <c:pt idx="10">
                  <c:v>8.3035166641096045E-2</c:v>
                </c:pt>
                <c:pt idx="11">
                  <c:v>8.3035166641096045E-2</c:v>
                </c:pt>
                <c:pt idx="12">
                  <c:v>8.3035166641096045E-2</c:v>
                </c:pt>
                <c:pt idx="13">
                  <c:v>8.3035166641096045E-2</c:v>
                </c:pt>
                <c:pt idx="14">
                  <c:v>8.3035166641096045E-2</c:v>
                </c:pt>
                <c:pt idx="15">
                  <c:v>0.16673594584043738</c:v>
                </c:pt>
                <c:pt idx="16">
                  <c:v>0.16673594584043738</c:v>
                </c:pt>
                <c:pt idx="17">
                  <c:v>0.16673594584043738</c:v>
                </c:pt>
                <c:pt idx="18">
                  <c:v>0.16673594584043738</c:v>
                </c:pt>
                <c:pt idx="19">
                  <c:v>0.16673594584043738</c:v>
                </c:pt>
                <c:pt idx="20">
                  <c:v>0.49072285856631709</c:v>
                </c:pt>
                <c:pt idx="21">
                  <c:v>0.49072285856631709</c:v>
                </c:pt>
                <c:pt idx="22">
                  <c:v>0.49072285856631709</c:v>
                </c:pt>
                <c:pt idx="23">
                  <c:v>0.49072285856631709</c:v>
                </c:pt>
                <c:pt idx="24">
                  <c:v>0.49072285856631709</c:v>
                </c:pt>
              </c:numCache>
            </c:numRef>
          </c:xVal>
          <c:yVal>
            <c:numRef>
              <c:f>Cal!$BT$6:$BT$30</c:f>
              <c:numCache>
                <c:formatCode>0</c:formatCode>
                <c:ptCount val="25"/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General">
                  <c:v>361650</c:v>
                </c:pt>
                <c:pt idx="16" formatCode="General">
                  <c:v>358034</c:v>
                </c:pt>
                <c:pt idx="17" formatCode="General">
                  <c:v>354171</c:v>
                </c:pt>
                <c:pt idx="18" formatCode="General">
                  <c:v>354942</c:v>
                </c:pt>
                <c:pt idx="19" formatCode="General">
                  <c:v>353718</c:v>
                </c:pt>
                <c:pt idx="20" formatCode="General">
                  <c:v>989812</c:v>
                </c:pt>
                <c:pt idx="21" formatCode="General">
                  <c:v>992766</c:v>
                </c:pt>
                <c:pt idx="22" formatCode="General">
                  <c:v>991439</c:v>
                </c:pt>
                <c:pt idx="23" formatCode="General">
                  <c:v>997134</c:v>
                </c:pt>
                <c:pt idx="24" formatCode="General">
                  <c:v>998426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EE-4F1D-A549-7FC005739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042408"/>
        <c:axId val="395118504"/>
      </c:scatterChart>
      <c:valAx>
        <c:axId val="39404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uMol/uL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18504"/>
        <c:crosses val="autoZero"/>
        <c:crossBetween val="midCat"/>
      </c:valAx>
      <c:valAx>
        <c:axId val="39511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42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Cal!$CE$6:$CE$30</c:f>
              <c:numCache>
                <c:formatCode>0.000</c:formatCode>
                <c:ptCount val="25"/>
                <c:pt idx="0">
                  <c:v>1.6646703569818994E-3</c:v>
                </c:pt>
                <c:pt idx="1">
                  <c:v>1.6646703569818994E-3</c:v>
                </c:pt>
                <c:pt idx="2">
                  <c:v>1.6646703569818994E-3</c:v>
                </c:pt>
                <c:pt idx="3">
                  <c:v>1.6646703569818994E-3</c:v>
                </c:pt>
                <c:pt idx="4">
                  <c:v>1.6646703569818994E-3</c:v>
                </c:pt>
                <c:pt idx="5">
                  <c:v>1.6622296173044927E-2</c:v>
                </c:pt>
                <c:pt idx="6">
                  <c:v>1.6622296173044927E-2</c:v>
                </c:pt>
                <c:pt idx="7">
                  <c:v>1.6622296173044927E-2</c:v>
                </c:pt>
                <c:pt idx="8">
                  <c:v>1.6622296173044927E-2</c:v>
                </c:pt>
                <c:pt idx="9">
                  <c:v>1.6622296173044927E-2</c:v>
                </c:pt>
                <c:pt idx="10">
                  <c:v>8.3028286189683859E-2</c:v>
                </c:pt>
                <c:pt idx="11">
                  <c:v>8.3028286189683859E-2</c:v>
                </c:pt>
                <c:pt idx="12">
                  <c:v>8.3028286189683859E-2</c:v>
                </c:pt>
                <c:pt idx="13">
                  <c:v>8.3028286189683859E-2</c:v>
                </c:pt>
                <c:pt idx="14">
                  <c:v>8.3028286189683859E-2</c:v>
                </c:pt>
                <c:pt idx="15">
                  <c:v>0.16705490848585691</c:v>
                </c:pt>
                <c:pt idx="16">
                  <c:v>0.16705490848585691</c:v>
                </c:pt>
                <c:pt idx="17">
                  <c:v>0.16705490848585691</c:v>
                </c:pt>
                <c:pt idx="18">
                  <c:v>0.16705490848585691</c:v>
                </c:pt>
                <c:pt idx="19">
                  <c:v>0.16705490848585691</c:v>
                </c:pt>
                <c:pt idx="20">
                  <c:v>0.49850249584026618</c:v>
                </c:pt>
                <c:pt idx="21">
                  <c:v>0.49850249584026618</c:v>
                </c:pt>
                <c:pt idx="22">
                  <c:v>0.49850249584026618</c:v>
                </c:pt>
                <c:pt idx="23">
                  <c:v>0.49850249584026618</c:v>
                </c:pt>
                <c:pt idx="24">
                  <c:v>0.49850249584026618</c:v>
                </c:pt>
              </c:numCache>
            </c:numRef>
          </c:xVal>
          <c:yVal>
            <c:numRef>
              <c:f>Cal!$CG$6:$CG$30</c:f>
              <c:numCache>
                <c:formatCode>0</c:formatCode>
                <c:ptCount val="25"/>
                <c:pt idx="0">
                  <c:v>1744</c:v>
                </c:pt>
                <c:pt idx="1">
                  <c:v>1812</c:v>
                </c:pt>
                <c:pt idx="2">
                  <c:v>1681</c:v>
                </c:pt>
                <c:pt idx="3">
                  <c:v>1730</c:v>
                </c:pt>
                <c:pt idx="4">
                  <c:v>1679</c:v>
                </c:pt>
                <c:pt idx="5">
                  <c:v>12901</c:v>
                </c:pt>
                <c:pt idx="6">
                  <c:v>14244</c:v>
                </c:pt>
                <c:pt idx="7">
                  <c:v>15152</c:v>
                </c:pt>
                <c:pt idx="8">
                  <c:v>14736</c:v>
                </c:pt>
                <c:pt idx="9">
                  <c:v>14291</c:v>
                </c:pt>
                <c:pt idx="10">
                  <c:v>64998</c:v>
                </c:pt>
                <c:pt idx="11">
                  <c:v>64966</c:v>
                </c:pt>
                <c:pt idx="12">
                  <c:v>63842</c:v>
                </c:pt>
                <c:pt idx="13">
                  <c:v>65083</c:v>
                </c:pt>
                <c:pt idx="14">
                  <c:v>65171</c:v>
                </c:pt>
                <c:pt idx="15" formatCode="General">
                  <c:v>299506</c:v>
                </c:pt>
                <c:pt idx="16" formatCode="General">
                  <c:v>296012</c:v>
                </c:pt>
                <c:pt idx="17" formatCode="General">
                  <c:v>298870</c:v>
                </c:pt>
                <c:pt idx="18" formatCode="General">
                  <c:v>298460</c:v>
                </c:pt>
                <c:pt idx="19" formatCode="General">
                  <c:v>298493</c:v>
                </c:pt>
                <c:pt idx="20" formatCode="General">
                  <c:v>838672</c:v>
                </c:pt>
                <c:pt idx="21" formatCode="General">
                  <c:v>839071</c:v>
                </c:pt>
                <c:pt idx="22" formatCode="General">
                  <c:v>845371</c:v>
                </c:pt>
                <c:pt idx="23" formatCode="General">
                  <c:v>839698</c:v>
                </c:pt>
                <c:pt idx="24" formatCode="General">
                  <c:v>841480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F0-49B6-8278-EDFF931DF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042408"/>
        <c:axId val="395118504"/>
      </c:scatterChart>
      <c:valAx>
        <c:axId val="39404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uMol/uL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18504"/>
        <c:crosses val="autoZero"/>
        <c:crossBetween val="midCat"/>
      </c:valAx>
      <c:valAx>
        <c:axId val="39511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42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Cal!$CR$6:$CR$30</c:f>
              <c:numCache>
                <c:formatCode>0.000</c:formatCode>
                <c:ptCount val="25"/>
                <c:pt idx="0">
                  <c:v>1.3135166813155622E-3</c:v>
                </c:pt>
                <c:pt idx="1">
                  <c:v>1.3135166813155622E-3</c:v>
                </c:pt>
                <c:pt idx="2">
                  <c:v>1.3135166813155622E-3</c:v>
                </c:pt>
                <c:pt idx="3">
                  <c:v>1.3135166813155622E-3</c:v>
                </c:pt>
                <c:pt idx="4">
                  <c:v>1.3135166813155622E-3</c:v>
                </c:pt>
                <c:pt idx="5">
                  <c:v>1.312656065185964E-2</c:v>
                </c:pt>
                <c:pt idx="6">
                  <c:v>1.312656065185964E-2</c:v>
                </c:pt>
                <c:pt idx="7">
                  <c:v>1.312656065185964E-2</c:v>
                </c:pt>
                <c:pt idx="8">
                  <c:v>1.312656065185964E-2</c:v>
                </c:pt>
                <c:pt idx="9">
                  <c:v>1.312656065185964E-2</c:v>
                </c:pt>
                <c:pt idx="10">
                  <c:v>6.5317387304507812E-2</c:v>
                </c:pt>
                <c:pt idx="11">
                  <c:v>6.5317387304507812E-2</c:v>
                </c:pt>
                <c:pt idx="12">
                  <c:v>6.5317387304507812E-2</c:v>
                </c:pt>
                <c:pt idx="13">
                  <c:v>6.5317387304507812E-2</c:v>
                </c:pt>
                <c:pt idx="14">
                  <c:v>6.5317387304507812E-2</c:v>
                </c:pt>
                <c:pt idx="15">
                  <c:v>0.1320804310684715</c:v>
                </c:pt>
                <c:pt idx="16">
                  <c:v>0.1320804310684715</c:v>
                </c:pt>
                <c:pt idx="17">
                  <c:v>0.1320804310684715</c:v>
                </c:pt>
                <c:pt idx="18">
                  <c:v>0.1320804310684715</c:v>
                </c:pt>
                <c:pt idx="19">
                  <c:v>0.1320804310684715</c:v>
                </c:pt>
                <c:pt idx="20">
                  <c:v>0.39453279011696674</c:v>
                </c:pt>
                <c:pt idx="21">
                  <c:v>0.39453279011696674</c:v>
                </c:pt>
                <c:pt idx="22">
                  <c:v>0.39453279011696674</c:v>
                </c:pt>
                <c:pt idx="23">
                  <c:v>0.39453279011696674</c:v>
                </c:pt>
                <c:pt idx="24">
                  <c:v>0.39453279011696674</c:v>
                </c:pt>
              </c:numCache>
            </c:numRef>
          </c:xVal>
          <c:yVal>
            <c:numRef>
              <c:f>Cal!$CT$6:$CT$30</c:f>
              <c:numCache>
                <c:formatCode>General</c:formatCode>
                <c:ptCount val="25"/>
                <c:pt idx="0">
                  <c:v>1116</c:v>
                </c:pt>
                <c:pt idx="1">
                  <c:v>927</c:v>
                </c:pt>
                <c:pt idx="2">
                  <c:v>1092</c:v>
                </c:pt>
                <c:pt idx="3">
                  <c:v>1166</c:v>
                </c:pt>
                <c:pt idx="4">
                  <c:v>1119</c:v>
                </c:pt>
                <c:pt idx="5">
                  <c:v>33495</c:v>
                </c:pt>
                <c:pt idx="6">
                  <c:v>36770</c:v>
                </c:pt>
                <c:pt idx="7">
                  <c:v>37728</c:v>
                </c:pt>
                <c:pt idx="8">
                  <c:v>36452</c:v>
                </c:pt>
                <c:pt idx="9">
                  <c:v>36576</c:v>
                </c:pt>
                <c:pt idx="10">
                  <c:v>188799</c:v>
                </c:pt>
                <c:pt idx="11">
                  <c:v>185252</c:v>
                </c:pt>
                <c:pt idx="12">
                  <c:v>188655</c:v>
                </c:pt>
                <c:pt idx="13">
                  <c:v>187232</c:v>
                </c:pt>
                <c:pt idx="14">
                  <c:v>188002</c:v>
                </c:pt>
                <c:pt idx="15">
                  <c:v>377908</c:v>
                </c:pt>
                <c:pt idx="16">
                  <c:v>378762</c:v>
                </c:pt>
                <c:pt idx="17">
                  <c:v>379095</c:v>
                </c:pt>
                <c:pt idx="18">
                  <c:v>373375</c:v>
                </c:pt>
                <c:pt idx="19">
                  <c:v>374695</c:v>
                </c:pt>
                <c:pt idx="20">
                  <c:v>1023335</c:v>
                </c:pt>
                <c:pt idx="21">
                  <c:v>1026801</c:v>
                </c:pt>
                <c:pt idx="22">
                  <c:v>1032216</c:v>
                </c:pt>
                <c:pt idx="23">
                  <c:v>1015754</c:v>
                </c:pt>
                <c:pt idx="24">
                  <c:v>1018970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A2-4D6C-BF32-AF85F6E70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042408"/>
        <c:axId val="395118504"/>
      </c:scatterChart>
      <c:valAx>
        <c:axId val="39404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uMol/uL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18504"/>
        <c:crosses val="autoZero"/>
        <c:crossBetween val="midCat"/>
      </c:valAx>
      <c:valAx>
        <c:axId val="39511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42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Cal!$DE$6:$DE$30</c:f>
              <c:numCache>
                <c:formatCode>0.000</c:formatCode>
                <c:ptCount val="25"/>
                <c:pt idx="0">
                  <c:v>1.3143438265453093E-3</c:v>
                </c:pt>
                <c:pt idx="1">
                  <c:v>1.3143438265453093E-3</c:v>
                </c:pt>
                <c:pt idx="2">
                  <c:v>1.3143438265453093E-3</c:v>
                </c:pt>
                <c:pt idx="3">
                  <c:v>1.3143438265453093E-3</c:v>
                </c:pt>
                <c:pt idx="4">
                  <c:v>1.3143438265453093E-3</c:v>
                </c:pt>
                <c:pt idx="5">
                  <c:v>1.311078985412012E-2</c:v>
                </c:pt>
                <c:pt idx="6">
                  <c:v>1.311078985412012E-2</c:v>
                </c:pt>
                <c:pt idx="7">
                  <c:v>1.311078985412012E-2</c:v>
                </c:pt>
                <c:pt idx="8">
                  <c:v>1.311078985412012E-2</c:v>
                </c:pt>
                <c:pt idx="9">
                  <c:v>1.311078985412012E-2</c:v>
                </c:pt>
                <c:pt idx="10">
                  <c:v>6.5317387304507812E-2</c:v>
                </c:pt>
                <c:pt idx="11">
                  <c:v>6.5317387304507812E-2</c:v>
                </c:pt>
                <c:pt idx="12">
                  <c:v>6.5317387304507812E-2</c:v>
                </c:pt>
                <c:pt idx="13">
                  <c:v>6.5317387304507812E-2</c:v>
                </c:pt>
                <c:pt idx="14">
                  <c:v>6.5317387304507812E-2</c:v>
                </c:pt>
                <c:pt idx="15">
                  <c:v>0.13181758443947955</c:v>
                </c:pt>
                <c:pt idx="16">
                  <c:v>0.13181758443947955</c:v>
                </c:pt>
                <c:pt idx="17">
                  <c:v>0.13181758443947955</c:v>
                </c:pt>
                <c:pt idx="18">
                  <c:v>0.13181758443947955</c:v>
                </c:pt>
                <c:pt idx="19">
                  <c:v>0.13181758443947955</c:v>
                </c:pt>
                <c:pt idx="20">
                  <c:v>0.39492706006045475</c:v>
                </c:pt>
                <c:pt idx="21">
                  <c:v>0.39492706006045475</c:v>
                </c:pt>
                <c:pt idx="22">
                  <c:v>0.39492706006045475</c:v>
                </c:pt>
                <c:pt idx="23">
                  <c:v>0.39492706006045475</c:v>
                </c:pt>
                <c:pt idx="24">
                  <c:v>0.39492706006045475</c:v>
                </c:pt>
              </c:numCache>
            </c:numRef>
          </c:xVal>
          <c:yVal>
            <c:numRef>
              <c:f>Cal!$DG$6:$DG$30</c:f>
              <c:numCache>
                <c:formatCode>0</c:formatCode>
                <c:ptCount val="25"/>
                <c:pt idx="0">
                  <c:v>1110</c:v>
                </c:pt>
                <c:pt idx="1">
                  <c:v>1046</c:v>
                </c:pt>
                <c:pt idx="2">
                  <c:v>965</c:v>
                </c:pt>
                <c:pt idx="3">
                  <c:v>1025</c:v>
                </c:pt>
                <c:pt idx="4">
                  <c:v>1198</c:v>
                </c:pt>
                <c:pt idx="5">
                  <c:v>17671</c:v>
                </c:pt>
                <c:pt idx="6">
                  <c:v>18631</c:v>
                </c:pt>
                <c:pt idx="7">
                  <c:v>18424</c:v>
                </c:pt>
                <c:pt idx="8">
                  <c:v>18315</c:v>
                </c:pt>
                <c:pt idx="9">
                  <c:v>18373</c:v>
                </c:pt>
                <c:pt idx="10">
                  <c:v>98642</c:v>
                </c:pt>
                <c:pt idx="11">
                  <c:v>98546</c:v>
                </c:pt>
                <c:pt idx="12">
                  <c:v>98875</c:v>
                </c:pt>
                <c:pt idx="13">
                  <c:v>98682</c:v>
                </c:pt>
                <c:pt idx="14">
                  <c:v>98246</c:v>
                </c:pt>
                <c:pt idx="15" formatCode="General">
                  <c:v>358680</c:v>
                </c:pt>
                <c:pt idx="16" formatCode="General">
                  <c:v>361409</c:v>
                </c:pt>
                <c:pt idx="17" formatCode="General">
                  <c:v>360163</c:v>
                </c:pt>
                <c:pt idx="18" formatCode="General">
                  <c:v>359646</c:v>
                </c:pt>
                <c:pt idx="19" formatCode="General">
                  <c:v>363632</c:v>
                </c:pt>
                <c:pt idx="20" formatCode="General">
                  <c:v>987051</c:v>
                </c:pt>
                <c:pt idx="21" formatCode="General">
                  <c:v>996736</c:v>
                </c:pt>
                <c:pt idx="22" formatCode="General">
                  <c:v>996408</c:v>
                </c:pt>
                <c:pt idx="23" formatCode="General">
                  <c:v>999923</c:v>
                </c:pt>
                <c:pt idx="24" formatCode="General">
                  <c:v>994484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26-4CCE-9638-C9315E112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042408"/>
        <c:axId val="395118504"/>
      </c:scatterChart>
      <c:valAx>
        <c:axId val="39404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uMol/uL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18504"/>
        <c:crosses val="autoZero"/>
        <c:crossBetween val="midCat"/>
      </c:valAx>
      <c:valAx>
        <c:axId val="39511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42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4" Type="http://schemas.openxmlformats.org/officeDocument/2006/relationships/chart" Target="../charts/chart3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7.xml"/><Relationship Id="rId13" Type="http://schemas.openxmlformats.org/officeDocument/2006/relationships/chart" Target="../charts/chart52.xml"/><Relationship Id="rId3" Type="http://schemas.openxmlformats.org/officeDocument/2006/relationships/chart" Target="../charts/chart42.xml"/><Relationship Id="rId7" Type="http://schemas.openxmlformats.org/officeDocument/2006/relationships/chart" Target="../charts/chart46.xml"/><Relationship Id="rId12" Type="http://schemas.openxmlformats.org/officeDocument/2006/relationships/chart" Target="../charts/chart51.xml"/><Relationship Id="rId17" Type="http://schemas.openxmlformats.org/officeDocument/2006/relationships/chart" Target="../charts/chart56.xml"/><Relationship Id="rId2" Type="http://schemas.openxmlformats.org/officeDocument/2006/relationships/chart" Target="../charts/chart41.xml"/><Relationship Id="rId16" Type="http://schemas.openxmlformats.org/officeDocument/2006/relationships/chart" Target="../charts/chart55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11" Type="http://schemas.openxmlformats.org/officeDocument/2006/relationships/chart" Target="../charts/chart50.xml"/><Relationship Id="rId5" Type="http://schemas.openxmlformats.org/officeDocument/2006/relationships/chart" Target="../charts/chart44.xml"/><Relationship Id="rId15" Type="http://schemas.openxmlformats.org/officeDocument/2006/relationships/chart" Target="../charts/chart54.xml"/><Relationship Id="rId10" Type="http://schemas.openxmlformats.org/officeDocument/2006/relationships/chart" Target="../charts/chart49.xml"/><Relationship Id="rId4" Type="http://schemas.openxmlformats.org/officeDocument/2006/relationships/chart" Target="../charts/chart43.xml"/><Relationship Id="rId9" Type="http://schemas.openxmlformats.org/officeDocument/2006/relationships/chart" Target="../charts/chart48.xml"/><Relationship Id="rId14" Type="http://schemas.openxmlformats.org/officeDocument/2006/relationships/chart" Target="../charts/chart5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6082</xdr:colOff>
      <xdr:row>32</xdr:row>
      <xdr:rowOff>1282</xdr:rowOff>
    </xdr:from>
    <xdr:to>
      <xdr:col>11</xdr:col>
      <xdr:colOff>0</xdr:colOff>
      <xdr:row>45</xdr:row>
      <xdr:rowOff>69958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32</xdr:row>
      <xdr:rowOff>0</xdr:rowOff>
    </xdr:from>
    <xdr:to>
      <xdr:col>24</xdr:col>
      <xdr:colOff>0</xdr:colOff>
      <xdr:row>45</xdr:row>
      <xdr:rowOff>68676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32</xdr:row>
      <xdr:rowOff>0</xdr:rowOff>
    </xdr:from>
    <xdr:to>
      <xdr:col>37</xdr:col>
      <xdr:colOff>0</xdr:colOff>
      <xdr:row>45</xdr:row>
      <xdr:rowOff>68676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0</xdr:colOff>
      <xdr:row>32</xdr:row>
      <xdr:rowOff>0</xdr:rowOff>
    </xdr:from>
    <xdr:to>
      <xdr:col>50</xdr:col>
      <xdr:colOff>0</xdr:colOff>
      <xdr:row>45</xdr:row>
      <xdr:rowOff>68676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58</xdr:col>
      <xdr:colOff>0</xdr:colOff>
      <xdr:row>32</xdr:row>
      <xdr:rowOff>0</xdr:rowOff>
    </xdr:from>
    <xdr:to>
      <xdr:col>63</xdr:col>
      <xdr:colOff>0</xdr:colOff>
      <xdr:row>45</xdr:row>
      <xdr:rowOff>68676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71</xdr:col>
      <xdr:colOff>0</xdr:colOff>
      <xdr:row>32</xdr:row>
      <xdr:rowOff>0</xdr:rowOff>
    </xdr:from>
    <xdr:to>
      <xdr:col>76</xdr:col>
      <xdr:colOff>0</xdr:colOff>
      <xdr:row>45</xdr:row>
      <xdr:rowOff>68676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84</xdr:col>
      <xdr:colOff>0</xdr:colOff>
      <xdr:row>32</xdr:row>
      <xdr:rowOff>0</xdr:rowOff>
    </xdr:from>
    <xdr:to>
      <xdr:col>89</xdr:col>
      <xdr:colOff>0</xdr:colOff>
      <xdr:row>45</xdr:row>
      <xdr:rowOff>68676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97</xdr:col>
      <xdr:colOff>0</xdr:colOff>
      <xdr:row>32</xdr:row>
      <xdr:rowOff>0</xdr:rowOff>
    </xdr:from>
    <xdr:to>
      <xdr:col>102</xdr:col>
      <xdr:colOff>0</xdr:colOff>
      <xdr:row>45</xdr:row>
      <xdr:rowOff>68676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110</xdr:col>
      <xdr:colOff>40821</xdr:colOff>
      <xdr:row>32</xdr:row>
      <xdr:rowOff>0</xdr:rowOff>
    </xdr:from>
    <xdr:to>
      <xdr:col>115</xdr:col>
      <xdr:colOff>0</xdr:colOff>
      <xdr:row>45</xdr:row>
      <xdr:rowOff>68676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123</xdr:col>
      <xdr:colOff>0</xdr:colOff>
      <xdr:row>32</xdr:row>
      <xdr:rowOff>0</xdr:rowOff>
    </xdr:from>
    <xdr:to>
      <xdr:col>128</xdr:col>
      <xdr:colOff>0</xdr:colOff>
      <xdr:row>45</xdr:row>
      <xdr:rowOff>68676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136</xdr:col>
      <xdr:colOff>0</xdr:colOff>
      <xdr:row>32</xdr:row>
      <xdr:rowOff>0</xdr:rowOff>
    </xdr:from>
    <xdr:to>
      <xdr:col>141</xdr:col>
      <xdr:colOff>0</xdr:colOff>
      <xdr:row>45</xdr:row>
      <xdr:rowOff>68676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110</xdr:col>
      <xdr:colOff>0</xdr:colOff>
      <xdr:row>47</xdr:row>
      <xdr:rowOff>0</xdr:rowOff>
    </xdr:from>
    <xdr:to>
      <xdr:col>114</xdr:col>
      <xdr:colOff>639536</xdr:colOff>
      <xdr:row>60</xdr:row>
      <xdr:rowOff>191140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47</xdr:row>
      <xdr:rowOff>0</xdr:rowOff>
    </xdr:from>
    <xdr:to>
      <xdr:col>10</xdr:col>
      <xdr:colOff>555893</xdr:colOff>
      <xdr:row>60</xdr:row>
      <xdr:rowOff>182976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0</xdr:colOff>
      <xdr:row>47</xdr:row>
      <xdr:rowOff>0</xdr:rowOff>
    </xdr:from>
    <xdr:to>
      <xdr:col>24</xdr:col>
      <xdr:colOff>0</xdr:colOff>
      <xdr:row>60</xdr:row>
      <xdr:rowOff>182976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32</xdr:col>
      <xdr:colOff>0</xdr:colOff>
      <xdr:row>47</xdr:row>
      <xdr:rowOff>0</xdr:rowOff>
    </xdr:from>
    <xdr:to>
      <xdr:col>37</xdr:col>
      <xdr:colOff>0</xdr:colOff>
      <xdr:row>60</xdr:row>
      <xdr:rowOff>182976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45</xdr:col>
      <xdr:colOff>0</xdr:colOff>
      <xdr:row>47</xdr:row>
      <xdr:rowOff>0</xdr:rowOff>
    </xdr:from>
    <xdr:to>
      <xdr:col>50</xdr:col>
      <xdr:colOff>0</xdr:colOff>
      <xdr:row>60</xdr:row>
      <xdr:rowOff>182976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58</xdr:col>
      <xdr:colOff>0</xdr:colOff>
      <xdr:row>47</xdr:row>
      <xdr:rowOff>0</xdr:rowOff>
    </xdr:from>
    <xdr:to>
      <xdr:col>63</xdr:col>
      <xdr:colOff>0</xdr:colOff>
      <xdr:row>60</xdr:row>
      <xdr:rowOff>182976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71</xdr:col>
      <xdr:colOff>0</xdr:colOff>
      <xdr:row>47</xdr:row>
      <xdr:rowOff>0</xdr:rowOff>
    </xdr:from>
    <xdr:to>
      <xdr:col>76</xdr:col>
      <xdr:colOff>0</xdr:colOff>
      <xdr:row>60</xdr:row>
      <xdr:rowOff>182976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84</xdr:col>
      <xdr:colOff>0</xdr:colOff>
      <xdr:row>47</xdr:row>
      <xdr:rowOff>0</xdr:rowOff>
    </xdr:from>
    <xdr:to>
      <xdr:col>89</xdr:col>
      <xdr:colOff>0</xdr:colOff>
      <xdr:row>60</xdr:row>
      <xdr:rowOff>182976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97</xdr:col>
      <xdr:colOff>0</xdr:colOff>
      <xdr:row>47</xdr:row>
      <xdr:rowOff>0</xdr:rowOff>
    </xdr:from>
    <xdr:to>
      <xdr:col>102</xdr:col>
      <xdr:colOff>0</xdr:colOff>
      <xdr:row>60</xdr:row>
      <xdr:rowOff>182976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123</xdr:col>
      <xdr:colOff>0</xdr:colOff>
      <xdr:row>46</xdr:row>
      <xdr:rowOff>0</xdr:rowOff>
    </xdr:from>
    <xdr:to>
      <xdr:col>128</xdr:col>
      <xdr:colOff>0</xdr:colOff>
      <xdr:row>59</xdr:row>
      <xdr:rowOff>182976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136</xdr:col>
      <xdr:colOff>0</xdr:colOff>
      <xdr:row>47</xdr:row>
      <xdr:rowOff>0</xdr:rowOff>
    </xdr:from>
    <xdr:to>
      <xdr:col>141</xdr:col>
      <xdr:colOff>0</xdr:colOff>
      <xdr:row>60</xdr:row>
      <xdr:rowOff>182976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83</xdr:col>
      <xdr:colOff>640773</xdr:colOff>
      <xdr:row>63</xdr:row>
      <xdr:rowOff>100444</xdr:rowOff>
    </xdr:from>
    <xdr:to>
      <xdr:col>89</xdr:col>
      <xdr:colOff>606137</xdr:colOff>
      <xdr:row>81</xdr:row>
      <xdr:rowOff>38099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90</xdr:col>
      <xdr:colOff>142874</xdr:colOff>
      <xdr:row>63</xdr:row>
      <xdr:rowOff>118381</xdr:rowOff>
    </xdr:from>
    <xdr:to>
      <xdr:col>96</xdr:col>
      <xdr:colOff>142874</xdr:colOff>
      <xdr:row>80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1081767</xdr:colOff>
      <xdr:row>66</xdr:row>
      <xdr:rowOff>23133</xdr:rowOff>
    </xdr:from>
    <xdr:to>
      <xdr:col>25</xdr:col>
      <xdr:colOff>578302</xdr:colOff>
      <xdr:row>82</xdr:row>
      <xdr:rowOff>153761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84</xdr:row>
      <xdr:rowOff>9525</xdr:rowOff>
    </xdr:from>
    <xdr:to>
      <xdr:col>25</xdr:col>
      <xdr:colOff>598714</xdr:colOff>
      <xdr:row>100</xdr:row>
      <xdr:rowOff>140153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266</xdr:col>
      <xdr:colOff>83605</xdr:colOff>
      <xdr:row>66</xdr:row>
      <xdr:rowOff>47180</xdr:rowOff>
    </xdr:from>
    <xdr:to>
      <xdr:col>271</xdr:col>
      <xdr:colOff>711134</xdr:colOff>
      <xdr:row>82</xdr:row>
      <xdr:rowOff>145792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273</xdr:col>
      <xdr:colOff>734786</xdr:colOff>
      <xdr:row>66</xdr:row>
      <xdr:rowOff>40822</xdr:rowOff>
    </xdr:from>
    <xdr:to>
      <xdr:col>279</xdr:col>
      <xdr:colOff>734786</xdr:colOff>
      <xdr:row>82</xdr:row>
      <xdr:rowOff>139434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283</xdr:col>
      <xdr:colOff>13608</xdr:colOff>
      <xdr:row>66</xdr:row>
      <xdr:rowOff>27214</xdr:rowOff>
    </xdr:from>
    <xdr:to>
      <xdr:col>289</xdr:col>
      <xdr:colOff>13608</xdr:colOff>
      <xdr:row>82</xdr:row>
      <xdr:rowOff>125826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290</xdr:col>
      <xdr:colOff>544285</xdr:colOff>
      <xdr:row>66</xdr:row>
      <xdr:rowOff>81643</xdr:rowOff>
    </xdr:from>
    <xdr:to>
      <xdr:col>296</xdr:col>
      <xdr:colOff>526967</xdr:colOff>
      <xdr:row>81</xdr:row>
      <xdr:rowOff>40822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266</xdr:col>
      <xdr:colOff>67235</xdr:colOff>
      <xdr:row>83</xdr:row>
      <xdr:rowOff>73959</xdr:rowOff>
    </xdr:from>
    <xdr:to>
      <xdr:col>271</xdr:col>
      <xdr:colOff>694764</xdr:colOff>
      <xdr:row>100</xdr:row>
      <xdr:rowOff>150159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273</xdr:col>
      <xdr:colOff>745191</xdr:colOff>
      <xdr:row>83</xdr:row>
      <xdr:rowOff>51546</xdr:rowOff>
    </xdr:from>
    <xdr:to>
      <xdr:col>279</xdr:col>
      <xdr:colOff>745191</xdr:colOff>
      <xdr:row>100</xdr:row>
      <xdr:rowOff>127746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282</xdr:col>
      <xdr:colOff>554691</xdr:colOff>
      <xdr:row>84</xdr:row>
      <xdr:rowOff>32336</xdr:rowOff>
    </xdr:from>
    <xdr:to>
      <xdr:col>288</xdr:col>
      <xdr:colOff>554691</xdr:colOff>
      <xdr:row>101</xdr:row>
      <xdr:rowOff>114938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303</xdr:col>
      <xdr:colOff>104670</xdr:colOff>
      <xdr:row>58</xdr:row>
      <xdr:rowOff>131884</xdr:rowOff>
    </xdr:from>
    <xdr:to>
      <xdr:col>309</xdr:col>
      <xdr:colOff>104670</xdr:colOff>
      <xdr:row>74</xdr:row>
      <xdr:rowOff>126442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1E0BF84-871F-4B60-B782-02B5132736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303</xdr:col>
      <xdr:colOff>258535</xdr:colOff>
      <xdr:row>83</xdr:row>
      <xdr:rowOff>16328</xdr:rowOff>
    </xdr:from>
    <xdr:to>
      <xdr:col>309</xdr:col>
      <xdr:colOff>258535</xdr:colOff>
      <xdr:row>99</xdr:row>
      <xdr:rowOff>146957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DE0156-5F52-425D-A9FC-236A39B97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86</xdr:col>
      <xdr:colOff>329046</xdr:colOff>
      <xdr:row>66</xdr:row>
      <xdr:rowOff>65808</xdr:rowOff>
    </xdr:from>
    <xdr:to>
      <xdr:col>91</xdr:col>
      <xdr:colOff>813955</xdr:colOff>
      <xdr:row>84</xdr:row>
      <xdr:rowOff>3462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93</xdr:col>
      <xdr:colOff>304596</xdr:colOff>
      <xdr:row>66</xdr:row>
      <xdr:rowOff>68254</xdr:rowOff>
    </xdr:from>
    <xdr:to>
      <xdr:col>98</xdr:col>
      <xdr:colOff>789505</xdr:colOff>
      <xdr:row>84</xdr:row>
      <xdr:rowOff>4889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86</xdr:col>
      <xdr:colOff>285749</xdr:colOff>
      <xdr:row>84</xdr:row>
      <xdr:rowOff>107576</xdr:rowOff>
    </xdr:from>
    <xdr:to>
      <xdr:col>91</xdr:col>
      <xdr:colOff>778808</xdr:colOff>
      <xdr:row>102</xdr:row>
      <xdr:rowOff>26894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93</xdr:col>
      <xdr:colOff>151280</xdr:colOff>
      <xdr:row>84</xdr:row>
      <xdr:rowOff>62752</xdr:rowOff>
    </xdr:from>
    <xdr:to>
      <xdr:col>98</xdr:col>
      <xdr:colOff>644338</xdr:colOff>
      <xdr:row>101</xdr:row>
      <xdr:rowOff>138952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450744</xdr:colOff>
      <xdr:row>69</xdr:row>
      <xdr:rowOff>71120</xdr:rowOff>
    </xdr:from>
    <xdr:to>
      <xdr:col>8</xdr:col>
      <xdr:colOff>0</xdr:colOff>
      <xdr:row>85</xdr:row>
      <xdr:rowOff>71120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69</xdr:row>
      <xdr:rowOff>19050</xdr:rowOff>
    </xdr:from>
    <xdr:to>
      <xdr:col>9</xdr:col>
      <xdr:colOff>285751</xdr:colOff>
      <xdr:row>85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254000</xdr:colOff>
      <xdr:row>69</xdr:row>
      <xdr:rowOff>52917</xdr:rowOff>
    </xdr:from>
    <xdr:to>
      <xdr:col>6</xdr:col>
      <xdr:colOff>70697</xdr:colOff>
      <xdr:row>85</xdr:row>
      <xdr:rowOff>52917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143</xdr:col>
      <xdr:colOff>0</xdr:colOff>
      <xdr:row>84</xdr:row>
      <xdr:rowOff>131234</xdr:rowOff>
    </xdr:from>
    <xdr:to>
      <xdr:col>152</xdr:col>
      <xdr:colOff>402168</xdr:colOff>
      <xdr:row>102</xdr:row>
      <xdr:rowOff>16934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129</xdr:col>
      <xdr:colOff>222250</xdr:colOff>
      <xdr:row>67</xdr:row>
      <xdr:rowOff>148166</xdr:rowOff>
    </xdr:from>
    <xdr:to>
      <xdr:col>134</xdr:col>
      <xdr:colOff>455083</xdr:colOff>
      <xdr:row>85</xdr:row>
      <xdr:rowOff>33866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134</xdr:col>
      <xdr:colOff>624417</xdr:colOff>
      <xdr:row>68</xdr:row>
      <xdr:rowOff>31750</xdr:rowOff>
    </xdr:from>
    <xdr:to>
      <xdr:col>139</xdr:col>
      <xdr:colOff>0</xdr:colOff>
      <xdr:row>85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134</xdr:col>
      <xdr:colOff>666750</xdr:colOff>
      <xdr:row>86</xdr:row>
      <xdr:rowOff>0</xdr:rowOff>
    </xdr:from>
    <xdr:to>
      <xdr:col>139</xdr:col>
      <xdr:colOff>0</xdr:colOff>
      <xdr:row>103</xdr:row>
      <xdr:rowOff>44450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129</xdr:col>
      <xdr:colOff>243417</xdr:colOff>
      <xdr:row>86</xdr:row>
      <xdr:rowOff>21168</xdr:rowOff>
    </xdr:from>
    <xdr:to>
      <xdr:col>134</xdr:col>
      <xdr:colOff>476250</xdr:colOff>
      <xdr:row>103</xdr:row>
      <xdr:rowOff>65618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143</xdr:col>
      <xdr:colOff>0</xdr:colOff>
      <xdr:row>68</xdr:row>
      <xdr:rowOff>84667</xdr:rowOff>
    </xdr:from>
    <xdr:to>
      <xdr:col>151</xdr:col>
      <xdr:colOff>603250</xdr:colOff>
      <xdr:row>85</xdr:row>
      <xdr:rowOff>129117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147</xdr:col>
      <xdr:colOff>381001</xdr:colOff>
      <xdr:row>49</xdr:row>
      <xdr:rowOff>84667</xdr:rowOff>
    </xdr:from>
    <xdr:to>
      <xdr:col>154</xdr:col>
      <xdr:colOff>137584</xdr:colOff>
      <xdr:row>66</xdr:row>
      <xdr:rowOff>129117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152</xdr:col>
      <xdr:colOff>148166</xdr:colOff>
      <xdr:row>69</xdr:row>
      <xdr:rowOff>21167</xdr:rowOff>
    </xdr:from>
    <xdr:to>
      <xdr:col>158</xdr:col>
      <xdr:colOff>592666</xdr:colOff>
      <xdr:row>86</xdr:row>
      <xdr:rowOff>65617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129</xdr:col>
      <xdr:colOff>137583</xdr:colOff>
      <xdr:row>103</xdr:row>
      <xdr:rowOff>148167</xdr:rowOff>
    </xdr:from>
    <xdr:to>
      <xdr:col>134</xdr:col>
      <xdr:colOff>370416</xdr:colOff>
      <xdr:row>121</xdr:row>
      <xdr:rowOff>33867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143</xdr:col>
      <xdr:colOff>0</xdr:colOff>
      <xdr:row>68</xdr:row>
      <xdr:rowOff>21167</xdr:rowOff>
    </xdr:from>
    <xdr:to>
      <xdr:col>145</xdr:col>
      <xdr:colOff>52916</xdr:colOff>
      <xdr:row>85</xdr:row>
      <xdr:rowOff>65617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9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143</xdr:col>
      <xdr:colOff>0</xdr:colOff>
      <xdr:row>86</xdr:row>
      <xdr:rowOff>95250</xdr:rowOff>
    </xdr:from>
    <xdr:to>
      <xdr:col>145</xdr:col>
      <xdr:colOff>179916</xdr:colOff>
      <xdr:row>103</xdr:row>
      <xdr:rowOff>139700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143</xdr:col>
      <xdr:colOff>0</xdr:colOff>
      <xdr:row>101</xdr:row>
      <xdr:rowOff>74083</xdr:rowOff>
    </xdr:from>
    <xdr:to>
      <xdr:col>144</xdr:col>
      <xdr:colOff>635001</xdr:colOff>
      <xdr:row>118</xdr:row>
      <xdr:rowOff>118533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9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138</xdr:col>
      <xdr:colOff>624417</xdr:colOff>
      <xdr:row>68</xdr:row>
      <xdr:rowOff>31750</xdr:rowOff>
    </xdr:from>
    <xdr:to>
      <xdr:col>143</xdr:col>
      <xdr:colOff>0</xdr:colOff>
      <xdr:row>85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138</xdr:col>
      <xdr:colOff>666750</xdr:colOff>
      <xdr:row>86</xdr:row>
      <xdr:rowOff>0</xdr:rowOff>
    </xdr:from>
    <xdr:to>
      <xdr:col>143</xdr:col>
      <xdr:colOff>0</xdr:colOff>
      <xdr:row>103</xdr:row>
      <xdr:rowOff>44450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ab\HPLC%20Results%20Pt%202018_09_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C"/>
      <sheetName val="Cat Batch"/>
      <sheetName val="Conc"/>
      <sheetName val="Cal"/>
      <sheetName val="Conditions"/>
      <sheetName val="Rxns Data"/>
      <sheetName val="Summary"/>
      <sheetName val="Feed"/>
    </sheetNames>
    <sheetDataSet>
      <sheetData sheetId="0"/>
      <sheetData sheetId="1">
        <row r="3">
          <cell r="U3">
            <v>0.8</v>
          </cell>
          <cell r="Y3">
            <v>3.1449303358181708E-3</v>
          </cell>
        </row>
      </sheetData>
      <sheetData sheetId="2">
        <row r="3">
          <cell r="D3">
            <v>92.093819999999994</v>
          </cell>
        </row>
      </sheetData>
      <sheetData sheetId="3"/>
      <sheetData sheetId="4"/>
      <sheetData sheetId="5"/>
      <sheetData sheetId="6"/>
      <sheetData sheetId="7">
        <row r="6">
          <cell r="EE6">
            <v>0</v>
          </cell>
          <cell r="EF6">
            <v>0</v>
          </cell>
          <cell r="EG6">
            <v>0</v>
          </cell>
          <cell r="EH6">
            <v>0</v>
          </cell>
          <cell r="EI6">
            <v>4</v>
          </cell>
          <cell r="EJ6">
            <v>5</v>
          </cell>
          <cell r="EK6">
            <v>6</v>
          </cell>
          <cell r="EL6">
            <v>7</v>
          </cell>
          <cell r="EM6">
            <v>8</v>
          </cell>
          <cell r="EN6">
            <v>9</v>
          </cell>
          <cell r="EO6">
            <v>10</v>
          </cell>
          <cell r="EP6">
            <v>23</v>
          </cell>
          <cell r="EQ6">
            <v>24</v>
          </cell>
          <cell r="ER6">
            <v>25</v>
          </cell>
          <cell r="ES6">
            <v>26</v>
          </cell>
          <cell r="ET6">
            <v>27</v>
          </cell>
          <cell r="EU6">
            <v>28</v>
          </cell>
          <cell r="EV6">
            <v>29</v>
          </cell>
          <cell r="EW6">
            <v>38</v>
          </cell>
          <cell r="EX6">
            <v>54</v>
          </cell>
          <cell r="EY6">
            <v>47</v>
          </cell>
          <cell r="EZ6">
            <v>48</v>
          </cell>
          <cell r="FA6">
            <v>50</v>
          </cell>
          <cell r="FB6">
            <v>51</v>
          </cell>
          <cell r="FC6">
            <v>62</v>
          </cell>
          <cell r="FD6">
            <v>71</v>
          </cell>
        </row>
        <row r="7">
          <cell r="EE7">
            <v>0</v>
          </cell>
          <cell r="EF7">
            <v>0</v>
          </cell>
          <cell r="EG7">
            <v>0</v>
          </cell>
          <cell r="EH7">
            <v>0</v>
          </cell>
        </row>
        <row r="9">
          <cell r="EE9">
            <v>17307</v>
          </cell>
          <cell r="EF9">
            <v>17361</v>
          </cell>
          <cell r="EG9">
            <v>17258</v>
          </cell>
          <cell r="EH9">
            <v>17356</v>
          </cell>
          <cell r="EI9">
            <v>13944</v>
          </cell>
          <cell r="EJ9" t="e">
            <v>#DIV/0!</v>
          </cell>
          <cell r="EK9">
            <v>13728.8</v>
          </cell>
          <cell r="EL9">
            <v>13857.6</v>
          </cell>
          <cell r="EM9">
            <v>13966</v>
          </cell>
          <cell r="EN9">
            <v>13884.2</v>
          </cell>
          <cell r="EO9">
            <v>14243.4</v>
          </cell>
          <cell r="EP9">
            <v>16940.666666666668</v>
          </cell>
          <cell r="EQ9">
            <v>14980.6</v>
          </cell>
          <cell r="ER9">
            <v>14909</v>
          </cell>
          <cell r="ES9">
            <v>15026.8</v>
          </cell>
          <cell r="ET9">
            <v>14910.4</v>
          </cell>
          <cell r="EU9" t="e">
            <v>#DIV/0!</v>
          </cell>
          <cell r="EV9">
            <v>14859.8</v>
          </cell>
          <cell r="EW9">
            <v>16477.2</v>
          </cell>
          <cell r="EX9">
            <v>16593.599999999999</v>
          </cell>
          <cell r="EY9">
            <v>16468</v>
          </cell>
          <cell r="EZ9">
            <v>16483.400000000001</v>
          </cell>
          <cell r="FA9">
            <v>16493.2</v>
          </cell>
          <cell r="FB9">
            <v>16481.400000000001</v>
          </cell>
          <cell r="FC9">
            <v>16818.400000000001</v>
          </cell>
          <cell r="FD9">
            <v>17249</v>
          </cell>
        </row>
        <row r="10">
          <cell r="EE10">
            <v>254592</v>
          </cell>
          <cell r="EF10">
            <v>254684</v>
          </cell>
          <cell r="EG10">
            <v>253967</v>
          </cell>
          <cell r="EH10">
            <v>254312</v>
          </cell>
          <cell r="EI10">
            <v>828327.6</v>
          </cell>
          <cell r="EJ10" t="e">
            <v>#DIV/0!</v>
          </cell>
          <cell r="EK10">
            <v>826677.4</v>
          </cell>
          <cell r="EL10">
            <v>836023.4</v>
          </cell>
          <cell r="EM10">
            <v>885865</v>
          </cell>
          <cell r="EN10">
            <v>957842</v>
          </cell>
          <cell r="EO10">
            <v>835016.8</v>
          </cell>
          <cell r="EP10">
            <v>267023.66666666669</v>
          </cell>
          <cell r="EQ10">
            <v>239892.6</v>
          </cell>
          <cell r="ER10">
            <v>242098.8</v>
          </cell>
          <cell r="ES10">
            <v>254035.6</v>
          </cell>
          <cell r="ET10">
            <v>243848</v>
          </cell>
          <cell r="EU10" t="e">
            <v>#DIV/0!</v>
          </cell>
          <cell r="EV10">
            <v>227393.2</v>
          </cell>
          <cell r="EW10">
            <v>119409.60000000001</v>
          </cell>
          <cell r="EX10">
            <v>116143.2</v>
          </cell>
          <cell r="EY10">
            <v>267680.40000000002</v>
          </cell>
          <cell r="EZ10">
            <v>115549.4</v>
          </cell>
          <cell r="FA10">
            <v>106822</v>
          </cell>
          <cell r="FB10">
            <v>116154.6</v>
          </cell>
          <cell r="FC10">
            <v>245653.6</v>
          </cell>
          <cell r="FD10">
            <v>253877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4"/>
  <sheetViews>
    <sheetView workbookViewId="0">
      <selection activeCell="F3" sqref="F3"/>
    </sheetView>
  </sheetViews>
  <sheetFormatPr defaultRowHeight="15.75" x14ac:dyDescent="0.25"/>
  <sheetData>
    <row r="1" spans="2:6" x14ac:dyDescent="0.25">
      <c r="B1" t="s">
        <v>144</v>
      </c>
      <c r="C1" t="s">
        <v>145</v>
      </c>
      <c r="D1" t="s">
        <v>148</v>
      </c>
      <c r="E1" t="s">
        <v>149</v>
      </c>
      <c r="F1" t="s">
        <v>150</v>
      </c>
    </row>
    <row r="2" spans="2:6" x14ac:dyDescent="0.25">
      <c r="B2" t="s">
        <v>138</v>
      </c>
      <c r="C2" t="s">
        <v>146</v>
      </c>
      <c r="D2">
        <v>518</v>
      </c>
      <c r="E2" s="80">
        <v>0.377</v>
      </c>
      <c r="F2">
        <v>195.08</v>
      </c>
    </row>
    <row r="3" spans="2:6" x14ac:dyDescent="0.25">
      <c r="B3" t="s">
        <v>142</v>
      </c>
      <c r="C3" t="s">
        <v>147</v>
      </c>
      <c r="D3">
        <v>251.26</v>
      </c>
      <c r="E3" s="80">
        <v>0.52</v>
      </c>
      <c r="F3">
        <v>186.21</v>
      </c>
    </row>
    <row r="4" spans="2:6" x14ac:dyDescent="0.25">
      <c r="B4" s="131" t="s">
        <v>143</v>
      </c>
      <c r="C4" t="s">
        <v>46</v>
      </c>
      <c r="D4">
        <v>12</v>
      </c>
      <c r="E4" s="80">
        <v>0</v>
      </c>
      <c r="F4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P110"/>
  <sheetViews>
    <sheetView zoomScale="90" zoomScaleNormal="90" workbookViewId="0">
      <pane xSplit="3" ySplit="2" topLeftCell="BZ9" activePane="bottomRight" state="frozen"/>
      <selection pane="topRight" activeCell="D1" sqref="D1"/>
      <selection pane="bottomLeft" activeCell="A3" sqref="A3"/>
      <selection pane="bottomRight" activeCell="DT3" sqref="DT3:DX3"/>
    </sheetView>
  </sheetViews>
  <sheetFormatPr defaultColWidth="9" defaultRowHeight="12.75" x14ac:dyDescent="0.2"/>
  <cols>
    <col min="1" max="1" width="9" style="51"/>
    <col min="2" max="2" width="23.125" style="52" bestFit="1" customWidth="1"/>
    <col min="3" max="3" width="9.375" style="53" bestFit="1" customWidth="1"/>
    <col min="4" max="4" width="9.125" style="54" bestFit="1" customWidth="1"/>
    <col min="5" max="8" width="10.375" style="54" bestFit="1" customWidth="1"/>
    <col min="9" max="9" width="8.625" style="54" bestFit="1" customWidth="1"/>
    <col min="10" max="13" width="10.375" style="54" bestFit="1" customWidth="1"/>
    <col min="14" max="14" width="8.625" style="54" bestFit="1" customWidth="1"/>
    <col min="15" max="18" width="10.375" style="54" bestFit="1" customWidth="1"/>
    <col min="19" max="19" width="8.625" style="54" bestFit="1" customWidth="1"/>
    <col min="20" max="23" width="10.375" style="54" bestFit="1" customWidth="1"/>
    <col min="24" max="24" width="8.625" style="54" bestFit="1" customWidth="1"/>
    <col min="25" max="28" width="10.375" style="54" bestFit="1" customWidth="1"/>
    <col min="29" max="29" width="8.625" style="54" bestFit="1" customWidth="1"/>
    <col min="30" max="33" width="10.375" style="54" bestFit="1" customWidth="1"/>
    <col min="34" max="34" width="8.625" style="54" bestFit="1" customWidth="1"/>
    <col min="35" max="38" width="10.375" style="54" bestFit="1" customWidth="1"/>
    <col min="39" max="39" width="8.625" style="54" bestFit="1" customWidth="1"/>
    <col min="40" max="43" width="10.375" style="54" bestFit="1" customWidth="1"/>
    <col min="44" max="44" width="8.625" style="54" bestFit="1" customWidth="1"/>
    <col min="45" max="48" width="10.375" style="54" bestFit="1" customWidth="1"/>
    <col min="49" max="49" width="8.625" style="54" bestFit="1" customWidth="1"/>
    <col min="50" max="53" width="10.375" style="54" bestFit="1" customWidth="1"/>
    <col min="54" max="54" width="8.625" style="54" bestFit="1" customWidth="1"/>
    <col min="55" max="58" width="10.375" style="54" bestFit="1" customWidth="1"/>
    <col min="59" max="59" width="8.625" style="54" bestFit="1" customWidth="1"/>
    <col min="60" max="63" width="10.375" style="54" bestFit="1" customWidth="1"/>
    <col min="64" max="64" width="8.625" style="54" bestFit="1" customWidth="1"/>
    <col min="65" max="68" width="10.375" style="54" bestFit="1" customWidth="1"/>
    <col min="69" max="73" width="9" style="54"/>
    <col min="74" max="74" width="8.625" style="54" bestFit="1" customWidth="1"/>
    <col min="75" max="78" width="10.375" style="54" bestFit="1" customWidth="1"/>
    <col min="79" max="79" width="8.625" style="54" bestFit="1" customWidth="1"/>
    <col min="80" max="83" width="10.375" style="54" bestFit="1" customWidth="1"/>
    <col min="84" max="84" width="8.625" style="54" bestFit="1" customWidth="1"/>
    <col min="85" max="88" width="10.375" style="54" bestFit="1" customWidth="1"/>
    <col min="89" max="89" width="8.625" style="54" bestFit="1" customWidth="1"/>
    <col min="90" max="93" width="10.375" style="54" bestFit="1" customWidth="1"/>
    <col min="94" max="94" width="8.625" style="54" bestFit="1" customWidth="1"/>
    <col min="95" max="101" width="10.375" style="54" bestFit="1" customWidth="1"/>
    <col min="102" max="102" width="8.625" style="54" bestFit="1" customWidth="1"/>
    <col min="103" max="128" width="10.375" style="54" bestFit="1" customWidth="1"/>
    <col min="129" max="129" width="9" style="54"/>
    <col min="130" max="130" width="14.5" style="54" bestFit="1" customWidth="1"/>
    <col min="131" max="132" width="10.875" style="54" bestFit="1" customWidth="1"/>
    <col min="133" max="134" width="10.375" style="54" bestFit="1" customWidth="1"/>
    <col min="135" max="146" width="10" style="54" bestFit="1" customWidth="1"/>
    <col min="147" max="16384" width="9" style="54"/>
  </cols>
  <sheetData>
    <row r="1" spans="1:146" x14ac:dyDescent="0.2">
      <c r="A1" s="51" t="s">
        <v>57</v>
      </c>
      <c r="BR1" s="75"/>
      <c r="BS1" s="75"/>
      <c r="BT1" s="75"/>
      <c r="BU1" s="75"/>
    </row>
    <row r="2" spans="1:146" s="56" customFormat="1" ht="89.25" x14ac:dyDescent="0.25">
      <c r="B2" s="62" t="s">
        <v>52</v>
      </c>
      <c r="C2" s="61"/>
      <c r="I2" s="134" t="s">
        <v>112</v>
      </c>
      <c r="S2" s="56" t="s">
        <v>250</v>
      </c>
      <c r="X2" s="134" t="s">
        <v>180</v>
      </c>
      <c r="AC2" s="135" t="s">
        <v>251</v>
      </c>
      <c r="AH2" s="56" t="s">
        <v>177</v>
      </c>
      <c r="AM2" s="135" t="s">
        <v>178</v>
      </c>
      <c r="AR2" s="135" t="s">
        <v>179</v>
      </c>
      <c r="AW2" s="135" t="s">
        <v>297</v>
      </c>
      <c r="AX2" s="135"/>
      <c r="AY2" s="135"/>
      <c r="AZ2" s="135"/>
      <c r="BA2" s="135"/>
      <c r="BB2" s="135" t="s">
        <v>298</v>
      </c>
      <c r="BC2" s="135"/>
      <c r="BD2" s="135"/>
      <c r="BE2" s="135"/>
      <c r="BF2" s="135"/>
      <c r="BG2" s="135" t="s">
        <v>299</v>
      </c>
      <c r="BH2" s="135"/>
      <c r="BI2" s="135"/>
      <c r="BJ2" s="135"/>
      <c r="BK2" s="135"/>
      <c r="BL2" s="135" t="s">
        <v>300</v>
      </c>
      <c r="BM2" s="135"/>
      <c r="BN2" s="135"/>
      <c r="BO2" s="135"/>
      <c r="BP2" s="135"/>
      <c r="BQ2" s="134" t="str">
        <f t="shared" ref="BQ2:DI2" si="0">BQ8</f>
        <v>Gly300-D-1-S1</v>
      </c>
      <c r="BR2" s="134" t="str">
        <f t="shared" si="0"/>
        <v>Gly300-D-1-S1</v>
      </c>
      <c r="BS2" s="134" t="str">
        <f t="shared" si="0"/>
        <v>Gly300-D-1-S1</v>
      </c>
      <c r="BT2" s="134" t="str">
        <f t="shared" si="0"/>
        <v>Gly300-D-1-S1</v>
      </c>
      <c r="BU2" s="134" t="str">
        <f t="shared" si="0"/>
        <v>Gly300-D-1-S1</v>
      </c>
      <c r="BV2" s="134" t="str">
        <f t="shared" si="0"/>
        <v>Gly300-D-1-S2</v>
      </c>
      <c r="BW2" s="134" t="str">
        <f t="shared" si="0"/>
        <v>Gly300-D-1-S2</v>
      </c>
      <c r="BX2" s="134" t="str">
        <f t="shared" si="0"/>
        <v>Gly300-D-1-S2</v>
      </c>
      <c r="BY2" s="134" t="str">
        <f t="shared" si="0"/>
        <v>Gly300-D-1-S2</v>
      </c>
      <c r="BZ2" s="134" t="str">
        <f t="shared" si="0"/>
        <v>Gly300-D-1-S2</v>
      </c>
      <c r="CA2" s="134" t="str">
        <f t="shared" si="0"/>
        <v>Gly300-D-1-S3</v>
      </c>
      <c r="CB2" s="134" t="str">
        <f t="shared" si="0"/>
        <v>Gly300-D-1-S3</v>
      </c>
      <c r="CC2" s="134" t="str">
        <f t="shared" si="0"/>
        <v>Gly300-D-1-S3</v>
      </c>
      <c r="CD2" s="134" t="str">
        <f t="shared" si="0"/>
        <v>Gly300-D-1-S3</v>
      </c>
      <c r="CE2" s="134" t="str">
        <f t="shared" si="0"/>
        <v>Gly300-D-1-S3</v>
      </c>
      <c r="CF2" s="134" t="str">
        <f t="shared" si="0"/>
        <v>Gly300-D-1-S4</v>
      </c>
      <c r="CG2" s="134" t="str">
        <f t="shared" si="0"/>
        <v>Gly300-D-1-S4</v>
      </c>
      <c r="CH2" s="134" t="str">
        <f t="shared" si="0"/>
        <v>Gly300-D-1-S4</v>
      </c>
      <c r="CI2" s="134" t="str">
        <f t="shared" si="0"/>
        <v>Gly300-D-1-S4</v>
      </c>
      <c r="CJ2" s="134" t="str">
        <f t="shared" si="0"/>
        <v>Gly300-D-1-S4</v>
      </c>
      <c r="CK2" s="134" t="str">
        <f t="shared" si="0"/>
        <v>Gly300-D-1-S5</v>
      </c>
      <c r="CL2" s="134" t="str">
        <f t="shared" si="0"/>
        <v>Gly300-D-1-S5</v>
      </c>
      <c r="CM2" s="134" t="str">
        <f t="shared" si="0"/>
        <v>Gly300-D-1-S5</v>
      </c>
      <c r="CN2" s="134" t="str">
        <f t="shared" si="0"/>
        <v>Gly300-D-1-S5</v>
      </c>
      <c r="CO2" s="134" t="str">
        <f t="shared" si="0"/>
        <v>Gly300-D-1-S5</v>
      </c>
      <c r="CP2" s="134" t="str">
        <f t="shared" si="0"/>
        <v>Gly300-D-1-S6</v>
      </c>
      <c r="CQ2" s="134" t="str">
        <f t="shared" si="0"/>
        <v>Gly300-D-1-S6</v>
      </c>
      <c r="CR2" s="134" t="str">
        <f t="shared" si="0"/>
        <v>Gly300-D-1-S6</v>
      </c>
      <c r="CS2" s="134" t="str">
        <f t="shared" si="0"/>
        <v>Gly300-D-1-S6</v>
      </c>
      <c r="CT2" s="134" t="str">
        <f t="shared" si="0"/>
        <v>Gly300-D-1-S6</v>
      </c>
      <c r="CU2" s="134" t="str">
        <f t="shared" si="0"/>
        <v>Gly300-D-1-S7</v>
      </c>
      <c r="CV2" s="134" t="str">
        <f t="shared" si="0"/>
        <v>Gly300-D-1-S7</v>
      </c>
      <c r="CW2" s="134" t="str">
        <f t="shared" si="0"/>
        <v>Gly300-D-1-S7</v>
      </c>
      <c r="CX2" s="134" t="str">
        <f t="shared" si="0"/>
        <v>Gly300-D-1-S7</v>
      </c>
      <c r="CY2" s="134" t="str">
        <f t="shared" si="0"/>
        <v>Gly300-D-1-S7</v>
      </c>
      <c r="CZ2" s="134" t="str">
        <f t="shared" si="0"/>
        <v>Gly300-D-1-S8</v>
      </c>
      <c r="DA2" s="134" t="str">
        <f t="shared" si="0"/>
        <v>Gly300-D-1-S8</v>
      </c>
      <c r="DB2" s="134" t="str">
        <f t="shared" si="0"/>
        <v>Gly300-D-1-S8</v>
      </c>
      <c r="DC2" s="134" t="str">
        <f t="shared" si="0"/>
        <v>Gly300-D-1-S8</v>
      </c>
      <c r="DD2" s="134" t="str">
        <f t="shared" si="0"/>
        <v>Gly300-D-1-S8</v>
      </c>
      <c r="DE2" s="134" t="str">
        <f t="shared" si="0"/>
        <v>Gly300-D-1-Ret</v>
      </c>
      <c r="DF2" s="134" t="str">
        <f t="shared" si="0"/>
        <v>Gly300-D-1-Ret</v>
      </c>
      <c r="DG2" s="134" t="str">
        <f t="shared" si="0"/>
        <v>Gly300-D-1-Ret</v>
      </c>
      <c r="DH2" s="134" t="str">
        <f t="shared" si="0"/>
        <v>Gly300-D-1-Ret</v>
      </c>
      <c r="DI2" s="134" t="str">
        <f t="shared" si="0"/>
        <v>Gly300-D-1-Ret</v>
      </c>
      <c r="DJ2" s="134" t="str">
        <f t="shared" ref="DJ2:DN2" si="1">DJ8</f>
        <v>Gly300-D-1-water-clean-after2hr</v>
      </c>
      <c r="DK2" s="134" t="str">
        <f t="shared" si="1"/>
        <v>Gly300-D-1-water-clean-after2hr</v>
      </c>
      <c r="DL2" s="134" t="str">
        <f t="shared" si="1"/>
        <v>Gly300-D-1-water-clean-after2hr</v>
      </c>
      <c r="DM2" s="134" t="str">
        <f t="shared" si="1"/>
        <v>Gly300-D-1-water-clean-after2hr</v>
      </c>
      <c r="DN2" s="134" t="str">
        <f t="shared" si="1"/>
        <v>Gly300-D-1-water-clean-after2hr</v>
      </c>
      <c r="DO2" s="134" t="str">
        <f t="shared" ref="DO2:DS2" si="2">DO8</f>
        <v>Gly300-D-1-water-clean-after4hr</v>
      </c>
      <c r="DP2" s="134" t="str">
        <f t="shared" si="2"/>
        <v>Gly300-D-1-water-clean-after4hr</v>
      </c>
      <c r="DQ2" s="134" t="str">
        <f t="shared" si="2"/>
        <v>Gly300-D-1-water-clean-after4hr</v>
      </c>
      <c r="DR2" s="134" t="str">
        <f t="shared" si="2"/>
        <v>Gly300-D-1-water-clean-after4hr</v>
      </c>
      <c r="DS2" s="134" t="str">
        <f t="shared" si="2"/>
        <v>Gly300-D-1-water-clean-after4hr</v>
      </c>
      <c r="DT2" s="134" t="str">
        <f t="shared" ref="DT2:DX2" si="3">DT8</f>
        <v>Gly300-D-2-Pretreatment-water</v>
      </c>
      <c r="DU2" s="134" t="str">
        <f t="shared" si="3"/>
        <v>Gly300-D-2-Pretreatment-water</v>
      </c>
      <c r="DV2" s="134" t="str">
        <f t="shared" si="3"/>
        <v>Gly300-D-2-Pretreatment-water</v>
      </c>
      <c r="DW2" s="134" t="str">
        <f t="shared" si="3"/>
        <v>Gly300-D-2-Pretreatment-water</v>
      </c>
      <c r="DX2" s="134" t="str">
        <f t="shared" si="3"/>
        <v>Gly300-D-2-Pretreatment-water</v>
      </c>
    </row>
    <row r="3" spans="1:146" s="56" customFormat="1" ht="15" x14ac:dyDescent="0.25">
      <c r="B3" s="62" t="s">
        <v>60</v>
      </c>
      <c r="C3" s="61"/>
      <c r="D3" s="56">
        <v>1</v>
      </c>
      <c r="E3" s="56">
        <v>1</v>
      </c>
      <c r="F3" s="56">
        <v>1</v>
      </c>
      <c r="G3" s="56">
        <v>1</v>
      </c>
      <c r="H3" s="56">
        <v>1</v>
      </c>
      <c r="I3" s="56">
        <v>1</v>
      </c>
      <c r="J3" s="56">
        <v>1</v>
      </c>
      <c r="K3" s="56">
        <v>1</v>
      </c>
      <c r="L3" s="56">
        <v>1</v>
      </c>
      <c r="M3" s="56">
        <v>1</v>
      </c>
      <c r="N3" s="56">
        <v>5</v>
      </c>
      <c r="O3" s="56">
        <v>5</v>
      </c>
      <c r="P3" s="56">
        <v>5</v>
      </c>
      <c r="Q3" s="56">
        <v>5</v>
      </c>
      <c r="R3" s="56">
        <v>5</v>
      </c>
      <c r="S3" s="56">
        <v>17</v>
      </c>
      <c r="T3" s="56">
        <v>17</v>
      </c>
      <c r="U3" s="56">
        <v>17</v>
      </c>
      <c r="V3" s="56">
        <v>17</v>
      </c>
      <c r="W3" s="56">
        <v>17</v>
      </c>
      <c r="X3" s="56">
        <v>18</v>
      </c>
      <c r="Y3" s="56">
        <v>18</v>
      </c>
      <c r="Z3" s="56">
        <v>18</v>
      </c>
      <c r="AA3" s="56">
        <v>18</v>
      </c>
      <c r="AB3" s="56">
        <v>18</v>
      </c>
      <c r="AC3" s="56">
        <v>19</v>
      </c>
      <c r="AD3" s="56">
        <v>19</v>
      </c>
      <c r="AE3" s="56">
        <v>19</v>
      </c>
      <c r="AF3" s="56">
        <v>19</v>
      </c>
      <c r="AG3" s="56">
        <v>19</v>
      </c>
      <c r="AH3" s="56">
        <v>20</v>
      </c>
      <c r="AI3" s="56">
        <v>20</v>
      </c>
      <c r="AJ3" s="56">
        <v>20</v>
      </c>
      <c r="AK3" s="56">
        <v>20</v>
      </c>
      <c r="AL3" s="56">
        <v>20</v>
      </c>
      <c r="AM3" s="56">
        <v>21</v>
      </c>
      <c r="AN3" s="56">
        <v>21</v>
      </c>
      <c r="AO3" s="56">
        <v>21</v>
      </c>
      <c r="AP3" s="56">
        <v>21</v>
      </c>
      <c r="AQ3" s="56">
        <v>21</v>
      </c>
      <c r="AR3" s="56">
        <v>22</v>
      </c>
      <c r="AS3" s="56">
        <v>22</v>
      </c>
      <c r="AT3" s="56">
        <v>22</v>
      </c>
      <c r="AU3" s="56">
        <v>22</v>
      </c>
      <c r="AV3" s="56">
        <v>22</v>
      </c>
      <c r="AW3" s="56">
        <v>80</v>
      </c>
      <c r="AX3" s="56">
        <v>80</v>
      </c>
      <c r="AY3" s="56">
        <v>80</v>
      </c>
      <c r="AZ3" s="56">
        <v>80</v>
      </c>
      <c r="BA3" s="56">
        <v>80</v>
      </c>
      <c r="BB3" s="56">
        <v>81</v>
      </c>
      <c r="BC3" s="56">
        <v>81</v>
      </c>
      <c r="BD3" s="56">
        <v>81</v>
      </c>
      <c r="BE3" s="56">
        <v>81</v>
      </c>
      <c r="BF3" s="56">
        <v>81</v>
      </c>
      <c r="BG3" s="56">
        <v>82</v>
      </c>
      <c r="BH3" s="56">
        <v>82</v>
      </c>
      <c r="BI3" s="56">
        <v>82</v>
      </c>
      <c r="BJ3" s="56">
        <v>82</v>
      </c>
      <c r="BK3" s="56">
        <v>82</v>
      </c>
      <c r="BL3" s="56">
        <v>83</v>
      </c>
      <c r="BM3" s="56">
        <v>83</v>
      </c>
      <c r="BN3" s="56">
        <v>83</v>
      </c>
      <c r="BO3" s="56">
        <v>83</v>
      </c>
      <c r="BP3" s="56">
        <v>83</v>
      </c>
      <c r="BQ3" s="56">
        <v>71</v>
      </c>
      <c r="BR3" s="56">
        <v>71</v>
      </c>
      <c r="BS3" s="56">
        <v>71</v>
      </c>
      <c r="BT3" s="56">
        <v>71</v>
      </c>
      <c r="BU3" s="56">
        <v>71</v>
      </c>
      <c r="BV3" s="56">
        <v>72</v>
      </c>
      <c r="BW3" s="56">
        <v>72</v>
      </c>
      <c r="BX3" s="56">
        <v>72</v>
      </c>
      <c r="BY3" s="56">
        <v>72</v>
      </c>
      <c r="BZ3" s="56">
        <v>72</v>
      </c>
      <c r="CA3" s="56">
        <v>73</v>
      </c>
      <c r="CB3" s="56">
        <v>73</v>
      </c>
      <c r="CC3" s="56">
        <v>73</v>
      </c>
      <c r="CD3" s="56">
        <v>73</v>
      </c>
      <c r="CE3" s="56">
        <v>73</v>
      </c>
      <c r="CF3" s="56">
        <v>74</v>
      </c>
      <c r="CG3" s="56">
        <v>74</v>
      </c>
      <c r="CH3" s="56">
        <v>74</v>
      </c>
      <c r="CI3" s="56">
        <v>74</v>
      </c>
      <c r="CJ3" s="56">
        <v>74</v>
      </c>
      <c r="CK3" s="56">
        <v>75</v>
      </c>
      <c r="CL3" s="56">
        <v>75</v>
      </c>
      <c r="CM3" s="56">
        <v>75</v>
      </c>
      <c r="CN3" s="56">
        <v>75</v>
      </c>
      <c r="CO3" s="56">
        <v>75</v>
      </c>
      <c r="CP3" s="56">
        <v>76</v>
      </c>
      <c r="CQ3" s="56">
        <v>76</v>
      </c>
      <c r="CR3" s="56">
        <v>76</v>
      </c>
      <c r="CS3" s="56">
        <v>76</v>
      </c>
      <c r="CT3" s="56">
        <v>76</v>
      </c>
      <c r="CU3" s="56">
        <v>77</v>
      </c>
      <c r="CV3" s="56">
        <v>77</v>
      </c>
      <c r="CW3" s="56">
        <v>77</v>
      </c>
      <c r="CX3" s="56">
        <v>77</v>
      </c>
      <c r="CY3" s="56">
        <v>77</v>
      </c>
      <c r="CZ3" s="56">
        <v>78</v>
      </c>
      <c r="DA3" s="56">
        <v>78</v>
      </c>
      <c r="DB3" s="56">
        <v>78</v>
      </c>
      <c r="DC3" s="56">
        <v>78</v>
      </c>
      <c r="DD3" s="56">
        <v>78</v>
      </c>
      <c r="DE3" s="56">
        <v>79</v>
      </c>
      <c r="DF3" s="56">
        <v>79</v>
      </c>
      <c r="DG3" s="56">
        <v>79</v>
      </c>
      <c r="DH3" s="56">
        <v>79</v>
      </c>
      <c r="DI3" s="56">
        <v>79</v>
      </c>
      <c r="DJ3" s="56">
        <v>84</v>
      </c>
      <c r="DK3" s="56">
        <v>84</v>
      </c>
      <c r="DL3" s="56">
        <v>84</v>
      </c>
      <c r="DM3" s="56">
        <v>84</v>
      </c>
      <c r="DN3" s="56">
        <v>84</v>
      </c>
      <c r="DO3" s="56">
        <v>85</v>
      </c>
      <c r="DP3" s="56">
        <v>85</v>
      </c>
      <c r="DQ3" s="56">
        <v>85</v>
      </c>
      <c r="DR3" s="56">
        <v>85</v>
      </c>
      <c r="DS3" s="56">
        <v>85</v>
      </c>
      <c r="DT3" s="56">
        <v>86</v>
      </c>
      <c r="DU3" s="56">
        <v>86</v>
      </c>
      <c r="DV3" s="56">
        <v>86</v>
      </c>
      <c r="DW3" s="56">
        <v>86</v>
      </c>
      <c r="DX3" s="56">
        <v>86</v>
      </c>
      <c r="EA3" s="56">
        <v>1</v>
      </c>
      <c r="EB3" s="56">
        <v>1</v>
      </c>
      <c r="EC3" s="56">
        <v>5</v>
      </c>
      <c r="ED3" s="56">
        <v>17</v>
      </c>
      <c r="EE3" s="56">
        <v>18</v>
      </c>
      <c r="EF3" s="56">
        <v>19</v>
      </c>
      <c r="EG3" s="56">
        <v>20</v>
      </c>
      <c r="EH3" s="56">
        <v>21</v>
      </c>
      <c r="EI3" s="56">
        <v>22</v>
      </c>
      <c r="EJ3" s="56">
        <v>80</v>
      </c>
      <c r="EK3" s="56">
        <v>81</v>
      </c>
      <c r="EL3" s="56">
        <v>82</v>
      </c>
      <c r="EM3" s="56">
        <v>83</v>
      </c>
    </row>
    <row r="4" spans="1:146" s="56" customFormat="1" ht="15" x14ac:dyDescent="0.25">
      <c r="B4" s="62" t="s">
        <v>53</v>
      </c>
      <c r="C4" s="61"/>
      <c r="D4" s="56">
        <v>1</v>
      </c>
      <c r="E4" s="56">
        <v>2</v>
      </c>
      <c r="F4" s="56">
        <v>3</v>
      </c>
      <c r="G4" s="56">
        <v>4</v>
      </c>
      <c r="H4" s="56">
        <v>5</v>
      </c>
      <c r="I4" s="56">
        <v>1</v>
      </c>
      <c r="J4" s="56">
        <v>2</v>
      </c>
      <c r="K4" s="56">
        <v>3</v>
      </c>
      <c r="L4" s="56">
        <v>4</v>
      </c>
      <c r="M4" s="56">
        <v>5</v>
      </c>
      <c r="N4" s="56">
        <v>1</v>
      </c>
      <c r="O4" s="56">
        <v>2</v>
      </c>
      <c r="P4" s="56">
        <v>3</v>
      </c>
      <c r="Q4" s="56">
        <v>4</v>
      </c>
      <c r="R4" s="56">
        <v>5</v>
      </c>
      <c r="S4" s="56">
        <v>1</v>
      </c>
      <c r="T4" s="56">
        <v>2</v>
      </c>
      <c r="U4" s="56">
        <v>3</v>
      </c>
      <c r="V4" s="56">
        <v>4</v>
      </c>
      <c r="W4" s="56">
        <v>5</v>
      </c>
      <c r="X4" s="56">
        <v>1</v>
      </c>
      <c r="Y4" s="56">
        <v>2</v>
      </c>
      <c r="Z4" s="56">
        <v>3</v>
      </c>
      <c r="AA4" s="56">
        <v>2</v>
      </c>
      <c r="AB4" s="56">
        <v>3</v>
      </c>
      <c r="AC4" s="56">
        <v>1</v>
      </c>
      <c r="AD4" s="56">
        <v>2</v>
      </c>
      <c r="AE4" s="56">
        <v>3</v>
      </c>
      <c r="AF4" s="56">
        <v>2</v>
      </c>
      <c r="AG4" s="56">
        <v>3</v>
      </c>
      <c r="AH4" s="56">
        <v>1</v>
      </c>
      <c r="AI4" s="56">
        <v>2</v>
      </c>
      <c r="AJ4" s="56">
        <v>3</v>
      </c>
      <c r="AK4" s="56">
        <v>4</v>
      </c>
      <c r="AL4" s="56">
        <v>5</v>
      </c>
      <c r="AM4" s="56">
        <v>1</v>
      </c>
      <c r="AN4" s="56">
        <v>2</v>
      </c>
      <c r="AO4" s="56">
        <v>3</v>
      </c>
      <c r="AP4" s="56">
        <v>4</v>
      </c>
      <c r="AQ4" s="56">
        <v>5</v>
      </c>
      <c r="AR4" s="56">
        <v>1</v>
      </c>
      <c r="AS4" s="56">
        <v>2</v>
      </c>
      <c r="AT4" s="56">
        <v>3</v>
      </c>
      <c r="AU4" s="56">
        <v>4</v>
      </c>
      <c r="AV4" s="56">
        <v>5</v>
      </c>
      <c r="AW4" s="56">
        <v>1</v>
      </c>
      <c r="AX4" s="56">
        <v>2</v>
      </c>
      <c r="AY4" s="56">
        <v>3</v>
      </c>
      <c r="AZ4" s="56">
        <v>4</v>
      </c>
      <c r="BA4" s="56">
        <v>5</v>
      </c>
      <c r="BB4" s="56">
        <v>1</v>
      </c>
      <c r="BC4" s="56">
        <v>2</v>
      </c>
      <c r="BD4" s="56">
        <v>3</v>
      </c>
      <c r="BE4" s="56">
        <v>4</v>
      </c>
      <c r="BF4" s="56">
        <v>5</v>
      </c>
      <c r="BG4" s="56">
        <v>1</v>
      </c>
      <c r="BH4" s="56">
        <v>2</v>
      </c>
      <c r="BI4" s="56">
        <v>3</v>
      </c>
      <c r="BJ4" s="56">
        <v>4</v>
      </c>
      <c r="BK4" s="56">
        <v>5</v>
      </c>
      <c r="BL4" s="56">
        <v>1</v>
      </c>
      <c r="BM4" s="56">
        <v>2</v>
      </c>
      <c r="BN4" s="56">
        <v>3</v>
      </c>
      <c r="BO4" s="56">
        <v>4</v>
      </c>
      <c r="BP4" s="56">
        <v>5</v>
      </c>
      <c r="BQ4" s="56">
        <v>1</v>
      </c>
      <c r="BR4" s="56">
        <v>2</v>
      </c>
      <c r="BS4" s="56">
        <v>3</v>
      </c>
      <c r="BT4" s="56">
        <v>4</v>
      </c>
      <c r="BU4" s="56">
        <v>5</v>
      </c>
      <c r="BV4" s="56">
        <v>1</v>
      </c>
      <c r="BW4" s="56">
        <v>2</v>
      </c>
      <c r="BX4" s="56">
        <v>3</v>
      </c>
      <c r="BY4" s="56">
        <v>4</v>
      </c>
      <c r="BZ4" s="56">
        <v>5</v>
      </c>
      <c r="CA4" s="56">
        <v>1</v>
      </c>
      <c r="CB4" s="56">
        <v>2</v>
      </c>
      <c r="CC4" s="56">
        <v>3</v>
      </c>
      <c r="CD4" s="56">
        <v>4</v>
      </c>
      <c r="CE4" s="56">
        <v>5</v>
      </c>
      <c r="CF4" s="56">
        <v>1</v>
      </c>
      <c r="CG4" s="56">
        <v>2</v>
      </c>
      <c r="CH4" s="56">
        <v>3</v>
      </c>
      <c r="CI4" s="56">
        <v>4</v>
      </c>
      <c r="CJ4" s="56">
        <v>5</v>
      </c>
      <c r="CK4" s="56">
        <v>1</v>
      </c>
      <c r="CL4" s="56">
        <v>2</v>
      </c>
      <c r="CM4" s="56">
        <v>3</v>
      </c>
      <c r="CN4" s="56">
        <v>4</v>
      </c>
      <c r="CO4" s="56">
        <v>5</v>
      </c>
      <c r="CP4" s="56">
        <v>1</v>
      </c>
      <c r="CQ4" s="56">
        <v>2</v>
      </c>
      <c r="CR4" s="56">
        <v>3</v>
      </c>
      <c r="CS4" s="56">
        <v>4</v>
      </c>
      <c r="CT4" s="56">
        <v>5</v>
      </c>
      <c r="CU4" s="56">
        <v>1</v>
      </c>
      <c r="CV4" s="56">
        <v>2</v>
      </c>
      <c r="CW4" s="56">
        <v>3</v>
      </c>
      <c r="CX4" s="56">
        <v>4</v>
      </c>
      <c r="CY4" s="56">
        <v>5</v>
      </c>
      <c r="CZ4" s="56">
        <v>1</v>
      </c>
      <c r="DA4" s="56">
        <v>2</v>
      </c>
      <c r="DB4" s="56">
        <v>3</v>
      </c>
      <c r="DC4" s="56">
        <v>4</v>
      </c>
      <c r="DD4" s="56">
        <v>5</v>
      </c>
      <c r="DE4" s="56">
        <v>1</v>
      </c>
      <c r="DF4" s="56">
        <v>2</v>
      </c>
      <c r="DG4" s="56">
        <v>3</v>
      </c>
      <c r="DH4" s="56">
        <v>4</v>
      </c>
      <c r="DI4" s="56">
        <v>5</v>
      </c>
      <c r="DJ4" s="56">
        <v>1</v>
      </c>
      <c r="DK4" s="56">
        <v>2</v>
      </c>
      <c r="DL4" s="56">
        <v>3</v>
      </c>
      <c r="DM4" s="56">
        <v>4</v>
      </c>
      <c r="DN4" s="56">
        <v>5</v>
      </c>
      <c r="DO4" s="56">
        <v>1</v>
      </c>
      <c r="DP4" s="56">
        <v>2</v>
      </c>
      <c r="DQ4" s="56">
        <v>3</v>
      </c>
      <c r="DR4" s="56">
        <v>4</v>
      </c>
      <c r="DS4" s="56">
        <v>5</v>
      </c>
      <c r="DT4" s="56">
        <v>1</v>
      </c>
      <c r="DU4" s="56">
        <v>2</v>
      </c>
      <c r="DV4" s="56">
        <v>3</v>
      </c>
      <c r="DW4" s="56">
        <v>4</v>
      </c>
      <c r="DX4" s="56">
        <v>5</v>
      </c>
    </row>
    <row r="5" spans="1:146" s="56" customFormat="1" ht="15" x14ac:dyDescent="0.25">
      <c r="B5" s="62" t="s">
        <v>86</v>
      </c>
      <c r="C5" s="61"/>
      <c r="D5" s="56">
        <v>1</v>
      </c>
      <c r="E5" s="56">
        <v>1</v>
      </c>
      <c r="F5" s="56">
        <v>1</v>
      </c>
      <c r="G5" s="56">
        <v>1</v>
      </c>
      <c r="H5" s="56">
        <v>1</v>
      </c>
      <c r="I5" s="56">
        <v>1</v>
      </c>
      <c r="J5" s="56">
        <v>1</v>
      </c>
      <c r="K5" s="56">
        <v>1</v>
      </c>
      <c r="L5" s="56">
        <v>1</v>
      </c>
      <c r="M5" s="56">
        <v>1</v>
      </c>
      <c r="N5" s="56">
        <v>1</v>
      </c>
      <c r="O5" s="56">
        <v>1</v>
      </c>
      <c r="P5" s="56">
        <v>1</v>
      </c>
      <c r="Q5" s="56">
        <v>1</v>
      </c>
      <c r="R5" s="56">
        <v>1</v>
      </c>
      <c r="S5" s="56">
        <v>1</v>
      </c>
      <c r="T5" s="56">
        <v>1</v>
      </c>
      <c r="U5" s="56">
        <v>1</v>
      </c>
      <c r="V5" s="56">
        <v>1</v>
      </c>
      <c r="W5" s="56">
        <v>1</v>
      </c>
      <c r="X5" s="56">
        <v>1</v>
      </c>
      <c r="Y5" s="56">
        <v>1</v>
      </c>
      <c r="Z5" s="56">
        <v>1</v>
      </c>
      <c r="AA5" s="56">
        <v>1</v>
      </c>
      <c r="AB5" s="56">
        <v>1</v>
      </c>
      <c r="AC5" s="56">
        <v>1</v>
      </c>
      <c r="AD5" s="56">
        <v>1</v>
      </c>
      <c r="AE5" s="56">
        <v>1</v>
      </c>
      <c r="AF5" s="56">
        <v>1</v>
      </c>
      <c r="AG5" s="56">
        <v>1</v>
      </c>
      <c r="AH5" s="56">
        <v>1</v>
      </c>
      <c r="AI5" s="56">
        <v>1</v>
      </c>
      <c r="AJ5" s="56">
        <v>1</v>
      </c>
      <c r="AK5" s="56">
        <v>1</v>
      </c>
      <c r="AL5" s="56">
        <v>1</v>
      </c>
      <c r="AM5" s="56">
        <v>1</v>
      </c>
      <c r="AN5" s="56">
        <v>1</v>
      </c>
      <c r="AO5" s="56">
        <v>1</v>
      </c>
      <c r="AP5" s="56">
        <v>1</v>
      </c>
      <c r="AQ5" s="56">
        <v>1</v>
      </c>
      <c r="AR5" s="56">
        <v>1</v>
      </c>
      <c r="AS5" s="56">
        <v>1</v>
      </c>
      <c r="AT5" s="56">
        <v>1</v>
      </c>
      <c r="AU5" s="56">
        <v>1</v>
      </c>
      <c r="AV5" s="56">
        <v>1</v>
      </c>
      <c r="AW5" s="56">
        <v>1</v>
      </c>
      <c r="AX5" s="56">
        <v>1</v>
      </c>
      <c r="AY5" s="56">
        <v>1</v>
      </c>
      <c r="AZ5" s="56">
        <v>1</v>
      </c>
      <c r="BA5" s="56">
        <v>1</v>
      </c>
      <c r="BB5" s="56">
        <v>1</v>
      </c>
      <c r="BC5" s="56">
        <v>1</v>
      </c>
      <c r="BD5" s="56">
        <v>1</v>
      </c>
      <c r="BE5" s="56">
        <v>1</v>
      </c>
      <c r="BF5" s="56">
        <v>1</v>
      </c>
      <c r="BG5" s="56">
        <v>1</v>
      </c>
      <c r="BH5" s="56">
        <v>1</v>
      </c>
      <c r="BI5" s="56">
        <v>1</v>
      </c>
      <c r="BJ5" s="56">
        <v>1</v>
      </c>
      <c r="BK5" s="56">
        <v>1</v>
      </c>
      <c r="BL5" s="56">
        <v>1</v>
      </c>
      <c r="BM5" s="56">
        <v>1</v>
      </c>
      <c r="BN5" s="56">
        <v>1</v>
      </c>
      <c r="BO5" s="56">
        <v>1</v>
      </c>
      <c r="BP5" s="56">
        <v>1</v>
      </c>
      <c r="BQ5" s="56">
        <v>1</v>
      </c>
      <c r="BR5" s="56">
        <v>1</v>
      </c>
      <c r="BS5" s="56">
        <v>1</v>
      </c>
      <c r="BT5" s="56">
        <v>1</v>
      </c>
      <c r="BU5" s="56">
        <v>0</v>
      </c>
      <c r="BV5" s="56">
        <v>1</v>
      </c>
      <c r="BW5" s="56">
        <v>1</v>
      </c>
      <c r="BX5" s="56">
        <v>1</v>
      </c>
      <c r="BY5" s="56">
        <v>1</v>
      </c>
      <c r="BZ5" s="56">
        <v>1</v>
      </c>
      <c r="CA5" s="56">
        <v>1</v>
      </c>
      <c r="CB5" s="56">
        <v>1</v>
      </c>
      <c r="CC5" s="56">
        <v>1</v>
      </c>
      <c r="CD5" s="56">
        <v>1</v>
      </c>
      <c r="CE5" s="56">
        <v>1</v>
      </c>
      <c r="CF5" s="56">
        <v>1</v>
      </c>
      <c r="CG5" s="56">
        <v>1</v>
      </c>
      <c r="CH5" s="56">
        <v>1</v>
      </c>
      <c r="CI5" s="56">
        <v>1</v>
      </c>
      <c r="CJ5" s="56">
        <v>1</v>
      </c>
      <c r="CK5" s="56">
        <v>1</v>
      </c>
      <c r="CL5" s="56">
        <v>1</v>
      </c>
      <c r="CM5" s="56">
        <v>0</v>
      </c>
      <c r="CN5" s="56">
        <v>1</v>
      </c>
      <c r="CO5" s="56">
        <v>1</v>
      </c>
      <c r="CP5" s="56">
        <v>1</v>
      </c>
      <c r="CQ5" s="56">
        <v>1</v>
      </c>
      <c r="CR5" s="56">
        <v>1</v>
      </c>
      <c r="CS5" s="56">
        <v>1</v>
      </c>
      <c r="CT5" s="56">
        <v>0</v>
      </c>
      <c r="CU5" s="56">
        <v>1</v>
      </c>
      <c r="CV5" s="56">
        <v>1</v>
      </c>
      <c r="CW5" s="56">
        <v>1</v>
      </c>
      <c r="CX5" s="56">
        <v>1</v>
      </c>
      <c r="CY5" s="56">
        <v>1</v>
      </c>
      <c r="CZ5" s="56">
        <v>1</v>
      </c>
      <c r="DA5" s="56">
        <v>1</v>
      </c>
      <c r="DB5" s="56">
        <v>1</v>
      </c>
      <c r="DC5" s="56">
        <v>1</v>
      </c>
      <c r="DD5" s="56">
        <v>1</v>
      </c>
      <c r="DE5" s="56">
        <v>1</v>
      </c>
      <c r="DF5" s="56">
        <v>1</v>
      </c>
      <c r="DG5" s="56">
        <v>1</v>
      </c>
      <c r="DH5" s="56">
        <v>1</v>
      </c>
      <c r="DI5" s="56">
        <v>1</v>
      </c>
      <c r="DJ5" s="56">
        <v>1</v>
      </c>
      <c r="DK5" s="56">
        <v>1</v>
      </c>
      <c r="DL5" s="56">
        <v>1</v>
      </c>
      <c r="DM5" s="56">
        <v>1</v>
      </c>
      <c r="DN5" s="56">
        <v>1</v>
      </c>
      <c r="DO5" s="56">
        <v>1</v>
      </c>
      <c r="DP5" s="56">
        <v>1</v>
      </c>
      <c r="DQ5" s="56">
        <v>1</v>
      </c>
      <c r="DR5" s="56">
        <v>1</v>
      </c>
      <c r="DS5" s="56">
        <v>1</v>
      </c>
      <c r="DT5" s="56">
        <v>1</v>
      </c>
      <c r="DU5" s="56">
        <v>1</v>
      </c>
      <c r="DV5" s="56">
        <v>1</v>
      </c>
      <c r="DW5" s="56">
        <v>1</v>
      </c>
      <c r="DX5" s="56">
        <v>1</v>
      </c>
    </row>
    <row r="6" spans="1:146" s="56" customFormat="1" ht="15" x14ac:dyDescent="0.25">
      <c r="B6" s="62" t="s">
        <v>87</v>
      </c>
      <c r="C6" s="61"/>
      <c r="D6" s="61">
        <f>D3*D5</f>
        <v>1</v>
      </c>
      <c r="E6" s="61">
        <f t="shared" ref="E6:H6" si="4">E3*E5</f>
        <v>1</v>
      </c>
      <c r="F6" s="61">
        <f t="shared" si="4"/>
        <v>1</v>
      </c>
      <c r="G6" s="61">
        <f t="shared" si="4"/>
        <v>1</v>
      </c>
      <c r="H6" s="61">
        <f t="shared" si="4"/>
        <v>1</v>
      </c>
      <c r="I6" s="61">
        <f>I3*I5</f>
        <v>1</v>
      </c>
      <c r="J6" s="61">
        <f t="shared" ref="J6:M6" si="5">J3*J5</f>
        <v>1</v>
      </c>
      <c r="K6" s="61">
        <f t="shared" si="5"/>
        <v>1</v>
      </c>
      <c r="L6" s="61">
        <f t="shared" si="5"/>
        <v>1</v>
      </c>
      <c r="M6" s="61">
        <f t="shared" si="5"/>
        <v>1</v>
      </c>
      <c r="N6" s="61">
        <f>N3*N5</f>
        <v>5</v>
      </c>
      <c r="O6" s="61">
        <f t="shared" ref="O6:R6" si="6">O3*O5</f>
        <v>5</v>
      </c>
      <c r="P6" s="61">
        <f t="shared" si="6"/>
        <v>5</v>
      </c>
      <c r="Q6" s="61">
        <f t="shared" si="6"/>
        <v>5</v>
      </c>
      <c r="R6" s="61">
        <f t="shared" si="6"/>
        <v>5</v>
      </c>
      <c r="S6" s="61">
        <f>S3*S5</f>
        <v>17</v>
      </c>
      <c r="T6" s="61">
        <f t="shared" ref="T6:W6" si="7">T3*T5</f>
        <v>17</v>
      </c>
      <c r="U6" s="61">
        <f t="shared" si="7"/>
        <v>17</v>
      </c>
      <c r="V6" s="61">
        <f t="shared" si="7"/>
        <v>17</v>
      </c>
      <c r="W6" s="61">
        <f t="shared" si="7"/>
        <v>17</v>
      </c>
      <c r="X6" s="61">
        <f>X3*X5</f>
        <v>18</v>
      </c>
      <c r="Y6" s="61">
        <f t="shared" ref="Y6:AB6" si="8">Y3*Y5</f>
        <v>18</v>
      </c>
      <c r="Z6" s="61">
        <f t="shared" si="8"/>
        <v>18</v>
      </c>
      <c r="AA6" s="61">
        <f t="shared" si="8"/>
        <v>18</v>
      </c>
      <c r="AB6" s="61">
        <f t="shared" si="8"/>
        <v>18</v>
      </c>
      <c r="AC6" s="61">
        <f>AC3*AC5</f>
        <v>19</v>
      </c>
      <c r="AD6" s="61">
        <f t="shared" ref="AD6:AV6" si="9">AD3*AD5</f>
        <v>19</v>
      </c>
      <c r="AE6" s="61">
        <f t="shared" si="9"/>
        <v>19</v>
      </c>
      <c r="AF6" s="61">
        <f t="shared" si="9"/>
        <v>19</v>
      </c>
      <c r="AG6" s="61">
        <f t="shared" si="9"/>
        <v>19</v>
      </c>
      <c r="AH6" s="61">
        <f t="shared" si="9"/>
        <v>20</v>
      </c>
      <c r="AI6" s="61">
        <f t="shared" si="9"/>
        <v>20</v>
      </c>
      <c r="AJ6" s="61">
        <f t="shared" si="9"/>
        <v>20</v>
      </c>
      <c r="AK6" s="61">
        <f t="shared" si="9"/>
        <v>20</v>
      </c>
      <c r="AL6" s="61">
        <f t="shared" si="9"/>
        <v>20</v>
      </c>
      <c r="AM6" s="61">
        <f t="shared" si="9"/>
        <v>21</v>
      </c>
      <c r="AN6" s="61">
        <f t="shared" si="9"/>
        <v>21</v>
      </c>
      <c r="AO6" s="61">
        <f t="shared" si="9"/>
        <v>21</v>
      </c>
      <c r="AP6" s="61">
        <f t="shared" si="9"/>
        <v>21</v>
      </c>
      <c r="AQ6" s="61">
        <f t="shared" si="9"/>
        <v>21</v>
      </c>
      <c r="AR6" s="61">
        <f t="shared" si="9"/>
        <v>22</v>
      </c>
      <c r="AS6" s="61">
        <f t="shared" si="9"/>
        <v>22</v>
      </c>
      <c r="AT6" s="61">
        <f t="shared" si="9"/>
        <v>22</v>
      </c>
      <c r="AU6" s="61">
        <f t="shared" si="9"/>
        <v>22</v>
      </c>
      <c r="AV6" s="61">
        <f t="shared" si="9"/>
        <v>22</v>
      </c>
      <c r="AW6" s="61">
        <f>AW3*AW5</f>
        <v>80</v>
      </c>
      <c r="AX6" s="61">
        <f t="shared" ref="AX6:BU6" si="10">AX3*AX5</f>
        <v>80</v>
      </c>
      <c r="AY6" s="61">
        <f t="shared" si="10"/>
        <v>80</v>
      </c>
      <c r="AZ6" s="61">
        <f t="shared" si="10"/>
        <v>80</v>
      </c>
      <c r="BA6" s="61">
        <f t="shared" si="10"/>
        <v>80</v>
      </c>
      <c r="BB6" s="61">
        <f t="shared" si="10"/>
        <v>81</v>
      </c>
      <c r="BC6" s="61">
        <f t="shared" si="10"/>
        <v>81</v>
      </c>
      <c r="BD6" s="61">
        <f t="shared" si="10"/>
        <v>81</v>
      </c>
      <c r="BE6" s="61">
        <f t="shared" si="10"/>
        <v>81</v>
      </c>
      <c r="BF6" s="61">
        <f t="shared" si="10"/>
        <v>81</v>
      </c>
      <c r="BG6" s="61">
        <f t="shared" si="10"/>
        <v>82</v>
      </c>
      <c r="BH6" s="61">
        <f t="shared" si="10"/>
        <v>82</v>
      </c>
      <c r="BI6" s="61">
        <f t="shared" si="10"/>
        <v>82</v>
      </c>
      <c r="BJ6" s="61">
        <f t="shared" si="10"/>
        <v>82</v>
      </c>
      <c r="BK6" s="61">
        <f t="shared" si="10"/>
        <v>82</v>
      </c>
      <c r="BL6" s="61">
        <f t="shared" si="10"/>
        <v>83</v>
      </c>
      <c r="BM6" s="61">
        <f t="shared" si="10"/>
        <v>83</v>
      </c>
      <c r="BN6" s="61">
        <f t="shared" si="10"/>
        <v>83</v>
      </c>
      <c r="BO6" s="61">
        <f t="shared" si="10"/>
        <v>83</v>
      </c>
      <c r="BP6" s="61">
        <f t="shared" si="10"/>
        <v>83</v>
      </c>
      <c r="BQ6" s="61">
        <f t="shared" si="10"/>
        <v>71</v>
      </c>
      <c r="BR6" s="61">
        <f t="shared" si="10"/>
        <v>71</v>
      </c>
      <c r="BS6" s="61">
        <f t="shared" si="10"/>
        <v>71</v>
      </c>
      <c r="BT6" s="61">
        <f t="shared" si="10"/>
        <v>71</v>
      </c>
      <c r="BU6" s="61">
        <f t="shared" si="10"/>
        <v>0</v>
      </c>
      <c r="BV6" s="61">
        <f>BV3*BV5</f>
        <v>72</v>
      </c>
      <c r="BW6" s="61">
        <f t="shared" ref="BW6:BZ6" si="11">BW3*BW5</f>
        <v>72</v>
      </c>
      <c r="BX6" s="61">
        <f t="shared" si="11"/>
        <v>72</v>
      </c>
      <c r="BY6" s="61">
        <f t="shared" si="11"/>
        <v>72</v>
      </c>
      <c r="BZ6" s="61">
        <f t="shared" si="11"/>
        <v>72</v>
      </c>
      <c r="CA6" s="61">
        <f>CA3*CA5</f>
        <v>73</v>
      </c>
      <c r="CB6" s="61">
        <f t="shared" ref="CB6:CE6" si="12">CB3*CB5</f>
        <v>73</v>
      </c>
      <c r="CC6" s="61">
        <f t="shared" si="12"/>
        <v>73</v>
      </c>
      <c r="CD6" s="61">
        <f t="shared" si="12"/>
        <v>73</v>
      </c>
      <c r="CE6" s="61">
        <f t="shared" si="12"/>
        <v>73</v>
      </c>
      <c r="CF6" s="61">
        <f>CF3*CF5</f>
        <v>74</v>
      </c>
      <c r="CG6" s="61">
        <f t="shared" ref="CG6:CJ6" si="13">CG3*CG5</f>
        <v>74</v>
      </c>
      <c r="CH6" s="61">
        <f t="shared" si="13"/>
        <v>74</v>
      </c>
      <c r="CI6" s="61">
        <f t="shared" si="13"/>
        <v>74</v>
      </c>
      <c r="CJ6" s="61">
        <f t="shared" si="13"/>
        <v>74</v>
      </c>
      <c r="CK6" s="61">
        <f>CK3*CK5</f>
        <v>75</v>
      </c>
      <c r="CL6" s="61">
        <f t="shared" ref="CL6:CO6" si="14">CL3*CL5</f>
        <v>75</v>
      </c>
      <c r="CM6" s="61">
        <f t="shared" si="14"/>
        <v>0</v>
      </c>
      <c r="CN6" s="61">
        <f t="shared" si="14"/>
        <v>75</v>
      </c>
      <c r="CO6" s="61">
        <f t="shared" si="14"/>
        <v>75</v>
      </c>
      <c r="CP6" s="61">
        <f>CP3*CP5</f>
        <v>76</v>
      </c>
      <c r="CQ6" s="61">
        <f t="shared" ref="CQ6:CW6" si="15">CQ3*CQ5</f>
        <v>76</v>
      </c>
      <c r="CR6" s="61">
        <f t="shared" si="15"/>
        <v>76</v>
      </c>
      <c r="CS6" s="61">
        <f t="shared" si="15"/>
        <v>76</v>
      </c>
      <c r="CT6" s="61">
        <f t="shared" si="15"/>
        <v>0</v>
      </c>
      <c r="CU6" s="61">
        <f t="shared" si="15"/>
        <v>77</v>
      </c>
      <c r="CV6" s="61">
        <f t="shared" si="15"/>
        <v>77</v>
      </c>
      <c r="CW6" s="61">
        <f t="shared" si="15"/>
        <v>77</v>
      </c>
      <c r="CX6" s="61">
        <f>CX3*CX5</f>
        <v>77</v>
      </c>
      <c r="CY6" s="61">
        <f t="shared" ref="CY6:DI6" si="16">CY3*CY5</f>
        <v>77</v>
      </c>
      <c r="CZ6" s="61">
        <f t="shared" si="16"/>
        <v>78</v>
      </c>
      <c r="DA6" s="61">
        <f t="shared" si="16"/>
        <v>78</v>
      </c>
      <c r="DB6" s="61">
        <f t="shared" si="16"/>
        <v>78</v>
      </c>
      <c r="DC6" s="61">
        <f t="shared" si="16"/>
        <v>78</v>
      </c>
      <c r="DD6" s="61">
        <f t="shared" si="16"/>
        <v>78</v>
      </c>
      <c r="DE6" s="61">
        <f t="shared" si="16"/>
        <v>79</v>
      </c>
      <c r="DF6" s="61">
        <f t="shared" si="16"/>
        <v>79</v>
      </c>
      <c r="DG6" s="61">
        <f t="shared" si="16"/>
        <v>79</v>
      </c>
      <c r="DH6" s="61">
        <f t="shared" si="16"/>
        <v>79</v>
      </c>
      <c r="DI6" s="61">
        <f t="shared" si="16"/>
        <v>79</v>
      </c>
      <c r="DJ6" s="61">
        <f t="shared" ref="DJ6:DN6" si="17">DJ3*DJ5</f>
        <v>84</v>
      </c>
      <c r="DK6" s="61">
        <f t="shared" si="17"/>
        <v>84</v>
      </c>
      <c r="DL6" s="61">
        <f t="shared" si="17"/>
        <v>84</v>
      </c>
      <c r="DM6" s="61">
        <f t="shared" si="17"/>
        <v>84</v>
      </c>
      <c r="DN6" s="61">
        <f t="shared" si="17"/>
        <v>84</v>
      </c>
      <c r="DO6" s="61">
        <f t="shared" ref="DO6:DS6" si="18">DO3*DO5</f>
        <v>85</v>
      </c>
      <c r="DP6" s="61">
        <f t="shared" si="18"/>
        <v>85</v>
      </c>
      <c r="DQ6" s="61">
        <f t="shared" si="18"/>
        <v>85</v>
      </c>
      <c r="DR6" s="61">
        <f t="shared" si="18"/>
        <v>85</v>
      </c>
      <c r="DS6" s="61">
        <f t="shared" si="18"/>
        <v>85</v>
      </c>
      <c r="DT6" s="61">
        <f t="shared" ref="DT6:DX6" si="19">DT3*DT5</f>
        <v>86</v>
      </c>
      <c r="DU6" s="61">
        <f t="shared" si="19"/>
        <v>86</v>
      </c>
      <c r="DV6" s="61">
        <f t="shared" si="19"/>
        <v>86</v>
      </c>
      <c r="DW6" s="61">
        <f t="shared" si="19"/>
        <v>86</v>
      </c>
      <c r="DX6" s="61">
        <f t="shared" si="19"/>
        <v>86</v>
      </c>
      <c r="DZ6" s="56" t="s">
        <v>90</v>
      </c>
      <c r="EA6" s="56">
        <f>EA3</f>
        <v>1</v>
      </c>
      <c r="EB6" s="56">
        <f t="shared" ref="EB6:EI6" si="20">EB3</f>
        <v>1</v>
      </c>
      <c r="EC6" s="56">
        <f t="shared" si="20"/>
        <v>5</v>
      </c>
      <c r="ED6" s="56">
        <f t="shared" si="20"/>
        <v>17</v>
      </c>
      <c r="EE6" s="56">
        <f t="shared" si="20"/>
        <v>18</v>
      </c>
      <c r="EF6" s="56">
        <f t="shared" si="20"/>
        <v>19</v>
      </c>
      <c r="EG6" s="56">
        <f t="shared" si="20"/>
        <v>20</v>
      </c>
      <c r="EH6" s="56">
        <f t="shared" si="20"/>
        <v>21</v>
      </c>
      <c r="EI6" s="56">
        <f t="shared" si="20"/>
        <v>22</v>
      </c>
      <c r="EJ6" s="56">
        <f t="shared" ref="EJ6:EM6" si="21">EJ3</f>
        <v>80</v>
      </c>
      <c r="EK6" s="56">
        <f t="shared" si="21"/>
        <v>81</v>
      </c>
      <c r="EL6" s="56">
        <f t="shared" si="21"/>
        <v>82</v>
      </c>
      <c r="EM6" s="56">
        <f t="shared" si="21"/>
        <v>83</v>
      </c>
    </row>
    <row r="7" spans="1:146" s="56" customFormat="1" ht="15.75" x14ac:dyDescent="0.25">
      <c r="B7" s="117" t="s">
        <v>37</v>
      </c>
      <c r="C7" s="61">
        <v>2</v>
      </c>
      <c r="D7" s="77">
        <f>VLOOKUP(D$3,Conditions!$B:$AI,$C7,FALSE)</f>
        <v>43243</v>
      </c>
      <c r="E7" s="77">
        <f>VLOOKUP(E$3,Conditions!$B:$AI,$C7,FALSE)</f>
        <v>43243</v>
      </c>
      <c r="F7" s="77">
        <f>VLOOKUP(F$3,Conditions!$B:$AI,$C7,FALSE)</f>
        <v>43243</v>
      </c>
      <c r="G7" s="77">
        <f>VLOOKUP(G$3,Conditions!$B:$AI,$C7,FALSE)</f>
        <v>43243</v>
      </c>
      <c r="H7" s="77">
        <f>VLOOKUP(H$3,Conditions!$B:$AI,$C7,FALSE)</f>
        <v>43243</v>
      </c>
      <c r="I7" s="77">
        <f>VLOOKUP(I$3,Conditions!$B:$AI,$C7,FALSE)</f>
        <v>43243</v>
      </c>
      <c r="J7" s="77">
        <f>VLOOKUP(J$3,Conditions!$B:$AI,$C7,FALSE)</f>
        <v>43243</v>
      </c>
      <c r="K7" s="77">
        <f>VLOOKUP(K$3,Conditions!$B:$AI,$C7,FALSE)</f>
        <v>43243</v>
      </c>
      <c r="L7" s="77">
        <f>VLOOKUP(L$3,Conditions!$B:$AI,$C7,FALSE)</f>
        <v>43243</v>
      </c>
      <c r="M7" s="77">
        <f>VLOOKUP(M$3,Conditions!$B:$AI,$C7,FALSE)</f>
        <v>43243</v>
      </c>
      <c r="N7" s="77">
        <f>VLOOKUP(N$3,Conditions!$B:$AI,$C7,FALSE)</f>
        <v>43259</v>
      </c>
      <c r="O7" s="77">
        <f>VLOOKUP(O$3,Conditions!$B:$AI,$C7,FALSE)</f>
        <v>43259</v>
      </c>
      <c r="P7" s="77">
        <f>VLOOKUP(P$3,Conditions!$B:$AI,$C7,FALSE)</f>
        <v>43259</v>
      </c>
      <c r="Q7" s="77">
        <f>VLOOKUP(Q$3,Conditions!$B:$AI,$C7,FALSE)</f>
        <v>43259</v>
      </c>
      <c r="R7" s="77">
        <f>VLOOKUP(R$3,Conditions!$B:$AI,$C7,FALSE)</f>
        <v>43259</v>
      </c>
      <c r="S7" s="77">
        <f>VLOOKUP(S$3,Conditions!$B:$AI,$C7,FALSE)</f>
        <v>43286</v>
      </c>
      <c r="T7" s="77">
        <f>VLOOKUP(T$3,Conditions!$B:$AI,$C7,FALSE)</f>
        <v>43286</v>
      </c>
      <c r="U7" s="77">
        <f>VLOOKUP(U$3,Conditions!$B:$AI,$C7,FALSE)</f>
        <v>43286</v>
      </c>
      <c r="V7" s="77">
        <f>VLOOKUP(V$3,Conditions!$B:$AI,$C7,FALSE)</f>
        <v>43286</v>
      </c>
      <c r="W7" s="77">
        <f>VLOOKUP(W$3,Conditions!$B:$AI,$C7,FALSE)</f>
        <v>43286</v>
      </c>
      <c r="X7" s="77">
        <f>VLOOKUP(X$3,Conditions!$B:$AI,$C7,FALSE)</f>
        <v>43292</v>
      </c>
      <c r="Y7" s="77">
        <f>VLOOKUP(Y$3,Conditions!$B:$AI,$C7,FALSE)</f>
        <v>43292</v>
      </c>
      <c r="Z7" s="77">
        <f>VLOOKUP(Z$3,Conditions!$B:$AI,$C7,FALSE)</f>
        <v>43292</v>
      </c>
      <c r="AA7" s="77">
        <f>VLOOKUP(AA$3,Conditions!$B:$AI,$C7,FALSE)</f>
        <v>43292</v>
      </c>
      <c r="AB7" s="77">
        <f>VLOOKUP(AB$3,Conditions!$B:$AI,$C7,FALSE)</f>
        <v>43292</v>
      </c>
      <c r="AC7" s="77">
        <f>VLOOKUP(AC$3,Conditions!$B:$AI,$C7,FALSE)</f>
        <v>43293</v>
      </c>
      <c r="AD7" s="77">
        <f>VLOOKUP(AD$3,Conditions!$B:$AI,$C7,FALSE)</f>
        <v>43293</v>
      </c>
      <c r="AE7" s="77">
        <f>VLOOKUP(AE$3,Conditions!$B:$AI,$C7,FALSE)</f>
        <v>43293</v>
      </c>
      <c r="AF7" s="77">
        <f>VLOOKUP(AF$3,Conditions!$B:$AI,$C7,FALSE)</f>
        <v>43293</v>
      </c>
      <c r="AG7" s="77">
        <f>VLOOKUP(AG$3,Conditions!$B:$AI,$C7,FALSE)</f>
        <v>43293</v>
      </c>
      <c r="AH7" s="77">
        <f>VLOOKUP(AH$3,Conditions!$B:$AI,$C7,FALSE)</f>
        <v>43293</v>
      </c>
      <c r="AI7" s="77">
        <f>VLOOKUP(AI$3,Conditions!$B:$AI,$C7,FALSE)</f>
        <v>43293</v>
      </c>
      <c r="AJ7" s="77">
        <f>VLOOKUP(AJ$3,Conditions!$B:$AI,$C7,FALSE)</f>
        <v>43293</v>
      </c>
      <c r="AK7" s="77">
        <f>VLOOKUP(AK$3,Conditions!$B:$AI,$C7,FALSE)</f>
        <v>43293</v>
      </c>
      <c r="AL7" s="77">
        <f>VLOOKUP(AL$3,Conditions!$B:$AI,$C7,FALSE)</f>
        <v>43293</v>
      </c>
      <c r="AM7" s="77">
        <f>VLOOKUP(AM$3,Conditions!$B:$AI,$C7,FALSE)</f>
        <v>43293</v>
      </c>
      <c r="AN7" s="77">
        <f>VLOOKUP(AN$3,Conditions!$B:$AI,$C7,FALSE)</f>
        <v>43293</v>
      </c>
      <c r="AO7" s="77">
        <f>VLOOKUP(AO$3,Conditions!$B:$AI,$C7,FALSE)</f>
        <v>43293</v>
      </c>
      <c r="AP7" s="77">
        <f>VLOOKUP(AP$3,Conditions!$B:$AI,$C7,FALSE)</f>
        <v>43293</v>
      </c>
      <c r="AQ7" s="77">
        <f>VLOOKUP(AQ$3,Conditions!$B:$AI,$C7,FALSE)</f>
        <v>43293</v>
      </c>
      <c r="AR7" s="77">
        <f>VLOOKUP(AR$3,Conditions!$B:$AI,$C7,FALSE)</f>
        <v>43293</v>
      </c>
      <c r="AS7" s="77">
        <f>VLOOKUP(AS$3,Conditions!$B:$AI,$C7,FALSE)</f>
        <v>43293</v>
      </c>
      <c r="AT7" s="77">
        <f>VLOOKUP(AT$3,Conditions!$B:$AI,$C7,FALSE)</f>
        <v>43293</v>
      </c>
      <c r="AU7" s="77">
        <f>VLOOKUP(AU$3,Conditions!$B:$AI,$C7,FALSE)</f>
        <v>43293</v>
      </c>
      <c r="AV7" s="77">
        <f>VLOOKUP(AV$3,Conditions!$B:$AI,$C7,FALSE)</f>
        <v>43293</v>
      </c>
      <c r="AW7" s="77">
        <f>VLOOKUP(AW$3,Conditions!$B:$AI,$C7,FALSE)</f>
        <v>43354</v>
      </c>
      <c r="AX7" s="77">
        <f>VLOOKUP(AX$3,Conditions!$B:$AI,$C7,FALSE)</f>
        <v>43354</v>
      </c>
      <c r="AY7" s="77">
        <f>VLOOKUP(AY$3,Conditions!$B:$AI,$C7,FALSE)</f>
        <v>43354</v>
      </c>
      <c r="AZ7" s="77">
        <f>VLOOKUP(AZ$3,Conditions!$B:$AI,$C7,FALSE)</f>
        <v>43354</v>
      </c>
      <c r="BA7" s="77">
        <f>VLOOKUP(BA$3,Conditions!$B:$AI,$C7,FALSE)</f>
        <v>43354</v>
      </c>
      <c r="BB7" s="77">
        <f>VLOOKUP(BB$3,Conditions!$B:$AI,$C7,FALSE)</f>
        <v>43354</v>
      </c>
      <c r="BC7" s="77">
        <f>VLOOKUP(BC$3,Conditions!$B:$AI,$C7,FALSE)</f>
        <v>43354</v>
      </c>
      <c r="BD7" s="77">
        <f>VLOOKUP(BD$3,Conditions!$B:$AI,$C7,FALSE)</f>
        <v>43354</v>
      </c>
      <c r="BE7" s="77">
        <f>VLOOKUP(BE$3,Conditions!$B:$AI,$C7,FALSE)</f>
        <v>43354</v>
      </c>
      <c r="BF7" s="77">
        <f>VLOOKUP(BF$3,Conditions!$B:$AI,$C7,FALSE)</f>
        <v>43354</v>
      </c>
      <c r="BG7" s="77">
        <f>VLOOKUP(BG$3,Conditions!$B:$AI,$C7,FALSE)</f>
        <v>43354</v>
      </c>
      <c r="BH7" s="77">
        <f>VLOOKUP(BH$3,Conditions!$B:$AI,$C7,FALSE)</f>
        <v>43354</v>
      </c>
      <c r="BI7" s="77">
        <f>VLOOKUP(BI$3,Conditions!$B:$AI,$C7,FALSE)</f>
        <v>43354</v>
      </c>
      <c r="BJ7" s="77">
        <f>VLOOKUP(BJ$3,Conditions!$B:$AI,$C7,FALSE)</f>
        <v>43354</v>
      </c>
      <c r="BK7" s="77">
        <f>VLOOKUP(BK$3,Conditions!$B:$AI,$C7,FALSE)</f>
        <v>43354</v>
      </c>
      <c r="BL7" s="77">
        <f>VLOOKUP(BL$3,Conditions!$B:$AI,$C7,FALSE)</f>
        <v>43354</v>
      </c>
      <c r="BM7" s="77">
        <f>VLOOKUP(BM$3,Conditions!$B:$AI,$C7,FALSE)</f>
        <v>43354</v>
      </c>
      <c r="BN7" s="77">
        <f>VLOOKUP(BN$3,Conditions!$B:$AI,$C7,FALSE)</f>
        <v>43354</v>
      </c>
      <c r="BO7" s="77">
        <f>VLOOKUP(BO$3,Conditions!$B:$AI,$C7,FALSE)</f>
        <v>43354</v>
      </c>
      <c r="BP7" s="77">
        <f>VLOOKUP(BP$3,Conditions!$B:$AI,$C7,FALSE)</f>
        <v>43354</v>
      </c>
      <c r="BQ7" s="77">
        <f>VLOOKUP(BQ$3,Conditions!$B:$AI,$C7,FALSE)</f>
        <v>43353</v>
      </c>
      <c r="BR7" s="77">
        <f>VLOOKUP(BR$3,Conditions!$B:$AI,$C7,FALSE)</f>
        <v>43353</v>
      </c>
      <c r="BS7" s="77">
        <f>VLOOKUP(BS$3,Conditions!$B:$AI,$C7,FALSE)</f>
        <v>43353</v>
      </c>
      <c r="BT7" s="77">
        <f>VLOOKUP(BT$3,Conditions!$B:$AI,$C7,FALSE)</f>
        <v>43353</v>
      </c>
      <c r="BU7" s="77">
        <f>VLOOKUP(BU$3,Conditions!$B:$AI,$C7,FALSE)</f>
        <v>43353</v>
      </c>
      <c r="BV7" s="77">
        <f>VLOOKUP(BV$3,Conditions!$B:$AI,$C7,FALSE)</f>
        <v>43353</v>
      </c>
      <c r="BW7" s="77">
        <f>VLOOKUP(BW$3,Conditions!$B:$AI,$C7,FALSE)</f>
        <v>43353</v>
      </c>
      <c r="BX7" s="77">
        <f>VLOOKUP(BX$3,Conditions!$B:$AI,$C7,FALSE)</f>
        <v>43353</v>
      </c>
      <c r="BY7" s="77">
        <f>VLOOKUP(BY$3,Conditions!$B:$AI,$C7,FALSE)</f>
        <v>43353</v>
      </c>
      <c r="BZ7" s="77">
        <f>VLOOKUP(BZ$3,Conditions!$B:$AI,$C7,FALSE)</f>
        <v>43353</v>
      </c>
      <c r="CA7" s="77">
        <f>VLOOKUP(CA$3,Conditions!$B:$AI,$C7,FALSE)</f>
        <v>43353</v>
      </c>
      <c r="CB7" s="77">
        <f>VLOOKUP(CB$3,Conditions!$B:$AI,$C7,FALSE)</f>
        <v>43353</v>
      </c>
      <c r="CC7" s="77">
        <f>VLOOKUP(CC$3,Conditions!$B:$AI,$C7,FALSE)</f>
        <v>43353</v>
      </c>
      <c r="CD7" s="77">
        <f>VLOOKUP(CD$3,Conditions!$B:$AI,$C7,FALSE)</f>
        <v>43353</v>
      </c>
      <c r="CE7" s="77">
        <f>VLOOKUP(CE$3,Conditions!$B:$AI,$C7,FALSE)</f>
        <v>43353</v>
      </c>
      <c r="CF7" s="77">
        <f>VLOOKUP(CF$3,Conditions!$B:$AI,$C7,FALSE)</f>
        <v>43353</v>
      </c>
      <c r="CG7" s="77">
        <f>VLOOKUP(CG$3,Conditions!$B:$AI,$C7,FALSE)</f>
        <v>43353</v>
      </c>
      <c r="CH7" s="77">
        <f>VLOOKUP(CH$3,Conditions!$B:$AI,$C7,FALSE)</f>
        <v>43353</v>
      </c>
      <c r="CI7" s="77">
        <f>VLOOKUP(CI$3,Conditions!$B:$AI,$C7,FALSE)</f>
        <v>43353</v>
      </c>
      <c r="CJ7" s="77">
        <f>VLOOKUP(CJ$3,Conditions!$B:$AI,$C7,FALSE)</f>
        <v>43353</v>
      </c>
      <c r="CK7" s="77">
        <f>VLOOKUP(CK$3,Conditions!$B:$AI,$C7,FALSE)</f>
        <v>43353</v>
      </c>
      <c r="CL7" s="77">
        <f>VLOOKUP(CL$3,Conditions!$B:$AI,$C7,FALSE)</f>
        <v>43353</v>
      </c>
      <c r="CM7" s="77">
        <f>VLOOKUP(CM$3,Conditions!$B:$AI,$C7,FALSE)</f>
        <v>43353</v>
      </c>
      <c r="CN7" s="77">
        <f>VLOOKUP(CN$3,Conditions!$B:$AI,$C7,FALSE)</f>
        <v>43353</v>
      </c>
      <c r="CO7" s="77">
        <f>VLOOKUP(CO$3,Conditions!$B:$AI,$C7,FALSE)</f>
        <v>43353</v>
      </c>
      <c r="CP7" s="77">
        <f>VLOOKUP(CP$3,Conditions!$B:$AI,$C7,FALSE)</f>
        <v>43353</v>
      </c>
      <c r="CQ7" s="77">
        <f>VLOOKUP(CQ$3,Conditions!$B:$AI,$C7,FALSE)</f>
        <v>43353</v>
      </c>
      <c r="CR7" s="77">
        <f>VLOOKUP(CR$3,Conditions!$B:$AI,$C7,FALSE)</f>
        <v>43353</v>
      </c>
      <c r="CS7" s="77">
        <f>VLOOKUP(CS$3,Conditions!$B:$AI,$C7,FALSE)</f>
        <v>43353</v>
      </c>
      <c r="CT7" s="77">
        <f>VLOOKUP(CT$3,Conditions!$B:$AI,$C7,FALSE)</f>
        <v>43353</v>
      </c>
      <c r="CU7" s="77">
        <f>VLOOKUP(CU$3,Conditions!$B:$AI,$C7,FALSE)</f>
        <v>43354</v>
      </c>
      <c r="CV7" s="77">
        <f>VLOOKUP(CV$3,Conditions!$B:$AI,$C7,FALSE)</f>
        <v>43354</v>
      </c>
      <c r="CW7" s="77">
        <f>VLOOKUP(CW$3,Conditions!$B:$AI,$C7,FALSE)</f>
        <v>43354</v>
      </c>
      <c r="CX7" s="77">
        <f>VLOOKUP(CX$3,Conditions!$B:$AI,$C7,FALSE)</f>
        <v>43354</v>
      </c>
      <c r="CY7" s="77">
        <f>VLOOKUP(CY$3,Conditions!$B:$AI,$C7,FALSE)</f>
        <v>43354</v>
      </c>
      <c r="CZ7" s="77">
        <f>VLOOKUP(CZ$3,Conditions!$B:$AI,$C7,FALSE)</f>
        <v>43354</v>
      </c>
      <c r="DA7" s="77">
        <f>VLOOKUP(DA$3,Conditions!$B:$AI,$C7,FALSE)</f>
        <v>43354</v>
      </c>
      <c r="DB7" s="77">
        <f>VLOOKUP(DB$3,Conditions!$B:$AI,$C7,FALSE)</f>
        <v>43354</v>
      </c>
      <c r="DC7" s="77">
        <f>VLOOKUP(DC$3,Conditions!$B:$AI,$C7,FALSE)</f>
        <v>43354</v>
      </c>
      <c r="DD7" s="77">
        <f>VLOOKUP(DD$3,Conditions!$B:$AI,$C7,FALSE)</f>
        <v>43354</v>
      </c>
      <c r="DE7" s="77">
        <f>VLOOKUP(DE$3,Conditions!$B:$AI,$C7,FALSE)</f>
        <v>43355</v>
      </c>
      <c r="DF7" s="77">
        <f>VLOOKUP(DF$3,Conditions!$B:$AI,$C7,FALSE)</f>
        <v>43355</v>
      </c>
      <c r="DG7" s="77">
        <f>VLOOKUP(DG$3,Conditions!$B:$AI,$C7,FALSE)</f>
        <v>43355</v>
      </c>
      <c r="DH7" s="77">
        <f>VLOOKUP(DH$3,Conditions!$B:$AI,$C7,FALSE)</f>
        <v>43355</v>
      </c>
      <c r="DI7" s="77">
        <f>VLOOKUP(DI$3,Conditions!$B:$AI,$C7,FALSE)</f>
        <v>43355</v>
      </c>
      <c r="DJ7" s="77">
        <f>VLOOKUP(DJ$3,Conditions!$B:$AI,$C7,FALSE)</f>
        <v>43355</v>
      </c>
      <c r="DK7" s="77">
        <f>VLOOKUP(DK$3,Conditions!$B:$AI,$C7,FALSE)</f>
        <v>43355</v>
      </c>
      <c r="DL7" s="77">
        <f>VLOOKUP(DL$3,Conditions!$B:$AI,$C7,FALSE)</f>
        <v>43355</v>
      </c>
      <c r="DM7" s="77">
        <f>VLOOKUP(DM$3,Conditions!$B:$AI,$C7,FALSE)</f>
        <v>43355</v>
      </c>
      <c r="DN7" s="77">
        <f>VLOOKUP(DN$3,Conditions!$B:$AI,$C7,FALSE)</f>
        <v>43355</v>
      </c>
      <c r="DO7" s="77">
        <f>VLOOKUP(DO$3,Conditions!$B:$AI,$C7,FALSE)</f>
        <v>43355</v>
      </c>
      <c r="DP7" s="77">
        <f>VLOOKUP(DP$3,Conditions!$B:$AI,$C7,FALSE)</f>
        <v>43355</v>
      </c>
      <c r="DQ7" s="77">
        <f>VLOOKUP(DQ$3,Conditions!$B:$AI,$C7,FALSE)</f>
        <v>43355</v>
      </c>
      <c r="DR7" s="77">
        <f>VLOOKUP(DR$3,Conditions!$B:$AI,$C7,FALSE)</f>
        <v>43355</v>
      </c>
      <c r="DS7" s="77">
        <f>VLOOKUP(DS$3,Conditions!$B:$AI,$C7,FALSE)</f>
        <v>43355</v>
      </c>
      <c r="DT7" s="77">
        <f>VLOOKUP(DT$3,Conditions!$B:$AI,$C7,FALSE)</f>
        <v>43368</v>
      </c>
      <c r="DU7" s="77">
        <f>VLOOKUP(DU$3,Conditions!$B:$AI,$C7,FALSE)</f>
        <v>43368</v>
      </c>
      <c r="DV7" s="77">
        <f>VLOOKUP(DV$3,Conditions!$B:$AI,$C7,FALSE)</f>
        <v>43368</v>
      </c>
      <c r="DW7" s="77">
        <f>VLOOKUP(DW$3,Conditions!$B:$AI,$C7,FALSE)</f>
        <v>43368</v>
      </c>
      <c r="DX7" s="77">
        <f>VLOOKUP(DX$3,Conditions!$B:$AI,$C7,FALSE)</f>
        <v>43368</v>
      </c>
      <c r="DZ7" s="56" t="str">
        <f t="shared" ref="DZ7:DZ21" si="22">B7</f>
        <v>Date Run</v>
      </c>
      <c r="EA7" s="77">
        <f>VLOOKUP(EA$6,Conditions!$B:$AI,$C7,FALSE)</f>
        <v>43243</v>
      </c>
      <c r="EB7" s="77">
        <f>VLOOKUP(EB$6,Conditions!$B:$AI,$C7,FALSE)</f>
        <v>43243</v>
      </c>
      <c r="EC7" s="77">
        <f>VLOOKUP(EC$6,Conditions!$B:$AI,$C7,FALSE)</f>
        <v>43259</v>
      </c>
      <c r="ED7" s="77">
        <f>VLOOKUP(ED$6,Conditions!$B:$AI,$C7,FALSE)</f>
        <v>43286</v>
      </c>
      <c r="EE7" s="77">
        <f>VLOOKUP(EE$6,Conditions!$B:$AI,$C7,FALSE)</f>
        <v>43292</v>
      </c>
      <c r="EF7" s="77">
        <f>VLOOKUP(EF$6,Conditions!$B:$AI,$C7,FALSE)</f>
        <v>43293</v>
      </c>
      <c r="EG7" s="77">
        <f>VLOOKUP(EG$6,Conditions!$B:$AI,$C7,FALSE)</f>
        <v>43293</v>
      </c>
      <c r="EH7" s="77">
        <f>VLOOKUP(EH$6,Conditions!$B:$AI,$C7,FALSE)</f>
        <v>43293</v>
      </c>
      <c r="EI7" s="77">
        <f>VLOOKUP(EI$6,Conditions!$B:$AI,$C7,FALSE)</f>
        <v>43293</v>
      </c>
      <c r="EJ7" s="77">
        <f>VLOOKUP(EJ$6,Conditions!$B:$AI,$C7,FALSE)</f>
        <v>43354</v>
      </c>
      <c r="EK7" s="77">
        <f>VLOOKUP(EK$6,Conditions!$B:$AI,$C7,FALSE)</f>
        <v>43354</v>
      </c>
      <c r="EL7" s="77">
        <f>VLOOKUP(EL$6,Conditions!$B:$AI,$C7,FALSE)</f>
        <v>43354</v>
      </c>
      <c r="EM7" s="77">
        <f>VLOOKUP(EM$6,Conditions!$B:$AI,$C7,FALSE)</f>
        <v>43354</v>
      </c>
      <c r="EN7" s="77"/>
      <c r="EO7" s="77"/>
      <c r="EP7" s="77"/>
    </row>
    <row r="8" spans="1:146" s="56" customFormat="1" ht="15.75" x14ac:dyDescent="0.25">
      <c r="B8" s="117" t="s">
        <v>38</v>
      </c>
      <c r="C8" s="61">
        <v>3</v>
      </c>
      <c r="D8" s="83" t="str">
        <f>VLOOKUP(D$3,Conditions!$B:$AI,$C8,FALSE)</f>
        <v>R50-A-1</v>
      </c>
      <c r="E8" s="83" t="str">
        <f>VLOOKUP(E$3,Conditions!$B:$AI,$C8,FALSE)</f>
        <v>R50-A-1</v>
      </c>
      <c r="F8" s="83" t="str">
        <f>VLOOKUP(F$3,Conditions!$B:$AI,$C8,FALSE)</f>
        <v>R50-A-1</v>
      </c>
      <c r="G8" s="83" t="str">
        <f>VLOOKUP(G$3,Conditions!$B:$AI,$C8,FALSE)</f>
        <v>R50-A-1</v>
      </c>
      <c r="H8" s="83" t="str">
        <f>VLOOKUP(H$3,Conditions!$B:$AI,$C8,FALSE)</f>
        <v>R50-A-1</v>
      </c>
      <c r="I8" s="83" t="str">
        <f>VLOOKUP(I$3,Conditions!$B:$AI,$C8,FALSE)</f>
        <v>R50-A-1</v>
      </c>
      <c r="J8" s="83" t="str">
        <f>VLOOKUP(J$3,Conditions!$B:$AI,$C8,FALSE)</f>
        <v>R50-A-1</v>
      </c>
      <c r="K8" s="83" t="str">
        <f>VLOOKUP(K$3,Conditions!$B:$AI,$C8,FALSE)</f>
        <v>R50-A-1</v>
      </c>
      <c r="L8" s="83" t="str">
        <f>VLOOKUP(L$3,Conditions!$B:$AI,$C8,FALSE)</f>
        <v>R50-A-1</v>
      </c>
      <c r="M8" s="83" t="str">
        <f>VLOOKUP(M$3,Conditions!$B:$AI,$C8,FALSE)</f>
        <v>R50-A-1</v>
      </c>
      <c r="N8" s="83" t="str">
        <f>VLOOKUP(N$3,Conditions!$B:$AI,$C8,FALSE)</f>
        <v>R50-Water-1</v>
      </c>
      <c r="O8" s="83" t="str">
        <f>VLOOKUP(O$3,Conditions!$B:$AI,$C8,FALSE)</f>
        <v>R50-Water-1</v>
      </c>
      <c r="P8" s="83" t="str">
        <f>VLOOKUP(P$3,Conditions!$B:$AI,$C8,FALSE)</f>
        <v>R50-Water-1</v>
      </c>
      <c r="Q8" s="83" t="str">
        <f>VLOOKUP(Q$3,Conditions!$B:$AI,$C8,FALSE)</f>
        <v>R50-Water-1</v>
      </c>
      <c r="R8" s="83" t="str">
        <f>VLOOKUP(R$3,Conditions!$B:$AI,$C8,FALSE)</f>
        <v>R50-Water-1</v>
      </c>
      <c r="S8" s="83" t="str">
        <f>VLOOKUP(S$3,Conditions!$B:$AI,$C8,FALSE)</f>
        <v>R300-A-1-S8</v>
      </c>
      <c r="T8" s="83" t="str">
        <f>VLOOKUP(T$3,Conditions!$B:$AI,$C8,FALSE)</f>
        <v>R300-A-1-S8</v>
      </c>
      <c r="U8" s="83" t="str">
        <f>VLOOKUP(U$3,Conditions!$B:$AI,$C8,FALSE)</f>
        <v>R300-A-1-S8</v>
      </c>
      <c r="V8" s="83" t="str">
        <f>VLOOKUP(V$3,Conditions!$B:$AI,$C8,FALSE)</f>
        <v>R300-A-1-S8</v>
      </c>
      <c r="W8" s="83" t="str">
        <f>VLOOKUP(W$3,Conditions!$B:$AI,$C8,FALSE)</f>
        <v>R300-A-1-S8</v>
      </c>
      <c r="X8" s="83" t="str">
        <f>VLOOKUP(X$3,Conditions!$B:$AI,$C8,FALSE)</f>
        <v>Gly_EG_.5flow</v>
      </c>
      <c r="Y8" s="83" t="str">
        <f>VLOOKUP(Y$3,Conditions!$B:$AI,$C8,FALSE)</f>
        <v>Gly_EG_.5flow</v>
      </c>
      <c r="Z8" s="83" t="str">
        <f>VLOOKUP(Z$3,Conditions!$B:$AI,$C8,FALSE)</f>
        <v>Gly_EG_.5flow</v>
      </c>
      <c r="AA8" s="83" t="str">
        <f>VLOOKUP(AA$3,Conditions!$B:$AI,$C8,FALSE)</f>
        <v>Gly_EG_.5flow</v>
      </c>
      <c r="AB8" s="83" t="str">
        <f>VLOOKUP(AB$3,Conditions!$B:$AI,$C8,FALSE)</f>
        <v>Gly_EG_.5flow</v>
      </c>
      <c r="AC8" s="83" t="str">
        <f>VLOOKUP(AC$3,Conditions!$B:$AI,$C8,FALSE)</f>
        <v>R300-A-1-S8_0.5flow</v>
      </c>
      <c r="AD8" s="83" t="str">
        <f>VLOOKUP(AD$3,Conditions!$B:$AI,$C8,FALSE)</f>
        <v>R300-A-1-S8_0.5flow</v>
      </c>
      <c r="AE8" s="83" t="str">
        <f>VLOOKUP(AE$3,Conditions!$B:$AI,$C8,FALSE)</f>
        <v>R300-A-1-S8_0.5flow</v>
      </c>
      <c r="AF8" s="83" t="str">
        <f>VLOOKUP(AF$3,Conditions!$B:$AI,$C8,FALSE)</f>
        <v>R300-A-1-S8_0.5flow</v>
      </c>
      <c r="AG8" s="83" t="str">
        <f>VLOOKUP(AG$3,Conditions!$B:$AI,$C8,FALSE)</f>
        <v>R300-A-1-S8_0.5flow</v>
      </c>
      <c r="AH8" s="83" t="str">
        <f>VLOOKUP(AH$3,Conditions!$B:$AI,$C8,FALSE)</f>
        <v>Gly_EG</v>
      </c>
      <c r="AI8" s="83" t="str">
        <f>VLOOKUP(AI$3,Conditions!$B:$AI,$C8,FALSE)</f>
        <v>Gly_EG</v>
      </c>
      <c r="AJ8" s="83" t="str">
        <f>VLOOKUP(AJ$3,Conditions!$B:$AI,$C8,FALSE)</f>
        <v>Gly_EG</v>
      </c>
      <c r="AK8" s="83" t="str">
        <f>VLOOKUP(AK$3,Conditions!$B:$AI,$C8,FALSE)</f>
        <v>Gly_EG</v>
      </c>
      <c r="AL8" s="83" t="str">
        <f>VLOOKUP(AL$3,Conditions!$B:$AI,$C8,FALSE)</f>
        <v>Gly_EG</v>
      </c>
      <c r="AM8" s="83" t="str">
        <f>VLOOKUP(AM$3,Conditions!$B:$AI,$C8,FALSE)</f>
        <v>Gly_EG_12PD_.5flow</v>
      </c>
      <c r="AN8" s="83" t="str">
        <f>VLOOKUP(AN$3,Conditions!$B:$AI,$C8,FALSE)</f>
        <v>Gly_EG_12PD_.5flow</v>
      </c>
      <c r="AO8" s="83" t="str">
        <f>VLOOKUP(AO$3,Conditions!$B:$AI,$C8,FALSE)</f>
        <v>Gly_EG_12PD_.5flow</v>
      </c>
      <c r="AP8" s="83" t="str">
        <f>VLOOKUP(AP$3,Conditions!$B:$AI,$C8,FALSE)</f>
        <v>Gly_EG_12PD_.5flow</v>
      </c>
      <c r="AQ8" s="83" t="str">
        <f>VLOOKUP(AQ$3,Conditions!$B:$AI,$C8,FALSE)</f>
        <v>Gly_EG_12PD_.5flow</v>
      </c>
      <c r="AR8" s="83" t="str">
        <f>VLOOKUP(AR$3,Conditions!$B:$AI,$C8,FALSE)</f>
        <v>Gly_EG_12PD</v>
      </c>
      <c r="AS8" s="83" t="str">
        <f>VLOOKUP(AS$3,Conditions!$B:$AI,$C8,FALSE)</f>
        <v>Gly_EG_12PD</v>
      </c>
      <c r="AT8" s="83" t="str">
        <f>VLOOKUP(AT$3,Conditions!$B:$AI,$C8,FALSE)</f>
        <v>Gly_EG_12PD</v>
      </c>
      <c r="AU8" s="83" t="str">
        <f>VLOOKUP(AU$3,Conditions!$B:$AI,$C8,FALSE)</f>
        <v>Gly_EG_12PD</v>
      </c>
      <c r="AV8" s="83" t="str">
        <f>VLOOKUP(AV$3,Conditions!$B:$AI,$C8,FALSE)</f>
        <v>Gly_EG_12PD</v>
      </c>
      <c r="AW8" s="83" t="str">
        <f>VLOOKUP(AW$3,Conditions!$B:$AI,$C8,FALSE)</f>
        <v>Gly300-D-1-Pre-A</v>
      </c>
      <c r="AX8" s="83" t="str">
        <f>VLOOKUP(AX$3,Conditions!$B:$AI,$C8,FALSE)</f>
        <v>Gly300-D-1-Pre-A</v>
      </c>
      <c r="AY8" s="83" t="str">
        <f>VLOOKUP(AY$3,Conditions!$B:$AI,$C8,FALSE)</f>
        <v>Gly300-D-1-Pre-A</v>
      </c>
      <c r="AZ8" s="83" t="str">
        <f>VLOOKUP(AZ$3,Conditions!$B:$AI,$C8,FALSE)</f>
        <v>Gly300-D-1-Pre-A</v>
      </c>
      <c r="BA8" s="83" t="str">
        <f>VLOOKUP(BA$3,Conditions!$B:$AI,$C8,FALSE)</f>
        <v>Gly300-D-1-Pre-A</v>
      </c>
      <c r="BB8" s="83" t="str">
        <f>VLOOKUP(BB$3,Conditions!$B:$AI,$C8,FALSE)</f>
        <v>Gly300-D-1-Pre-B</v>
      </c>
      <c r="BC8" s="83" t="str">
        <f>VLOOKUP(BC$3,Conditions!$B:$AI,$C8,FALSE)</f>
        <v>Gly300-D-1-Pre-B</v>
      </c>
      <c r="BD8" s="83" t="str">
        <f>VLOOKUP(BD$3,Conditions!$B:$AI,$C8,FALSE)</f>
        <v>Gly300-D-1-Pre-B</v>
      </c>
      <c r="BE8" s="83" t="str">
        <f>VLOOKUP(BE$3,Conditions!$B:$AI,$C8,FALSE)</f>
        <v>Gly300-D-1-Pre-B</v>
      </c>
      <c r="BF8" s="83" t="str">
        <f>VLOOKUP(BF$3,Conditions!$B:$AI,$C8,FALSE)</f>
        <v>Gly300-D-1-Pre-B</v>
      </c>
      <c r="BG8" s="83" t="str">
        <f>VLOOKUP(BG$3,Conditions!$B:$AI,$C8,FALSE)</f>
        <v>Gly300-D-1-Pre-C</v>
      </c>
      <c r="BH8" s="83" t="str">
        <f>VLOOKUP(BH$3,Conditions!$B:$AI,$C8,FALSE)</f>
        <v>Gly300-D-1-Pre-C</v>
      </c>
      <c r="BI8" s="83" t="str">
        <f>VLOOKUP(BI$3,Conditions!$B:$AI,$C8,FALSE)</f>
        <v>Gly300-D-1-Pre-C</v>
      </c>
      <c r="BJ8" s="83" t="str">
        <f>VLOOKUP(BJ$3,Conditions!$B:$AI,$C8,FALSE)</f>
        <v>Gly300-D-1-Pre-C</v>
      </c>
      <c r="BK8" s="83" t="str">
        <f>VLOOKUP(BK$3,Conditions!$B:$AI,$C8,FALSE)</f>
        <v>Gly300-D-1-Pre-C</v>
      </c>
      <c r="BL8" s="83" t="str">
        <f>VLOOKUP(BL$3,Conditions!$B:$AI,$C8,FALSE)</f>
        <v>Gly300-D-1-Pre-D</v>
      </c>
      <c r="BM8" s="83" t="str">
        <f>VLOOKUP(BM$3,Conditions!$B:$AI,$C8,FALSE)</f>
        <v>Gly300-D-1-Pre-D</v>
      </c>
      <c r="BN8" s="83" t="str">
        <f>VLOOKUP(BN$3,Conditions!$B:$AI,$C8,FALSE)</f>
        <v>Gly300-D-1-Pre-D</v>
      </c>
      <c r="BO8" s="83" t="str">
        <f>VLOOKUP(BO$3,Conditions!$B:$AI,$C8,FALSE)</f>
        <v>Gly300-D-1-Pre-D</v>
      </c>
      <c r="BP8" s="83" t="str">
        <f>VLOOKUP(BP$3,Conditions!$B:$AI,$C8,FALSE)</f>
        <v>Gly300-D-1-Pre-D</v>
      </c>
      <c r="BQ8" s="83" t="str">
        <f>VLOOKUP(BQ$3,Conditions!$B:$AI,$C8,FALSE)</f>
        <v>Gly300-D-1-S1</v>
      </c>
      <c r="BR8" s="83" t="str">
        <f>VLOOKUP(BR$3,Conditions!$B:$AI,$C8,FALSE)</f>
        <v>Gly300-D-1-S1</v>
      </c>
      <c r="BS8" s="83" t="str">
        <f>VLOOKUP(BS$3,Conditions!$B:$AI,$C8,FALSE)</f>
        <v>Gly300-D-1-S1</v>
      </c>
      <c r="BT8" s="83" t="str">
        <f>VLOOKUP(BT$3,Conditions!$B:$AI,$C8,FALSE)</f>
        <v>Gly300-D-1-S1</v>
      </c>
      <c r="BU8" s="83" t="str">
        <f>VLOOKUP(BU$3,Conditions!$B:$AI,$C8,FALSE)</f>
        <v>Gly300-D-1-S1</v>
      </c>
      <c r="BV8" s="83" t="str">
        <f>VLOOKUP(BV$3,Conditions!$B:$AI,$C8,FALSE)</f>
        <v>Gly300-D-1-S2</v>
      </c>
      <c r="BW8" s="83" t="str">
        <f>VLOOKUP(BW$3,Conditions!$B:$AI,$C8,FALSE)</f>
        <v>Gly300-D-1-S2</v>
      </c>
      <c r="BX8" s="83" t="str">
        <f>VLOOKUP(BX$3,Conditions!$B:$AI,$C8,FALSE)</f>
        <v>Gly300-D-1-S2</v>
      </c>
      <c r="BY8" s="83" t="str">
        <f>VLOOKUP(BY$3,Conditions!$B:$AI,$C8,FALSE)</f>
        <v>Gly300-D-1-S2</v>
      </c>
      <c r="BZ8" s="83" t="str">
        <f>VLOOKUP(BZ$3,Conditions!$B:$AI,$C8,FALSE)</f>
        <v>Gly300-D-1-S2</v>
      </c>
      <c r="CA8" s="83" t="str">
        <f>VLOOKUP(CA$3,Conditions!$B:$AI,$C8,FALSE)</f>
        <v>Gly300-D-1-S3</v>
      </c>
      <c r="CB8" s="83" t="str">
        <f>VLOOKUP(CB$3,Conditions!$B:$AI,$C8,FALSE)</f>
        <v>Gly300-D-1-S3</v>
      </c>
      <c r="CC8" s="83" t="str">
        <f>VLOOKUP(CC$3,Conditions!$B:$AI,$C8,FALSE)</f>
        <v>Gly300-D-1-S3</v>
      </c>
      <c r="CD8" s="83" t="str">
        <f>VLOOKUP(CD$3,Conditions!$B:$AI,$C8,FALSE)</f>
        <v>Gly300-D-1-S3</v>
      </c>
      <c r="CE8" s="83" t="str">
        <f>VLOOKUP(CE$3,Conditions!$B:$AI,$C8,FALSE)</f>
        <v>Gly300-D-1-S3</v>
      </c>
      <c r="CF8" s="83" t="str">
        <f>VLOOKUP(CF$3,Conditions!$B:$AI,$C8,FALSE)</f>
        <v>Gly300-D-1-S4</v>
      </c>
      <c r="CG8" s="83" t="str">
        <f>VLOOKUP(CG$3,Conditions!$B:$AI,$C8,FALSE)</f>
        <v>Gly300-D-1-S4</v>
      </c>
      <c r="CH8" s="83" t="str">
        <f>VLOOKUP(CH$3,Conditions!$B:$AI,$C8,FALSE)</f>
        <v>Gly300-D-1-S4</v>
      </c>
      <c r="CI8" s="83" t="str">
        <f>VLOOKUP(CI$3,Conditions!$B:$AI,$C8,FALSE)</f>
        <v>Gly300-D-1-S4</v>
      </c>
      <c r="CJ8" s="83" t="str">
        <f>VLOOKUP(CJ$3,Conditions!$B:$AI,$C8,FALSE)</f>
        <v>Gly300-D-1-S4</v>
      </c>
      <c r="CK8" s="83" t="str">
        <f>VLOOKUP(CK$3,Conditions!$B:$AI,$C8,FALSE)</f>
        <v>Gly300-D-1-S5</v>
      </c>
      <c r="CL8" s="83" t="str">
        <f>VLOOKUP(CL$3,Conditions!$B:$AI,$C8,FALSE)</f>
        <v>Gly300-D-1-S5</v>
      </c>
      <c r="CM8" s="83" t="str">
        <f>VLOOKUP(CM$3,Conditions!$B:$AI,$C8,FALSE)</f>
        <v>Gly300-D-1-S5</v>
      </c>
      <c r="CN8" s="83" t="str">
        <f>VLOOKUP(CN$3,Conditions!$B:$AI,$C8,FALSE)</f>
        <v>Gly300-D-1-S5</v>
      </c>
      <c r="CO8" s="83" t="str">
        <f>VLOOKUP(CO$3,Conditions!$B:$AI,$C8,FALSE)</f>
        <v>Gly300-D-1-S5</v>
      </c>
      <c r="CP8" s="83" t="str">
        <f>VLOOKUP(CP$3,Conditions!$B:$AI,$C8,FALSE)</f>
        <v>Gly300-D-1-S6</v>
      </c>
      <c r="CQ8" s="83" t="str">
        <f>VLOOKUP(CQ$3,Conditions!$B:$AI,$C8,FALSE)</f>
        <v>Gly300-D-1-S6</v>
      </c>
      <c r="CR8" s="83" t="str">
        <f>VLOOKUP(CR$3,Conditions!$B:$AI,$C8,FALSE)</f>
        <v>Gly300-D-1-S6</v>
      </c>
      <c r="CS8" s="83" t="str">
        <f>VLOOKUP(CS$3,Conditions!$B:$AI,$C8,FALSE)</f>
        <v>Gly300-D-1-S6</v>
      </c>
      <c r="CT8" s="83" t="str">
        <f>VLOOKUP(CT$3,Conditions!$B:$AI,$C8,FALSE)</f>
        <v>Gly300-D-1-S6</v>
      </c>
      <c r="CU8" s="83" t="str">
        <f>VLOOKUP(CU$3,Conditions!$B:$AI,$C8,FALSE)</f>
        <v>Gly300-D-1-S7</v>
      </c>
      <c r="CV8" s="83" t="str">
        <f>VLOOKUP(CV$3,Conditions!$B:$AI,$C8,FALSE)</f>
        <v>Gly300-D-1-S7</v>
      </c>
      <c r="CW8" s="83" t="str">
        <f>VLOOKUP(CW$3,Conditions!$B:$AI,$C8,FALSE)</f>
        <v>Gly300-D-1-S7</v>
      </c>
      <c r="CX8" s="83" t="str">
        <f>VLOOKUP(CX$3,Conditions!$B:$AI,$C8,FALSE)</f>
        <v>Gly300-D-1-S7</v>
      </c>
      <c r="CY8" s="83" t="str">
        <f>VLOOKUP(CY$3,Conditions!$B:$AI,$C8,FALSE)</f>
        <v>Gly300-D-1-S7</v>
      </c>
      <c r="CZ8" s="83" t="str">
        <f>VLOOKUP(CZ$3,Conditions!$B:$AI,$C8,FALSE)</f>
        <v>Gly300-D-1-S8</v>
      </c>
      <c r="DA8" s="83" t="str">
        <f>VLOOKUP(DA$3,Conditions!$B:$AI,$C8,FALSE)</f>
        <v>Gly300-D-1-S8</v>
      </c>
      <c r="DB8" s="83" t="str">
        <f>VLOOKUP(DB$3,Conditions!$B:$AI,$C8,FALSE)</f>
        <v>Gly300-D-1-S8</v>
      </c>
      <c r="DC8" s="83" t="str">
        <f>VLOOKUP(DC$3,Conditions!$B:$AI,$C8,FALSE)</f>
        <v>Gly300-D-1-S8</v>
      </c>
      <c r="DD8" s="83" t="str">
        <f>VLOOKUP(DD$3,Conditions!$B:$AI,$C8,FALSE)</f>
        <v>Gly300-D-1-S8</v>
      </c>
      <c r="DE8" s="83" t="str">
        <f>VLOOKUP(DE$3,Conditions!$B:$AI,$C8,FALSE)</f>
        <v>Gly300-D-1-Ret</v>
      </c>
      <c r="DF8" s="83" t="str">
        <f>VLOOKUP(DF$3,Conditions!$B:$AI,$C8,FALSE)</f>
        <v>Gly300-D-1-Ret</v>
      </c>
      <c r="DG8" s="83" t="str">
        <f>VLOOKUP(DG$3,Conditions!$B:$AI,$C8,FALSE)</f>
        <v>Gly300-D-1-Ret</v>
      </c>
      <c r="DH8" s="83" t="str">
        <f>VLOOKUP(DH$3,Conditions!$B:$AI,$C8,FALSE)</f>
        <v>Gly300-D-1-Ret</v>
      </c>
      <c r="DI8" s="83" t="str">
        <f>VLOOKUP(DI$3,Conditions!$B:$AI,$C8,FALSE)</f>
        <v>Gly300-D-1-Ret</v>
      </c>
      <c r="DJ8" s="83" t="str">
        <f>VLOOKUP(DJ$3,Conditions!$B:$AI,$C8,FALSE)</f>
        <v>Gly300-D-1-water-clean-after2hr</v>
      </c>
      <c r="DK8" s="83" t="str">
        <f>VLOOKUP(DK$3,Conditions!$B:$AI,$C8,FALSE)</f>
        <v>Gly300-D-1-water-clean-after2hr</v>
      </c>
      <c r="DL8" s="83" t="str">
        <f>VLOOKUP(DL$3,Conditions!$B:$AI,$C8,FALSE)</f>
        <v>Gly300-D-1-water-clean-after2hr</v>
      </c>
      <c r="DM8" s="83" t="str">
        <f>VLOOKUP(DM$3,Conditions!$B:$AI,$C8,FALSE)</f>
        <v>Gly300-D-1-water-clean-after2hr</v>
      </c>
      <c r="DN8" s="83" t="str">
        <f>VLOOKUP(DN$3,Conditions!$B:$AI,$C8,FALSE)</f>
        <v>Gly300-D-1-water-clean-after2hr</v>
      </c>
      <c r="DO8" s="83" t="str">
        <f>VLOOKUP(DO$3,Conditions!$B:$AI,$C8,FALSE)</f>
        <v>Gly300-D-1-water-clean-after4hr</v>
      </c>
      <c r="DP8" s="83" t="str">
        <f>VLOOKUP(DP$3,Conditions!$B:$AI,$C8,FALSE)</f>
        <v>Gly300-D-1-water-clean-after4hr</v>
      </c>
      <c r="DQ8" s="83" t="str">
        <f>VLOOKUP(DQ$3,Conditions!$B:$AI,$C8,FALSE)</f>
        <v>Gly300-D-1-water-clean-after4hr</v>
      </c>
      <c r="DR8" s="83" t="str">
        <f>VLOOKUP(DR$3,Conditions!$B:$AI,$C8,FALSE)</f>
        <v>Gly300-D-1-water-clean-after4hr</v>
      </c>
      <c r="DS8" s="83" t="str">
        <f>VLOOKUP(DS$3,Conditions!$B:$AI,$C8,FALSE)</f>
        <v>Gly300-D-1-water-clean-after4hr</v>
      </c>
      <c r="DT8" s="83" t="str">
        <f>VLOOKUP(DT$3,Conditions!$B:$AI,$C8,FALSE)</f>
        <v>Gly300-D-2-Pretreatment-water</v>
      </c>
      <c r="DU8" s="83" t="str">
        <f>VLOOKUP(DU$3,Conditions!$B:$AI,$C8,FALSE)</f>
        <v>Gly300-D-2-Pretreatment-water</v>
      </c>
      <c r="DV8" s="83" t="str">
        <f>VLOOKUP(DV$3,Conditions!$B:$AI,$C8,FALSE)</f>
        <v>Gly300-D-2-Pretreatment-water</v>
      </c>
      <c r="DW8" s="83" t="str">
        <f>VLOOKUP(DW$3,Conditions!$B:$AI,$C8,FALSE)</f>
        <v>Gly300-D-2-Pretreatment-water</v>
      </c>
      <c r="DX8" s="83" t="str">
        <f>VLOOKUP(DX$3,Conditions!$B:$AI,$C8,FALSE)</f>
        <v>Gly300-D-2-Pretreatment-water</v>
      </c>
      <c r="DZ8" s="56" t="str">
        <f t="shared" si="22"/>
        <v>Run Name</v>
      </c>
      <c r="EA8" s="83" t="str">
        <f>VLOOKUP(EA$6,Conditions!$B:$AI,$C8,FALSE)</f>
        <v>R50-A-1</v>
      </c>
      <c r="EB8" s="83" t="str">
        <f>VLOOKUP(EB$6,Conditions!$B:$AI,$C8,FALSE)</f>
        <v>R50-A-1</v>
      </c>
      <c r="EC8" s="83" t="str">
        <f>VLOOKUP(EC$6,Conditions!$B:$AI,$C8,FALSE)</f>
        <v>R50-Water-1</v>
      </c>
      <c r="ED8" s="83" t="str">
        <f>VLOOKUP(ED$6,Conditions!$B:$AI,$C8,FALSE)</f>
        <v>R300-A-1-S8</v>
      </c>
      <c r="EE8" s="83" t="str">
        <f>VLOOKUP(EE$6,Conditions!$B:$AI,$C8,FALSE)</f>
        <v>Gly_EG_.5flow</v>
      </c>
      <c r="EF8" s="83" t="str">
        <f>VLOOKUP(EF$6,Conditions!$B:$AI,$C8,FALSE)</f>
        <v>R300-A-1-S8_0.5flow</v>
      </c>
      <c r="EG8" s="83" t="str">
        <f>VLOOKUP(EG$6,Conditions!$B:$AI,$C8,FALSE)</f>
        <v>Gly_EG</v>
      </c>
      <c r="EH8" s="83" t="str">
        <f>VLOOKUP(EH$6,Conditions!$B:$AI,$C8,FALSE)</f>
        <v>Gly_EG_12PD_.5flow</v>
      </c>
      <c r="EI8" s="83" t="str">
        <f>VLOOKUP(EI$6,Conditions!$B:$AI,$C8,FALSE)</f>
        <v>Gly_EG_12PD</v>
      </c>
      <c r="EJ8" s="83" t="str">
        <f>VLOOKUP(EJ$6,Conditions!$B:$AI,$C8,FALSE)</f>
        <v>Gly300-D-1-Pre-A</v>
      </c>
      <c r="EK8" s="83" t="str">
        <f>VLOOKUP(EK$6,Conditions!$B:$AI,$C8,FALSE)</f>
        <v>Gly300-D-1-Pre-B</v>
      </c>
      <c r="EL8" s="83" t="str">
        <f>VLOOKUP(EL$6,Conditions!$B:$AI,$C8,FALSE)</f>
        <v>Gly300-D-1-Pre-C</v>
      </c>
      <c r="EM8" s="83" t="str">
        <f>VLOOKUP(EM$6,Conditions!$B:$AI,$C8,FALSE)</f>
        <v>Gly300-D-1-Pre-D</v>
      </c>
      <c r="EN8" s="83"/>
      <c r="EO8" s="83"/>
      <c r="EP8" s="83"/>
    </row>
    <row r="9" spans="1:146" s="56" customFormat="1" ht="15.75" x14ac:dyDescent="0.25">
      <c r="B9" s="117" t="s">
        <v>42</v>
      </c>
      <c r="C9" s="61">
        <v>4</v>
      </c>
      <c r="D9" s="83">
        <f>VLOOKUP(D$3,Conditions!$B:$AI,$C9,FALSE)</f>
        <v>4.5</v>
      </c>
      <c r="E9" s="83">
        <f>VLOOKUP(E$3,Conditions!$B:$AI,$C9,FALSE)</f>
        <v>4.5</v>
      </c>
      <c r="F9" s="83">
        <f>VLOOKUP(F$3,Conditions!$B:$AI,$C9,FALSE)</f>
        <v>4.5</v>
      </c>
      <c r="G9" s="83">
        <f>VLOOKUP(G$3,Conditions!$B:$AI,$C9,FALSE)</f>
        <v>4.5</v>
      </c>
      <c r="H9" s="83">
        <f>VLOOKUP(H$3,Conditions!$B:$AI,$C9,FALSE)</f>
        <v>4.5</v>
      </c>
      <c r="I9" s="83">
        <f>VLOOKUP(I$3,Conditions!$B:$AI,$C9,FALSE)</f>
        <v>4.5</v>
      </c>
      <c r="J9" s="83">
        <f>VLOOKUP(J$3,Conditions!$B:$AI,$C9,FALSE)</f>
        <v>4.5</v>
      </c>
      <c r="K9" s="83">
        <f>VLOOKUP(K$3,Conditions!$B:$AI,$C9,FALSE)</f>
        <v>4.5</v>
      </c>
      <c r="L9" s="83">
        <f>VLOOKUP(L$3,Conditions!$B:$AI,$C9,FALSE)</f>
        <v>4.5</v>
      </c>
      <c r="M9" s="83">
        <f>VLOOKUP(M$3,Conditions!$B:$AI,$C9,FALSE)</f>
        <v>4.5</v>
      </c>
      <c r="N9" s="83">
        <f>VLOOKUP(N$3,Conditions!$B:$AI,$C9,FALSE)</f>
        <v>4.5</v>
      </c>
      <c r="O9" s="83">
        <f>VLOOKUP(O$3,Conditions!$B:$AI,$C9,FALSE)</f>
        <v>4.5</v>
      </c>
      <c r="P9" s="83">
        <f>VLOOKUP(P$3,Conditions!$B:$AI,$C9,FALSE)</f>
        <v>4.5</v>
      </c>
      <c r="Q9" s="83">
        <f>VLOOKUP(Q$3,Conditions!$B:$AI,$C9,FALSE)</f>
        <v>4.5</v>
      </c>
      <c r="R9" s="83">
        <f>VLOOKUP(R$3,Conditions!$B:$AI,$C9,FALSE)</f>
        <v>4.5</v>
      </c>
      <c r="S9" s="83">
        <f>VLOOKUP(S$3,Conditions!$B:$AI,$C9,FALSE)</f>
        <v>31</v>
      </c>
      <c r="T9" s="83">
        <f>VLOOKUP(T$3,Conditions!$B:$AI,$C9,FALSE)</f>
        <v>31</v>
      </c>
      <c r="U9" s="83">
        <f>VLOOKUP(U$3,Conditions!$B:$AI,$C9,FALSE)</f>
        <v>31</v>
      </c>
      <c r="V9" s="83">
        <f>VLOOKUP(V$3,Conditions!$B:$AI,$C9,FALSE)</f>
        <v>31</v>
      </c>
      <c r="W9" s="83">
        <f>VLOOKUP(W$3,Conditions!$B:$AI,$C9,FALSE)</f>
        <v>31</v>
      </c>
      <c r="X9" s="83">
        <f>VLOOKUP(X$3,Conditions!$B:$AI,$C9,FALSE)</f>
        <v>0</v>
      </c>
      <c r="Y9" s="83">
        <f>VLOOKUP(Y$3,Conditions!$B:$AI,$C9,FALSE)</f>
        <v>0</v>
      </c>
      <c r="Z9" s="83">
        <f>VLOOKUP(Z$3,Conditions!$B:$AI,$C9,FALSE)</f>
        <v>0</v>
      </c>
      <c r="AA9" s="83">
        <f>VLOOKUP(AA$3,Conditions!$B:$AI,$C9,FALSE)</f>
        <v>0</v>
      </c>
      <c r="AB9" s="83">
        <f>VLOOKUP(AB$3,Conditions!$B:$AI,$C9,FALSE)</f>
        <v>0</v>
      </c>
      <c r="AC9" s="83">
        <f>VLOOKUP(AC$3,Conditions!$B:$AI,$C9,FALSE)</f>
        <v>30</v>
      </c>
      <c r="AD9" s="83">
        <f>VLOOKUP(AD$3,Conditions!$B:$AI,$C9,FALSE)</f>
        <v>30</v>
      </c>
      <c r="AE9" s="83">
        <f>VLOOKUP(AE$3,Conditions!$B:$AI,$C9,FALSE)</f>
        <v>30</v>
      </c>
      <c r="AF9" s="83">
        <f>VLOOKUP(AF$3,Conditions!$B:$AI,$C9,FALSE)</f>
        <v>30</v>
      </c>
      <c r="AG9" s="83">
        <f>VLOOKUP(AG$3,Conditions!$B:$AI,$C9,FALSE)</f>
        <v>30</v>
      </c>
      <c r="AH9" s="83">
        <f>VLOOKUP(AH$3,Conditions!$B:$AI,$C9,FALSE)</f>
        <v>0</v>
      </c>
      <c r="AI9" s="83">
        <f>VLOOKUP(AI$3,Conditions!$B:$AI,$C9,FALSE)</f>
        <v>0</v>
      </c>
      <c r="AJ9" s="83">
        <f>VLOOKUP(AJ$3,Conditions!$B:$AI,$C9,FALSE)</f>
        <v>0</v>
      </c>
      <c r="AK9" s="83">
        <f>VLOOKUP(AK$3,Conditions!$B:$AI,$C9,FALSE)</f>
        <v>0</v>
      </c>
      <c r="AL9" s="83">
        <f>VLOOKUP(AL$3,Conditions!$B:$AI,$C9,FALSE)</f>
        <v>0</v>
      </c>
      <c r="AM9" s="83">
        <f>VLOOKUP(AM$3,Conditions!$B:$AI,$C9,FALSE)</f>
        <v>0</v>
      </c>
      <c r="AN9" s="83">
        <f>VLOOKUP(AN$3,Conditions!$B:$AI,$C9,FALSE)</f>
        <v>0</v>
      </c>
      <c r="AO9" s="83">
        <f>VLOOKUP(AO$3,Conditions!$B:$AI,$C9,FALSE)</f>
        <v>0</v>
      </c>
      <c r="AP9" s="83">
        <f>VLOOKUP(AP$3,Conditions!$B:$AI,$C9,FALSE)</f>
        <v>0</v>
      </c>
      <c r="AQ9" s="83">
        <f>VLOOKUP(AQ$3,Conditions!$B:$AI,$C9,FALSE)</f>
        <v>0</v>
      </c>
      <c r="AR9" s="83">
        <f>VLOOKUP(AR$3,Conditions!$B:$AI,$C9,FALSE)</f>
        <v>0</v>
      </c>
      <c r="AS9" s="83">
        <f>VLOOKUP(AS$3,Conditions!$B:$AI,$C9,FALSE)</f>
        <v>0</v>
      </c>
      <c r="AT9" s="83">
        <f>VLOOKUP(AT$3,Conditions!$B:$AI,$C9,FALSE)</f>
        <v>0</v>
      </c>
      <c r="AU9" s="83">
        <f>VLOOKUP(AU$3,Conditions!$B:$AI,$C9,FALSE)</f>
        <v>0</v>
      </c>
      <c r="AV9" s="83">
        <f>VLOOKUP(AV$3,Conditions!$B:$AI,$C9,FALSE)</f>
        <v>0</v>
      </c>
      <c r="AW9" s="83">
        <f>VLOOKUP(AW$3,Conditions!$B:$AI,$C9,FALSE)</f>
        <v>0</v>
      </c>
      <c r="AX9" s="83">
        <f>VLOOKUP(AX$3,Conditions!$B:$AI,$C9,FALSE)</f>
        <v>0</v>
      </c>
      <c r="AY9" s="83">
        <f>VLOOKUP(AY$3,Conditions!$B:$AI,$C9,FALSE)</f>
        <v>0</v>
      </c>
      <c r="AZ9" s="83">
        <f>VLOOKUP(AZ$3,Conditions!$B:$AI,$C9,FALSE)</f>
        <v>0</v>
      </c>
      <c r="BA9" s="83">
        <f>VLOOKUP(BA$3,Conditions!$B:$AI,$C9,FALSE)</f>
        <v>0</v>
      </c>
      <c r="BB9" s="83">
        <f>VLOOKUP(BB$3,Conditions!$B:$AI,$C9,FALSE)</f>
        <v>0</v>
      </c>
      <c r="BC9" s="83">
        <f>VLOOKUP(BC$3,Conditions!$B:$AI,$C9,FALSE)</f>
        <v>0</v>
      </c>
      <c r="BD9" s="83">
        <f>VLOOKUP(BD$3,Conditions!$B:$AI,$C9,FALSE)</f>
        <v>0</v>
      </c>
      <c r="BE9" s="83">
        <f>VLOOKUP(BE$3,Conditions!$B:$AI,$C9,FALSE)</f>
        <v>0</v>
      </c>
      <c r="BF9" s="83">
        <f>VLOOKUP(BF$3,Conditions!$B:$AI,$C9,FALSE)</f>
        <v>0</v>
      </c>
      <c r="BG9" s="83">
        <f>VLOOKUP(BG$3,Conditions!$B:$AI,$C9,FALSE)</f>
        <v>0</v>
      </c>
      <c r="BH9" s="83">
        <f>VLOOKUP(BH$3,Conditions!$B:$AI,$C9,FALSE)</f>
        <v>0</v>
      </c>
      <c r="BI9" s="83">
        <f>VLOOKUP(BI$3,Conditions!$B:$AI,$C9,FALSE)</f>
        <v>0</v>
      </c>
      <c r="BJ9" s="83">
        <f>VLOOKUP(BJ$3,Conditions!$B:$AI,$C9,FALSE)</f>
        <v>0</v>
      </c>
      <c r="BK9" s="83">
        <f>VLOOKUP(BK$3,Conditions!$B:$AI,$C9,FALSE)</f>
        <v>0</v>
      </c>
      <c r="BL9" s="83">
        <f>VLOOKUP(BL$3,Conditions!$B:$AI,$C9,FALSE)</f>
        <v>0</v>
      </c>
      <c r="BM9" s="83">
        <f>VLOOKUP(BM$3,Conditions!$B:$AI,$C9,FALSE)</f>
        <v>0</v>
      </c>
      <c r="BN9" s="83">
        <f>VLOOKUP(BN$3,Conditions!$B:$AI,$C9,FALSE)</f>
        <v>0</v>
      </c>
      <c r="BO9" s="83">
        <f>VLOOKUP(BO$3,Conditions!$B:$AI,$C9,FALSE)</f>
        <v>0</v>
      </c>
      <c r="BP9" s="83">
        <f>VLOOKUP(BP$3,Conditions!$B:$AI,$C9,FALSE)</f>
        <v>0</v>
      </c>
      <c r="BQ9" s="83">
        <f>VLOOKUP(BQ$3,Conditions!$B:$AI,$C9,FALSE)</f>
        <v>0</v>
      </c>
      <c r="BR9" s="83">
        <f>VLOOKUP(BR$3,Conditions!$B:$AI,$C9,FALSE)</f>
        <v>0</v>
      </c>
      <c r="BS9" s="83">
        <f>VLOOKUP(BS$3,Conditions!$B:$AI,$C9,FALSE)</f>
        <v>0</v>
      </c>
      <c r="BT9" s="83">
        <f>VLOOKUP(BT$3,Conditions!$B:$AI,$C9,FALSE)</f>
        <v>0</v>
      </c>
      <c r="BU9" s="83">
        <f>VLOOKUP(BU$3,Conditions!$B:$AI,$C9,FALSE)</f>
        <v>0</v>
      </c>
      <c r="BV9" s="83">
        <f>VLOOKUP(BV$3,Conditions!$B:$AI,$C9,FALSE)</f>
        <v>2</v>
      </c>
      <c r="BW9" s="83">
        <f>VLOOKUP(BW$3,Conditions!$B:$AI,$C9,FALSE)</f>
        <v>2</v>
      </c>
      <c r="BX9" s="83">
        <f>VLOOKUP(BX$3,Conditions!$B:$AI,$C9,FALSE)</f>
        <v>2</v>
      </c>
      <c r="BY9" s="83">
        <f>VLOOKUP(BY$3,Conditions!$B:$AI,$C9,FALSE)</f>
        <v>2</v>
      </c>
      <c r="BZ9" s="83">
        <f>VLOOKUP(BZ$3,Conditions!$B:$AI,$C9,FALSE)</f>
        <v>2</v>
      </c>
      <c r="CA9" s="83">
        <f>VLOOKUP(CA$3,Conditions!$B:$AI,$C9,FALSE)</f>
        <v>4</v>
      </c>
      <c r="CB9" s="83">
        <f>VLOOKUP(CB$3,Conditions!$B:$AI,$C9,FALSE)</f>
        <v>4</v>
      </c>
      <c r="CC9" s="83">
        <f>VLOOKUP(CC$3,Conditions!$B:$AI,$C9,FALSE)</f>
        <v>4</v>
      </c>
      <c r="CD9" s="83">
        <f>VLOOKUP(CD$3,Conditions!$B:$AI,$C9,FALSE)</f>
        <v>4</v>
      </c>
      <c r="CE9" s="83">
        <f>VLOOKUP(CE$3,Conditions!$B:$AI,$C9,FALSE)</f>
        <v>4</v>
      </c>
      <c r="CF9" s="83">
        <f>VLOOKUP(CF$3,Conditions!$B:$AI,$C9,FALSE)</f>
        <v>8</v>
      </c>
      <c r="CG9" s="83">
        <f>VLOOKUP(CG$3,Conditions!$B:$AI,$C9,FALSE)</f>
        <v>8</v>
      </c>
      <c r="CH9" s="83">
        <f>VLOOKUP(CH$3,Conditions!$B:$AI,$C9,FALSE)</f>
        <v>8</v>
      </c>
      <c r="CI9" s="83">
        <f>VLOOKUP(CI$3,Conditions!$B:$AI,$C9,FALSE)</f>
        <v>8</v>
      </c>
      <c r="CJ9" s="83">
        <f>VLOOKUP(CJ$3,Conditions!$B:$AI,$C9,FALSE)</f>
        <v>8</v>
      </c>
      <c r="CK9" s="83">
        <f>VLOOKUP(CK$3,Conditions!$B:$AI,$C9,FALSE)</f>
        <v>12</v>
      </c>
      <c r="CL9" s="83">
        <f>VLOOKUP(CL$3,Conditions!$B:$AI,$C9,FALSE)</f>
        <v>12</v>
      </c>
      <c r="CM9" s="83">
        <f>VLOOKUP(CM$3,Conditions!$B:$AI,$C9,FALSE)</f>
        <v>12</v>
      </c>
      <c r="CN9" s="83">
        <f>VLOOKUP(CN$3,Conditions!$B:$AI,$C9,FALSE)</f>
        <v>12</v>
      </c>
      <c r="CO9" s="83">
        <f>VLOOKUP(CO$3,Conditions!$B:$AI,$C9,FALSE)</f>
        <v>12</v>
      </c>
      <c r="CP9" s="83">
        <f>VLOOKUP(CP$3,Conditions!$B:$AI,$C9,FALSE)</f>
        <v>20</v>
      </c>
      <c r="CQ9" s="83">
        <f>VLOOKUP(CQ$3,Conditions!$B:$AI,$C9,FALSE)</f>
        <v>20</v>
      </c>
      <c r="CR9" s="83">
        <f>VLOOKUP(CR$3,Conditions!$B:$AI,$C9,FALSE)</f>
        <v>20</v>
      </c>
      <c r="CS9" s="83">
        <f>VLOOKUP(CS$3,Conditions!$B:$AI,$C9,FALSE)</f>
        <v>20</v>
      </c>
      <c r="CT9" s="83">
        <f>VLOOKUP(CT$3,Conditions!$B:$AI,$C9,FALSE)</f>
        <v>20</v>
      </c>
      <c r="CU9" s="83">
        <f>VLOOKUP(CU$3,Conditions!$B:$AI,$C9,FALSE)</f>
        <v>24</v>
      </c>
      <c r="CV9" s="83">
        <f>VLOOKUP(CV$3,Conditions!$B:$AI,$C9,FALSE)</f>
        <v>24</v>
      </c>
      <c r="CW9" s="83">
        <f>VLOOKUP(CW$3,Conditions!$B:$AI,$C9,FALSE)</f>
        <v>24</v>
      </c>
      <c r="CX9" s="83">
        <f>VLOOKUP(CX$3,Conditions!$B:$AI,$C9,FALSE)</f>
        <v>24</v>
      </c>
      <c r="CY9" s="83">
        <f>VLOOKUP(CY$3,Conditions!$B:$AI,$C9,FALSE)</f>
        <v>24</v>
      </c>
      <c r="CZ9" s="83">
        <f>VLOOKUP(CZ$3,Conditions!$B:$AI,$C9,FALSE)</f>
        <v>30</v>
      </c>
      <c r="DA9" s="83">
        <f>VLOOKUP(DA$3,Conditions!$B:$AI,$C9,FALSE)</f>
        <v>30</v>
      </c>
      <c r="DB9" s="83">
        <f>VLOOKUP(DB$3,Conditions!$B:$AI,$C9,FALSE)</f>
        <v>30</v>
      </c>
      <c r="DC9" s="83">
        <f>VLOOKUP(DC$3,Conditions!$B:$AI,$C9,FALSE)</f>
        <v>30</v>
      </c>
      <c r="DD9" s="83">
        <f>VLOOKUP(DD$3,Conditions!$B:$AI,$C9,FALSE)</f>
        <v>30</v>
      </c>
      <c r="DE9" s="83">
        <f>VLOOKUP(DE$3,Conditions!$B:$AI,$C9,FALSE)</f>
        <v>31</v>
      </c>
      <c r="DF9" s="83">
        <f>VLOOKUP(DF$3,Conditions!$B:$AI,$C9,FALSE)</f>
        <v>31</v>
      </c>
      <c r="DG9" s="83">
        <f>VLOOKUP(DG$3,Conditions!$B:$AI,$C9,FALSE)</f>
        <v>31</v>
      </c>
      <c r="DH9" s="83">
        <f>VLOOKUP(DH$3,Conditions!$B:$AI,$C9,FALSE)</f>
        <v>31</v>
      </c>
      <c r="DI9" s="83">
        <f>VLOOKUP(DI$3,Conditions!$B:$AI,$C9,FALSE)</f>
        <v>31</v>
      </c>
      <c r="DJ9" s="83">
        <f>VLOOKUP(DJ$3,Conditions!$B:$AI,$C9,FALSE)</f>
        <v>0</v>
      </c>
      <c r="DK9" s="83">
        <f>VLOOKUP(DK$3,Conditions!$B:$AI,$C9,FALSE)</f>
        <v>0</v>
      </c>
      <c r="DL9" s="83">
        <f>VLOOKUP(DL$3,Conditions!$B:$AI,$C9,FALSE)</f>
        <v>0</v>
      </c>
      <c r="DM9" s="83">
        <f>VLOOKUP(DM$3,Conditions!$B:$AI,$C9,FALSE)</f>
        <v>0</v>
      </c>
      <c r="DN9" s="83">
        <f>VLOOKUP(DN$3,Conditions!$B:$AI,$C9,FALSE)</f>
        <v>0</v>
      </c>
      <c r="DO9" s="83">
        <f>VLOOKUP(DO$3,Conditions!$B:$AI,$C9,FALSE)</f>
        <v>0</v>
      </c>
      <c r="DP9" s="83">
        <f>VLOOKUP(DP$3,Conditions!$B:$AI,$C9,FALSE)</f>
        <v>0</v>
      </c>
      <c r="DQ9" s="83">
        <f>VLOOKUP(DQ$3,Conditions!$B:$AI,$C9,FALSE)</f>
        <v>0</v>
      </c>
      <c r="DR9" s="83">
        <f>VLOOKUP(DR$3,Conditions!$B:$AI,$C9,FALSE)</f>
        <v>0</v>
      </c>
      <c r="DS9" s="83">
        <f>VLOOKUP(DS$3,Conditions!$B:$AI,$C9,FALSE)</f>
        <v>0</v>
      </c>
      <c r="DT9" s="83">
        <f>VLOOKUP(DT$3,Conditions!$B:$AI,$C9,FALSE)</f>
        <v>0</v>
      </c>
      <c r="DU9" s="83">
        <f>VLOOKUP(DU$3,Conditions!$B:$AI,$C9,FALSE)</f>
        <v>0</v>
      </c>
      <c r="DV9" s="83">
        <f>VLOOKUP(DV$3,Conditions!$B:$AI,$C9,FALSE)</f>
        <v>0</v>
      </c>
      <c r="DW9" s="83">
        <f>VLOOKUP(DW$3,Conditions!$B:$AI,$C9,FALSE)</f>
        <v>0</v>
      </c>
      <c r="DX9" s="83">
        <f>VLOOKUP(DX$3,Conditions!$B:$AI,$C9,FALSE)</f>
        <v>0</v>
      </c>
      <c r="DZ9" s="56" t="str">
        <f t="shared" si="22"/>
        <v>Run Time</v>
      </c>
      <c r="EA9" s="83">
        <f>VLOOKUP(EA$6,Conditions!$B:$AI,$C9,FALSE)</f>
        <v>4.5</v>
      </c>
      <c r="EB9" s="83">
        <f>VLOOKUP(EB$6,Conditions!$B:$AI,$C9,FALSE)</f>
        <v>4.5</v>
      </c>
      <c r="EC9" s="83">
        <f>VLOOKUP(EC$6,Conditions!$B:$AI,$C9,FALSE)</f>
        <v>4.5</v>
      </c>
      <c r="ED9" s="83">
        <f>VLOOKUP(ED$6,Conditions!$B:$AI,$C9,FALSE)</f>
        <v>31</v>
      </c>
      <c r="EE9" s="83">
        <f>VLOOKUP(EE$6,Conditions!$B:$AI,$C9,FALSE)</f>
        <v>0</v>
      </c>
      <c r="EF9" s="83">
        <f>VLOOKUP(EF$6,Conditions!$B:$AI,$C9,FALSE)</f>
        <v>30</v>
      </c>
      <c r="EG9" s="83">
        <f>VLOOKUP(EG$6,Conditions!$B:$AI,$C9,FALSE)</f>
        <v>0</v>
      </c>
      <c r="EH9" s="83">
        <f>VLOOKUP(EH$6,Conditions!$B:$AI,$C9,FALSE)</f>
        <v>0</v>
      </c>
      <c r="EI9" s="83">
        <f>VLOOKUP(EI$6,Conditions!$B:$AI,$C9,FALSE)</f>
        <v>0</v>
      </c>
      <c r="EJ9" s="83">
        <f>VLOOKUP(EJ$6,Conditions!$B:$AI,$C9,FALSE)</f>
        <v>0</v>
      </c>
      <c r="EK9" s="83">
        <f>VLOOKUP(EK$6,Conditions!$B:$AI,$C9,FALSE)</f>
        <v>0</v>
      </c>
      <c r="EL9" s="83">
        <f>VLOOKUP(EL$6,Conditions!$B:$AI,$C9,FALSE)</f>
        <v>0</v>
      </c>
      <c r="EM9" s="83">
        <f>VLOOKUP(EM$6,Conditions!$B:$AI,$C9,FALSE)</f>
        <v>0</v>
      </c>
      <c r="EN9" s="83"/>
      <c r="EO9" s="83"/>
      <c r="EP9" s="83"/>
    </row>
    <row r="10" spans="1:146" s="56" customFormat="1" ht="15.75" x14ac:dyDescent="0.25">
      <c r="B10" s="117" t="s">
        <v>44</v>
      </c>
      <c r="C10" s="61">
        <v>5</v>
      </c>
      <c r="D10" s="83">
        <f>VLOOKUP(D$3,Conditions!$B:$AI,$C10,FALSE)</f>
        <v>50</v>
      </c>
      <c r="E10" s="83">
        <f>VLOOKUP(E$3,Conditions!$B:$AI,$C10,FALSE)</f>
        <v>50</v>
      </c>
      <c r="F10" s="83">
        <f>VLOOKUP(F$3,Conditions!$B:$AI,$C10,FALSE)</f>
        <v>50</v>
      </c>
      <c r="G10" s="83">
        <f>VLOOKUP(G$3,Conditions!$B:$AI,$C10,FALSE)</f>
        <v>50</v>
      </c>
      <c r="H10" s="83">
        <f>VLOOKUP(H$3,Conditions!$B:$AI,$C10,FALSE)</f>
        <v>50</v>
      </c>
      <c r="I10" s="83">
        <f>VLOOKUP(I$3,Conditions!$B:$AI,$C10,FALSE)</f>
        <v>50</v>
      </c>
      <c r="J10" s="83">
        <f>VLOOKUP(J$3,Conditions!$B:$AI,$C10,FALSE)</f>
        <v>50</v>
      </c>
      <c r="K10" s="83">
        <f>VLOOKUP(K$3,Conditions!$B:$AI,$C10,FALSE)</f>
        <v>50</v>
      </c>
      <c r="L10" s="83">
        <f>VLOOKUP(L$3,Conditions!$B:$AI,$C10,FALSE)</f>
        <v>50</v>
      </c>
      <c r="M10" s="83">
        <f>VLOOKUP(M$3,Conditions!$B:$AI,$C10,FALSE)</f>
        <v>50</v>
      </c>
      <c r="N10" s="83">
        <f>VLOOKUP(N$3,Conditions!$B:$AI,$C10,FALSE)</f>
        <v>50</v>
      </c>
      <c r="O10" s="83">
        <f>VLOOKUP(O$3,Conditions!$B:$AI,$C10,FALSE)</f>
        <v>50</v>
      </c>
      <c r="P10" s="83">
        <f>VLOOKUP(P$3,Conditions!$B:$AI,$C10,FALSE)</f>
        <v>50</v>
      </c>
      <c r="Q10" s="83">
        <f>VLOOKUP(Q$3,Conditions!$B:$AI,$C10,FALSE)</f>
        <v>50</v>
      </c>
      <c r="R10" s="83">
        <f>VLOOKUP(R$3,Conditions!$B:$AI,$C10,FALSE)</f>
        <v>50</v>
      </c>
      <c r="S10" s="83">
        <f>VLOOKUP(S$3,Conditions!$B:$AI,$C10,FALSE)</f>
        <v>300</v>
      </c>
      <c r="T10" s="83">
        <f>VLOOKUP(T$3,Conditions!$B:$AI,$C10,FALSE)</f>
        <v>300</v>
      </c>
      <c r="U10" s="83">
        <f>VLOOKUP(U$3,Conditions!$B:$AI,$C10,FALSE)</f>
        <v>300</v>
      </c>
      <c r="V10" s="83">
        <f>VLOOKUP(V$3,Conditions!$B:$AI,$C10,FALSE)</f>
        <v>300</v>
      </c>
      <c r="W10" s="83">
        <f>VLOOKUP(W$3,Conditions!$B:$AI,$C10,FALSE)</f>
        <v>300</v>
      </c>
      <c r="X10" s="83">
        <f>VLOOKUP(X$3,Conditions!$B:$AI,$C10,FALSE)</f>
        <v>0</v>
      </c>
      <c r="Y10" s="83">
        <f>VLOOKUP(Y$3,Conditions!$B:$AI,$C10,FALSE)</f>
        <v>0</v>
      </c>
      <c r="Z10" s="83">
        <f>VLOOKUP(Z$3,Conditions!$B:$AI,$C10,FALSE)</f>
        <v>0</v>
      </c>
      <c r="AA10" s="83">
        <f>VLOOKUP(AA$3,Conditions!$B:$AI,$C10,FALSE)</f>
        <v>0</v>
      </c>
      <c r="AB10" s="83">
        <f>VLOOKUP(AB$3,Conditions!$B:$AI,$C10,FALSE)</f>
        <v>0</v>
      </c>
      <c r="AC10" s="83">
        <f>VLOOKUP(AC$3,Conditions!$B:$AI,$C10,FALSE)</f>
        <v>300</v>
      </c>
      <c r="AD10" s="83">
        <f>VLOOKUP(AD$3,Conditions!$B:$AI,$C10,FALSE)</f>
        <v>300</v>
      </c>
      <c r="AE10" s="83">
        <f>VLOOKUP(AE$3,Conditions!$B:$AI,$C10,FALSE)</f>
        <v>300</v>
      </c>
      <c r="AF10" s="83">
        <f>VLOOKUP(AF$3,Conditions!$B:$AI,$C10,FALSE)</f>
        <v>300</v>
      </c>
      <c r="AG10" s="83">
        <f>VLOOKUP(AG$3,Conditions!$B:$AI,$C10,FALSE)</f>
        <v>300</v>
      </c>
      <c r="AH10" s="83">
        <f>VLOOKUP(AH$3,Conditions!$B:$AI,$C10,FALSE)</f>
        <v>0</v>
      </c>
      <c r="AI10" s="83">
        <f>VLOOKUP(AI$3,Conditions!$B:$AI,$C10,FALSE)</f>
        <v>0</v>
      </c>
      <c r="AJ10" s="83">
        <f>VLOOKUP(AJ$3,Conditions!$B:$AI,$C10,FALSE)</f>
        <v>0</v>
      </c>
      <c r="AK10" s="83">
        <f>VLOOKUP(AK$3,Conditions!$B:$AI,$C10,FALSE)</f>
        <v>0</v>
      </c>
      <c r="AL10" s="83">
        <f>VLOOKUP(AL$3,Conditions!$B:$AI,$C10,FALSE)</f>
        <v>0</v>
      </c>
      <c r="AM10" s="83">
        <f>VLOOKUP(AM$3,Conditions!$B:$AI,$C10,FALSE)</f>
        <v>0</v>
      </c>
      <c r="AN10" s="83">
        <f>VLOOKUP(AN$3,Conditions!$B:$AI,$C10,FALSE)</f>
        <v>0</v>
      </c>
      <c r="AO10" s="83">
        <f>VLOOKUP(AO$3,Conditions!$B:$AI,$C10,FALSE)</f>
        <v>0</v>
      </c>
      <c r="AP10" s="83">
        <f>VLOOKUP(AP$3,Conditions!$B:$AI,$C10,FALSE)</f>
        <v>0</v>
      </c>
      <c r="AQ10" s="83">
        <f>VLOOKUP(AQ$3,Conditions!$B:$AI,$C10,FALSE)</f>
        <v>0</v>
      </c>
      <c r="AR10" s="83">
        <f>VLOOKUP(AR$3,Conditions!$B:$AI,$C10,FALSE)</f>
        <v>0</v>
      </c>
      <c r="AS10" s="83">
        <f>VLOOKUP(AS$3,Conditions!$B:$AI,$C10,FALSE)</f>
        <v>0</v>
      </c>
      <c r="AT10" s="83">
        <f>VLOOKUP(AT$3,Conditions!$B:$AI,$C10,FALSE)</f>
        <v>0</v>
      </c>
      <c r="AU10" s="83">
        <f>VLOOKUP(AU$3,Conditions!$B:$AI,$C10,FALSE)</f>
        <v>0</v>
      </c>
      <c r="AV10" s="83">
        <f>VLOOKUP(AV$3,Conditions!$B:$AI,$C10,FALSE)</f>
        <v>0</v>
      </c>
      <c r="AW10" s="83">
        <f>VLOOKUP(AW$3,Conditions!$B:$AI,$C10,FALSE)</f>
        <v>0</v>
      </c>
      <c r="AX10" s="83">
        <f>VLOOKUP(AX$3,Conditions!$B:$AI,$C10,FALSE)</f>
        <v>0</v>
      </c>
      <c r="AY10" s="83">
        <f>VLOOKUP(AY$3,Conditions!$B:$AI,$C10,FALSE)</f>
        <v>0</v>
      </c>
      <c r="AZ10" s="83">
        <f>VLOOKUP(AZ$3,Conditions!$B:$AI,$C10,FALSE)</f>
        <v>0</v>
      </c>
      <c r="BA10" s="83">
        <f>VLOOKUP(BA$3,Conditions!$B:$AI,$C10,FALSE)</f>
        <v>0</v>
      </c>
      <c r="BB10" s="83">
        <f>VLOOKUP(BB$3,Conditions!$B:$AI,$C10,FALSE)</f>
        <v>0</v>
      </c>
      <c r="BC10" s="83">
        <f>VLOOKUP(BC$3,Conditions!$B:$AI,$C10,FALSE)</f>
        <v>0</v>
      </c>
      <c r="BD10" s="83">
        <f>VLOOKUP(BD$3,Conditions!$B:$AI,$C10,FALSE)</f>
        <v>0</v>
      </c>
      <c r="BE10" s="83">
        <f>VLOOKUP(BE$3,Conditions!$B:$AI,$C10,FALSE)</f>
        <v>0</v>
      </c>
      <c r="BF10" s="83">
        <f>VLOOKUP(BF$3,Conditions!$B:$AI,$C10,FALSE)</f>
        <v>0</v>
      </c>
      <c r="BG10" s="83">
        <f>VLOOKUP(BG$3,Conditions!$B:$AI,$C10,FALSE)</f>
        <v>0</v>
      </c>
      <c r="BH10" s="83">
        <f>VLOOKUP(BH$3,Conditions!$B:$AI,$C10,FALSE)</f>
        <v>0</v>
      </c>
      <c r="BI10" s="83">
        <f>VLOOKUP(BI$3,Conditions!$B:$AI,$C10,FALSE)</f>
        <v>0</v>
      </c>
      <c r="BJ10" s="83">
        <f>VLOOKUP(BJ$3,Conditions!$B:$AI,$C10,FALSE)</f>
        <v>0</v>
      </c>
      <c r="BK10" s="83">
        <f>VLOOKUP(BK$3,Conditions!$B:$AI,$C10,FALSE)</f>
        <v>0</v>
      </c>
      <c r="BL10" s="83">
        <f>VLOOKUP(BL$3,Conditions!$B:$AI,$C10,FALSE)</f>
        <v>0</v>
      </c>
      <c r="BM10" s="83">
        <f>VLOOKUP(BM$3,Conditions!$B:$AI,$C10,FALSE)</f>
        <v>0</v>
      </c>
      <c r="BN10" s="83">
        <f>VLOOKUP(BN$3,Conditions!$B:$AI,$C10,FALSE)</f>
        <v>0</v>
      </c>
      <c r="BO10" s="83">
        <f>VLOOKUP(BO$3,Conditions!$B:$AI,$C10,FALSE)</f>
        <v>0</v>
      </c>
      <c r="BP10" s="83">
        <f>VLOOKUP(BP$3,Conditions!$B:$AI,$C10,FALSE)</f>
        <v>0</v>
      </c>
      <c r="BQ10" s="83">
        <f>VLOOKUP(BQ$3,Conditions!$B:$AI,$C10,FALSE)</f>
        <v>300</v>
      </c>
      <c r="BR10" s="83">
        <f>VLOOKUP(BR$3,Conditions!$B:$AI,$C10,FALSE)</f>
        <v>300</v>
      </c>
      <c r="BS10" s="83">
        <f>VLOOKUP(BS$3,Conditions!$B:$AI,$C10,FALSE)</f>
        <v>300</v>
      </c>
      <c r="BT10" s="83">
        <f>VLOOKUP(BT$3,Conditions!$B:$AI,$C10,FALSE)</f>
        <v>300</v>
      </c>
      <c r="BU10" s="83">
        <f>VLOOKUP(BU$3,Conditions!$B:$AI,$C10,FALSE)</f>
        <v>300</v>
      </c>
      <c r="BV10" s="83">
        <f>VLOOKUP(BV$3,Conditions!$B:$AI,$C10,FALSE)</f>
        <v>300</v>
      </c>
      <c r="BW10" s="83">
        <f>VLOOKUP(BW$3,Conditions!$B:$AI,$C10,FALSE)</f>
        <v>300</v>
      </c>
      <c r="BX10" s="83">
        <f>VLOOKUP(BX$3,Conditions!$B:$AI,$C10,FALSE)</f>
        <v>300</v>
      </c>
      <c r="BY10" s="83">
        <f>VLOOKUP(BY$3,Conditions!$B:$AI,$C10,FALSE)</f>
        <v>300</v>
      </c>
      <c r="BZ10" s="83">
        <f>VLOOKUP(BZ$3,Conditions!$B:$AI,$C10,FALSE)</f>
        <v>300</v>
      </c>
      <c r="CA10" s="83">
        <f>VLOOKUP(CA$3,Conditions!$B:$AI,$C10,FALSE)</f>
        <v>300</v>
      </c>
      <c r="CB10" s="83">
        <f>VLOOKUP(CB$3,Conditions!$B:$AI,$C10,FALSE)</f>
        <v>300</v>
      </c>
      <c r="CC10" s="83">
        <f>VLOOKUP(CC$3,Conditions!$B:$AI,$C10,FALSE)</f>
        <v>300</v>
      </c>
      <c r="CD10" s="83">
        <f>VLOOKUP(CD$3,Conditions!$B:$AI,$C10,FALSE)</f>
        <v>300</v>
      </c>
      <c r="CE10" s="83">
        <f>VLOOKUP(CE$3,Conditions!$B:$AI,$C10,FALSE)</f>
        <v>300</v>
      </c>
      <c r="CF10" s="83">
        <f>VLOOKUP(CF$3,Conditions!$B:$AI,$C10,FALSE)</f>
        <v>300</v>
      </c>
      <c r="CG10" s="83">
        <f>VLOOKUP(CG$3,Conditions!$B:$AI,$C10,FALSE)</f>
        <v>300</v>
      </c>
      <c r="CH10" s="83">
        <f>VLOOKUP(CH$3,Conditions!$B:$AI,$C10,FALSE)</f>
        <v>300</v>
      </c>
      <c r="CI10" s="83">
        <f>VLOOKUP(CI$3,Conditions!$B:$AI,$C10,FALSE)</f>
        <v>300</v>
      </c>
      <c r="CJ10" s="83">
        <f>VLOOKUP(CJ$3,Conditions!$B:$AI,$C10,FALSE)</f>
        <v>300</v>
      </c>
      <c r="CK10" s="83">
        <f>VLOOKUP(CK$3,Conditions!$B:$AI,$C10,FALSE)</f>
        <v>300</v>
      </c>
      <c r="CL10" s="83">
        <f>VLOOKUP(CL$3,Conditions!$B:$AI,$C10,FALSE)</f>
        <v>300</v>
      </c>
      <c r="CM10" s="83">
        <f>VLOOKUP(CM$3,Conditions!$B:$AI,$C10,FALSE)</f>
        <v>300</v>
      </c>
      <c r="CN10" s="83">
        <f>VLOOKUP(CN$3,Conditions!$B:$AI,$C10,FALSE)</f>
        <v>300</v>
      </c>
      <c r="CO10" s="83">
        <f>VLOOKUP(CO$3,Conditions!$B:$AI,$C10,FALSE)</f>
        <v>300</v>
      </c>
      <c r="CP10" s="83">
        <f>VLOOKUP(CP$3,Conditions!$B:$AI,$C10,FALSE)</f>
        <v>300</v>
      </c>
      <c r="CQ10" s="83">
        <f>VLOOKUP(CQ$3,Conditions!$B:$AI,$C10,FALSE)</f>
        <v>300</v>
      </c>
      <c r="CR10" s="83">
        <f>VLOOKUP(CR$3,Conditions!$B:$AI,$C10,FALSE)</f>
        <v>300</v>
      </c>
      <c r="CS10" s="83">
        <f>VLOOKUP(CS$3,Conditions!$B:$AI,$C10,FALSE)</f>
        <v>300</v>
      </c>
      <c r="CT10" s="83">
        <f>VLOOKUP(CT$3,Conditions!$B:$AI,$C10,FALSE)</f>
        <v>300</v>
      </c>
      <c r="CU10" s="83">
        <f>VLOOKUP(CU$3,Conditions!$B:$AI,$C10,FALSE)</f>
        <v>300</v>
      </c>
      <c r="CV10" s="83">
        <f>VLOOKUP(CV$3,Conditions!$B:$AI,$C10,FALSE)</f>
        <v>300</v>
      </c>
      <c r="CW10" s="83">
        <f>VLOOKUP(CW$3,Conditions!$B:$AI,$C10,FALSE)</f>
        <v>300</v>
      </c>
      <c r="CX10" s="83">
        <f>VLOOKUP(CX$3,Conditions!$B:$AI,$C10,FALSE)</f>
        <v>300</v>
      </c>
      <c r="CY10" s="83">
        <f>VLOOKUP(CY$3,Conditions!$B:$AI,$C10,FALSE)</f>
        <v>300</v>
      </c>
      <c r="CZ10" s="83">
        <f>VLOOKUP(CZ$3,Conditions!$B:$AI,$C10,FALSE)</f>
        <v>300</v>
      </c>
      <c r="DA10" s="83">
        <f>VLOOKUP(DA$3,Conditions!$B:$AI,$C10,FALSE)</f>
        <v>300</v>
      </c>
      <c r="DB10" s="83">
        <f>VLOOKUP(DB$3,Conditions!$B:$AI,$C10,FALSE)</f>
        <v>300</v>
      </c>
      <c r="DC10" s="83">
        <f>VLOOKUP(DC$3,Conditions!$B:$AI,$C10,FALSE)</f>
        <v>300</v>
      </c>
      <c r="DD10" s="83">
        <f>VLOOKUP(DD$3,Conditions!$B:$AI,$C10,FALSE)</f>
        <v>300</v>
      </c>
      <c r="DE10" s="83">
        <f>VLOOKUP(DE$3,Conditions!$B:$AI,$C10,FALSE)</f>
        <v>300</v>
      </c>
      <c r="DF10" s="83">
        <f>VLOOKUP(DF$3,Conditions!$B:$AI,$C10,FALSE)</f>
        <v>300</v>
      </c>
      <c r="DG10" s="83">
        <f>VLOOKUP(DG$3,Conditions!$B:$AI,$C10,FALSE)</f>
        <v>300</v>
      </c>
      <c r="DH10" s="83">
        <f>VLOOKUP(DH$3,Conditions!$B:$AI,$C10,FALSE)</f>
        <v>300</v>
      </c>
      <c r="DI10" s="83">
        <f>VLOOKUP(DI$3,Conditions!$B:$AI,$C10,FALSE)</f>
        <v>300</v>
      </c>
      <c r="DJ10" s="83">
        <f>VLOOKUP(DJ$3,Conditions!$B:$AI,$C10,FALSE)</f>
        <v>0</v>
      </c>
      <c r="DK10" s="83">
        <f>VLOOKUP(DK$3,Conditions!$B:$AI,$C10,FALSE)</f>
        <v>0</v>
      </c>
      <c r="DL10" s="83">
        <f>VLOOKUP(DL$3,Conditions!$B:$AI,$C10,FALSE)</f>
        <v>0</v>
      </c>
      <c r="DM10" s="83">
        <f>VLOOKUP(DM$3,Conditions!$B:$AI,$C10,FALSE)</f>
        <v>0</v>
      </c>
      <c r="DN10" s="83">
        <f>VLOOKUP(DN$3,Conditions!$B:$AI,$C10,FALSE)</f>
        <v>0</v>
      </c>
      <c r="DO10" s="83">
        <f>VLOOKUP(DO$3,Conditions!$B:$AI,$C10,FALSE)</f>
        <v>0</v>
      </c>
      <c r="DP10" s="83">
        <f>VLOOKUP(DP$3,Conditions!$B:$AI,$C10,FALSE)</f>
        <v>0</v>
      </c>
      <c r="DQ10" s="83">
        <f>VLOOKUP(DQ$3,Conditions!$B:$AI,$C10,FALSE)</f>
        <v>0</v>
      </c>
      <c r="DR10" s="83">
        <f>VLOOKUP(DR$3,Conditions!$B:$AI,$C10,FALSE)</f>
        <v>0</v>
      </c>
      <c r="DS10" s="83">
        <f>VLOOKUP(DS$3,Conditions!$B:$AI,$C10,FALSE)</f>
        <v>0</v>
      </c>
      <c r="DT10" s="83">
        <f>VLOOKUP(DT$3,Conditions!$B:$AI,$C10,FALSE)</f>
        <v>0</v>
      </c>
      <c r="DU10" s="83">
        <f>VLOOKUP(DU$3,Conditions!$B:$AI,$C10,FALSE)</f>
        <v>0</v>
      </c>
      <c r="DV10" s="83">
        <f>VLOOKUP(DV$3,Conditions!$B:$AI,$C10,FALSE)</f>
        <v>0</v>
      </c>
      <c r="DW10" s="83">
        <f>VLOOKUP(DW$3,Conditions!$B:$AI,$C10,FALSE)</f>
        <v>0</v>
      </c>
      <c r="DX10" s="83">
        <f>VLOOKUP(DX$3,Conditions!$B:$AI,$C10,FALSE)</f>
        <v>0</v>
      </c>
      <c r="DZ10" s="56" t="str">
        <f t="shared" si="22"/>
        <v>Reactor Size</v>
      </c>
      <c r="EA10" s="83">
        <f>VLOOKUP(EA$6,Conditions!$B:$AI,$C10,FALSE)</f>
        <v>50</v>
      </c>
      <c r="EB10" s="83">
        <f>VLOOKUP(EB$6,Conditions!$B:$AI,$C10,FALSE)</f>
        <v>50</v>
      </c>
      <c r="EC10" s="83">
        <f>VLOOKUP(EC$6,Conditions!$B:$AI,$C10,FALSE)</f>
        <v>50</v>
      </c>
      <c r="ED10" s="83">
        <f>VLOOKUP(ED$6,Conditions!$B:$AI,$C10,FALSE)</f>
        <v>300</v>
      </c>
      <c r="EE10" s="83">
        <f>VLOOKUP(EE$6,Conditions!$B:$AI,$C10,FALSE)</f>
        <v>0</v>
      </c>
      <c r="EF10" s="83">
        <f>VLOOKUP(EF$6,Conditions!$B:$AI,$C10,FALSE)</f>
        <v>300</v>
      </c>
      <c r="EG10" s="83">
        <f>VLOOKUP(EG$6,Conditions!$B:$AI,$C10,FALSE)</f>
        <v>0</v>
      </c>
      <c r="EH10" s="83">
        <f>VLOOKUP(EH$6,Conditions!$B:$AI,$C10,FALSE)</f>
        <v>0</v>
      </c>
      <c r="EI10" s="83">
        <f>VLOOKUP(EI$6,Conditions!$B:$AI,$C10,FALSE)</f>
        <v>0</v>
      </c>
      <c r="EJ10" s="83">
        <f>VLOOKUP(EJ$6,Conditions!$B:$AI,$C10,FALSE)</f>
        <v>0</v>
      </c>
      <c r="EK10" s="83">
        <f>VLOOKUP(EK$6,Conditions!$B:$AI,$C10,FALSE)</f>
        <v>0</v>
      </c>
      <c r="EL10" s="83">
        <f>VLOOKUP(EL$6,Conditions!$B:$AI,$C10,FALSE)</f>
        <v>0</v>
      </c>
      <c r="EM10" s="83">
        <f>VLOOKUP(EM$6,Conditions!$B:$AI,$C10,FALSE)</f>
        <v>0</v>
      </c>
      <c r="EN10" s="83"/>
      <c r="EO10" s="83"/>
      <c r="EP10" s="83"/>
    </row>
    <row r="11" spans="1:146" s="56" customFormat="1" ht="15.75" x14ac:dyDescent="0.25">
      <c r="B11" s="117" t="s">
        <v>47</v>
      </c>
      <c r="C11" s="61">
        <v>6</v>
      </c>
      <c r="D11" s="83">
        <f>VLOOKUP(D$3,Conditions!$B:$AI,$C11,FALSE)</f>
        <v>204</v>
      </c>
      <c r="E11" s="83">
        <f>VLOOKUP(E$3,Conditions!$B:$AI,$C11,FALSE)</f>
        <v>204</v>
      </c>
      <c r="F11" s="83">
        <f>VLOOKUP(F$3,Conditions!$B:$AI,$C11,FALSE)</f>
        <v>204</v>
      </c>
      <c r="G11" s="83">
        <f>VLOOKUP(G$3,Conditions!$B:$AI,$C11,FALSE)</f>
        <v>204</v>
      </c>
      <c r="H11" s="83">
        <f>VLOOKUP(H$3,Conditions!$B:$AI,$C11,FALSE)</f>
        <v>204</v>
      </c>
      <c r="I11" s="83">
        <f>VLOOKUP(I$3,Conditions!$B:$AI,$C11,FALSE)</f>
        <v>204</v>
      </c>
      <c r="J11" s="83">
        <f>VLOOKUP(J$3,Conditions!$B:$AI,$C11,FALSE)</f>
        <v>204</v>
      </c>
      <c r="K11" s="83">
        <f>VLOOKUP(K$3,Conditions!$B:$AI,$C11,FALSE)</f>
        <v>204</v>
      </c>
      <c r="L11" s="83">
        <f>VLOOKUP(L$3,Conditions!$B:$AI,$C11,FALSE)</f>
        <v>204</v>
      </c>
      <c r="M11" s="83">
        <f>VLOOKUP(M$3,Conditions!$B:$AI,$C11,FALSE)</f>
        <v>204</v>
      </c>
      <c r="N11" s="83">
        <f>VLOOKUP(N$3,Conditions!$B:$AI,$C11,FALSE)</f>
        <v>195</v>
      </c>
      <c r="O11" s="83">
        <f>VLOOKUP(O$3,Conditions!$B:$AI,$C11,FALSE)</f>
        <v>195</v>
      </c>
      <c r="P11" s="83">
        <f>VLOOKUP(P$3,Conditions!$B:$AI,$C11,FALSE)</f>
        <v>195</v>
      </c>
      <c r="Q11" s="83">
        <f>VLOOKUP(Q$3,Conditions!$B:$AI,$C11,FALSE)</f>
        <v>195</v>
      </c>
      <c r="R11" s="83">
        <f>VLOOKUP(R$3,Conditions!$B:$AI,$C11,FALSE)</f>
        <v>195</v>
      </c>
      <c r="S11" s="83">
        <f>VLOOKUP(S$3,Conditions!$B:$AI,$C11,FALSE)</f>
        <v>22</v>
      </c>
      <c r="T11" s="83">
        <f>VLOOKUP(T$3,Conditions!$B:$AI,$C11,FALSE)</f>
        <v>22</v>
      </c>
      <c r="U11" s="83">
        <f>VLOOKUP(U$3,Conditions!$B:$AI,$C11,FALSE)</f>
        <v>22</v>
      </c>
      <c r="V11" s="83">
        <f>VLOOKUP(V$3,Conditions!$B:$AI,$C11,FALSE)</f>
        <v>22</v>
      </c>
      <c r="W11" s="83">
        <f>VLOOKUP(W$3,Conditions!$B:$AI,$C11,FALSE)</f>
        <v>22</v>
      </c>
      <c r="X11" s="83">
        <f>VLOOKUP(X$3,Conditions!$B:$AI,$C11,FALSE)</f>
        <v>0</v>
      </c>
      <c r="Y11" s="83">
        <f>VLOOKUP(Y$3,Conditions!$B:$AI,$C11,FALSE)</f>
        <v>0</v>
      </c>
      <c r="Z11" s="83">
        <f>VLOOKUP(Z$3,Conditions!$B:$AI,$C11,FALSE)</f>
        <v>0</v>
      </c>
      <c r="AA11" s="83">
        <f>VLOOKUP(AA$3,Conditions!$B:$AI,$C11,FALSE)</f>
        <v>0</v>
      </c>
      <c r="AB11" s="83">
        <f>VLOOKUP(AB$3,Conditions!$B:$AI,$C11,FALSE)</f>
        <v>0</v>
      </c>
      <c r="AC11" s="83">
        <f>VLOOKUP(AC$3,Conditions!$B:$AI,$C11,FALSE)</f>
        <v>22</v>
      </c>
      <c r="AD11" s="83">
        <f>VLOOKUP(AD$3,Conditions!$B:$AI,$C11,FALSE)</f>
        <v>22</v>
      </c>
      <c r="AE11" s="83">
        <f>VLOOKUP(AE$3,Conditions!$B:$AI,$C11,FALSE)</f>
        <v>22</v>
      </c>
      <c r="AF11" s="83">
        <f>VLOOKUP(AF$3,Conditions!$B:$AI,$C11,FALSE)</f>
        <v>22</v>
      </c>
      <c r="AG11" s="83">
        <f>VLOOKUP(AG$3,Conditions!$B:$AI,$C11,FALSE)</f>
        <v>22</v>
      </c>
      <c r="AH11" s="83">
        <f>VLOOKUP(AH$3,Conditions!$B:$AI,$C11,FALSE)</f>
        <v>0</v>
      </c>
      <c r="AI11" s="83">
        <f>VLOOKUP(AI$3,Conditions!$B:$AI,$C11,FALSE)</f>
        <v>0</v>
      </c>
      <c r="AJ11" s="83">
        <f>VLOOKUP(AJ$3,Conditions!$B:$AI,$C11,FALSE)</f>
        <v>0</v>
      </c>
      <c r="AK11" s="83">
        <f>VLOOKUP(AK$3,Conditions!$B:$AI,$C11,FALSE)</f>
        <v>0</v>
      </c>
      <c r="AL11" s="83">
        <f>VLOOKUP(AL$3,Conditions!$B:$AI,$C11,FALSE)</f>
        <v>0</v>
      </c>
      <c r="AM11" s="83">
        <f>VLOOKUP(AM$3,Conditions!$B:$AI,$C11,FALSE)</f>
        <v>0</v>
      </c>
      <c r="AN11" s="83">
        <f>VLOOKUP(AN$3,Conditions!$B:$AI,$C11,FALSE)</f>
        <v>0</v>
      </c>
      <c r="AO11" s="83">
        <f>VLOOKUP(AO$3,Conditions!$B:$AI,$C11,FALSE)</f>
        <v>0</v>
      </c>
      <c r="AP11" s="83">
        <f>VLOOKUP(AP$3,Conditions!$B:$AI,$C11,FALSE)</f>
        <v>0</v>
      </c>
      <c r="AQ11" s="83">
        <f>VLOOKUP(AQ$3,Conditions!$B:$AI,$C11,FALSE)</f>
        <v>0</v>
      </c>
      <c r="AR11" s="83">
        <f>VLOOKUP(AR$3,Conditions!$B:$AI,$C11,FALSE)</f>
        <v>0</v>
      </c>
      <c r="AS11" s="83">
        <f>VLOOKUP(AS$3,Conditions!$B:$AI,$C11,FALSE)</f>
        <v>0</v>
      </c>
      <c r="AT11" s="83">
        <f>VLOOKUP(AT$3,Conditions!$B:$AI,$C11,FALSE)</f>
        <v>0</v>
      </c>
      <c r="AU11" s="83">
        <f>VLOOKUP(AU$3,Conditions!$B:$AI,$C11,FALSE)</f>
        <v>0</v>
      </c>
      <c r="AV11" s="83">
        <f>VLOOKUP(AV$3,Conditions!$B:$AI,$C11,FALSE)</f>
        <v>0</v>
      </c>
      <c r="AW11" s="83">
        <f>VLOOKUP(AW$3,Conditions!$B:$AI,$C11,FALSE)</f>
        <v>0</v>
      </c>
      <c r="AX11" s="83">
        <f>VLOOKUP(AX$3,Conditions!$B:$AI,$C11,FALSE)</f>
        <v>0</v>
      </c>
      <c r="AY11" s="83">
        <f>VLOOKUP(AY$3,Conditions!$B:$AI,$C11,FALSE)</f>
        <v>0</v>
      </c>
      <c r="AZ11" s="83">
        <f>VLOOKUP(AZ$3,Conditions!$B:$AI,$C11,FALSE)</f>
        <v>0</v>
      </c>
      <c r="BA11" s="83">
        <f>VLOOKUP(BA$3,Conditions!$B:$AI,$C11,FALSE)</f>
        <v>0</v>
      </c>
      <c r="BB11" s="83">
        <f>VLOOKUP(BB$3,Conditions!$B:$AI,$C11,FALSE)</f>
        <v>0</v>
      </c>
      <c r="BC11" s="83">
        <f>VLOOKUP(BC$3,Conditions!$B:$AI,$C11,FALSE)</f>
        <v>0</v>
      </c>
      <c r="BD11" s="83">
        <f>VLOOKUP(BD$3,Conditions!$B:$AI,$C11,FALSE)</f>
        <v>0</v>
      </c>
      <c r="BE11" s="83">
        <f>VLOOKUP(BE$3,Conditions!$B:$AI,$C11,FALSE)</f>
        <v>0</v>
      </c>
      <c r="BF11" s="83">
        <f>VLOOKUP(BF$3,Conditions!$B:$AI,$C11,FALSE)</f>
        <v>0</v>
      </c>
      <c r="BG11" s="83">
        <f>VLOOKUP(BG$3,Conditions!$B:$AI,$C11,FALSE)</f>
        <v>0</v>
      </c>
      <c r="BH11" s="83">
        <f>VLOOKUP(BH$3,Conditions!$B:$AI,$C11,FALSE)</f>
        <v>0</v>
      </c>
      <c r="BI11" s="83">
        <f>VLOOKUP(BI$3,Conditions!$B:$AI,$C11,FALSE)</f>
        <v>0</v>
      </c>
      <c r="BJ11" s="83">
        <f>VLOOKUP(BJ$3,Conditions!$B:$AI,$C11,FALSE)</f>
        <v>0</v>
      </c>
      <c r="BK11" s="83">
        <f>VLOOKUP(BK$3,Conditions!$B:$AI,$C11,FALSE)</f>
        <v>0</v>
      </c>
      <c r="BL11" s="83">
        <f>VLOOKUP(BL$3,Conditions!$B:$AI,$C11,FALSE)</f>
        <v>0</v>
      </c>
      <c r="BM11" s="83">
        <f>VLOOKUP(BM$3,Conditions!$B:$AI,$C11,FALSE)</f>
        <v>0</v>
      </c>
      <c r="BN11" s="83">
        <f>VLOOKUP(BN$3,Conditions!$B:$AI,$C11,FALSE)</f>
        <v>0</v>
      </c>
      <c r="BO11" s="83">
        <f>VLOOKUP(BO$3,Conditions!$B:$AI,$C11,FALSE)</f>
        <v>0</v>
      </c>
      <c r="BP11" s="83">
        <f>VLOOKUP(BP$3,Conditions!$B:$AI,$C11,FALSE)</f>
        <v>0</v>
      </c>
      <c r="BQ11" s="83">
        <f>VLOOKUP(BQ$3,Conditions!$B:$AI,$C11,FALSE)</f>
        <v>200</v>
      </c>
      <c r="BR11" s="83">
        <f>VLOOKUP(BR$3,Conditions!$B:$AI,$C11,FALSE)</f>
        <v>200</v>
      </c>
      <c r="BS11" s="83">
        <f>VLOOKUP(BS$3,Conditions!$B:$AI,$C11,FALSE)</f>
        <v>200</v>
      </c>
      <c r="BT11" s="83">
        <f>VLOOKUP(BT$3,Conditions!$B:$AI,$C11,FALSE)</f>
        <v>200</v>
      </c>
      <c r="BU11" s="83">
        <f>VLOOKUP(BU$3,Conditions!$B:$AI,$C11,FALSE)</f>
        <v>200</v>
      </c>
      <c r="BV11" s="83">
        <f>VLOOKUP(BV$3,Conditions!$B:$AI,$C11,FALSE)</f>
        <v>200</v>
      </c>
      <c r="BW11" s="83">
        <f>VLOOKUP(BW$3,Conditions!$B:$AI,$C11,FALSE)</f>
        <v>200</v>
      </c>
      <c r="BX11" s="83">
        <f>VLOOKUP(BX$3,Conditions!$B:$AI,$C11,FALSE)</f>
        <v>200</v>
      </c>
      <c r="BY11" s="83">
        <f>VLOOKUP(BY$3,Conditions!$B:$AI,$C11,FALSE)</f>
        <v>200</v>
      </c>
      <c r="BZ11" s="83">
        <f>VLOOKUP(BZ$3,Conditions!$B:$AI,$C11,FALSE)</f>
        <v>200</v>
      </c>
      <c r="CA11" s="83">
        <f>VLOOKUP(CA$3,Conditions!$B:$AI,$C11,FALSE)</f>
        <v>200</v>
      </c>
      <c r="CB11" s="83">
        <f>VLOOKUP(CB$3,Conditions!$B:$AI,$C11,FALSE)</f>
        <v>200</v>
      </c>
      <c r="CC11" s="83">
        <f>VLOOKUP(CC$3,Conditions!$B:$AI,$C11,FALSE)</f>
        <v>200</v>
      </c>
      <c r="CD11" s="83">
        <f>VLOOKUP(CD$3,Conditions!$B:$AI,$C11,FALSE)</f>
        <v>200</v>
      </c>
      <c r="CE11" s="83">
        <f>VLOOKUP(CE$3,Conditions!$B:$AI,$C11,FALSE)</f>
        <v>200</v>
      </c>
      <c r="CF11" s="83">
        <f>VLOOKUP(CF$3,Conditions!$B:$AI,$C11,FALSE)</f>
        <v>200</v>
      </c>
      <c r="CG11" s="83">
        <f>VLOOKUP(CG$3,Conditions!$B:$AI,$C11,FALSE)</f>
        <v>200</v>
      </c>
      <c r="CH11" s="83">
        <f>VLOOKUP(CH$3,Conditions!$B:$AI,$C11,FALSE)</f>
        <v>200</v>
      </c>
      <c r="CI11" s="83">
        <f>VLOOKUP(CI$3,Conditions!$B:$AI,$C11,FALSE)</f>
        <v>200</v>
      </c>
      <c r="CJ11" s="83">
        <f>VLOOKUP(CJ$3,Conditions!$B:$AI,$C11,FALSE)</f>
        <v>200</v>
      </c>
      <c r="CK11" s="83">
        <f>VLOOKUP(CK$3,Conditions!$B:$AI,$C11,FALSE)</f>
        <v>200</v>
      </c>
      <c r="CL11" s="83">
        <f>VLOOKUP(CL$3,Conditions!$B:$AI,$C11,FALSE)</f>
        <v>200</v>
      </c>
      <c r="CM11" s="83">
        <f>VLOOKUP(CM$3,Conditions!$B:$AI,$C11,FALSE)</f>
        <v>200</v>
      </c>
      <c r="CN11" s="83">
        <f>VLOOKUP(CN$3,Conditions!$B:$AI,$C11,FALSE)</f>
        <v>200</v>
      </c>
      <c r="CO11" s="83">
        <f>VLOOKUP(CO$3,Conditions!$B:$AI,$C11,FALSE)</f>
        <v>200</v>
      </c>
      <c r="CP11" s="83">
        <f>VLOOKUP(CP$3,Conditions!$B:$AI,$C11,FALSE)</f>
        <v>200</v>
      </c>
      <c r="CQ11" s="83">
        <f>VLOOKUP(CQ$3,Conditions!$B:$AI,$C11,FALSE)</f>
        <v>200</v>
      </c>
      <c r="CR11" s="83">
        <f>VLOOKUP(CR$3,Conditions!$B:$AI,$C11,FALSE)</f>
        <v>200</v>
      </c>
      <c r="CS11" s="83">
        <f>VLOOKUP(CS$3,Conditions!$B:$AI,$C11,FALSE)</f>
        <v>200</v>
      </c>
      <c r="CT11" s="83">
        <f>VLOOKUP(CT$3,Conditions!$B:$AI,$C11,FALSE)</f>
        <v>200</v>
      </c>
      <c r="CU11" s="83">
        <f>VLOOKUP(CU$3,Conditions!$B:$AI,$C11,FALSE)</f>
        <v>200</v>
      </c>
      <c r="CV11" s="83">
        <f>VLOOKUP(CV$3,Conditions!$B:$AI,$C11,FALSE)</f>
        <v>200</v>
      </c>
      <c r="CW11" s="83">
        <f>VLOOKUP(CW$3,Conditions!$B:$AI,$C11,FALSE)</f>
        <v>200</v>
      </c>
      <c r="CX11" s="83">
        <f>VLOOKUP(CX$3,Conditions!$B:$AI,$C11,FALSE)</f>
        <v>200</v>
      </c>
      <c r="CY11" s="83">
        <f>VLOOKUP(CY$3,Conditions!$B:$AI,$C11,FALSE)</f>
        <v>200</v>
      </c>
      <c r="CZ11" s="83">
        <f>VLOOKUP(CZ$3,Conditions!$B:$AI,$C11,FALSE)</f>
        <v>200</v>
      </c>
      <c r="DA11" s="83">
        <f>VLOOKUP(DA$3,Conditions!$B:$AI,$C11,FALSE)</f>
        <v>200</v>
      </c>
      <c r="DB11" s="83">
        <f>VLOOKUP(DB$3,Conditions!$B:$AI,$C11,FALSE)</f>
        <v>200</v>
      </c>
      <c r="DC11" s="83">
        <f>VLOOKUP(DC$3,Conditions!$B:$AI,$C11,FALSE)</f>
        <v>200</v>
      </c>
      <c r="DD11" s="83">
        <f>VLOOKUP(DD$3,Conditions!$B:$AI,$C11,FALSE)</f>
        <v>200</v>
      </c>
      <c r="DE11" s="83">
        <f>VLOOKUP(DE$3,Conditions!$B:$AI,$C11,FALSE)</f>
        <v>200</v>
      </c>
      <c r="DF11" s="83">
        <f>VLOOKUP(DF$3,Conditions!$B:$AI,$C11,FALSE)</f>
        <v>200</v>
      </c>
      <c r="DG11" s="83">
        <f>VLOOKUP(DG$3,Conditions!$B:$AI,$C11,FALSE)</f>
        <v>200</v>
      </c>
      <c r="DH11" s="83">
        <f>VLOOKUP(DH$3,Conditions!$B:$AI,$C11,FALSE)</f>
        <v>200</v>
      </c>
      <c r="DI11" s="83">
        <f>VLOOKUP(DI$3,Conditions!$B:$AI,$C11,FALSE)</f>
        <v>200</v>
      </c>
      <c r="DJ11" s="83">
        <f>VLOOKUP(DJ$3,Conditions!$B:$AI,$C11,FALSE)</f>
        <v>0</v>
      </c>
      <c r="DK11" s="83">
        <f>VLOOKUP(DK$3,Conditions!$B:$AI,$C11,FALSE)</f>
        <v>0</v>
      </c>
      <c r="DL11" s="83">
        <f>VLOOKUP(DL$3,Conditions!$B:$AI,$C11,FALSE)</f>
        <v>0</v>
      </c>
      <c r="DM11" s="83">
        <f>VLOOKUP(DM$3,Conditions!$B:$AI,$C11,FALSE)</f>
        <v>0</v>
      </c>
      <c r="DN11" s="83">
        <f>VLOOKUP(DN$3,Conditions!$B:$AI,$C11,FALSE)</f>
        <v>0</v>
      </c>
      <c r="DO11" s="83">
        <f>VLOOKUP(DO$3,Conditions!$B:$AI,$C11,FALSE)</f>
        <v>0</v>
      </c>
      <c r="DP11" s="83">
        <f>VLOOKUP(DP$3,Conditions!$B:$AI,$C11,FALSE)</f>
        <v>0</v>
      </c>
      <c r="DQ11" s="83">
        <f>VLOOKUP(DQ$3,Conditions!$B:$AI,$C11,FALSE)</f>
        <v>0</v>
      </c>
      <c r="DR11" s="83">
        <f>VLOOKUP(DR$3,Conditions!$B:$AI,$C11,FALSE)</f>
        <v>0</v>
      </c>
      <c r="DS11" s="83">
        <f>VLOOKUP(DS$3,Conditions!$B:$AI,$C11,FALSE)</f>
        <v>0</v>
      </c>
      <c r="DT11" s="83">
        <f>VLOOKUP(DT$3,Conditions!$B:$AI,$C11,FALSE)</f>
        <v>0</v>
      </c>
      <c r="DU11" s="83">
        <f>VLOOKUP(DU$3,Conditions!$B:$AI,$C11,FALSE)</f>
        <v>0</v>
      </c>
      <c r="DV11" s="83">
        <f>VLOOKUP(DV$3,Conditions!$B:$AI,$C11,FALSE)</f>
        <v>0</v>
      </c>
      <c r="DW11" s="83">
        <f>VLOOKUP(DW$3,Conditions!$B:$AI,$C11,FALSE)</f>
        <v>0</v>
      </c>
      <c r="DX11" s="83">
        <f>VLOOKUP(DX$3,Conditions!$B:$AI,$C11,FALSE)</f>
        <v>0</v>
      </c>
      <c r="DZ11" s="56" t="str">
        <f t="shared" si="22"/>
        <v>Temp</v>
      </c>
      <c r="EA11" s="83">
        <f>VLOOKUP(EA$6,Conditions!$B:$AI,$C11,FALSE)</f>
        <v>204</v>
      </c>
      <c r="EB11" s="83">
        <f>VLOOKUP(EB$6,Conditions!$B:$AI,$C11,FALSE)</f>
        <v>204</v>
      </c>
      <c r="EC11" s="83">
        <f>VLOOKUP(EC$6,Conditions!$B:$AI,$C11,FALSE)</f>
        <v>195</v>
      </c>
      <c r="ED11" s="83">
        <f>VLOOKUP(ED$6,Conditions!$B:$AI,$C11,FALSE)</f>
        <v>22</v>
      </c>
      <c r="EE11" s="83">
        <f>VLOOKUP(EE$6,Conditions!$B:$AI,$C11,FALSE)</f>
        <v>0</v>
      </c>
      <c r="EF11" s="83">
        <f>VLOOKUP(EF$6,Conditions!$B:$AI,$C11,FALSE)</f>
        <v>22</v>
      </c>
      <c r="EG11" s="83">
        <f>VLOOKUP(EG$6,Conditions!$B:$AI,$C11,FALSE)</f>
        <v>0</v>
      </c>
      <c r="EH11" s="83">
        <f>VLOOKUP(EH$6,Conditions!$B:$AI,$C11,FALSE)</f>
        <v>0</v>
      </c>
      <c r="EI11" s="83">
        <f>VLOOKUP(EI$6,Conditions!$B:$AI,$C11,FALSE)</f>
        <v>0</v>
      </c>
      <c r="EJ11" s="83">
        <f>VLOOKUP(EJ$6,Conditions!$B:$AI,$C11,FALSE)</f>
        <v>0</v>
      </c>
      <c r="EK11" s="83">
        <f>VLOOKUP(EK$6,Conditions!$B:$AI,$C11,FALSE)</f>
        <v>0</v>
      </c>
      <c r="EL11" s="83">
        <f>VLOOKUP(EL$6,Conditions!$B:$AI,$C11,FALSE)</f>
        <v>0</v>
      </c>
      <c r="EM11" s="83">
        <f>VLOOKUP(EM$6,Conditions!$B:$AI,$C11,FALSE)</f>
        <v>0</v>
      </c>
      <c r="EN11" s="83"/>
      <c r="EO11" s="83"/>
      <c r="EP11" s="83"/>
    </row>
    <row r="12" spans="1:146" s="56" customFormat="1" ht="15.75" x14ac:dyDescent="0.25">
      <c r="B12" s="117" t="s">
        <v>82</v>
      </c>
      <c r="C12" s="61">
        <v>7</v>
      </c>
      <c r="D12" s="83">
        <f>VLOOKUP(D$3,Conditions!$B:$AI,$C12,FALSE)</f>
        <v>43.5</v>
      </c>
      <c r="E12" s="83">
        <f>VLOOKUP(E$3,Conditions!$B:$AI,$C12,FALSE)</f>
        <v>43.5</v>
      </c>
      <c r="F12" s="83">
        <f>VLOOKUP(F$3,Conditions!$B:$AI,$C12,FALSE)</f>
        <v>43.5</v>
      </c>
      <c r="G12" s="83">
        <f>VLOOKUP(G$3,Conditions!$B:$AI,$C12,FALSE)</f>
        <v>43.5</v>
      </c>
      <c r="H12" s="83">
        <f>VLOOKUP(H$3,Conditions!$B:$AI,$C12,FALSE)</f>
        <v>43.5</v>
      </c>
      <c r="I12" s="83">
        <f>VLOOKUP(I$3,Conditions!$B:$AI,$C12,FALSE)</f>
        <v>43.5</v>
      </c>
      <c r="J12" s="83">
        <f>VLOOKUP(J$3,Conditions!$B:$AI,$C12,FALSE)</f>
        <v>43.5</v>
      </c>
      <c r="K12" s="83">
        <f>VLOOKUP(K$3,Conditions!$B:$AI,$C12,FALSE)</f>
        <v>43.5</v>
      </c>
      <c r="L12" s="83">
        <f>VLOOKUP(L$3,Conditions!$B:$AI,$C12,FALSE)</f>
        <v>43.5</v>
      </c>
      <c r="M12" s="83">
        <f>VLOOKUP(M$3,Conditions!$B:$AI,$C12,FALSE)</f>
        <v>43.5</v>
      </c>
      <c r="N12" s="83">
        <f>VLOOKUP(N$3,Conditions!$B:$AI,$C12,FALSE)</f>
        <v>38</v>
      </c>
      <c r="O12" s="83">
        <f>VLOOKUP(O$3,Conditions!$B:$AI,$C12,FALSE)</f>
        <v>38</v>
      </c>
      <c r="P12" s="83">
        <f>VLOOKUP(P$3,Conditions!$B:$AI,$C12,FALSE)</f>
        <v>38</v>
      </c>
      <c r="Q12" s="83">
        <f>VLOOKUP(Q$3,Conditions!$B:$AI,$C12,FALSE)</f>
        <v>38</v>
      </c>
      <c r="R12" s="83">
        <f>VLOOKUP(R$3,Conditions!$B:$AI,$C12,FALSE)</f>
        <v>38</v>
      </c>
      <c r="S12" s="83">
        <f>VLOOKUP(S$3,Conditions!$B:$AI,$C12,FALSE)</f>
        <v>20</v>
      </c>
      <c r="T12" s="83">
        <f>VLOOKUP(T$3,Conditions!$B:$AI,$C12,FALSE)</f>
        <v>20</v>
      </c>
      <c r="U12" s="83">
        <f>VLOOKUP(U$3,Conditions!$B:$AI,$C12,FALSE)</f>
        <v>20</v>
      </c>
      <c r="V12" s="83">
        <f>VLOOKUP(V$3,Conditions!$B:$AI,$C12,FALSE)</f>
        <v>20</v>
      </c>
      <c r="W12" s="83">
        <f>VLOOKUP(W$3,Conditions!$B:$AI,$C12,FALSE)</f>
        <v>20</v>
      </c>
      <c r="X12" s="83">
        <f>VLOOKUP(X$3,Conditions!$B:$AI,$C12,FALSE)</f>
        <v>0</v>
      </c>
      <c r="Y12" s="83">
        <f>VLOOKUP(Y$3,Conditions!$B:$AI,$C12,FALSE)</f>
        <v>0</v>
      </c>
      <c r="Z12" s="83">
        <f>VLOOKUP(Z$3,Conditions!$B:$AI,$C12,FALSE)</f>
        <v>0</v>
      </c>
      <c r="AA12" s="83">
        <f>VLOOKUP(AA$3,Conditions!$B:$AI,$C12,FALSE)</f>
        <v>0</v>
      </c>
      <c r="AB12" s="83">
        <f>VLOOKUP(AB$3,Conditions!$B:$AI,$C12,FALSE)</f>
        <v>0</v>
      </c>
      <c r="AC12" s="83">
        <f>VLOOKUP(AC$3,Conditions!$B:$AI,$C12,FALSE)</f>
        <v>42</v>
      </c>
      <c r="AD12" s="83">
        <f>VLOOKUP(AD$3,Conditions!$B:$AI,$C12,FALSE)</f>
        <v>42</v>
      </c>
      <c r="AE12" s="83">
        <f>VLOOKUP(AE$3,Conditions!$B:$AI,$C12,FALSE)</f>
        <v>42</v>
      </c>
      <c r="AF12" s="83">
        <f>VLOOKUP(AF$3,Conditions!$B:$AI,$C12,FALSE)</f>
        <v>42</v>
      </c>
      <c r="AG12" s="83">
        <f>VLOOKUP(AG$3,Conditions!$B:$AI,$C12,FALSE)</f>
        <v>42</v>
      </c>
      <c r="AH12" s="83">
        <f>VLOOKUP(AH$3,Conditions!$B:$AI,$C12,FALSE)</f>
        <v>0</v>
      </c>
      <c r="AI12" s="83">
        <f>VLOOKUP(AI$3,Conditions!$B:$AI,$C12,FALSE)</f>
        <v>0</v>
      </c>
      <c r="AJ12" s="83">
        <f>VLOOKUP(AJ$3,Conditions!$B:$AI,$C12,FALSE)</f>
        <v>0</v>
      </c>
      <c r="AK12" s="83">
        <f>VLOOKUP(AK$3,Conditions!$B:$AI,$C12,FALSE)</f>
        <v>0</v>
      </c>
      <c r="AL12" s="83">
        <f>VLOOKUP(AL$3,Conditions!$B:$AI,$C12,FALSE)</f>
        <v>0</v>
      </c>
      <c r="AM12" s="83">
        <f>VLOOKUP(AM$3,Conditions!$B:$AI,$C12,FALSE)</f>
        <v>0</v>
      </c>
      <c r="AN12" s="83">
        <f>VLOOKUP(AN$3,Conditions!$B:$AI,$C12,FALSE)</f>
        <v>0</v>
      </c>
      <c r="AO12" s="83">
        <f>VLOOKUP(AO$3,Conditions!$B:$AI,$C12,FALSE)</f>
        <v>0</v>
      </c>
      <c r="AP12" s="83">
        <f>VLOOKUP(AP$3,Conditions!$B:$AI,$C12,FALSE)</f>
        <v>0</v>
      </c>
      <c r="AQ12" s="83">
        <f>VLOOKUP(AQ$3,Conditions!$B:$AI,$C12,FALSE)</f>
        <v>0</v>
      </c>
      <c r="AR12" s="83">
        <f>VLOOKUP(AR$3,Conditions!$B:$AI,$C12,FALSE)</f>
        <v>0</v>
      </c>
      <c r="AS12" s="83">
        <f>VLOOKUP(AS$3,Conditions!$B:$AI,$C12,FALSE)</f>
        <v>0</v>
      </c>
      <c r="AT12" s="83">
        <f>VLOOKUP(AT$3,Conditions!$B:$AI,$C12,FALSE)</f>
        <v>0</v>
      </c>
      <c r="AU12" s="83">
        <f>VLOOKUP(AU$3,Conditions!$B:$AI,$C12,FALSE)</f>
        <v>0</v>
      </c>
      <c r="AV12" s="83">
        <f>VLOOKUP(AV$3,Conditions!$B:$AI,$C12,FALSE)</f>
        <v>0</v>
      </c>
      <c r="AW12" s="83">
        <f>VLOOKUP(AW$3,Conditions!$B:$AI,$C12,FALSE)</f>
        <v>0</v>
      </c>
      <c r="AX12" s="83">
        <f>VLOOKUP(AX$3,Conditions!$B:$AI,$C12,FALSE)</f>
        <v>0</v>
      </c>
      <c r="AY12" s="83">
        <f>VLOOKUP(AY$3,Conditions!$B:$AI,$C12,FALSE)</f>
        <v>0</v>
      </c>
      <c r="AZ12" s="83">
        <f>VLOOKUP(AZ$3,Conditions!$B:$AI,$C12,FALSE)</f>
        <v>0</v>
      </c>
      <c r="BA12" s="83">
        <f>VLOOKUP(BA$3,Conditions!$B:$AI,$C12,FALSE)</f>
        <v>0</v>
      </c>
      <c r="BB12" s="83">
        <f>VLOOKUP(BB$3,Conditions!$B:$AI,$C12,FALSE)</f>
        <v>0</v>
      </c>
      <c r="BC12" s="83">
        <f>VLOOKUP(BC$3,Conditions!$B:$AI,$C12,FALSE)</f>
        <v>0</v>
      </c>
      <c r="BD12" s="83">
        <f>VLOOKUP(BD$3,Conditions!$B:$AI,$C12,FALSE)</f>
        <v>0</v>
      </c>
      <c r="BE12" s="83">
        <f>VLOOKUP(BE$3,Conditions!$B:$AI,$C12,FALSE)</f>
        <v>0</v>
      </c>
      <c r="BF12" s="83">
        <f>VLOOKUP(BF$3,Conditions!$B:$AI,$C12,FALSE)</f>
        <v>0</v>
      </c>
      <c r="BG12" s="83">
        <f>VLOOKUP(BG$3,Conditions!$B:$AI,$C12,FALSE)</f>
        <v>0</v>
      </c>
      <c r="BH12" s="83">
        <f>VLOOKUP(BH$3,Conditions!$B:$AI,$C12,FALSE)</f>
        <v>0</v>
      </c>
      <c r="BI12" s="83">
        <f>VLOOKUP(BI$3,Conditions!$B:$AI,$C12,FALSE)</f>
        <v>0</v>
      </c>
      <c r="BJ12" s="83">
        <f>VLOOKUP(BJ$3,Conditions!$B:$AI,$C12,FALSE)</f>
        <v>0</v>
      </c>
      <c r="BK12" s="83">
        <f>VLOOKUP(BK$3,Conditions!$B:$AI,$C12,FALSE)</f>
        <v>0</v>
      </c>
      <c r="BL12" s="83">
        <f>VLOOKUP(BL$3,Conditions!$B:$AI,$C12,FALSE)</f>
        <v>0</v>
      </c>
      <c r="BM12" s="83">
        <f>VLOOKUP(BM$3,Conditions!$B:$AI,$C12,FALSE)</f>
        <v>0</v>
      </c>
      <c r="BN12" s="83">
        <f>VLOOKUP(BN$3,Conditions!$B:$AI,$C12,FALSE)</f>
        <v>0</v>
      </c>
      <c r="BO12" s="83">
        <f>VLOOKUP(BO$3,Conditions!$B:$AI,$C12,FALSE)</f>
        <v>0</v>
      </c>
      <c r="BP12" s="83">
        <f>VLOOKUP(BP$3,Conditions!$B:$AI,$C12,FALSE)</f>
        <v>0</v>
      </c>
      <c r="BQ12" s="83">
        <f>VLOOKUP(BQ$3,Conditions!$B:$AI,$C12,FALSE)</f>
        <v>40</v>
      </c>
      <c r="BR12" s="83">
        <f>VLOOKUP(BR$3,Conditions!$B:$AI,$C12,FALSE)</f>
        <v>40</v>
      </c>
      <c r="BS12" s="83">
        <f>VLOOKUP(BS$3,Conditions!$B:$AI,$C12,FALSE)</f>
        <v>40</v>
      </c>
      <c r="BT12" s="83">
        <f>VLOOKUP(BT$3,Conditions!$B:$AI,$C12,FALSE)</f>
        <v>40</v>
      </c>
      <c r="BU12" s="83">
        <f>VLOOKUP(BU$3,Conditions!$B:$AI,$C12,FALSE)</f>
        <v>40</v>
      </c>
      <c r="BV12" s="83">
        <f>VLOOKUP(BV$3,Conditions!$B:$AI,$C12,FALSE)</f>
        <v>40</v>
      </c>
      <c r="BW12" s="83">
        <f>VLOOKUP(BW$3,Conditions!$B:$AI,$C12,FALSE)</f>
        <v>40</v>
      </c>
      <c r="BX12" s="83">
        <f>VLOOKUP(BX$3,Conditions!$B:$AI,$C12,FALSE)</f>
        <v>40</v>
      </c>
      <c r="BY12" s="83">
        <f>VLOOKUP(BY$3,Conditions!$B:$AI,$C12,FALSE)</f>
        <v>40</v>
      </c>
      <c r="BZ12" s="83">
        <f>VLOOKUP(BZ$3,Conditions!$B:$AI,$C12,FALSE)</f>
        <v>40</v>
      </c>
      <c r="CA12" s="83">
        <f>VLOOKUP(CA$3,Conditions!$B:$AI,$C12,FALSE)</f>
        <v>40</v>
      </c>
      <c r="CB12" s="83">
        <f>VLOOKUP(CB$3,Conditions!$B:$AI,$C12,FALSE)</f>
        <v>40</v>
      </c>
      <c r="CC12" s="83">
        <f>VLOOKUP(CC$3,Conditions!$B:$AI,$C12,FALSE)</f>
        <v>40</v>
      </c>
      <c r="CD12" s="83">
        <f>VLOOKUP(CD$3,Conditions!$B:$AI,$C12,FALSE)</f>
        <v>40</v>
      </c>
      <c r="CE12" s="83">
        <f>VLOOKUP(CE$3,Conditions!$B:$AI,$C12,FALSE)</f>
        <v>40</v>
      </c>
      <c r="CF12" s="83">
        <f>VLOOKUP(CF$3,Conditions!$B:$AI,$C12,FALSE)</f>
        <v>40</v>
      </c>
      <c r="CG12" s="83">
        <f>VLOOKUP(CG$3,Conditions!$B:$AI,$C12,FALSE)</f>
        <v>40</v>
      </c>
      <c r="CH12" s="83">
        <f>VLOOKUP(CH$3,Conditions!$B:$AI,$C12,FALSE)</f>
        <v>40</v>
      </c>
      <c r="CI12" s="83">
        <f>VLOOKUP(CI$3,Conditions!$B:$AI,$C12,FALSE)</f>
        <v>40</v>
      </c>
      <c r="CJ12" s="83">
        <f>VLOOKUP(CJ$3,Conditions!$B:$AI,$C12,FALSE)</f>
        <v>40</v>
      </c>
      <c r="CK12" s="83">
        <f>VLOOKUP(CK$3,Conditions!$B:$AI,$C12,FALSE)</f>
        <v>40</v>
      </c>
      <c r="CL12" s="83">
        <f>VLOOKUP(CL$3,Conditions!$B:$AI,$C12,FALSE)</f>
        <v>40</v>
      </c>
      <c r="CM12" s="83">
        <f>VLOOKUP(CM$3,Conditions!$B:$AI,$C12,FALSE)</f>
        <v>40</v>
      </c>
      <c r="CN12" s="83">
        <f>VLOOKUP(CN$3,Conditions!$B:$AI,$C12,FALSE)</f>
        <v>40</v>
      </c>
      <c r="CO12" s="83">
        <f>VLOOKUP(CO$3,Conditions!$B:$AI,$C12,FALSE)</f>
        <v>40</v>
      </c>
      <c r="CP12" s="83">
        <f>VLOOKUP(CP$3,Conditions!$B:$AI,$C12,FALSE)</f>
        <v>40</v>
      </c>
      <c r="CQ12" s="83">
        <f>VLOOKUP(CQ$3,Conditions!$B:$AI,$C12,FALSE)</f>
        <v>40</v>
      </c>
      <c r="CR12" s="83">
        <f>VLOOKUP(CR$3,Conditions!$B:$AI,$C12,FALSE)</f>
        <v>40</v>
      </c>
      <c r="CS12" s="83">
        <f>VLOOKUP(CS$3,Conditions!$B:$AI,$C12,FALSE)</f>
        <v>40</v>
      </c>
      <c r="CT12" s="83">
        <f>VLOOKUP(CT$3,Conditions!$B:$AI,$C12,FALSE)</f>
        <v>40</v>
      </c>
      <c r="CU12" s="83">
        <f>VLOOKUP(CU$3,Conditions!$B:$AI,$C12,FALSE)</f>
        <v>40</v>
      </c>
      <c r="CV12" s="83">
        <f>VLOOKUP(CV$3,Conditions!$B:$AI,$C12,FALSE)</f>
        <v>40</v>
      </c>
      <c r="CW12" s="83">
        <f>VLOOKUP(CW$3,Conditions!$B:$AI,$C12,FALSE)</f>
        <v>40</v>
      </c>
      <c r="CX12" s="83">
        <f>VLOOKUP(CX$3,Conditions!$B:$AI,$C12,FALSE)</f>
        <v>40</v>
      </c>
      <c r="CY12" s="83">
        <f>VLOOKUP(CY$3,Conditions!$B:$AI,$C12,FALSE)</f>
        <v>40</v>
      </c>
      <c r="CZ12" s="83">
        <f>VLOOKUP(CZ$3,Conditions!$B:$AI,$C12,FALSE)</f>
        <v>40</v>
      </c>
      <c r="DA12" s="83">
        <f>VLOOKUP(DA$3,Conditions!$B:$AI,$C12,FALSE)</f>
        <v>40</v>
      </c>
      <c r="DB12" s="83">
        <f>VLOOKUP(DB$3,Conditions!$B:$AI,$C12,FALSE)</f>
        <v>40</v>
      </c>
      <c r="DC12" s="83">
        <f>VLOOKUP(DC$3,Conditions!$B:$AI,$C12,FALSE)</f>
        <v>40</v>
      </c>
      <c r="DD12" s="83">
        <f>VLOOKUP(DD$3,Conditions!$B:$AI,$C12,FALSE)</f>
        <v>40</v>
      </c>
      <c r="DE12" s="83">
        <f>VLOOKUP(DE$3,Conditions!$B:$AI,$C12,FALSE)</f>
        <v>40</v>
      </c>
      <c r="DF12" s="83">
        <f>VLOOKUP(DF$3,Conditions!$B:$AI,$C12,FALSE)</f>
        <v>40</v>
      </c>
      <c r="DG12" s="83">
        <f>VLOOKUP(DG$3,Conditions!$B:$AI,$C12,FALSE)</f>
        <v>40</v>
      </c>
      <c r="DH12" s="83">
        <f>VLOOKUP(DH$3,Conditions!$B:$AI,$C12,FALSE)</f>
        <v>40</v>
      </c>
      <c r="DI12" s="83">
        <f>VLOOKUP(DI$3,Conditions!$B:$AI,$C12,FALSE)</f>
        <v>40</v>
      </c>
      <c r="DJ12" s="83">
        <f>VLOOKUP(DJ$3,Conditions!$B:$AI,$C12,FALSE)</f>
        <v>0</v>
      </c>
      <c r="DK12" s="83">
        <f>VLOOKUP(DK$3,Conditions!$B:$AI,$C12,FALSE)</f>
        <v>0</v>
      </c>
      <c r="DL12" s="83">
        <f>VLOOKUP(DL$3,Conditions!$B:$AI,$C12,FALSE)</f>
        <v>0</v>
      </c>
      <c r="DM12" s="83">
        <f>VLOOKUP(DM$3,Conditions!$B:$AI,$C12,FALSE)</f>
        <v>0</v>
      </c>
      <c r="DN12" s="83">
        <f>VLOOKUP(DN$3,Conditions!$B:$AI,$C12,FALSE)</f>
        <v>0</v>
      </c>
      <c r="DO12" s="83">
        <f>VLOOKUP(DO$3,Conditions!$B:$AI,$C12,FALSE)</f>
        <v>0</v>
      </c>
      <c r="DP12" s="83">
        <f>VLOOKUP(DP$3,Conditions!$B:$AI,$C12,FALSE)</f>
        <v>0</v>
      </c>
      <c r="DQ12" s="83">
        <f>VLOOKUP(DQ$3,Conditions!$B:$AI,$C12,FALSE)</f>
        <v>0</v>
      </c>
      <c r="DR12" s="83">
        <f>VLOOKUP(DR$3,Conditions!$B:$AI,$C12,FALSE)</f>
        <v>0</v>
      </c>
      <c r="DS12" s="83">
        <f>VLOOKUP(DS$3,Conditions!$B:$AI,$C12,FALSE)</f>
        <v>0</v>
      </c>
      <c r="DT12" s="83">
        <f>VLOOKUP(DT$3,Conditions!$B:$AI,$C12,FALSE)</f>
        <v>0</v>
      </c>
      <c r="DU12" s="83">
        <f>VLOOKUP(DU$3,Conditions!$B:$AI,$C12,FALSE)</f>
        <v>0</v>
      </c>
      <c r="DV12" s="83">
        <f>VLOOKUP(DV$3,Conditions!$B:$AI,$C12,FALSE)</f>
        <v>0</v>
      </c>
      <c r="DW12" s="83">
        <f>VLOOKUP(DW$3,Conditions!$B:$AI,$C12,FALSE)</f>
        <v>0</v>
      </c>
      <c r="DX12" s="83">
        <f>VLOOKUP(DX$3,Conditions!$B:$AI,$C12,FALSE)</f>
        <v>0</v>
      </c>
      <c r="DZ12" s="56" t="str">
        <f t="shared" si="22"/>
        <v>Pressure (H2)</v>
      </c>
      <c r="EA12" s="83">
        <f>VLOOKUP(EA$6,Conditions!$B:$AI,$C12,FALSE)</f>
        <v>43.5</v>
      </c>
      <c r="EB12" s="83">
        <f>VLOOKUP(EB$6,Conditions!$B:$AI,$C12,FALSE)</f>
        <v>43.5</v>
      </c>
      <c r="EC12" s="83">
        <f>VLOOKUP(EC$6,Conditions!$B:$AI,$C12,FALSE)</f>
        <v>38</v>
      </c>
      <c r="ED12" s="83">
        <f>VLOOKUP(ED$6,Conditions!$B:$AI,$C12,FALSE)</f>
        <v>20</v>
      </c>
      <c r="EE12" s="83">
        <f>VLOOKUP(EE$6,Conditions!$B:$AI,$C12,FALSE)</f>
        <v>0</v>
      </c>
      <c r="EF12" s="83">
        <f>VLOOKUP(EF$6,Conditions!$B:$AI,$C12,FALSE)</f>
        <v>42</v>
      </c>
      <c r="EG12" s="83">
        <f>VLOOKUP(EG$6,Conditions!$B:$AI,$C12,FALSE)</f>
        <v>0</v>
      </c>
      <c r="EH12" s="83">
        <f>VLOOKUP(EH$6,Conditions!$B:$AI,$C12,FALSE)</f>
        <v>0</v>
      </c>
      <c r="EI12" s="83">
        <f>VLOOKUP(EI$6,Conditions!$B:$AI,$C12,FALSE)</f>
        <v>0</v>
      </c>
      <c r="EJ12" s="83">
        <f>VLOOKUP(EJ$6,Conditions!$B:$AI,$C12,FALSE)</f>
        <v>0</v>
      </c>
      <c r="EK12" s="83">
        <f>VLOOKUP(EK$6,Conditions!$B:$AI,$C12,FALSE)</f>
        <v>0</v>
      </c>
      <c r="EL12" s="83">
        <f>VLOOKUP(EL$6,Conditions!$B:$AI,$C12,FALSE)</f>
        <v>0</v>
      </c>
      <c r="EM12" s="83">
        <f>VLOOKUP(EM$6,Conditions!$B:$AI,$C12,FALSE)</f>
        <v>0</v>
      </c>
      <c r="EN12" s="83"/>
      <c r="EO12" s="83"/>
      <c r="EP12" s="83"/>
    </row>
    <row r="13" spans="1:146" s="56" customFormat="1" ht="15.75" x14ac:dyDescent="0.25">
      <c r="B13" s="117" t="s">
        <v>81</v>
      </c>
      <c r="C13" s="61">
        <v>8</v>
      </c>
      <c r="D13" s="83" t="str">
        <f>VLOOKUP(D$3,Conditions!$B:$AI,$C13,FALSE)</f>
        <v>Glycerol</v>
      </c>
      <c r="E13" s="83" t="str">
        <f>VLOOKUP(E$3,Conditions!$B:$AI,$C13,FALSE)</f>
        <v>Glycerol</v>
      </c>
      <c r="F13" s="83" t="str">
        <f>VLOOKUP(F$3,Conditions!$B:$AI,$C13,FALSE)</f>
        <v>Glycerol</v>
      </c>
      <c r="G13" s="83" t="str">
        <f>VLOOKUP(G$3,Conditions!$B:$AI,$C13,FALSE)</f>
        <v>Glycerol</v>
      </c>
      <c r="H13" s="83" t="str">
        <f>VLOOKUP(H$3,Conditions!$B:$AI,$C13,FALSE)</f>
        <v>Glycerol</v>
      </c>
      <c r="I13" s="83" t="str">
        <f>VLOOKUP(I$3,Conditions!$B:$AI,$C13,FALSE)</f>
        <v>Glycerol</v>
      </c>
      <c r="J13" s="83" t="str">
        <f>VLOOKUP(J$3,Conditions!$B:$AI,$C13,FALSE)</f>
        <v>Glycerol</v>
      </c>
      <c r="K13" s="83" t="str">
        <f>VLOOKUP(K$3,Conditions!$B:$AI,$C13,FALSE)</f>
        <v>Glycerol</v>
      </c>
      <c r="L13" s="83" t="str">
        <f>VLOOKUP(L$3,Conditions!$B:$AI,$C13,FALSE)</f>
        <v>Glycerol</v>
      </c>
      <c r="M13" s="83" t="str">
        <f>VLOOKUP(M$3,Conditions!$B:$AI,$C13,FALSE)</f>
        <v>Glycerol</v>
      </c>
      <c r="N13" s="83">
        <f>VLOOKUP(N$3,Conditions!$B:$AI,$C13,FALSE)</f>
        <v>0</v>
      </c>
      <c r="O13" s="83">
        <f>VLOOKUP(O$3,Conditions!$B:$AI,$C13,FALSE)</f>
        <v>0</v>
      </c>
      <c r="P13" s="83">
        <f>VLOOKUP(P$3,Conditions!$B:$AI,$C13,FALSE)</f>
        <v>0</v>
      </c>
      <c r="Q13" s="83">
        <f>VLOOKUP(Q$3,Conditions!$B:$AI,$C13,FALSE)</f>
        <v>0</v>
      </c>
      <c r="R13" s="83">
        <f>VLOOKUP(R$3,Conditions!$B:$AI,$C13,FALSE)</f>
        <v>0</v>
      </c>
      <c r="S13" s="83" t="str">
        <f>VLOOKUP(S$3,Conditions!$B:$AI,$C13,FALSE)</f>
        <v>Glycerol</v>
      </c>
      <c r="T13" s="83" t="str">
        <f>VLOOKUP(T$3,Conditions!$B:$AI,$C13,FALSE)</f>
        <v>Glycerol</v>
      </c>
      <c r="U13" s="83" t="str">
        <f>VLOOKUP(U$3,Conditions!$B:$AI,$C13,FALSE)</f>
        <v>Glycerol</v>
      </c>
      <c r="V13" s="83" t="str">
        <f>VLOOKUP(V$3,Conditions!$B:$AI,$C13,FALSE)</f>
        <v>Glycerol</v>
      </c>
      <c r="W13" s="83" t="str">
        <f>VLOOKUP(W$3,Conditions!$B:$AI,$C13,FALSE)</f>
        <v>Glycerol</v>
      </c>
      <c r="X13" s="83" t="str">
        <f>VLOOKUP(X$3,Conditions!$B:$AI,$C13,FALSE)</f>
        <v>Glycerol</v>
      </c>
      <c r="Y13" s="83" t="str">
        <f>VLOOKUP(Y$3,Conditions!$B:$AI,$C13,FALSE)</f>
        <v>Glycerol</v>
      </c>
      <c r="Z13" s="83" t="str">
        <f>VLOOKUP(Z$3,Conditions!$B:$AI,$C13,FALSE)</f>
        <v>Glycerol</v>
      </c>
      <c r="AA13" s="83" t="str">
        <f>VLOOKUP(AA$3,Conditions!$B:$AI,$C13,FALSE)</f>
        <v>Glycerol</v>
      </c>
      <c r="AB13" s="83" t="str">
        <f>VLOOKUP(AB$3,Conditions!$B:$AI,$C13,FALSE)</f>
        <v>Glycerol</v>
      </c>
      <c r="AC13" s="83" t="str">
        <f>VLOOKUP(AC$3,Conditions!$B:$AI,$C13,FALSE)</f>
        <v>Glycerol</v>
      </c>
      <c r="AD13" s="83" t="str">
        <f>VLOOKUP(AD$3,Conditions!$B:$AI,$C13,FALSE)</f>
        <v>Glycerol</v>
      </c>
      <c r="AE13" s="83" t="str">
        <f>VLOOKUP(AE$3,Conditions!$B:$AI,$C13,FALSE)</f>
        <v>Glycerol</v>
      </c>
      <c r="AF13" s="83" t="str">
        <f>VLOOKUP(AF$3,Conditions!$B:$AI,$C13,FALSE)</f>
        <v>Glycerol</v>
      </c>
      <c r="AG13" s="83" t="str">
        <f>VLOOKUP(AG$3,Conditions!$B:$AI,$C13,FALSE)</f>
        <v>Glycerol</v>
      </c>
      <c r="AH13" s="83" t="str">
        <f>VLOOKUP(AH$3,Conditions!$B:$AI,$C13,FALSE)</f>
        <v>Glycerol</v>
      </c>
      <c r="AI13" s="83" t="str">
        <f>VLOOKUP(AI$3,Conditions!$B:$AI,$C13,FALSE)</f>
        <v>Glycerol</v>
      </c>
      <c r="AJ13" s="83" t="str">
        <f>VLOOKUP(AJ$3,Conditions!$B:$AI,$C13,FALSE)</f>
        <v>Glycerol</v>
      </c>
      <c r="AK13" s="83" t="str">
        <f>VLOOKUP(AK$3,Conditions!$B:$AI,$C13,FALSE)</f>
        <v>Glycerol</v>
      </c>
      <c r="AL13" s="83" t="str">
        <f>VLOOKUP(AL$3,Conditions!$B:$AI,$C13,FALSE)</f>
        <v>Glycerol</v>
      </c>
      <c r="AM13" s="83" t="str">
        <f>VLOOKUP(AM$3,Conditions!$B:$AI,$C13,FALSE)</f>
        <v>Glycerol</v>
      </c>
      <c r="AN13" s="83" t="str">
        <f>VLOOKUP(AN$3,Conditions!$B:$AI,$C13,FALSE)</f>
        <v>Glycerol</v>
      </c>
      <c r="AO13" s="83" t="str">
        <f>VLOOKUP(AO$3,Conditions!$B:$AI,$C13,FALSE)</f>
        <v>Glycerol</v>
      </c>
      <c r="AP13" s="83" t="str">
        <f>VLOOKUP(AP$3,Conditions!$B:$AI,$C13,FALSE)</f>
        <v>Glycerol</v>
      </c>
      <c r="AQ13" s="83" t="str">
        <f>VLOOKUP(AQ$3,Conditions!$B:$AI,$C13,FALSE)</f>
        <v>Glycerol</v>
      </c>
      <c r="AR13" s="83" t="str">
        <f>VLOOKUP(AR$3,Conditions!$B:$AI,$C13,FALSE)</f>
        <v>Glycerol</v>
      </c>
      <c r="AS13" s="83" t="str">
        <f>VLOOKUP(AS$3,Conditions!$B:$AI,$C13,FALSE)</f>
        <v>Glycerol</v>
      </c>
      <c r="AT13" s="83" t="str">
        <f>VLOOKUP(AT$3,Conditions!$B:$AI,$C13,FALSE)</f>
        <v>Glycerol</v>
      </c>
      <c r="AU13" s="83" t="str">
        <f>VLOOKUP(AU$3,Conditions!$B:$AI,$C13,FALSE)</f>
        <v>Glycerol</v>
      </c>
      <c r="AV13" s="83" t="str">
        <f>VLOOKUP(AV$3,Conditions!$B:$AI,$C13,FALSE)</f>
        <v>Glycerol</v>
      </c>
      <c r="AW13" s="83" t="str">
        <f>VLOOKUP(AW$3,Conditions!$B:$AI,$C13,FALSE)</f>
        <v>Glycerol</v>
      </c>
      <c r="AX13" s="83" t="str">
        <f>VLOOKUP(AX$3,Conditions!$B:$AI,$C13,FALSE)</f>
        <v>Glycerol</v>
      </c>
      <c r="AY13" s="83" t="str">
        <f>VLOOKUP(AY$3,Conditions!$B:$AI,$C13,FALSE)</f>
        <v>Glycerol</v>
      </c>
      <c r="AZ13" s="83" t="str">
        <f>VLOOKUP(AZ$3,Conditions!$B:$AI,$C13,FALSE)</f>
        <v>Glycerol</v>
      </c>
      <c r="BA13" s="83" t="str">
        <f>VLOOKUP(BA$3,Conditions!$B:$AI,$C13,FALSE)</f>
        <v>Glycerol</v>
      </c>
      <c r="BB13" s="83" t="str">
        <f>VLOOKUP(BB$3,Conditions!$B:$AI,$C13,FALSE)</f>
        <v>Glycerol</v>
      </c>
      <c r="BC13" s="83" t="str">
        <f>VLOOKUP(BC$3,Conditions!$B:$AI,$C13,FALSE)</f>
        <v>Glycerol</v>
      </c>
      <c r="BD13" s="83" t="str">
        <f>VLOOKUP(BD$3,Conditions!$B:$AI,$C13,FALSE)</f>
        <v>Glycerol</v>
      </c>
      <c r="BE13" s="83" t="str">
        <f>VLOOKUP(BE$3,Conditions!$B:$AI,$C13,FALSE)</f>
        <v>Glycerol</v>
      </c>
      <c r="BF13" s="83" t="str">
        <f>VLOOKUP(BF$3,Conditions!$B:$AI,$C13,FALSE)</f>
        <v>Glycerol</v>
      </c>
      <c r="BG13" s="83" t="str">
        <f>VLOOKUP(BG$3,Conditions!$B:$AI,$C13,FALSE)</f>
        <v>Glycerol</v>
      </c>
      <c r="BH13" s="83" t="str">
        <f>VLOOKUP(BH$3,Conditions!$B:$AI,$C13,FALSE)</f>
        <v>Glycerol</v>
      </c>
      <c r="BI13" s="83" t="str">
        <f>VLOOKUP(BI$3,Conditions!$B:$AI,$C13,FALSE)</f>
        <v>Glycerol</v>
      </c>
      <c r="BJ13" s="83" t="str">
        <f>VLOOKUP(BJ$3,Conditions!$B:$AI,$C13,FALSE)</f>
        <v>Glycerol</v>
      </c>
      <c r="BK13" s="83" t="str">
        <f>VLOOKUP(BK$3,Conditions!$B:$AI,$C13,FALSE)</f>
        <v>Glycerol</v>
      </c>
      <c r="BL13" s="83" t="str">
        <f>VLOOKUP(BL$3,Conditions!$B:$AI,$C13,FALSE)</f>
        <v>Glycerol</v>
      </c>
      <c r="BM13" s="83" t="str">
        <f>VLOOKUP(BM$3,Conditions!$B:$AI,$C13,FALSE)</f>
        <v>Glycerol</v>
      </c>
      <c r="BN13" s="83" t="str">
        <f>VLOOKUP(BN$3,Conditions!$B:$AI,$C13,FALSE)</f>
        <v>Glycerol</v>
      </c>
      <c r="BO13" s="83" t="str">
        <f>VLOOKUP(BO$3,Conditions!$B:$AI,$C13,FALSE)</f>
        <v>Glycerol</v>
      </c>
      <c r="BP13" s="83" t="str">
        <f>VLOOKUP(BP$3,Conditions!$B:$AI,$C13,FALSE)</f>
        <v>Glycerol</v>
      </c>
      <c r="BQ13" s="83" t="str">
        <f>VLOOKUP(BQ$3,Conditions!$B:$AI,$C13,FALSE)</f>
        <v>Glycerol</v>
      </c>
      <c r="BR13" s="83" t="str">
        <f>VLOOKUP(BR$3,Conditions!$B:$AI,$C13,FALSE)</f>
        <v>Glycerol</v>
      </c>
      <c r="BS13" s="83" t="str">
        <f>VLOOKUP(BS$3,Conditions!$B:$AI,$C13,FALSE)</f>
        <v>Glycerol</v>
      </c>
      <c r="BT13" s="83" t="str">
        <f>VLOOKUP(BT$3,Conditions!$B:$AI,$C13,FALSE)</f>
        <v>Glycerol</v>
      </c>
      <c r="BU13" s="83" t="str">
        <f>VLOOKUP(BU$3,Conditions!$B:$AI,$C13,FALSE)</f>
        <v>Glycerol</v>
      </c>
      <c r="BV13" s="83" t="str">
        <f>VLOOKUP(BV$3,Conditions!$B:$AI,$C13,FALSE)</f>
        <v>Glycerol</v>
      </c>
      <c r="BW13" s="83" t="str">
        <f>VLOOKUP(BW$3,Conditions!$B:$AI,$C13,FALSE)</f>
        <v>Glycerol</v>
      </c>
      <c r="BX13" s="83" t="str">
        <f>VLOOKUP(BX$3,Conditions!$B:$AI,$C13,FALSE)</f>
        <v>Glycerol</v>
      </c>
      <c r="BY13" s="83" t="str">
        <f>VLOOKUP(BY$3,Conditions!$B:$AI,$C13,FALSE)</f>
        <v>Glycerol</v>
      </c>
      <c r="BZ13" s="83" t="str">
        <f>VLOOKUP(BZ$3,Conditions!$B:$AI,$C13,FALSE)</f>
        <v>Glycerol</v>
      </c>
      <c r="CA13" s="83" t="str">
        <f>VLOOKUP(CA$3,Conditions!$B:$AI,$C13,FALSE)</f>
        <v>Glycerol</v>
      </c>
      <c r="CB13" s="83" t="str">
        <f>VLOOKUP(CB$3,Conditions!$B:$AI,$C13,FALSE)</f>
        <v>Glycerol</v>
      </c>
      <c r="CC13" s="83" t="str">
        <f>VLOOKUP(CC$3,Conditions!$B:$AI,$C13,FALSE)</f>
        <v>Glycerol</v>
      </c>
      <c r="CD13" s="83" t="str">
        <f>VLOOKUP(CD$3,Conditions!$B:$AI,$C13,FALSE)</f>
        <v>Glycerol</v>
      </c>
      <c r="CE13" s="83" t="str">
        <f>VLOOKUP(CE$3,Conditions!$B:$AI,$C13,FALSE)</f>
        <v>Glycerol</v>
      </c>
      <c r="CF13" s="83" t="str">
        <f>VLOOKUP(CF$3,Conditions!$B:$AI,$C13,FALSE)</f>
        <v>Glycerol</v>
      </c>
      <c r="CG13" s="83" t="str">
        <f>VLOOKUP(CG$3,Conditions!$B:$AI,$C13,FALSE)</f>
        <v>Glycerol</v>
      </c>
      <c r="CH13" s="83" t="str">
        <f>VLOOKUP(CH$3,Conditions!$B:$AI,$C13,FALSE)</f>
        <v>Glycerol</v>
      </c>
      <c r="CI13" s="83" t="str">
        <f>VLOOKUP(CI$3,Conditions!$B:$AI,$C13,FALSE)</f>
        <v>Glycerol</v>
      </c>
      <c r="CJ13" s="83" t="str">
        <f>VLOOKUP(CJ$3,Conditions!$B:$AI,$C13,FALSE)</f>
        <v>Glycerol</v>
      </c>
      <c r="CK13" s="83" t="str">
        <f>VLOOKUP(CK$3,Conditions!$B:$AI,$C13,FALSE)</f>
        <v>Glycerol</v>
      </c>
      <c r="CL13" s="83" t="str">
        <f>VLOOKUP(CL$3,Conditions!$B:$AI,$C13,FALSE)</f>
        <v>Glycerol</v>
      </c>
      <c r="CM13" s="83" t="str">
        <f>VLOOKUP(CM$3,Conditions!$B:$AI,$C13,FALSE)</f>
        <v>Glycerol</v>
      </c>
      <c r="CN13" s="83" t="str">
        <f>VLOOKUP(CN$3,Conditions!$B:$AI,$C13,FALSE)</f>
        <v>Glycerol</v>
      </c>
      <c r="CO13" s="83" t="str">
        <f>VLOOKUP(CO$3,Conditions!$B:$AI,$C13,FALSE)</f>
        <v>Glycerol</v>
      </c>
      <c r="CP13" s="83" t="str">
        <f>VLOOKUP(CP$3,Conditions!$B:$AI,$C13,FALSE)</f>
        <v>Glycerol</v>
      </c>
      <c r="CQ13" s="83" t="str">
        <f>VLOOKUP(CQ$3,Conditions!$B:$AI,$C13,FALSE)</f>
        <v>Glycerol</v>
      </c>
      <c r="CR13" s="83" t="str">
        <f>VLOOKUP(CR$3,Conditions!$B:$AI,$C13,FALSE)</f>
        <v>Glycerol</v>
      </c>
      <c r="CS13" s="83" t="str">
        <f>VLOOKUP(CS$3,Conditions!$B:$AI,$C13,FALSE)</f>
        <v>Glycerol</v>
      </c>
      <c r="CT13" s="83" t="str">
        <f>VLOOKUP(CT$3,Conditions!$B:$AI,$C13,FALSE)</f>
        <v>Glycerol</v>
      </c>
      <c r="CU13" s="83" t="str">
        <f>VLOOKUP(CU$3,Conditions!$B:$AI,$C13,FALSE)</f>
        <v>Glycerol</v>
      </c>
      <c r="CV13" s="83" t="str">
        <f>VLOOKUP(CV$3,Conditions!$B:$AI,$C13,FALSE)</f>
        <v>Glycerol</v>
      </c>
      <c r="CW13" s="83" t="str">
        <f>VLOOKUP(CW$3,Conditions!$B:$AI,$C13,FALSE)</f>
        <v>Glycerol</v>
      </c>
      <c r="CX13" s="83" t="str">
        <f>VLOOKUP(CX$3,Conditions!$B:$AI,$C13,FALSE)</f>
        <v>Glycerol</v>
      </c>
      <c r="CY13" s="83" t="str">
        <f>VLOOKUP(CY$3,Conditions!$B:$AI,$C13,FALSE)</f>
        <v>Glycerol</v>
      </c>
      <c r="CZ13" s="83" t="str">
        <f>VLOOKUP(CZ$3,Conditions!$B:$AI,$C13,FALSE)</f>
        <v>Glycerol</v>
      </c>
      <c r="DA13" s="83" t="str">
        <f>VLOOKUP(DA$3,Conditions!$B:$AI,$C13,FALSE)</f>
        <v>Glycerol</v>
      </c>
      <c r="DB13" s="83" t="str">
        <f>VLOOKUP(DB$3,Conditions!$B:$AI,$C13,FALSE)</f>
        <v>Glycerol</v>
      </c>
      <c r="DC13" s="83" t="str">
        <f>VLOOKUP(DC$3,Conditions!$B:$AI,$C13,FALSE)</f>
        <v>Glycerol</v>
      </c>
      <c r="DD13" s="83" t="str">
        <f>VLOOKUP(DD$3,Conditions!$B:$AI,$C13,FALSE)</f>
        <v>Glycerol</v>
      </c>
      <c r="DE13" s="83" t="str">
        <f>VLOOKUP(DE$3,Conditions!$B:$AI,$C13,FALSE)</f>
        <v>Glycerol</v>
      </c>
      <c r="DF13" s="83" t="str">
        <f>VLOOKUP(DF$3,Conditions!$B:$AI,$C13,FALSE)</f>
        <v>Glycerol</v>
      </c>
      <c r="DG13" s="83" t="str">
        <f>VLOOKUP(DG$3,Conditions!$B:$AI,$C13,FALSE)</f>
        <v>Glycerol</v>
      </c>
      <c r="DH13" s="83" t="str">
        <f>VLOOKUP(DH$3,Conditions!$B:$AI,$C13,FALSE)</f>
        <v>Glycerol</v>
      </c>
      <c r="DI13" s="83" t="str">
        <f>VLOOKUP(DI$3,Conditions!$B:$AI,$C13,FALSE)</f>
        <v>Glycerol</v>
      </c>
      <c r="DJ13" s="83">
        <f>VLOOKUP(DJ$3,Conditions!$B:$AI,$C13,FALSE)</f>
        <v>0</v>
      </c>
      <c r="DK13" s="83">
        <f>VLOOKUP(DK$3,Conditions!$B:$AI,$C13,FALSE)</f>
        <v>0</v>
      </c>
      <c r="DL13" s="83">
        <f>VLOOKUP(DL$3,Conditions!$B:$AI,$C13,FALSE)</f>
        <v>0</v>
      </c>
      <c r="DM13" s="83">
        <f>VLOOKUP(DM$3,Conditions!$B:$AI,$C13,FALSE)</f>
        <v>0</v>
      </c>
      <c r="DN13" s="83">
        <f>VLOOKUP(DN$3,Conditions!$B:$AI,$C13,FALSE)</f>
        <v>0</v>
      </c>
      <c r="DO13" s="83">
        <f>VLOOKUP(DO$3,Conditions!$B:$AI,$C13,FALSE)</f>
        <v>0</v>
      </c>
      <c r="DP13" s="83">
        <f>VLOOKUP(DP$3,Conditions!$B:$AI,$C13,FALSE)</f>
        <v>0</v>
      </c>
      <c r="DQ13" s="83">
        <f>VLOOKUP(DQ$3,Conditions!$B:$AI,$C13,FALSE)</f>
        <v>0</v>
      </c>
      <c r="DR13" s="83">
        <f>VLOOKUP(DR$3,Conditions!$B:$AI,$C13,FALSE)</f>
        <v>0</v>
      </c>
      <c r="DS13" s="83">
        <f>VLOOKUP(DS$3,Conditions!$B:$AI,$C13,FALSE)</f>
        <v>0</v>
      </c>
      <c r="DT13" s="83">
        <f>VLOOKUP(DT$3,Conditions!$B:$AI,$C13,FALSE)</f>
        <v>0</v>
      </c>
      <c r="DU13" s="83">
        <f>VLOOKUP(DU$3,Conditions!$B:$AI,$C13,FALSE)</f>
        <v>0</v>
      </c>
      <c r="DV13" s="83">
        <f>VLOOKUP(DV$3,Conditions!$B:$AI,$C13,FALSE)</f>
        <v>0</v>
      </c>
      <c r="DW13" s="83">
        <f>VLOOKUP(DW$3,Conditions!$B:$AI,$C13,FALSE)</f>
        <v>0</v>
      </c>
      <c r="DX13" s="83">
        <f>VLOOKUP(DX$3,Conditions!$B:$AI,$C13,FALSE)</f>
        <v>0</v>
      </c>
      <c r="DZ13" s="56" t="str">
        <f t="shared" si="22"/>
        <v>Reagent</v>
      </c>
      <c r="EA13" s="83" t="str">
        <f>VLOOKUP(EA$6,Conditions!$B:$AI,$C13,FALSE)</f>
        <v>Glycerol</v>
      </c>
      <c r="EB13" s="83" t="str">
        <f>VLOOKUP(EB$6,Conditions!$B:$AI,$C13,FALSE)</f>
        <v>Glycerol</v>
      </c>
      <c r="EC13" s="83">
        <f>VLOOKUP(EC$6,Conditions!$B:$AI,$C13,FALSE)</f>
        <v>0</v>
      </c>
      <c r="ED13" s="83" t="str">
        <f>VLOOKUP(ED$6,Conditions!$B:$AI,$C13,FALSE)</f>
        <v>Glycerol</v>
      </c>
      <c r="EE13" s="83" t="str">
        <f>VLOOKUP(EE$6,Conditions!$B:$AI,$C13,FALSE)</f>
        <v>Glycerol</v>
      </c>
      <c r="EF13" s="83" t="str">
        <f>VLOOKUP(EF$6,Conditions!$B:$AI,$C13,FALSE)</f>
        <v>Glycerol</v>
      </c>
      <c r="EG13" s="83" t="str">
        <f>VLOOKUP(EG$6,Conditions!$B:$AI,$C13,FALSE)</f>
        <v>Glycerol</v>
      </c>
      <c r="EH13" s="83" t="str">
        <f>VLOOKUP(EH$6,Conditions!$B:$AI,$C13,FALSE)</f>
        <v>Glycerol</v>
      </c>
      <c r="EI13" s="83" t="str">
        <f>VLOOKUP(EI$6,Conditions!$B:$AI,$C13,FALSE)</f>
        <v>Glycerol</v>
      </c>
      <c r="EJ13" s="83" t="str">
        <f>VLOOKUP(EJ$6,Conditions!$B:$AI,$C13,FALSE)</f>
        <v>Glycerol</v>
      </c>
      <c r="EK13" s="83" t="str">
        <f>VLOOKUP(EK$6,Conditions!$B:$AI,$C13,FALSE)</f>
        <v>Glycerol</v>
      </c>
      <c r="EL13" s="83" t="str">
        <f>VLOOKUP(EL$6,Conditions!$B:$AI,$C13,FALSE)</f>
        <v>Glycerol</v>
      </c>
      <c r="EM13" s="83" t="str">
        <f>VLOOKUP(EM$6,Conditions!$B:$AI,$C13,FALSE)</f>
        <v>Glycerol</v>
      </c>
      <c r="EN13" s="83"/>
      <c r="EO13" s="83"/>
      <c r="EP13" s="83"/>
    </row>
    <row r="14" spans="1:146" s="56" customFormat="1" ht="15.75" x14ac:dyDescent="0.25">
      <c r="B14" s="117" t="s">
        <v>0</v>
      </c>
      <c r="C14" s="61">
        <v>9</v>
      </c>
      <c r="D14" s="83">
        <f>VLOOKUP(D$3,Conditions!$B:$AI,$C14,FALSE)</f>
        <v>5.1200000000000002E-2</v>
      </c>
      <c r="E14" s="83">
        <f>VLOOKUP(E$3,Conditions!$B:$AI,$C14,FALSE)</f>
        <v>5.1200000000000002E-2</v>
      </c>
      <c r="F14" s="83">
        <f>VLOOKUP(F$3,Conditions!$B:$AI,$C14,FALSE)</f>
        <v>5.1200000000000002E-2</v>
      </c>
      <c r="G14" s="83">
        <f>VLOOKUP(G$3,Conditions!$B:$AI,$C14,FALSE)</f>
        <v>5.1200000000000002E-2</v>
      </c>
      <c r="H14" s="83">
        <f>VLOOKUP(H$3,Conditions!$B:$AI,$C14,FALSE)</f>
        <v>5.1200000000000002E-2</v>
      </c>
      <c r="I14" s="83">
        <f>VLOOKUP(I$3,Conditions!$B:$AI,$C14,FALSE)</f>
        <v>5.1200000000000002E-2</v>
      </c>
      <c r="J14" s="83">
        <f>VLOOKUP(J$3,Conditions!$B:$AI,$C14,FALSE)</f>
        <v>5.1200000000000002E-2</v>
      </c>
      <c r="K14" s="83">
        <f>VLOOKUP(K$3,Conditions!$B:$AI,$C14,FALSE)</f>
        <v>5.1200000000000002E-2</v>
      </c>
      <c r="L14" s="83">
        <f>VLOOKUP(L$3,Conditions!$B:$AI,$C14,FALSE)</f>
        <v>5.1200000000000002E-2</v>
      </c>
      <c r="M14" s="83">
        <f>VLOOKUP(M$3,Conditions!$B:$AI,$C14,FALSE)</f>
        <v>5.1200000000000002E-2</v>
      </c>
      <c r="N14" s="83">
        <f>VLOOKUP(N$3,Conditions!$B:$AI,$C14,FALSE)</f>
        <v>0</v>
      </c>
      <c r="O14" s="83">
        <f>VLOOKUP(O$3,Conditions!$B:$AI,$C14,FALSE)</f>
        <v>0</v>
      </c>
      <c r="P14" s="83">
        <f>VLOOKUP(P$3,Conditions!$B:$AI,$C14,FALSE)</f>
        <v>0</v>
      </c>
      <c r="Q14" s="83">
        <f>VLOOKUP(Q$3,Conditions!$B:$AI,$C14,FALSE)</f>
        <v>0</v>
      </c>
      <c r="R14" s="83">
        <f>VLOOKUP(R$3,Conditions!$B:$AI,$C14,FALSE)</f>
        <v>0</v>
      </c>
      <c r="S14" s="83">
        <f>VLOOKUP(S$3,Conditions!$B:$AI,$C14,FALSE)</f>
        <v>5.0293999999999998E-2</v>
      </c>
      <c r="T14" s="83">
        <f>VLOOKUP(T$3,Conditions!$B:$AI,$C14,FALSE)</f>
        <v>5.0293999999999998E-2</v>
      </c>
      <c r="U14" s="83">
        <f>VLOOKUP(U$3,Conditions!$B:$AI,$C14,FALSE)</f>
        <v>5.0293999999999998E-2</v>
      </c>
      <c r="V14" s="83">
        <f>VLOOKUP(V$3,Conditions!$B:$AI,$C14,FALSE)</f>
        <v>5.0293999999999998E-2</v>
      </c>
      <c r="W14" s="83">
        <f>VLOOKUP(W$3,Conditions!$B:$AI,$C14,FALSE)</f>
        <v>5.0293999999999998E-2</v>
      </c>
      <c r="X14" s="83">
        <f>VLOOKUP(X$3,Conditions!$B:$AI,$C14,FALSE)</f>
        <v>0</v>
      </c>
      <c r="Y14" s="83">
        <f>VLOOKUP(Y$3,Conditions!$B:$AI,$C14,FALSE)</f>
        <v>0</v>
      </c>
      <c r="Z14" s="83">
        <f>VLOOKUP(Z$3,Conditions!$B:$AI,$C14,FALSE)</f>
        <v>0</v>
      </c>
      <c r="AA14" s="83">
        <f>VLOOKUP(AA$3,Conditions!$B:$AI,$C14,FALSE)</f>
        <v>0</v>
      </c>
      <c r="AB14" s="83">
        <f>VLOOKUP(AB$3,Conditions!$B:$AI,$C14,FALSE)</f>
        <v>0</v>
      </c>
      <c r="AC14" s="83">
        <f>VLOOKUP(AC$3,Conditions!$B:$AI,$C14,FALSE)</f>
        <v>9.9399999999999992E-3</v>
      </c>
      <c r="AD14" s="83">
        <f>VLOOKUP(AD$3,Conditions!$B:$AI,$C14,FALSE)</f>
        <v>9.9399999999999992E-3</v>
      </c>
      <c r="AE14" s="83">
        <f>VLOOKUP(AE$3,Conditions!$B:$AI,$C14,FALSE)</f>
        <v>9.9399999999999992E-3</v>
      </c>
      <c r="AF14" s="83">
        <f>VLOOKUP(AF$3,Conditions!$B:$AI,$C14,FALSE)</f>
        <v>9.9399999999999992E-3</v>
      </c>
      <c r="AG14" s="83">
        <f>VLOOKUP(AG$3,Conditions!$B:$AI,$C14,FALSE)</f>
        <v>9.9399999999999992E-3</v>
      </c>
      <c r="AH14" s="83">
        <f>VLOOKUP(AH$3,Conditions!$B:$AI,$C14,FALSE)</f>
        <v>0</v>
      </c>
      <c r="AI14" s="83">
        <f>VLOOKUP(AI$3,Conditions!$B:$AI,$C14,FALSE)</f>
        <v>0</v>
      </c>
      <c r="AJ14" s="83">
        <f>VLOOKUP(AJ$3,Conditions!$B:$AI,$C14,FALSE)</f>
        <v>0</v>
      </c>
      <c r="AK14" s="83">
        <f>VLOOKUP(AK$3,Conditions!$B:$AI,$C14,FALSE)</f>
        <v>0</v>
      </c>
      <c r="AL14" s="83">
        <f>VLOOKUP(AL$3,Conditions!$B:$AI,$C14,FALSE)</f>
        <v>0</v>
      </c>
      <c r="AM14" s="83">
        <f>VLOOKUP(AM$3,Conditions!$B:$AI,$C14,FALSE)</f>
        <v>0</v>
      </c>
      <c r="AN14" s="83">
        <f>VLOOKUP(AN$3,Conditions!$B:$AI,$C14,FALSE)</f>
        <v>0</v>
      </c>
      <c r="AO14" s="83">
        <f>VLOOKUP(AO$3,Conditions!$B:$AI,$C14,FALSE)</f>
        <v>0</v>
      </c>
      <c r="AP14" s="83">
        <f>VLOOKUP(AP$3,Conditions!$B:$AI,$C14,FALSE)</f>
        <v>0</v>
      </c>
      <c r="AQ14" s="83">
        <f>VLOOKUP(AQ$3,Conditions!$B:$AI,$C14,FALSE)</f>
        <v>0</v>
      </c>
      <c r="AR14" s="83">
        <f>VLOOKUP(AR$3,Conditions!$B:$AI,$C14,FALSE)</f>
        <v>0</v>
      </c>
      <c r="AS14" s="83">
        <f>VLOOKUP(AS$3,Conditions!$B:$AI,$C14,FALSE)</f>
        <v>0</v>
      </c>
      <c r="AT14" s="83">
        <f>VLOOKUP(AT$3,Conditions!$B:$AI,$C14,FALSE)</f>
        <v>0</v>
      </c>
      <c r="AU14" s="83">
        <f>VLOOKUP(AU$3,Conditions!$B:$AI,$C14,FALSE)</f>
        <v>0</v>
      </c>
      <c r="AV14" s="83">
        <f>VLOOKUP(AV$3,Conditions!$B:$AI,$C14,FALSE)</f>
        <v>0</v>
      </c>
      <c r="AW14" s="83">
        <f>VLOOKUP(AW$3,Conditions!$B:$AI,$C14,FALSE)</f>
        <v>0.01</v>
      </c>
      <c r="AX14" s="83">
        <f>VLOOKUP(AX$3,Conditions!$B:$AI,$C14,FALSE)</f>
        <v>0.01</v>
      </c>
      <c r="AY14" s="83">
        <f>VLOOKUP(AY$3,Conditions!$B:$AI,$C14,FALSE)</f>
        <v>0.01</v>
      </c>
      <c r="AZ14" s="83">
        <f>VLOOKUP(AZ$3,Conditions!$B:$AI,$C14,FALSE)</f>
        <v>0.01</v>
      </c>
      <c r="BA14" s="83">
        <f>VLOOKUP(BA$3,Conditions!$B:$AI,$C14,FALSE)</f>
        <v>0.01</v>
      </c>
      <c r="BB14" s="83">
        <f>VLOOKUP(BB$3,Conditions!$B:$AI,$C14,FALSE)</f>
        <v>0.01</v>
      </c>
      <c r="BC14" s="83">
        <f>VLOOKUP(BC$3,Conditions!$B:$AI,$C14,FALSE)</f>
        <v>0.01</v>
      </c>
      <c r="BD14" s="83">
        <f>VLOOKUP(BD$3,Conditions!$B:$AI,$C14,FALSE)</f>
        <v>0.01</v>
      </c>
      <c r="BE14" s="83">
        <f>VLOOKUP(BE$3,Conditions!$B:$AI,$C14,FALSE)</f>
        <v>0.01</v>
      </c>
      <c r="BF14" s="83">
        <f>VLOOKUP(BF$3,Conditions!$B:$AI,$C14,FALSE)</f>
        <v>0.01</v>
      </c>
      <c r="BG14" s="83">
        <f>VLOOKUP(BG$3,Conditions!$B:$AI,$C14,FALSE)</f>
        <v>0.01</v>
      </c>
      <c r="BH14" s="83">
        <f>VLOOKUP(BH$3,Conditions!$B:$AI,$C14,FALSE)</f>
        <v>0.01</v>
      </c>
      <c r="BI14" s="83">
        <f>VLOOKUP(BI$3,Conditions!$B:$AI,$C14,FALSE)</f>
        <v>0.01</v>
      </c>
      <c r="BJ14" s="83">
        <f>VLOOKUP(BJ$3,Conditions!$B:$AI,$C14,FALSE)</f>
        <v>0.01</v>
      </c>
      <c r="BK14" s="83">
        <f>VLOOKUP(BK$3,Conditions!$B:$AI,$C14,FALSE)</f>
        <v>0.01</v>
      </c>
      <c r="BL14" s="83">
        <f>VLOOKUP(BL$3,Conditions!$B:$AI,$C14,FALSE)</f>
        <v>0.01</v>
      </c>
      <c r="BM14" s="83">
        <f>VLOOKUP(BM$3,Conditions!$B:$AI,$C14,FALSE)</f>
        <v>0.01</v>
      </c>
      <c r="BN14" s="83">
        <f>VLOOKUP(BN$3,Conditions!$B:$AI,$C14,FALSE)</f>
        <v>0.01</v>
      </c>
      <c r="BO14" s="83">
        <f>VLOOKUP(BO$3,Conditions!$B:$AI,$C14,FALSE)</f>
        <v>0.01</v>
      </c>
      <c r="BP14" s="83">
        <f>VLOOKUP(BP$3,Conditions!$B:$AI,$C14,FALSE)</f>
        <v>0.01</v>
      </c>
      <c r="BQ14" s="83">
        <f>VLOOKUP(BQ$3,Conditions!$B:$AI,$C14,FALSE)</f>
        <v>0.01</v>
      </c>
      <c r="BR14" s="83">
        <f>VLOOKUP(BR$3,Conditions!$B:$AI,$C14,FALSE)</f>
        <v>0.01</v>
      </c>
      <c r="BS14" s="83">
        <f>VLOOKUP(BS$3,Conditions!$B:$AI,$C14,FALSE)</f>
        <v>0.01</v>
      </c>
      <c r="BT14" s="83">
        <f>VLOOKUP(BT$3,Conditions!$B:$AI,$C14,FALSE)</f>
        <v>0.01</v>
      </c>
      <c r="BU14" s="83">
        <f>VLOOKUP(BU$3,Conditions!$B:$AI,$C14,FALSE)</f>
        <v>0.01</v>
      </c>
      <c r="BV14" s="83">
        <f>VLOOKUP(BV$3,Conditions!$B:$AI,$C14,FALSE)</f>
        <v>0.01</v>
      </c>
      <c r="BW14" s="83">
        <f>VLOOKUP(BW$3,Conditions!$B:$AI,$C14,FALSE)</f>
        <v>0.01</v>
      </c>
      <c r="BX14" s="83">
        <f>VLOOKUP(BX$3,Conditions!$B:$AI,$C14,FALSE)</f>
        <v>0.01</v>
      </c>
      <c r="BY14" s="83">
        <f>VLOOKUP(BY$3,Conditions!$B:$AI,$C14,FALSE)</f>
        <v>0.01</v>
      </c>
      <c r="BZ14" s="83">
        <f>VLOOKUP(BZ$3,Conditions!$B:$AI,$C14,FALSE)</f>
        <v>0.01</v>
      </c>
      <c r="CA14" s="83">
        <f>VLOOKUP(CA$3,Conditions!$B:$AI,$C14,FALSE)</f>
        <v>0.01</v>
      </c>
      <c r="CB14" s="83">
        <f>VLOOKUP(CB$3,Conditions!$B:$AI,$C14,FALSE)</f>
        <v>0.01</v>
      </c>
      <c r="CC14" s="83">
        <f>VLOOKUP(CC$3,Conditions!$B:$AI,$C14,FALSE)</f>
        <v>0.01</v>
      </c>
      <c r="CD14" s="83">
        <f>VLOOKUP(CD$3,Conditions!$B:$AI,$C14,FALSE)</f>
        <v>0.01</v>
      </c>
      <c r="CE14" s="83">
        <f>VLOOKUP(CE$3,Conditions!$B:$AI,$C14,FALSE)</f>
        <v>0.01</v>
      </c>
      <c r="CF14" s="83">
        <f>VLOOKUP(CF$3,Conditions!$B:$AI,$C14,FALSE)</f>
        <v>0.01</v>
      </c>
      <c r="CG14" s="83">
        <f>VLOOKUP(CG$3,Conditions!$B:$AI,$C14,FALSE)</f>
        <v>0.01</v>
      </c>
      <c r="CH14" s="83">
        <f>VLOOKUP(CH$3,Conditions!$B:$AI,$C14,FALSE)</f>
        <v>0.01</v>
      </c>
      <c r="CI14" s="83">
        <f>VLOOKUP(CI$3,Conditions!$B:$AI,$C14,FALSE)</f>
        <v>0.01</v>
      </c>
      <c r="CJ14" s="83">
        <f>VLOOKUP(CJ$3,Conditions!$B:$AI,$C14,FALSE)</f>
        <v>0.01</v>
      </c>
      <c r="CK14" s="83">
        <f>VLOOKUP(CK$3,Conditions!$B:$AI,$C14,FALSE)</f>
        <v>0.01</v>
      </c>
      <c r="CL14" s="83">
        <f>VLOOKUP(CL$3,Conditions!$B:$AI,$C14,FALSE)</f>
        <v>0.01</v>
      </c>
      <c r="CM14" s="83">
        <f>VLOOKUP(CM$3,Conditions!$B:$AI,$C14,FALSE)</f>
        <v>0.01</v>
      </c>
      <c r="CN14" s="83">
        <f>VLOOKUP(CN$3,Conditions!$B:$AI,$C14,FALSE)</f>
        <v>0.01</v>
      </c>
      <c r="CO14" s="83">
        <f>VLOOKUP(CO$3,Conditions!$B:$AI,$C14,FALSE)</f>
        <v>0.01</v>
      </c>
      <c r="CP14" s="83">
        <f>VLOOKUP(CP$3,Conditions!$B:$AI,$C14,FALSE)</f>
        <v>0.01</v>
      </c>
      <c r="CQ14" s="83">
        <f>VLOOKUP(CQ$3,Conditions!$B:$AI,$C14,FALSE)</f>
        <v>0.01</v>
      </c>
      <c r="CR14" s="83">
        <f>VLOOKUP(CR$3,Conditions!$B:$AI,$C14,FALSE)</f>
        <v>0.01</v>
      </c>
      <c r="CS14" s="83">
        <f>VLOOKUP(CS$3,Conditions!$B:$AI,$C14,FALSE)</f>
        <v>0.01</v>
      </c>
      <c r="CT14" s="83">
        <f>VLOOKUP(CT$3,Conditions!$B:$AI,$C14,FALSE)</f>
        <v>0.01</v>
      </c>
      <c r="CU14" s="83">
        <f>VLOOKUP(CU$3,Conditions!$B:$AI,$C14,FALSE)</f>
        <v>0.01</v>
      </c>
      <c r="CV14" s="83">
        <f>VLOOKUP(CV$3,Conditions!$B:$AI,$C14,FALSE)</f>
        <v>0.01</v>
      </c>
      <c r="CW14" s="83">
        <f>VLOOKUP(CW$3,Conditions!$B:$AI,$C14,FALSE)</f>
        <v>0.01</v>
      </c>
      <c r="CX14" s="83">
        <f>VLOOKUP(CX$3,Conditions!$B:$AI,$C14,FALSE)</f>
        <v>0.01</v>
      </c>
      <c r="CY14" s="83">
        <f>VLOOKUP(CY$3,Conditions!$B:$AI,$C14,FALSE)</f>
        <v>0.01</v>
      </c>
      <c r="CZ14" s="83">
        <f>VLOOKUP(CZ$3,Conditions!$B:$AI,$C14,FALSE)</f>
        <v>0.01</v>
      </c>
      <c r="DA14" s="83">
        <f>VLOOKUP(DA$3,Conditions!$B:$AI,$C14,FALSE)</f>
        <v>0.01</v>
      </c>
      <c r="DB14" s="83">
        <f>VLOOKUP(DB$3,Conditions!$B:$AI,$C14,FALSE)</f>
        <v>0.01</v>
      </c>
      <c r="DC14" s="83">
        <f>VLOOKUP(DC$3,Conditions!$B:$AI,$C14,FALSE)</f>
        <v>0.01</v>
      </c>
      <c r="DD14" s="83">
        <f>VLOOKUP(DD$3,Conditions!$B:$AI,$C14,FALSE)</f>
        <v>0.01</v>
      </c>
      <c r="DE14" s="83">
        <f>VLOOKUP(DE$3,Conditions!$B:$AI,$C14,FALSE)</f>
        <v>0.01</v>
      </c>
      <c r="DF14" s="83">
        <f>VLOOKUP(DF$3,Conditions!$B:$AI,$C14,FALSE)</f>
        <v>0.01</v>
      </c>
      <c r="DG14" s="83">
        <f>VLOOKUP(DG$3,Conditions!$B:$AI,$C14,FALSE)</f>
        <v>0.01</v>
      </c>
      <c r="DH14" s="83">
        <f>VLOOKUP(DH$3,Conditions!$B:$AI,$C14,FALSE)</f>
        <v>0.01</v>
      </c>
      <c r="DI14" s="83">
        <f>VLOOKUP(DI$3,Conditions!$B:$AI,$C14,FALSE)</f>
        <v>0.01</v>
      </c>
      <c r="DJ14" s="83">
        <f>VLOOKUP(DJ$3,Conditions!$B:$AI,$C14,FALSE)</f>
        <v>0</v>
      </c>
      <c r="DK14" s="83">
        <f>VLOOKUP(DK$3,Conditions!$B:$AI,$C14,FALSE)</f>
        <v>0</v>
      </c>
      <c r="DL14" s="83">
        <f>VLOOKUP(DL$3,Conditions!$B:$AI,$C14,FALSE)</f>
        <v>0</v>
      </c>
      <c r="DM14" s="83">
        <f>VLOOKUP(DM$3,Conditions!$B:$AI,$C14,FALSE)</f>
        <v>0</v>
      </c>
      <c r="DN14" s="83">
        <f>VLOOKUP(DN$3,Conditions!$B:$AI,$C14,FALSE)</f>
        <v>0</v>
      </c>
      <c r="DO14" s="83">
        <f>VLOOKUP(DO$3,Conditions!$B:$AI,$C14,FALSE)</f>
        <v>0</v>
      </c>
      <c r="DP14" s="83">
        <f>VLOOKUP(DP$3,Conditions!$B:$AI,$C14,FALSE)</f>
        <v>0</v>
      </c>
      <c r="DQ14" s="83">
        <f>VLOOKUP(DQ$3,Conditions!$B:$AI,$C14,FALSE)</f>
        <v>0</v>
      </c>
      <c r="DR14" s="83">
        <f>VLOOKUP(DR$3,Conditions!$B:$AI,$C14,FALSE)</f>
        <v>0</v>
      </c>
      <c r="DS14" s="83">
        <f>VLOOKUP(DS$3,Conditions!$B:$AI,$C14,FALSE)</f>
        <v>0</v>
      </c>
      <c r="DT14" s="83">
        <f>VLOOKUP(DT$3,Conditions!$B:$AI,$C14,FALSE)</f>
        <v>0</v>
      </c>
      <c r="DU14" s="83">
        <f>VLOOKUP(DU$3,Conditions!$B:$AI,$C14,FALSE)</f>
        <v>0</v>
      </c>
      <c r="DV14" s="83">
        <f>VLOOKUP(DV$3,Conditions!$B:$AI,$C14,FALSE)</f>
        <v>0</v>
      </c>
      <c r="DW14" s="83">
        <f>VLOOKUP(DW$3,Conditions!$B:$AI,$C14,FALSE)</f>
        <v>0</v>
      </c>
      <c r="DX14" s="83">
        <f>VLOOKUP(DX$3,Conditions!$B:$AI,$C14,FALSE)</f>
        <v>0</v>
      </c>
      <c r="DZ14" s="56" t="str">
        <f t="shared" si="22"/>
        <v>Wt %</v>
      </c>
      <c r="EA14" s="83">
        <f>VLOOKUP(EA$6,Conditions!$B:$AI,$C14,FALSE)</f>
        <v>5.1200000000000002E-2</v>
      </c>
      <c r="EB14" s="83">
        <f>VLOOKUP(EB$6,Conditions!$B:$AI,$C14,FALSE)</f>
        <v>5.1200000000000002E-2</v>
      </c>
      <c r="EC14" s="83">
        <f>VLOOKUP(EC$6,Conditions!$B:$AI,$C14,FALSE)</f>
        <v>0</v>
      </c>
      <c r="ED14" s="83">
        <f>VLOOKUP(ED$6,Conditions!$B:$AI,$C14,FALSE)</f>
        <v>5.0293999999999998E-2</v>
      </c>
      <c r="EE14" s="83">
        <f>VLOOKUP(EE$6,Conditions!$B:$AI,$C14,FALSE)</f>
        <v>0</v>
      </c>
      <c r="EF14" s="83">
        <f>VLOOKUP(EF$6,Conditions!$B:$AI,$C14,FALSE)</f>
        <v>9.9399999999999992E-3</v>
      </c>
      <c r="EG14" s="83">
        <f>VLOOKUP(EG$6,Conditions!$B:$AI,$C14,FALSE)</f>
        <v>0</v>
      </c>
      <c r="EH14" s="83">
        <f>VLOOKUP(EH$6,Conditions!$B:$AI,$C14,FALSE)</f>
        <v>0</v>
      </c>
      <c r="EI14" s="83">
        <f>VLOOKUP(EI$6,Conditions!$B:$AI,$C14,FALSE)</f>
        <v>0</v>
      </c>
      <c r="EJ14" s="83">
        <f>VLOOKUP(EJ$6,Conditions!$B:$AI,$C14,FALSE)</f>
        <v>0.01</v>
      </c>
      <c r="EK14" s="83">
        <f>VLOOKUP(EK$6,Conditions!$B:$AI,$C14,FALSE)</f>
        <v>0.01</v>
      </c>
      <c r="EL14" s="83">
        <f>VLOOKUP(EL$6,Conditions!$B:$AI,$C14,FALSE)</f>
        <v>0.01</v>
      </c>
      <c r="EM14" s="83">
        <f>VLOOKUP(EM$6,Conditions!$B:$AI,$C14,FALSE)</f>
        <v>0.01</v>
      </c>
      <c r="EN14" s="83"/>
      <c r="EO14" s="83"/>
      <c r="EP14" s="83"/>
    </row>
    <row r="15" spans="1:146" s="56" customFormat="1" ht="15.75" x14ac:dyDescent="0.25">
      <c r="B15" s="117" t="s">
        <v>39</v>
      </c>
      <c r="C15" s="61">
        <v>10</v>
      </c>
      <c r="D15" s="83" t="str">
        <f>VLOOKUP(D$3,Conditions!$B:$AI,$C15,FALSE)</f>
        <v>Water</v>
      </c>
      <c r="E15" s="83" t="str">
        <f>VLOOKUP(E$3,Conditions!$B:$AI,$C15,FALSE)</f>
        <v>Water</v>
      </c>
      <c r="F15" s="83" t="str">
        <f>VLOOKUP(F$3,Conditions!$B:$AI,$C15,FALSE)</f>
        <v>Water</v>
      </c>
      <c r="G15" s="83" t="str">
        <f>VLOOKUP(G$3,Conditions!$B:$AI,$C15,FALSE)</f>
        <v>Water</v>
      </c>
      <c r="H15" s="83" t="str">
        <f>VLOOKUP(H$3,Conditions!$B:$AI,$C15,FALSE)</f>
        <v>Water</v>
      </c>
      <c r="I15" s="83" t="str">
        <f>VLOOKUP(I$3,Conditions!$B:$AI,$C15,FALSE)</f>
        <v>Water</v>
      </c>
      <c r="J15" s="83" t="str">
        <f>VLOOKUP(J$3,Conditions!$B:$AI,$C15,FALSE)</f>
        <v>Water</v>
      </c>
      <c r="K15" s="83" t="str">
        <f>VLOOKUP(K$3,Conditions!$B:$AI,$C15,FALSE)</f>
        <v>Water</v>
      </c>
      <c r="L15" s="83" t="str">
        <f>VLOOKUP(L$3,Conditions!$B:$AI,$C15,FALSE)</f>
        <v>Water</v>
      </c>
      <c r="M15" s="83" t="str">
        <f>VLOOKUP(M$3,Conditions!$B:$AI,$C15,FALSE)</f>
        <v>Water</v>
      </c>
      <c r="N15" s="83" t="str">
        <f>VLOOKUP(N$3,Conditions!$B:$AI,$C15,FALSE)</f>
        <v>Water</v>
      </c>
      <c r="O15" s="83" t="str">
        <f>VLOOKUP(O$3,Conditions!$B:$AI,$C15,FALSE)</f>
        <v>Water</v>
      </c>
      <c r="P15" s="83" t="str">
        <f>VLOOKUP(P$3,Conditions!$B:$AI,$C15,FALSE)</f>
        <v>Water</v>
      </c>
      <c r="Q15" s="83" t="str">
        <f>VLOOKUP(Q$3,Conditions!$B:$AI,$C15,FALSE)</f>
        <v>Water</v>
      </c>
      <c r="R15" s="83" t="str">
        <f>VLOOKUP(R$3,Conditions!$B:$AI,$C15,FALSE)</f>
        <v>Water</v>
      </c>
      <c r="S15" s="83" t="str">
        <f>VLOOKUP(S$3,Conditions!$B:$AI,$C15,FALSE)</f>
        <v>Water</v>
      </c>
      <c r="T15" s="83" t="str">
        <f>VLOOKUP(T$3,Conditions!$B:$AI,$C15,FALSE)</f>
        <v>Water</v>
      </c>
      <c r="U15" s="83" t="str">
        <f>VLOOKUP(U$3,Conditions!$B:$AI,$C15,FALSE)</f>
        <v>Water</v>
      </c>
      <c r="V15" s="83" t="str">
        <f>VLOOKUP(V$3,Conditions!$B:$AI,$C15,FALSE)</f>
        <v>Water</v>
      </c>
      <c r="W15" s="83" t="str">
        <f>VLOOKUP(W$3,Conditions!$B:$AI,$C15,FALSE)</f>
        <v>Water</v>
      </c>
      <c r="X15" s="83" t="str">
        <f>VLOOKUP(X$3,Conditions!$B:$AI,$C15,FALSE)</f>
        <v>Water</v>
      </c>
      <c r="Y15" s="83" t="str">
        <f>VLOOKUP(Y$3,Conditions!$B:$AI,$C15,FALSE)</f>
        <v>Water</v>
      </c>
      <c r="Z15" s="83" t="str">
        <f>VLOOKUP(Z$3,Conditions!$B:$AI,$C15,FALSE)</f>
        <v>Water</v>
      </c>
      <c r="AA15" s="83" t="str">
        <f>VLOOKUP(AA$3,Conditions!$B:$AI,$C15,FALSE)</f>
        <v>Water</v>
      </c>
      <c r="AB15" s="83" t="str">
        <f>VLOOKUP(AB$3,Conditions!$B:$AI,$C15,FALSE)</f>
        <v>Water</v>
      </c>
      <c r="AC15" s="83" t="str">
        <f>VLOOKUP(AC$3,Conditions!$B:$AI,$C15,FALSE)</f>
        <v>Water</v>
      </c>
      <c r="AD15" s="83" t="str">
        <f>VLOOKUP(AD$3,Conditions!$B:$AI,$C15,FALSE)</f>
        <v>Water</v>
      </c>
      <c r="AE15" s="83" t="str">
        <f>VLOOKUP(AE$3,Conditions!$B:$AI,$C15,FALSE)</f>
        <v>Water</v>
      </c>
      <c r="AF15" s="83" t="str">
        <f>VLOOKUP(AF$3,Conditions!$B:$AI,$C15,FALSE)</f>
        <v>Water</v>
      </c>
      <c r="AG15" s="83" t="str">
        <f>VLOOKUP(AG$3,Conditions!$B:$AI,$C15,FALSE)</f>
        <v>Water</v>
      </c>
      <c r="AH15" s="83" t="str">
        <f>VLOOKUP(AH$3,Conditions!$B:$AI,$C15,FALSE)</f>
        <v>Water</v>
      </c>
      <c r="AI15" s="83" t="str">
        <f>VLOOKUP(AI$3,Conditions!$B:$AI,$C15,FALSE)</f>
        <v>Water</v>
      </c>
      <c r="AJ15" s="83" t="str">
        <f>VLOOKUP(AJ$3,Conditions!$B:$AI,$C15,FALSE)</f>
        <v>Water</v>
      </c>
      <c r="AK15" s="83" t="str">
        <f>VLOOKUP(AK$3,Conditions!$B:$AI,$C15,FALSE)</f>
        <v>Water</v>
      </c>
      <c r="AL15" s="83" t="str">
        <f>VLOOKUP(AL$3,Conditions!$B:$AI,$C15,FALSE)</f>
        <v>Water</v>
      </c>
      <c r="AM15" s="83" t="str">
        <f>VLOOKUP(AM$3,Conditions!$B:$AI,$C15,FALSE)</f>
        <v>Water</v>
      </c>
      <c r="AN15" s="83" t="str">
        <f>VLOOKUP(AN$3,Conditions!$B:$AI,$C15,FALSE)</f>
        <v>Water</v>
      </c>
      <c r="AO15" s="83" t="str">
        <f>VLOOKUP(AO$3,Conditions!$B:$AI,$C15,FALSE)</f>
        <v>Water</v>
      </c>
      <c r="AP15" s="83" t="str">
        <f>VLOOKUP(AP$3,Conditions!$B:$AI,$C15,FALSE)</f>
        <v>Water</v>
      </c>
      <c r="AQ15" s="83" t="str">
        <f>VLOOKUP(AQ$3,Conditions!$B:$AI,$C15,FALSE)</f>
        <v>Water</v>
      </c>
      <c r="AR15" s="83" t="str">
        <f>VLOOKUP(AR$3,Conditions!$B:$AI,$C15,FALSE)</f>
        <v>Water</v>
      </c>
      <c r="AS15" s="83" t="str">
        <f>VLOOKUP(AS$3,Conditions!$B:$AI,$C15,FALSE)</f>
        <v>Water</v>
      </c>
      <c r="AT15" s="83" t="str">
        <f>VLOOKUP(AT$3,Conditions!$B:$AI,$C15,FALSE)</f>
        <v>Water</v>
      </c>
      <c r="AU15" s="83" t="str">
        <f>VLOOKUP(AU$3,Conditions!$B:$AI,$C15,FALSE)</f>
        <v>Water</v>
      </c>
      <c r="AV15" s="83" t="str">
        <f>VLOOKUP(AV$3,Conditions!$B:$AI,$C15,FALSE)</f>
        <v>Water</v>
      </c>
      <c r="AW15" s="83" t="str">
        <f>VLOOKUP(AW$3,Conditions!$B:$AI,$C15,FALSE)</f>
        <v>Water</v>
      </c>
      <c r="AX15" s="83" t="str">
        <f>VLOOKUP(AX$3,Conditions!$B:$AI,$C15,FALSE)</f>
        <v>Water</v>
      </c>
      <c r="AY15" s="83" t="str">
        <f>VLOOKUP(AY$3,Conditions!$B:$AI,$C15,FALSE)</f>
        <v>Water</v>
      </c>
      <c r="AZ15" s="83" t="str">
        <f>VLOOKUP(AZ$3,Conditions!$B:$AI,$C15,FALSE)</f>
        <v>Water</v>
      </c>
      <c r="BA15" s="83" t="str">
        <f>VLOOKUP(BA$3,Conditions!$B:$AI,$C15,FALSE)</f>
        <v>Water</v>
      </c>
      <c r="BB15" s="83" t="str">
        <f>VLOOKUP(BB$3,Conditions!$B:$AI,$C15,FALSE)</f>
        <v>Water</v>
      </c>
      <c r="BC15" s="83" t="str">
        <f>VLOOKUP(BC$3,Conditions!$B:$AI,$C15,FALSE)</f>
        <v>Water</v>
      </c>
      <c r="BD15" s="83" t="str">
        <f>VLOOKUP(BD$3,Conditions!$B:$AI,$C15,FALSE)</f>
        <v>Water</v>
      </c>
      <c r="BE15" s="83" t="str">
        <f>VLOOKUP(BE$3,Conditions!$B:$AI,$C15,FALSE)</f>
        <v>Water</v>
      </c>
      <c r="BF15" s="83" t="str">
        <f>VLOOKUP(BF$3,Conditions!$B:$AI,$C15,FALSE)</f>
        <v>Water</v>
      </c>
      <c r="BG15" s="83" t="str">
        <f>VLOOKUP(BG$3,Conditions!$B:$AI,$C15,FALSE)</f>
        <v>Water</v>
      </c>
      <c r="BH15" s="83" t="str">
        <f>VLOOKUP(BH$3,Conditions!$B:$AI,$C15,FALSE)</f>
        <v>Water</v>
      </c>
      <c r="BI15" s="83" t="str">
        <f>VLOOKUP(BI$3,Conditions!$B:$AI,$C15,FALSE)</f>
        <v>Water</v>
      </c>
      <c r="BJ15" s="83" t="str">
        <f>VLOOKUP(BJ$3,Conditions!$B:$AI,$C15,FALSE)</f>
        <v>Water</v>
      </c>
      <c r="BK15" s="83" t="str">
        <f>VLOOKUP(BK$3,Conditions!$B:$AI,$C15,FALSE)</f>
        <v>Water</v>
      </c>
      <c r="BL15" s="83" t="str">
        <f>VLOOKUP(BL$3,Conditions!$B:$AI,$C15,FALSE)</f>
        <v>Water</v>
      </c>
      <c r="BM15" s="83" t="str">
        <f>VLOOKUP(BM$3,Conditions!$B:$AI,$C15,FALSE)</f>
        <v>Water</v>
      </c>
      <c r="BN15" s="83" t="str">
        <f>VLOOKUP(BN$3,Conditions!$B:$AI,$C15,FALSE)</f>
        <v>Water</v>
      </c>
      <c r="BO15" s="83" t="str">
        <f>VLOOKUP(BO$3,Conditions!$B:$AI,$C15,FALSE)</f>
        <v>Water</v>
      </c>
      <c r="BP15" s="83" t="str">
        <f>VLOOKUP(BP$3,Conditions!$B:$AI,$C15,FALSE)</f>
        <v>Water</v>
      </c>
      <c r="BQ15" s="83" t="str">
        <f>VLOOKUP(BQ$3,Conditions!$B:$AI,$C15,FALSE)</f>
        <v>Water</v>
      </c>
      <c r="BR15" s="83" t="str">
        <f>VLOOKUP(BR$3,Conditions!$B:$AI,$C15,FALSE)</f>
        <v>Water</v>
      </c>
      <c r="BS15" s="83" t="str">
        <f>VLOOKUP(BS$3,Conditions!$B:$AI,$C15,FALSE)</f>
        <v>Water</v>
      </c>
      <c r="BT15" s="83" t="str">
        <f>VLOOKUP(BT$3,Conditions!$B:$AI,$C15,FALSE)</f>
        <v>Water</v>
      </c>
      <c r="BU15" s="83" t="str">
        <f>VLOOKUP(BU$3,Conditions!$B:$AI,$C15,FALSE)</f>
        <v>Water</v>
      </c>
      <c r="BV15" s="83" t="str">
        <f>VLOOKUP(BV$3,Conditions!$B:$AI,$C15,FALSE)</f>
        <v>Water</v>
      </c>
      <c r="BW15" s="83" t="str">
        <f>VLOOKUP(BW$3,Conditions!$B:$AI,$C15,FALSE)</f>
        <v>Water</v>
      </c>
      <c r="BX15" s="83" t="str">
        <f>VLOOKUP(BX$3,Conditions!$B:$AI,$C15,FALSE)</f>
        <v>Water</v>
      </c>
      <c r="BY15" s="83" t="str">
        <f>VLOOKUP(BY$3,Conditions!$B:$AI,$C15,FALSE)</f>
        <v>Water</v>
      </c>
      <c r="BZ15" s="83" t="str">
        <f>VLOOKUP(BZ$3,Conditions!$B:$AI,$C15,FALSE)</f>
        <v>Water</v>
      </c>
      <c r="CA15" s="83" t="str">
        <f>VLOOKUP(CA$3,Conditions!$B:$AI,$C15,FALSE)</f>
        <v>Water</v>
      </c>
      <c r="CB15" s="83" t="str">
        <f>VLOOKUP(CB$3,Conditions!$B:$AI,$C15,FALSE)</f>
        <v>Water</v>
      </c>
      <c r="CC15" s="83" t="str">
        <f>VLOOKUP(CC$3,Conditions!$B:$AI,$C15,FALSE)</f>
        <v>Water</v>
      </c>
      <c r="CD15" s="83" t="str">
        <f>VLOOKUP(CD$3,Conditions!$B:$AI,$C15,FALSE)</f>
        <v>Water</v>
      </c>
      <c r="CE15" s="83" t="str">
        <f>VLOOKUP(CE$3,Conditions!$B:$AI,$C15,FALSE)</f>
        <v>Water</v>
      </c>
      <c r="CF15" s="83" t="str">
        <f>VLOOKUP(CF$3,Conditions!$B:$AI,$C15,FALSE)</f>
        <v>Water</v>
      </c>
      <c r="CG15" s="83" t="str">
        <f>VLOOKUP(CG$3,Conditions!$B:$AI,$C15,FALSE)</f>
        <v>Water</v>
      </c>
      <c r="CH15" s="83" t="str">
        <f>VLOOKUP(CH$3,Conditions!$B:$AI,$C15,FALSE)</f>
        <v>Water</v>
      </c>
      <c r="CI15" s="83" t="str">
        <f>VLOOKUP(CI$3,Conditions!$B:$AI,$C15,FALSE)</f>
        <v>Water</v>
      </c>
      <c r="CJ15" s="83" t="str">
        <f>VLOOKUP(CJ$3,Conditions!$B:$AI,$C15,FALSE)</f>
        <v>Water</v>
      </c>
      <c r="CK15" s="83" t="str">
        <f>VLOOKUP(CK$3,Conditions!$B:$AI,$C15,FALSE)</f>
        <v>Water</v>
      </c>
      <c r="CL15" s="83" t="str">
        <f>VLOOKUP(CL$3,Conditions!$B:$AI,$C15,FALSE)</f>
        <v>Water</v>
      </c>
      <c r="CM15" s="83" t="str">
        <f>VLOOKUP(CM$3,Conditions!$B:$AI,$C15,FALSE)</f>
        <v>Water</v>
      </c>
      <c r="CN15" s="83" t="str">
        <f>VLOOKUP(CN$3,Conditions!$B:$AI,$C15,FALSE)</f>
        <v>Water</v>
      </c>
      <c r="CO15" s="83" t="str">
        <f>VLOOKUP(CO$3,Conditions!$B:$AI,$C15,FALSE)</f>
        <v>Water</v>
      </c>
      <c r="CP15" s="83" t="str">
        <f>VLOOKUP(CP$3,Conditions!$B:$AI,$C15,FALSE)</f>
        <v>Water</v>
      </c>
      <c r="CQ15" s="83" t="str">
        <f>VLOOKUP(CQ$3,Conditions!$B:$AI,$C15,FALSE)</f>
        <v>Water</v>
      </c>
      <c r="CR15" s="83" t="str">
        <f>VLOOKUP(CR$3,Conditions!$B:$AI,$C15,FALSE)</f>
        <v>Water</v>
      </c>
      <c r="CS15" s="83" t="str">
        <f>VLOOKUP(CS$3,Conditions!$B:$AI,$C15,FALSE)</f>
        <v>Water</v>
      </c>
      <c r="CT15" s="83" t="str">
        <f>VLOOKUP(CT$3,Conditions!$B:$AI,$C15,FALSE)</f>
        <v>Water</v>
      </c>
      <c r="CU15" s="83" t="str">
        <f>VLOOKUP(CU$3,Conditions!$B:$AI,$C15,FALSE)</f>
        <v>Water</v>
      </c>
      <c r="CV15" s="83" t="str">
        <f>VLOOKUP(CV$3,Conditions!$B:$AI,$C15,FALSE)</f>
        <v>Water</v>
      </c>
      <c r="CW15" s="83" t="str">
        <f>VLOOKUP(CW$3,Conditions!$B:$AI,$C15,FALSE)</f>
        <v>Water</v>
      </c>
      <c r="CX15" s="83" t="str">
        <f>VLOOKUP(CX$3,Conditions!$B:$AI,$C15,FALSE)</f>
        <v>Water</v>
      </c>
      <c r="CY15" s="83" t="str">
        <f>VLOOKUP(CY$3,Conditions!$B:$AI,$C15,FALSE)</f>
        <v>Water</v>
      </c>
      <c r="CZ15" s="83" t="str">
        <f>VLOOKUP(CZ$3,Conditions!$B:$AI,$C15,FALSE)</f>
        <v>Water</v>
      </c>
      <c r="DA15" s="83" t="str">
        <f>VLOOKUP(DA$3,Conditions!$B:$AI,$C15,FALSE)</f>
        <v>Water</v>
      </c>
      <c r="DB15" s="83" t="str">
        <f>VLOOKUP(DB$3,Conditions!$B:$AI,$C15,FALSE)</f>
        <v>Water</v>
      </c>
      <c r="DC15" s="83" t="str">
        <f>VLOOKUP(DC$3,Conditions!$B:$AI,$C15,FALSE)</f>
        <v>Water</v>
      </c>
      <c r="DD15" s="83" t="str">
        <f>VLOOKUP(DD$3,Conditions!$B:$AI,$C15,FALSE)</f>
        <v>Water</v>
      </c>
      <c r="DE15" s="83" t="str">
        <f>VLOOKUP(DE$3,Conditions!$B:$AI,$C15,FALSE)</f>
        <v>Water</v>
      </c>
      <c r="DF15" s="83" t="str">
        <f>VLOOKUP(DF$3,Conditions!$B:$AI,$C15,FALSE)</f>
        <v>Water</v>
      </c>
      <c r="DG15" s="83" t="str">
        <f>VLOOKUP(DG$3,Conditions!$B:$AI,$C15,FALSE)</f>
        <v>Water</v>
      </c>
      <c r="DH15" s="83" t="str">
        <f>VLOOKUP(DH$3,Conditions!$B:$AI,$C15,FALSE)</f>
        <v>Water</v>
      </c>
      <c r="DI15" s="83" t="str">
        <f>VLOOKUP(DI$3,Conditions!$B:$AI,$C15,FALSE)</f>
        <v>Water</v>
      </c>
      <c r="DJ15" s="83">
        <f>VLOOKUP(DJ$3,Conditions!$B:$AI,$C15,FALSE)</f>
        <v>0</v>
      </c>
      <c r="DK15" s="83">
        <f>VLOOKUP(DK$3,Conditions!$B:$AI,$C15,FALSE)</f>
        <v>0</v>
      </c>
      <c r="DL15" s="83">
        <f>VLOOKUP(DL$3,Conditions!$B:$AI,$C15,FALSE)</f>
        <v>0</v>
      </c>
      <c r="DM15" s="83">
        <f>VLOOKUP(DM$3,Conditions!$B:$AI,$C15,FALSE)</f>
        <v>0</v>
      </c>
      <c r="DN15" s="83">
        <f>VLOOKUP(DN$3,Conditions!$B:$AI,$C15,FALSE)</f>
        <v>0</v>
      </c>
      <c r="DO15" s="83">
        <f>VLOOKUP(DO$3,Conditions!$B:$AI,$C15,FALSE)</f>
        <v>0</v>
      </c>
      <c r="DP15" s="83">
        <f>VLOOKUP(DP$3,Conditions!$B:$AI,$C15,FALSE)</f>
        <v>0</v>
      </c>
      <c r="DQ15" s="83">
        <f>VLOOKUP(DQ$3,Conditions!$B:$AI,$C15,FALSE)</f>
        <v>0</v>
      </c>
      <c r="DR15" s="83">
        <f>VLOOKUP(DR$3,Conditions!$B:$AI,$C15,FALSE)</f>
        <v>0</v>
      </c>
      <c r="DS15" s="83">
        <f>VLOOKUP(DS$3,Conditions!$B:$AI,$C15,FALSE)</f>
        <v>0</v>
      </c>
      <c r="DT15" s="83">
        <f>VLOOKUP(DT$3,Conditions!$B:$AI,$C15,FALSE)</f>
        <v>0</v>
      </c>
      <c r="DU15" s="83">
        <f>VLOOKUP(DU$3,Conditions!$B:$AI,$C15,FALSE)</f>
        <v>0</v>
      </c>
      <c r="DV15" s="83">
        <f>VLOOKUP(DV$3,Conditions!$B:$AI,$C15,FALSE)</f>
        <v>0</v>
      </c>
      <c r="DW15" s="83">
        <f>VLOOKUP(DW$3,Conditions!$B:$AI,$C15,FALSE)</f>
        <v>0</v>
      </c>
      <c r="DX15" s="83">
        <f>VLOOKUP(DX$3,Conditions!$B:$AI,$C15,FALSE)</f>
        <v>0</v>
      </c>
      <c r="DZ15" s="56" t="str">
        <f t="shared" si="22"/>
        <v>Solvent</v>
      </c>
      <c r="EA15" s="83" t="str">
        <f>VLOOKUP(EA$6,Conditions!$B:$AI,$C15,FALSE)</f>
        <v>Water</v>
      </c>
      <c r="EB15" s="83" t="str">
        <f>VLOOKUP(EB$6,Conditions!$B:$AI,$C15,FALSE)</f>
        <v>Water</v>
      </c>
      <c r="EC15" s="83" t="str">
        <f>VLOOKUP(EC$6,Conditions!$B:$AI,$C15,FALSE)</f>
        <v>Water</v>
      </c>
      <c r="ED15" s="83" t="str">
        <f>VLOOKUP(ED$6,Conditions!$B:$AI,$C15,FALSE)</f>
        <v>Water</v>
      </c>
      <c r="EE15" s="83" t="str">
        <f>VLOOKUP(EE$6,Conditions!$B:$AI,$C15,FALSE)</f>
        <v>Water</v>
      </c>
      <c r="EF15" s="83" t="str">
        <f>VLOOKUP(EF$6,Conditions!$B:$AI,$C15,FALSE)</f>
        <v>Water</v>
      </c>
      <c r="EG15" s="83" t="str">
        <f>VLOOKUP(EG$6,Conditions!$B:$AI,$C15,FALSE)</f>
        <v>Water</v>
      </c>
      <c r="EH15" s="83" t="str">
        <f>VLOOKUP(EH$6,Conditions!$B:$AI,$C15,FALSE)</f>
        <v>Water</v>
      </c>
      <c r="EI15" s="83" t="str">
        <f>VLOOKUP(EI$6,Conditions!$B:$AI,$C15,FALSE)</f>
        <v>Water</v>
      </c>
      <c r="EJ15" s="83" t="str">
        <f>VLOOKUP(EJ$6,Conditions!$B:$AI,$C15,FALSE)</f>
        <v>Water</v>
      </c>
      <c r="EK15" s="83" t="str">
        <f>VLOOKUP(EK$6,Conditions!$B:$AI,$C15,FALSE)</f>
        <v>Water</v>
      </c>
      <c r="EL15" s="83" t="str">
        <f>VLOOKUP(EL$6,Conditions!$B:$AI,$C15,FALSE)</f>
        <v>Water</v>
      </c>
      <c r="EM15" s="83" t="str">
        <f>VLOOKUP(EM$6,Conditions!$B:$AI,$C15,FALSE)</f>
        <v>Water</v>
      </c>
      <c r="EN15" s="83"/>
      <c r="EO15" s="83"/>
      <c r="EP15" s="83"/>
    </row>
    <row r="16" spans="1:146" s="56" customFormat="1" ht="15.75" x14ac:dyDescent="0.25">
      <c r="B16" s="117" t="s">
        <v>88</v>
      </c>
      <c r="C16" s="61">
        <v>11</v>
      </c>
      <c r="D16" s="83">
        <f>VLOOKUP(D$3,Conditions!$B:$AI,$C16,FALSE)</f>
        <v>29.694099999999999</v>
      </c>
      <c r="E16" s="83">
        <f>VLOOKUP(E$3,Conditions!$B:$AI,$C16,FALSE)</f>
        <v>29.694099999999999</v>
      </c>
      <c r="F16" s="83">
        <f>VLOOKUP(F$3,Conditions!$B:$AI,$C16,FALSE)</f>
        <v>29.694099999999999</v>
      </c>
      <c r="G16" s="83">
        <f>VLOOKUP(G$3,Conditions!$B:$AI,$C16,FALSE)</f>
        <v>29.694099999999999</v>
      </c>
      <c r="H16" s="83">
        <f>VLOOKUP(H$3,Conditions!$B:$AI,$C16,FALSE)</f>
        <v>29.694099999999999</v>
      </c>
      <c r="I16" s="83">
        <f>VLOOKUP(I$3,Conditions!$B:$AI,$C16,FALSE)</f>
        <v>29.694099999999999</v>
      </c>
      <c r="J16" s="83">
        <f>VLOOKUP(J$3,Conditions!$B:$AI,$C16,FALSE)</f>
        <v>29.694099999999999</v>
      </c>
      <c r="K16" s="83">
        <f>VLOOKUP(K$3,Conditions!$B:$AI,$C16,FALSE)</f>
        <v>29.694099999999999</v>
      </c>
      <c r="L16" s="83">
        <f>VLOOKUP(L$3,Conditions!$B:$AI,$C16,FALSE)</f>
        <v>29.694099999999999</v>
      </c>
      <c r="M16" s="83">
        <f>VLOOKUP(M$3,Conditions!$B:$AI,$C16,FALSE)</f>
        <v>29.694099999999999</v>
      </c>
      <c r="N16" s="83">
        <f>VLOOKUP(N$3,Conditions!$B:$AI,$C16,FALSE)</f>
        <v>29.545400000000001</v>
      </c>
      <c r="O16" s="83">
        <f>VLOOKUP(O$3,Conditions!$B:$AI,$C16,FALSE)</f>
        <v>29.545400000000001</v>
      </c>
      <c r="P16" s="83">
        <f>VLOOKUP(P$3,Conditions!$B:$AI,$C16,FALSE)</f>
        <v>29.545400000000001</v>
      </c>
      <c r="Q16" s="83">
        <f>VLOOKUP(Q$3,Conditions!$B:$AI,$C16,FALSE)</f>
        <v>29.545400000000001</v>
      </c>
      <c r="R16" s="83">
        <f>VLOOKUP(R$3,Conditions!$B:$AI,$C16,FALSE)</f>
        <v>29.545400000000001</v>
      </c>
      <c r="S16" s="83">
        <f>VLOOKUP(S$3,Conditions!$B:$AI,$C16,FALSE)</f>
        <v>133.84139999999999</v>
      </c>
      <c r="T16" s="83">
        <f>VLOOKUP(T$3,Conditions!$B:$AI,$C16,FALSE)</f>
        <v>133.84139999999999</v>
      </c>
      <c r="U16" s="83">
        <f>VLOOKUP(U$3,Conditions!$B:$AI,$C16,FALSE)</f>
        <v>133.84139999999999</v>
      </c>
      <c r="V16" s="83">
        <f>VLOOKUP(V$3,Conditions!$B:$AI,$C16,FALSE)</f>
        <v>133.84139999999999</v>
      </c>
      <c r="W16" s="83">
        <f>VLOOKUP(W$3,Conditions!$B:$AI,$C16,FALSE)</f>
        <v>133.84139999999999</v>
      </c>
      <c r="X16" s="83">
        <f>VLOOKUP(X$3,Conditions!$B:$AI,$C16,FALSE)</f>
        <v>29.698499999999999</v>
      </c>
      <c r="Y16" s="83">
        <f>VLOOKUP(Y$3,Conditions!$B:$AI,$C16,FALSE)</f>
        <v>29.698499999999999</v>
      </c>
      <c r="Z16" s="83">
        <f>VLOOKUP(Z$3,Conditions!$B:$AI,$C16,FALSE)</f>
        <v>29.698499999999999</v>
      </c>
      <c r="AA16" s="83">
        <f>VLOOKUP(AA$3,Conditions!$B:$AI,$C16,FALSE)</f>
        <v>29.698499999999999</v>
      </c>
      <c r="AB16" s="83">
        <f>VLOOKUP(AB$3,Conditions!$B:$AI,$C16,FALSE)</f>
        <v>29.698499999999999</v>
      </c>
      <c r="AC16" s="83">
        <f>VLOOKUP(AC$3,Conditions!$B:$AI,$C16,FALSE)</f>
        <v>29.698499999999999</v>
      </c>
      <c r="AD16" s="83">
        <f>VLOOKUP(AD$3,Conditions!$B:$AI,$C16,FALSE)</f>
        <v>29.698499999999999</v>
      </c>
      <c r="AE16" s="83">
        <f>VLOOKUP(AE$3,Conditions!$B:$AI,$C16,FALSE)</f>
        <v>29.698499999999999</v>
      </c>
      <c r="AF16" s="83">
        <f>VLOOKUP(AF$3,Conditions!$B:$AI,$C16,FALSE)</f>
        <v>29.698499999999999</v>
      </c>
      <c r="AG16" s="83">
        <f>VLOOKUP(AG$3,Conditions!$B:$AI,$C16,FALSE)</f>
        <v>29.698499999999999</v>
      </c>
      <c r="AH16" s="83">
        <f>VLOOKUP(AH$3,Conditions!$B:$AI,$C16,FALSE)</f>
        <v>29.698499999999999</v>
      </c>
      <c r="AI16" s="83">
        <f>VLOOKUP(AI$3,Conditions!$B:$AI,$C16,FALSE)</f>
        <v>29.698499999999999</v>
      </c>
      <c r="AJ16" s="83">
        <f>VLOOKUP(AJ$3,Conditions!$B:$AI,$C16,FALSE)</f>
        <v>29.698499999999999</v>
      </c>
      <c r="AK16" s="83">
        <f>VLOOKUP(AK$3,Conditions!$B:$AI,$C16,FALSE)</f>
        <v>29.698499999999999</v>
      </c>
      <c r="AL16" s="83">
        <f>VLOOKUP(AL$3,Conditions!$B:$AI,$C16,FALSE)</f>
        <v>29.698499999999999</v>
      </c>
      <c r="AM16" s="83">
        <f>VLOOKUP(AM$3,Conditions!$B:$AI,$C16,FALSE)</f>
        <v>29.698499999999999</v>
      </c>
      <c r="AN16" s="83">
        <f>VLOOKUP(AN$3,Conditions!$B:$AI,$C16,FALSE)</f>
        <v>29.698499999999999</v>
      </c>
      <c r="AO16" s="83">
        <f>VLOOKUP(AO$3,Conditions!$B:$AI,$C16,FALSE)</f>
        <v>29.698499999999999</v>
      </c>
      <c r="AP16" s="83">
        <f>VLOOKUP(AP$3,Conditions!$B:$AI,$C16,FALSE)</f>
        <v>29.698499999999999</v>
      </c>
      <c r="AQ16" s="83">
        <f>VLOOKUP(AQ$3,Conditions!$B:$AI,$C16,FALSE)</f>
        <v>29.698499999999999</v>
      </c>
      <c r="AR16" s="83">
        <f>VLOOKUP(AR$3,Conditions!$B:$AI,$C16,FALSE)</f>
        <v>29.698499999999999</v>
      </c>
      <c r="AS16" s="83">
        <f>VLOOKUP(AS$3,Conditions!$B:$AI,$C16,FALSE)</f>
        <v>29.698499999999999</v>
      </c>
      <c r="AT16" s="83">
        <f>VLOOKUP(AT$3,Conditions!$B:$AI,$C16,FALSE)</f>
        <v>29.698499999999999</v>
      </c>
      <c r="AU16" s="83">
        <f>VLOOKUP(AU$3,Conditions!$B:$AI,$C16,FALSE)</f>
        <v>29.698499999999999</v>
      </c>
      <c r="AV16" s="83">
        <f>VLOOKUP(AV$3,Conditions!$B:$AI,$C16,FALSE)</f>
        <v>29.698499999999999</v>
      </c>
      <c r="AW16" s="83">
        <f>VLOOKUP(AW$3,Conditions!$B:$AI,$C16,FALSE)</f>
        <v>0</v>
      </c>
      <c r="AX16" s="83">
        <f>VLOOKUP(AX$3,Conditions!$B:$AI,$C16,FALSE)</f>
        <v>0</v>
      </c>
      <c r="AY16" s="83">
        <f>VLOOKUP(AY$3,Conditions!$B:$AI,$C16,FALSE)</f>
        <v>0</v>
      </c>
      <c r="AZ16" s="83">
        <f>VLOOKUP(AZ$3,Conditions!$B:$AI,$C16,FALSE)</f>
        <v>0</v>
      </c>
      <c r="BA16" s="83">
        <f>VLOOKUP(BA$3,Conditions!$B:$AI,$C16,FALSE)</f>
        <v>0</v>
      </c>
      <c r="BB16" s="83">
        <f>VLOOKUP(BB$3,Conditions!$B:$AI,$C16,FALSE)</f>
        <v>0</v>
      </c>
      <c r="BC16" s="83">
        <f>VLOOKUP(BC$3,Conditions!$B:$AI,$C16,FALSE)</f>
        <v>0</v>
      </c>
      <c r="BD16" s="83">
        <f>VLOOKUP(BD$3,Conditions!$B:$AI,$C16,FALSE)</f>
        <v>0</v>
      </c>
      <c r="BE16" s="83">
        <f>VLOOKUP(BE$3,Conditions!$B:$AI,$C16,FALSE)</f>
        <v>0</v>
      </c>
      <c r="BF16" s="83">
        <f>VLOOKUP(BF$3,Conditions!$B:$AI,$C16,FALSE)</f>
        <v>0</v>
      </c>
      <c r="BG16" s="83">
        <f>VLOOKUP(BG$3,Conditions!$B:$AI,$C16,FALSE)</f>
        <v>0</v>
      </c>
      <c r="BH16" s="83">
        <f>VLOOKUP(BH$3,Conditions!$B:$AI,$C16,FALSE)</f>
        <v>0</v>
      </c>
      <c r="BI16" s="83">
        <f>VLOOKUP(BI$3,Conditions!$B:$AI,$C16,FALSE)</f>
        <v>0</v>
      </c>
      <c r="BJ16" s="83">
        <f>VLOOKUP(BJ$3,Conditions!$B:$AI,$C16,FALSE)</f>
        <v>0</v>
      </c>
      <c r="BK16" s="83">
        <f>VLOOKUP(BK$3,Conditions!$B:$AI,$C16,FALSE)</f>
        <v>0</v>
      </c>
      <c r="BL16" s="83">
        <f>VLOOKUP(BL$3,Conditions!$B:$AI,$C16,FALSE)</f>
        <v>0</v>
      </c>
      <c r="BM16" s="83">
        <f>VLOOKUP(BM$3,Conditions!$B:$AI,$C16,FALSE)</f>
        <v>0</v>
      </c>
      <c r="BN16" s="83">
        <f>VLOOKUP(BN$3,Conditions!$B:$AI,$C16,FALSE)</f>
        <v>0</v>
      </c>
      <c r="BO16" s="83">
        <f>VLOOKUP(BO$3,Conditions!$B:$AI,$C16,FALSE)</f>
        <v>0</v>
      </c>
      <c r="BP16" s="83">
        <f>VLOOKUP(BP$3,Conditions!$B:$AI,$C16,FALSE)</f>
        <v>0</v>
      </c>
      <c r="BQ16" s="83">
        <f>VLOOKUP(BQ$3,Conditions!$B:$AI,$C16,FALSE)</f>
        <v>178</v>
      </c>
      <c r="BR16" s="83">
        <f>VLOOKUP(BR$3,Conditions!$B:$AI,$C16,FALSE)</f>
        <v>178</v>
      </c>
      <c r="BS16" s="83">
        <f>VLOOKUP(BS$3,Conditions!$B:$AI,$C16,FALSE)</f>
        <v>178</v>
      </c>
      <c r="BT16" s="83">
        <f>VLOOKUP(BT$3,Conditions!$B:$AI,$C16,FALSE)</f>
        <v>178</v>
      </c>
      <c r="BU16" s="83">
        <f>VLOOKUP(BU$3,Conditions!$B:$AI,$C16,FALSE)</f>
        <v>178</v>
      </c>
      <c r="BV16" s="83">
        <f>VLOOKUP(BV$3,Conditions!$B:$AI,$C16,FALSE)</f>
        <v>178</v>
      </c>
      <c r="BW16" s="83">
        <f>VLOOKUP(BW$3,Conditions!$B:$AI,$C16,FALSE)</f>
        <v>178</v>
      </c>
      <c r="BX16" s="83">
        <f>VLOOKUP(BX$3,Conditions!$B:$AI,$C16,FALSE)</f>
        <v>178</v>
      </c>
      <c r="BY16" s="83">
        <f>VLOOKUP(BY$3,Conditions!$B:$AI,$C16,FALSE)</f>
        <v>178</v>
      </c>
      <c r="BZ16" s="83">
        <f>VLOOKUP(BZ$3,Conditions!$B:$AI,$C16,FALSE)</f>
        <v>178</v>
      </c>
      <c r="CA16" s="83">
        <f>VLOOKUP(CA$3,Conditions!$B:$AI,$C16,FALSE)</f>
        <v>178</v>
      </c>
      <c r="CB16" s="83">
        <f>VLOOKUP(CB$3,Conditions!$B:$AI,$C16,FALSE)</f>
        <v>178</v>
      </c>
      <c r="CC16" s="83">
        <f>VLOOKUP(CC$3,Conditions!$B:$AI,$C16,FALSE)</f>
        <v>178</v>
      </c>
      <c r="CD16" s="83">
        <f>VLOOKUP(CD$3,Conditions!$B:$AI,$C16,FALSE)</f>
        <v>178</v>
      </c>
      <c r="CE16" s="83">
        <f>VLOOKUP(CE$3,Conditions!$B:$AI,$C16,FALSE)</f>
        <v>178</v>
      </c>
      <c r="CF16" s="83">
        <f>VLOOKUP(CF$3,Conditions!$B:$AI,$C16,FALSE)</f>
        <v>178</v>
      </c>
      <c r="CG16" s="83">
        <f>VLOOKUP(CG$3,Conditions!$B:$AI,$C16,FALSE)</f>
        <v>178</v>
      </c>
      <c r="CH16" s="83">
        <f>VLOOKUP(CH$3,Conditions!$B:$AI,$C16,FALSE)</f>
        <v>178</v>
      </c>
      <c r="CI16" s="83">
        <f>VLOOKUP(CI$3,Conditions!$B:$AI,$C16,FALSE)</f>
        <v>178</v>
      </c>
      <c r="CJ16" s="83">
        <f>VLOOKUP(CJ$3,Conditions!$B:$AI,$C16,FALSE)</f>
        <v>178</v>
      </c>
      <c r="CK16" s="83">
        <f>VLOOKUP(CK$3,Conditions!$B:$AI,$C16,FALSE)</f>
        <v>178</v>
      </c>
      <c r="CL16" s="83">
        <f>VLOOKUP(CL$3,Conditions!$B:$AI,$C16,FALSE)</f>
        <v>178</v>
      </c>
      <c r="CM16" s="83">
        <f>VLOOKUP(CM$3,Conditions!$B:$AI,$C16,FALSE)</f>
        <v>178</v>
      </c>
      <c r="CN16" s="83">
        <f>VLOOKUP(CN$3,Conditions!$B:$AI,$C16,FALSE)</f>
        <v>178</v>
      </c>
      <c r="CO16" s="83">
        <f>VLOOKUP(CO$3,Conditions!$B:$AI,$C16,FALSE)</f>
        <v>178</v>
      </c>
      <c r="CP16" s="83">
        <f>VLOOKUP(CP$3,Conditions!$B:$AI,$C16,FALSE)</f>
        <v>178</v>
      </c>
      <c r="CQ16" s="83">
        <f>VLOOKUP(CQ$3,Conditions!$B:$AI,$C16,FALSE)</f>
        <v>178</v>
      </c>
      <c r="CR16" s="83">
        <f>VLOOKUP(CR$3,Conditions!$B:$AI,$C16,FALSE)</f>
        <v>178</v>
      </c>
      <c r="CS16" s="83">
        <f>VLOOKUP(CS$3,Conditions!$B:$AI,$C16,FALSE)</f>
        <v>178</v>
      </c>
      <c r="CT16" s="83">
        <f>VLOOKUP(CT$3,Conditions!$B:$AI,$C16,FALSE)</f>
        <v>178</v>
      </c>
      <c r="CU16" s="83">
        <f>VLOOKUP(CU$3,Conditions!$B:$AI,$C16,FALSE)</f>
        <v>178</v>
      </c>
      <c r="CV16" s="83">
        <f>VLOOKUP(CV$3,Conditions!$B:$AI,$C16,FALSE)</f>
        <v>178</v>
      </c>
      <c r="CW16" s="83">
        <f>VLOOKUP(CW$3,Conditions!$B:$AI,$C16,FALSE)</f>
        <v>178</v>
      </c>
      <c r="CX16" s="83">
        <f>VLOOKUP(CX$3,Conditions!$B:$AI,$C16,FALSE)</f>
        <v>178</v>
      </c>
      <c r="CY16" s="83">
        <f>VLOOKUP(CY$3,Conditions!$B:$AI,$C16,FALSE)</f>
        <v>178</v>
      </c>
      <c r="CZ16" s="83">
        <f>VLOOKUP(CZ$3,Conditions!$B:$AI,$C16,FALSE)</f>
        <v>178</v>
      </c>
      <c r="DA16" s="83">
        <f>VLOOKUP(DA$3,Conditions!$B:$AI,$C16,FALSE)</f>
        <v>178</v>
      </c>
      <c r="DB16" s="83">
        <f>VLOOKUP(DB$3,Conditions!$B:$AI,$C16,FALSE)</f>
        <v>178</v>
      </c>
      <c r="DC16" s="83">
        <f>VLOOKUP(DC$3,Conditions!$B:$AI,$C16,FALSE)</f>
        <v>178</v>
      </c>
      <c r="DD16" s="83">
        <f>VLOOKUP(DD$3,Conditions!$B:$AI,$C16,FALSE)</f>
        <v>178</v>
      </c>
      <c r="DE16" s="83">
        <f>VLOOKUP(DE$3,Conditions!$B:$AI,$C16,FALSE)</f>
        <v>178</v>
      </c>
      <c r="DF16" s="83">
        <f>VLOOKUP(DF$3,Conditions!$B:$AI,$C16,FALSE)</f>
        <v>178</v>
      </c>
      <c r="DG16" s="83">
        <f>VLOOKUP(DG$3,Conditions!$B:$AI,$C16,FALSE)</f>
        <v>178</v>
      </c>
      <c r="DH16" s="83">
        <f>VLOOKUP(DH$3,Conditions!$B:$AI,$C16,FALSE)</f>
        <v>178</v>
      </c>
      <c r="DI16" s="83">
        <f>VLOOKUP(DI$3,Conditions!$B:$AI,$C16,FALSE)</f>
        <v>178</v>
      </c>
      <c r="DJ16" s="83">
        <f>VLOOKUP(DJ$3,Conditions!$B:$AI,$C16,FALSE)</f>
        <v>0</v>
      </c>
      <c r="DK16" s="83">
        <f>VLOOKUP(DK$3,Conditions!$B:$AI,$C16,FALSE)</f>
        <v>0</v>
      </c>
      <c r="DL16" s="83">
        <f>VLOOKUP(DL$3,Conditions!$B:$AI,$C16,FALSE)</f>
        <v>0</v>
      </c>
      <c r="DM16" s="83">
        <f>VLOOKUP(DM$3,Conditions!$B:$AI,$C16,FALSE)</f>
        <v>0</v>
      </c>
      <c r="DN16" s="83">
        <f>VLOOKUP(DN$3,Conditions!$B:$AI,$C16,FALSE)</f>
        <v>0</v>
      </c>
      <c r="DO16" s="83">
        <f>VLOOKUP(DO$3,Conditions!$B:$AI,$C16,FALSE)</f>
        <v>0</v>
      </c>
      <c r="DP16" s="83">
        <f>VLOOKUP(DP$3,Conditions!$B:$AI,$C16,FALSE)</f>
        <v>0</v>
      </c>
      <c r="DQ16" s="83">
        <f>VLOOKUP(DQ$3,Conditions!$B:$AI,$C16,FALSE)</f>
        <v>0</v>
      </c>
      <c r="DR16" s="83">
        <f>VLOOKUP(DR$3,Conditions!$B:$AI,$C16,FALSE)</f>
        <v>0</v>
      </c>
      <c r="DS16" s="83">
        <f>VLOOKUP(DS$3,Conditions!$B:$AI,$C16,FALSE)</f>
        <v>0</v>
      </c>
      <c r="DT16" s="83">
        <f>VLOOKUP(DT$3,Conditions!$B:$AI,$C16,FALSE)</f>
        <v>0</v>
      </c>
      <c r="DU16" s="83">
        <f>VLOOKUP(DU$3,Conditions!$B:$AI,$C16,FALSE)</f>
        <v>0</v>
      </c>
      <c r="DV16" s="83">
        <f>VLOOKUP(DV$3,Conditions!$B:$AI,$C16,FALSE)</f>
        <v>0</v>
      </c>
      <c r="DW16" s="83">
        <f>VLOOKUP(DW$3,Conditions!$B:$AI,$C16,FALSE)</f>
        <v>0</v>
      </c>
      <c r="DX16" s="83">
        <f>VLOOKUP(DX$3,Conditions!$B:$AI,$C16,FALSE)</f>
        <v>0</v>
      </c>
      <c r="DZ16" s="56" t="str">
        <f t="shared" si="22"/>
        <v>Solution Mass</v>
      </c>
      <c r="EA16" s="83">
        <f>VLOOKUP(EA$6,Conditions!$B:$AI,$C16,FALSE)</f>
        <v>29.694099999999999</v>
      </c>
      <c r="EB16" s="83">
        <f>VLOOKUP(EB$6,Conditions!$B:$AI,$C16,FALSE)</f>
        <v>29.694099999999999</v>
      </c>
      <c r="EC16" s="83">
        <f>VLOOKUP(EC$6,Conditions!$B:$AI,$C16,FALSE)</f>
        <v>29.545400000000001</v>
      </c>
      <c r="ED16" s="83">
        <f>VLOOKUP(ED$6,Conditions!$B:$AI,$C16,FALSE)</f>
        <v>133.84139999999999</v>
      </c>
      <c r="EE16" s="83">
        <f>VLOOKUP(EE$6,Conditions!$B:$AI,$C16,FALSE)</f>
        <v>29.698499999999999</v>
      </c>
      <c r="EF16" s="83">
        <f>VLOOKUP(EF$6,Conditions!$B:$AI,$C16,FALSE)</f>
        <v>29.698499999999999</v>
      </c>
      <c r="EG16" s="83">
        <f>VLOOKUP(EG$6,Conditions!$B:$AI,$C16,FALSE)</f>
        <v>29.698499999999999</v>
      </c>
      <c r="EH16" s="83">
        <f>VLOOKUP(EH$6,Conditions!$B:$AI,$C16,FALSE)</f>
        <v>29.698499999999999</v>
      </c>
      <c r="EI16" s="83">
        <f>VLOOKUP(EI$6,Conditions!$B:$AI,$C16,FALSE)</f>
        <v>29.698499999999999</v>
      </c>
      <c r="EJ16" s="83">
        <f>VLOOKUP(EJ$6,Conditions!$B:$AI,$C16,FALSE)</f>
        <v>0</v>
      </c>
      <c r="EK16" s="83">
        <f>VLOOKUP(EK$6,Conditions!$B:$AI,$C16,FALSE)</f>
        <v>0</v>
      </c>
      <c r="EL16" s="83">
        <f>VLOOKUP(EL$6,Conditions!$B:$AI,$C16,FALSE)</f>
        <v>0</v>
      </c>
      <c r="EM16" s="83">
        <f>VLOOKUP(EM$6,Conditions!$B:$AI,$C16,FALSE)</f>
        <v>0</v>
      </c>
      <c r="EN16" s="83"/>
      <c r="EO16" s="83"/>
      <c r="EP16" s="83"/>
    </row>
    <row r="17" spans="2:146" s="56" customFormat="1" ht="15.75" x14ac:dyDescent="0.25">
      <c r="B17" s="117" t="s">
        <v>89</v>
      </c>
      <c r="C17" s="61">
        <v>12</v>
      </c>
      <c r="D17" s="83">
        <f>VLOOKUP(D$3,Conditions!$B:$AI,$C17,FALSE)</f>
        <v>1</v>
      </c>
      <c r="E17" s="83">
        <f>VLOOKUP(E$3,Conditions!$B:$AI,$C17,FALSE)</f>
        <v>1</v>
      </c>
      <c r="F17" s="83">
        <f>VLOOKUP(F$3,Conditions!$B:$AI,$C17,FALSE)</f>
        <v>1</v>
      </c>
      <c r="G17" s="83">
        <f>VLOOKUP(G$3,Conditions!$B:$AI,$C17,FALSE)</f>
        <v>1</v>
      </c>
      <c r="H17" s="83">
        <f>VLOOKUP(H$3,Conditions!$B:$AI,$C17,FALSE)</f>
        <v>1</v>
      </c>
      <c r="I17" s="83">
        <f>VLOOKUP(I$3,Conditions!$B:$AI,$C17,FALSE)</f>
        <v>1</v>
      </c>
      <c r="J17" s="83">
        <f>VLOOKUP(J$3,Conditions!$B:$AI,$C17,FALSE)</f>
        <v>1</v>
      </c>
      <c r="K17" s="83">
        <f>VLOOKUP(K$3,Conditions!$B:$AI,$C17,FALSE)</f>
        <v>1</v>
      </c>
      <c r="L17" s="83">
        <f>VLOOKUP(L$3,Conditions!$B:$AI,$C17,FALSE)</f>
        <v>1</v>
      </c>
      <c r="M17" s="83">
        <f>VLOOKUP(M$3,Conditions!$B:$AI,$C17,FALSE)</f>
        <v>1</v>
      </c>
      <c r="N17" s="83">
        <f>VLOOKUP(N$3,Conditions!$B:$AI,$C17,FALSE)</f>
        <v>1</v>
      </c>
      <c r="O17" s="83">
        <f>VLOOKUP(O$3,Conditions!$B:$AI,$C17,FALSE)</f>
        <v>1</v>
      </c>
      <c r="P17" s="83">
        <f>VLOOKUP(P$3,Conditions!$B:$AI,$C17,FALSE)</f>
        <v>1</v>
      </c>
      <c r="Q17" s="83">
        <f>VLOOKUP(Q$3,Conditions!$B:$AI,$C17,FALSE)</f>
        <v>1</v>
      </c>
      <c r="R17" s="83">
        <f>VLOOKUP(R$3,Conditions!$B:$AI,$C17,FALSE)</f>
        <v>1</v>
      </c>
      <c r="S17" s="83">
        <f>VLOOKUP(S$3,Conditions!$B:$AI,$C17,FALSE)</f>
        <v>1</v>
      </c>
      <c r="T17" s="83">
        <f>VLOOKUP(T$3,Conditions!$B:$AI,$C17,FALSE)</f>
        <v>1</v>
      </c>
      <c r="U17" s="83">
        <f>VLOOKUP(U$3,Conditions!$B:$AI,$C17,FALSE)</f>
        <v>1</v>
      </c>
      <c r="V17" s="83">
        <f>VLOOKUP(V$3,Conditions!$B:$AI,$C17,FALSE)</f>
        <v>1</v>
      </c>
      <c r="W17" s="83">
        <f>VLOOKUP(W$3,Conditions!$B:$AI,$C17,FALSE)</f>
        <v>1</v>
      </c>
      <c r="X17" s="83">
        <f>VLOOKUP(X$3,Conditions!$B:$AI,$C17,FALSE)</f>
        <v>1</v>
      </c>
      <c r="Y17" s="83">
        <f>VLOOKUP(Y$3,Conditions!$B:$AI,$C17,FALSE)</f>
        <v>1</v>
      </c>
      <c r="Z17" s="83">
        <f>VLOOKUP(Z$3,Conditions!$B:$AI,$C17,FALSE)</f>
        <v>1</v>
      </c>
      <c r="AA17" s="83">
        <f>VLOOKUP(AA$3,Conditions!$B:$AI,$C17,FALSE)</f>
        <v>1</v>
      </c>
      <c r="AB17" s="83">
        <f>VLOOKUP(AB$3,Conditions!$B:$AI,$C17,FALSE)</f>
        <v>1</v>
      </c>
      <c r="AC17" s="83">
        <f>VLOOKUP(AC$3,Conditions!$B:$AI,$C17,FALSE)</f>
        <v>1</v>
      </c>
      <c r="AD17" s="83">
        <f>VLOOKUP(AD$3,Conditions!$B:$AI,$C17,FALSE)</f>
        <v>1</v>
      </c>
      <c r="AE17" s="83">
        <f>VLOOKUP(AE$3,Conditions!$B:$AI,$C17,FALSE)</f>
        <v>1</v>
      </c>
      <c r="AF17" s="83">
        <f>VLOOKUP(AF$3,Conditions!$B:$AI,$C17,FALSE)</f>
        <v>1</v>
      </c>
      <c r="AG17" s="83">
        <f>VLOOKUP(AG$3,Conditions!$B:$AI,$C17,FALSE)</f>
        <v>1</v>
      </c>
      <c r="AH17" s="83">
        <f>VLOOKUP(AH$3,Conditions!$B:$AI,$C17,FALSE)</f>
        <v>1</v>
      </c>
      <c r="AI17" s="83">
        <f>VLOOKUP(AI$3,Conditions!$B:$AI,$C17,FALSE)</f>
        <v>1</v>
      </c>
      <c r="AJ17" s="83">
        <f>VLOOKUP(AJ$3,Conditions!$B:$AI,$C17,FALSE)</f>
        <v>1</v>
      </c>
      <c r="AK17" s="83">
        <f>VLOOKUP(AK$3,Conditions!$B:$AI,$C17,FALSE)</f>
        <v>1</v>
      </c>
      <c r="AL17" s="83">
        <f>VLOOKUP(AL$3,Conditions!$B:$AI,$C17,FALSE)</f>
        <v>1</v>
      </c>
      <c r="AM17" s="83">
        <f>VLOOKUP(AM$3,Conditions!$B:$AI,$C17,FALSE)</f>
        <v>1</v>
      </c>
      <c r="AN17" s="83">
        <f>VLOOKUP(AN$3,Conditions!$B:$AI,$C17,FALSE)</f>
        <v>1</v>
      </c>
      <c r="AO17" s="83">
        <f>VLOOKUP(AO$3,Conditions!$B:$AI,$C17,FALSE)</f>
        <v>1</v>
      </c>
      <c r="AP17" s="83">
        <f>VLOOKUP(AP$3,Conditions!$B:$AI,$C17,FALSE)</f>
        <v>1</v>
      </c>
      <c r="AQ17" s="83">
        <f>VLOOKUP(AQ$3,Conditions!$B:$AI,$C17,FALSE)</f>
        <v>1</v>
      </c>
      <c r="AR17" s="83">
        <f>VLOOKUP(AR$3,Conditions!$B:$AI,$C17,FALSE)</f>
        <v>1</v>
      </c>
      <c r="AS17" s="83">
        <f>VLOOKUP(AS$3,Conditions!$B:$AI,$C17,FALSE)</f>
        <v>1</v>
      </c>
      <c r="AT17" s="83">
        <f>VLOOKUP(AT$3,Conditions!$B:$AI,$C17,FALSE)</f>
        <v>1</v>
      </c>
      <c r="AU17" s="83">
        <f>VLOOKUP(AU$3,Conditions!$B:$AI,$C17,FALSE)</f>
        <v>1</v>
      </c>
      <c r="AV17" s="83">
        <f>VLOOKUP(AV$3,Conditions!$B:$AI,$C17,FALSE)</f>
        <v>1</v>
      </c>
      <c r="AW17" s="83">
        <f>VLOOKUP(AW$3,Conditions!$B:$AI,$C17,FALSE)</f>
        <v>1</v>
      </c>
      <c r="AX17" s="83">
        <f>VLOOKUP(AX$3,Conditions!$B:$AI,$C17,FALSE)</f>
        <v>1</v>
      </c>
      <c r="AY17" s="83">
        <f>VLOOKUP(AY$3,Conditions!$B:$AI,$C17,FALSE)</f>
        <v>1</v>
      </c>
      <c r="AZ17" s="83">
        <f>VLOOKUP(AZ$3,Conditions!$B:$AI,$C17,FALSE)</f>
        <v>1</v>
      </c>
      <c r="BA17" s="83">
        <f>VLOOKUP(BA$3,Conditions!$B:$AI,$C17,FALSE)</f>
        <v>1</v>
      </c>
      <c r="BB17" s="83">
        <f>VLOOKUP(BB$3,Conditions!$B:$AI,$C17,FALSE)</f>
        <v>1</v>
      </c>
      <c r="BC17" s="83">
        <f>VLOOKUP(BC$3,Conditions!$B:$AI,$C17,FALSE)</f>
        <v>1</v>
      </c>
      <c r="BD17" s="83">
        <f>VLOOKUP(BD$3,Conditions!$B:$AI,$C17,FALSE)</f>
        <v>1</v>
      </c>
      <c r="BE17" s="83">
        <f>VLOOKUP(BE$3,Conditions!$B:$AI,$C17,FALSE)</f>
        <v>1</v>
      </c>
      <c r="BF17" s="83">
        <f>VLOOKUP(BF$3,Conditions!$B:$AI,$C17,FALSE)</f>
        <v>1</v>
      </c>
      <c r="BG17" s="83">
        <f>VLOOKUP(BG$3,Conditions!$B:$AI,$C17,FALSE)</f>
        <v>1</v>
      </c>
      <c r="BH17" s="83">
        <f>VLOOKUP(BH$3,Conditions!$B:$AI,$C17,FALSE)</f>
        <v>1</v>
      </c>
      <c r="BI17" s="83">
        <f>VLOOKUP(BI$3,Conditions!$B:$AI,$C17,FALSE)</f>
        <v>1</v>
      </c>
      <c r="BJ17" s="83">
        <f>VLOOKUP(BJ$3,Conditions!$B:$AI,$C17,FALSE)</f>
        <v>1</v>
      </c>
      <c r="BK17" s="83">
        <f>VLOOKUP(BK$3,Conditions!$B:$AI,$C17,FALSE)</f>
        <v>1</v>
      </c>
      <c r="BL17" s="83">
        <f>VLOOKUP(BL$3,Conditions!$B:$AI,$C17,FALSE)</f>
        <v>1</v>
      </c>
      <c r="BM17" s="83">
        <f>VLOOKUP(BM$3,Conditions!$B:$AI,$C17,FALSE)</f>
        <v>1</v>
      </c>
      <c r="BN17" s="83">
        <f>VLOOKUP(BN$3,Conditions!$B:$AI,$C17,FALSE)</f>
        <v>1</v>
      </c>
      <c r="BO17" s="83">
        <f>VLOOKUP(BO$3,Conditions!$B:$AI,$C17,FALSE)</f>
        <v>1</v>
      </c>
      <c r="BP17" s="83">
        <f>VLOOKUP(BP$3,Conditions!$B:$AI,$C17,FALSE)</f>
        <v>1</v>
      </c>
      <c r="BQ17" s="83">
        <f>VLOOKUP(BQ$3,Conditions!$B:$AI,$C17,FALSE)</f>
        <v>1</v>
      </c>
      <c r="BR17" s="83">
        <f>VLOOKUP(BR$3,Conditions!$B:$AI,$C17,FALSE)</f>
        <v>1</v>
      </c>
      <c r="BS17" s="83">
        <f>VLOOKUP(BS$3,Conditions!$B:$AI,$C17,FALSE)</f>
        <v>1</v>
      </c>
      <c r="BT17" s="83">
        <f>VLOOKUP(BT$3,Conditions!$B:$AI,$C17,FALSE)</f>
        <v>1</v>
      </c>
      <c r="BU17" s="83">
        <f>VLOOKUP(BU$3,Conditions!$B:$AI,$C17,FALSE)</f>
        <v>1</v>
      </c>
      <c r="BV17" s="83">
        <f>VLOOKUP(BV$3,Conditions!$B:$AI,$C17,FALSE)</f>
        <v>1</v>
      </c>
      <c r="BW17" s="83">
        <f>VLOOKUP(BW$3,Conditions!$B:$AI,$C17,FALSE)</f>
        <v>1</v>
      </c>
      <c r="BX17" s="83">
        <f>VLOOKUP(BX$3,Conditions!$B:$AI,$C17,FALSE)</f>
        <v>1</v>
      </c>
      <c r="BY17" s="83">
        <f>VLOOKUP(BY$3,Conditions!$B:$AI,$C17,FALSE)</f>
        <v>1</v>
      </c>
      <c r="BZ17" s="83">
        <f>VLOOKUP(BZ$3,Conditions!$B:$AI,$C17,FALSE)</f>
        <v>1</v>
      </c>
      <c r="CA17" s="83">
        <f>VLOOKUP(CA$3,Conditions!$B:$AI,$C17,FALSE)</f>
        <v>1</v>
      </c>
      <c r="CB17" s="83">
        <f>VLOOKUP(CB$3,Conditions!$B:$AI,$C17,FALSE)</f>
        <v>1</v>
      </c>
      <c r="CC17" s="83">
        <f>VLOOKUP(CC$3,Conditions!$B:$AI,$C17,FALSE)</f>
        <v>1</v>
      </c>
      <c r="CD17" s="83">
        <f>VLOOKUP(CD$3,Conditions!$B:$AI,$C17,FALSE)</f>
        <v>1</v>
      </c>
      <c r="CE17" s="83">
        <f>VLOOKUP(CE$3,Conditions!$B:$AI,$C17,FALSE)</f>
        <v>1</v>
      </c>
      <c r="CF17" s="83">
        <f>VLOOKUP(CF$3,Conditions!$B:$AI,$C17,FALSE)</f>
        <v>1</v>
      </c>
      <c r="CG17" s="83">
        <f>VLOOKUP(CG$3,Conditions!$B:$AI,$C17,FALSE)</f>
        <v>1</v>
      </c>
      <c r="CH17" s="83">
        <f>VLOOKUP(CH$3,Conditions!$B:$AI,$C17,FALSE)</f>
        <v>1</v>
      </c>
      <c r="CI17" s="83">
        <f>VLOOKUP(CI$3,Conditions!$B:$AI,$C17,FALSE)</f>
        <v>1</v>
      </c>
      <c r="CJ17" s="83">
        <f>VLOOKUP(CJ$3,Conditions!$B:$AI,$C17,FALSE)</f>
        <v>1</v>
      </c>
      <c r="CK17" s="83">
        <f>VLOOKUP(CK$3,Conditions!$B:$AI,$C17,FALSE)</f>
        <v>1</v>
      </c>
      <c r="CL17" s="83">
        <f>VLOOKUP(CL$3,Conditions!$B:$AI,$C17,FALSE)</f>
        <v>1</v>
      </c>
      <c r="CM17" s="83">
        <f>VLOOKUP(CM$3,Conditions!$B:$AI,$C17,FALSE)</f>
        <v>1</v>
      </c>
      <c r="CN17" s="83">
        <f>VLOOKUP(CN$3,Conditions!$B:$AI,$C17,FALSE)</f>
        <v>1</v>
      </c>
      <c r="CO17" s="83">
        <f>VLOOKUP(CO$3,Conditions!$B:$AI,$C17,FALSE)</f>
        <v>1</v>
      </c>
      <c r="CP17" s="83">
        <f>VLOOKUP(CP$3,Conditions!$B:$AI,$C17,FALSE)</f>
        <v>1</v>
      </c>
      <c r="CQ17" s="83">
        <f>VLOOKUP(CQ$3,Conditions!$B:$AI,$C17,FALSE)</f>
        <v>1</v>
      </c>
      <c r="CR17" s="83">
        <f>VLOOKUP(CR$3,Conditions!$B:$AI,$C17,FALSE)</f>
        <v>1</v>
      </c>
      <c r="CS17" s="83">
        <f>VLOOKUP(CS$3,Conditions!$B:$AI,$C17,FALSE)</f>
        <v>1</v>
      </c>
      <c r="CT17" s="83">
        <f>VLOOKUP(CT$3,Conditions!$B:$AI,$C17,FALSE)</f>
        <v>1</v>
      </c>
      <c r="CU17" s="83">
        <f>VLOOKUP(CU$3,Conditions!$B:$AI,$C17,FALSE)</f>
        <v>1</v>
      </c>
      <c r="CV17" s="83">
        <f>VLOOKUP(CV$3,Conditions!$B:$AI,$C17,FALSE)</f>
        <v>1</v>
      </c>
      <c r="CW17" s="83">
        <f>VLOOKUP(CW$3,Conditions!$B:$AI,$C17,FALSE)</f>
        <v>1</v>
      </c>
      <c r="CX17" s="83">
        <f>VLOOKUP(CX$3,Conditions!$B:$AI,$C17,FALSE)</f>
        <v>1</v>
      </c>
      <c r="CY17" s="83">
        <f>VLOOKUP(CY$3,Conditions!$B:$AI,$C17,FALSE)</f>
        <v>1</v>
      </c>
      <c r="CZ17" s="83">
        <f>VLOOKUP(CZ$3,Conditions!$B:$AI,$C17,FALSE)</f>
        <v>1</v>
      </c>
      <c r="DA17" s="83">
        <f>VLOOKUP(DA$3,Conditions!$B:$AI,$C17,FALSE)</f>
        <v>1</v>
      </c>
      <c r="DB17" s="83">
        <f>VLOOKUP(DB$3,Conditions!$B:$AI,$C17,FALSE)</f>
        <v>1</v>
      </c>
      <c r="DC17" s="83">
        <f>VLOOKUP(DC$3,Conditions!$B:$AI,$C17,FALSE)</f>
        <v>1</v>
      </c>
      <c r="DD17" s="83">
        <f>VLOOKUP(DD$3,Conditions!$B:$AI,$C17,FALSE)</f>
        <v>1</v>
      </c>
      <c r="DE17" s="83">
        <f>VLOOKUP(DE$3,Conditions!$B:$AI,$C17,FALSE)</f>
        <v>1</v>
      </c>
      <c r="DF17" s="83">
        <f>VLOOKUP(DF$3,Conditions!$B:$AI,$C17,FALSE)</f>
        <v>1</v>
      </c>
      <c r="DG17" s="83">
        <f>VLOOKUP(DG$3,Conditions!$B:$AI,$C17,FALSE)</f>
        <v>1</v>
      </c>
      <c r="DH17" s="83">
        <f>VLOOKUP(DH$3,Conditions!$B:$AI,$C17,FALSE)</f>
        <v>1</v>
      </c>
      <c r="DI17" s="83">
        <f>VLOOKUP(DI$3,Conditions!$B:$AI,$C17,FALSE)</f>
        <v>1</v>
      </c>
      <c r="DJ17" s="83">
        <f>VLOOKUP(DJ$3,Conditions!$B:$AI,$C17,FALSE)</f>
        <v>0</v>
      </c>
      <c r="DK17" s="83">
        <f>VLOOKUP(DK$3,Conditions!$B:$AI,$C17,FALSE)</f>
        <v>0</v>
      </c>
      <c r="DL17" s="83">
        <f>VLOOKUP(DL$3,Conditions!$B:$AI,$C17,FALSE)</f>
        <v>0</v>
      </c>
      <c r="DM17" s="83">
        <f>VLOOKUP(DM$3,Conditions!$B:$AI,$C17,FALSE)</f>
        <v>0</v>
      </c>
      <c r="DN17" s="83">
        <f>VLOOKUP(DN$3,Conditions!$B:$AI,$C17,FALSE)</f>
        <v>0</v>
      </c>
      <c r="DO17" s="83">
        <f>VLOOKUP(DO$3,Conditions!$B:$AI,$C17,FALSE)</f>
        <v>0</v>
      </c>
      <c r="DP17" s="83">
        <f>VLOOKUP(DP$3,Conditions!$B:$AI,$C17,FALSE)</f>
        <v>0</v>
      </c>
      <c r="DQ17" s="83">
        <f>VLOOKUP(DQ$3,Conditions!$B:$AI,$C17,FALSE)</f>
        <v>0</v>
      </c>
      <c r="DR17" s="83">
        <f>VLOOKUP(DR$3,Conditions!$B:$AI,$C17,FALSE)</f>
        <v>0</v>
      </c>
      <c r="DS17" s="83">
        <f>VLOOKUP(DS$3,Conditions!$B:$AI,$C17,FALSE)</f>
        <v>0</v>
      </c>
      <c r="DT17" s="83">
        <f>VLOOKUP(DT$3,Conditions!$B:$AI,$C17,FALSE)</f>
        <v>0</v>
      </c>
      <c r="DU17" s="83">
        <f>VLOOKUP(DU$3,Conditions!$B:$AI,$C17,FALSE)</f>
        <v>0</v>
      </c>
      <c r="DV17" s="83">
        <f>VLOOKUP(DV$3,Conditions!$B:$AI,$C17,FALSE)</f>
        <v>0</v>
      </c>
      <c r="DW17" s="83">
        <f>VLOOKUP(DW$3,Conditions!$B:$AI,$C17,FALSE)</f>
        <v>0</v>
      </c>
      <c r="DX17" s="83">
        <f>VLOOKUP(DX$3,Conditions!$B:$AI,$C17,FALSE)</f>
        <v>0</v>
      </c>
      <c r="DZ17" s="56" t="str">
        <f t="shared" si="22"/>
        <v>Solution Density</v>
      </c>
      <c r="EA17" s="83">
        <f>VLOOKUP(EA$6,Conditions!$B:$AI,$C17,FALSE)</f>
        <v>1</v>
      </c>
      <c r="EB17" s="83">
        <f>VLOOKUP(EB$6,Conditions!$B:$AI,$C17,FALSE)</f>
        <v>1</v>
      </c>
      <c r="EC17" s="83">
        <f>VLOOKUP(EC$6,Conditions!$B:$AI,$C17,FALSE)</f>
        <v>1</v>
      </c>
      <c r="ED17" s="83">
        <f>VLOOKUP(ED$6,Conditions!$B:$AI,$C17,FALSE)</f>
        <v>1</v>
      </c>
      <c r="EE17" s="83">
        <f>VLOOKUP(EE$6,Conditions!$B:$AI,$C17,FALSE)</f>
        <v>1</v>
      </c>
      <c r="EF17" s="83">
        <f>VLOOKUP(EF$6,Conditions!$B:$AI,$C17,FALSE)</f>
        <v>1</v>
      </c>
      <c r="EG17" s="83">
        <f>VLOOKUP(EG$6,Conditions!$B:$AI,$C17,FALSE)</f>
        <v>1</v>
      </c>
      <c r="EH17" s="83">
        <f>VLOOKUP(EH$6,Conditions!$B:$AI,$C17,FALSE)</f>
        <v>1</v>
      </c>
      <c r="EI17" s="83">
        <f>VLOOKUP(EI$6,Conditions!$B:$AI,$C17,FALSE)</f>
        <v>1</v>
      </c>
      <c r="EJ17" s="83">
        <f>VLOOKUP(EJ$6,Conditions!$B:$AI,$C17,FALSE)</f>
        <v>1</v>
      </c>
      <c r="EK17" s="83">
        <f>VLOOKUP(EK$6,Conditions!$B:$AI,$C17,FALSE)</f>
        <v>1</v>
      </c>
      <c r="EL17" s="83">
        <f>VLOOKUP(EL$6,Conditions!$B:$AI,$C17,FALSE)</f>
        <v>1</v>
      </c>
      <c r="EM17" s="83">
        <f>VLOOKUP(EM$6,Conditions!$B:$AI,$C17,FALSE)</f>
        <v>1</v>
      </c>
      <c r="EN17" s="83"/>
      <c r="EO17" s="83"/>
      <c r="EP17" s="83"/>
    </row>
    <row r="18" spans="2:146" s="56" customFormat="1" ht="15.75" x14ac:dyDescent="0.25">
      <c r="B18" s="117" t="s">
        <v>51</v>
      </c>
      <c r="C18" s="61">
        <v>13</v>
      </c>
      <c r="D18" s="83">
        <f>VLOOKUP(D$3,Conditions!$B:$AI,$C18,FALSE)</f>
        <v>0.32200000000000001</v>
      </c>
      <c r="E18" s="83">
        <f>VLOOKUP(E$3,Conditions!$B:$AI,$C18,FALSE)</f>
        <v>0.32200000000000001</v>
      </c>
      <c r="F18" s="83">
        <f>VLOOKUP(F$3,Conditions!$B:$AI,$C18,FALSE)</f>
        <v>0.32200000000000001</v>
      </c>
      <c r="G18" s="83">
        <f>VLOOKUP(G$3,Conditions!$B:$AI,$C18,FALSE)</f>
        <v>0.32200000000000001</v>
      </c>
      <c r="H18" s="83">
        <f>VLOOKUP(H$3,Conditions!$B:$AI,$C18,FALSE)</f>
        <v>0.32200000000000001</v>
      </c>
      <c r="I18" s="83">
        <f>VLOOKUP(I$3,Conditions!$B:$AI,$C18,FALSE)</f>
        <v>0.32200000000000001</v>
      </c>
      <c r="J18" s="83">
        <f>VLOOKUP(J$3,Conditions!$B:$AI,$C18,FALSE)</f>
        <v>0.32200000000000001</v>
      </c>
      <c r="K18" s="83">
        <f>VLOOKUP(K$3,Conditions!$B:$AI,$C18,FALSE)</f>
        <v>0.32200000000000001</v>
      </c>
      <c r="L18" s="83">
        <f>VLOOKUP(L$3,Conditions!$B:$AI,$C18,FALSE)</f>
        <v>0.32200000000000001</v>
      </c>
      <c r="M18" s="83">
        <f>VLOOKUP(M$3,Conditions!$B:$AI,$C18,FALSE)</f>
        <v>0.32200000000000001</v>
      </c>
      <c r="N18" s="83">
        <f>VLOOKUP(N$3,Conditions!$B:$AI,$C18,FALSE)</f>
        <v>0</v>
      </c>
      <c r="O18" s="83">
        <f>VLOOKUP(O$3,Conditions!$B:$AI,$C18,FALSE)</f>
        <v>0</v>
      </c>
      <c r="P18" s="83">
        <f>VLOOKUP(P$3,Conditions!$B:$AI,$C18,FALSE)</f>
        <v>0</v>
      </c>
      <c r="Q18" s="83">
        <f>VLOOKUP(Q$3,Conditions!$B:$AI,$C18,FALSE)</f>
        <v>0</v>
      </c>
      <c r="R18" s="83">
        <f>VLOOKUP(R$3,Conditions!$B:$AI,$C18,FALSE)</f>
        <v>0</v>
      </c>
      <c r="S18" s="83">
        <f>VLOOKUP(S$3,Conditions!$B:$AI,$C18,FALSE)</f>
        <v>1.4842</v>
      </c>
      <c r="T18" s="83">
        <f>VLOOKUP(T$3,Conditions!$B:$AI,$C18,FALSE)</f>
        <v>1.4842</v>
      </c>
      <c r="U18" s="83">
        <f>VLOOKUP(U$3,Conditions!$B:$AI,$C18,FALSE)</f>
        <v>1.4842</v>
      </c>
      <c r="V18" s="83">
        <f>VLOOKUP(V$3,Conditions!$B:$AI,$C18,FALSE)</f>
        <v>1.4842</v>
      </c>
      <c r="W18" s="83">
        <f>VLOOKUP(W$3,Conditions!$B:$AI,$C18,FALSE)</f>
        <v>1.4842</v>
      </c>
      <c r="X18" s="83">
        <f>VLOOKUP(X$3,Conditions!$B:$AI,$C18,FALSE)</f>
        <v>0.3211</v>
      </c>
      <c r="Y18" s="83">
        <f>VLOOKUP(Y$3,Conditions!$B:$AI,$C18,FALSE)</f>
        <v>0.3211</v>
      </c>
      <c r="Z18" s="83">
        <f>VLOOKUP(Z$3,Conditions!$B:$AI,$C18,FALSE)</f>
        <v>0.3211</v>
      </c>
      <c r="AA18" s="83">
        <f>VLOOKUP(AA$3,Conditions!$B:$AI,$C18,FALSE)</f>
        <v>0.3211</v>
      </c>
      <c r="AB18" s="83">
        <f>VLOOKUP(AB$3,Conditions!$B:$AI,$C18,FALSE)</f>
        <v>0.3211</v>
      </c>
      <c r="AC18" s="83">
        <f>VLOOKUP(AC$3,Conditions!$B:$AI,$C18,FALSE)</f>
        <v>0.3211</v>
      </c>
      <c r="AD18" s="83">
        <f>VLOOKUP(AD$3,Conditions!$B:$AI,$C18,FALSE)</f>
        <v>0.3211</v>
      </c>
      <c r="AE18" s="83">
        <f>VLOOKUP(AE$3,Conditions!$B:$AI,$C18,FALSE)</f>
        <v>0.3211</v>
      </c>
      <c r="AF18" s="83">
        <f>VLOOKUP(AF$3,Conditions!$B:$AI,$C18,FALSE)</f>
        <v>0.3211</v>
      </c>
      <c r="AG18" s="83">
        <f>VLOOKUP(AG$3,Conditions!$B:$AI,$C18,FALSE)</f>
        <v>0.3211</v>
      </c>
      <c r="AH18" s="83">
        <f>VLOOKUP(AH$3,Conditions!$B:$AI,$C18,FALSE)</f>
        <v>0.3211</v>
      </c>
      <c r="AI18" s="83">
        <f>VLOOKUP(AI$3,Conditions!$B:$AI,$C18,FALSE)</f>
        <v>0.3211</v>
      </c>
      <c r="AJ18" s="83">
        <f>VLOOKUP(AJ$3,Conditions!$B:$AI,$C18,FALSE)</f>
        <v>0.3211</v>
      </c>
      <c r="AK18" s="83">
        <f>VLOOKUP(AK$3,Conditions!$B:$AI,$C18,FALSE)</f>
        <v>0.3211</v>
      </c>
      <c r="AL18" s="83">
        <f>VLOOKUP(AL$3,Conditions!$B:$AI,$C18,FALSE)</f>
        <v>0.3211</v>
      </c>
      <c r="AM18" s="83">
        <f>VLOOKUP(AM$3,Conditions!$B:$AI,$C18,FALSE)</f>
        <v>0.3211</v>
      </c>
      <c r="AN18" s="83">
        <f>VLOOKUP(AN$3,Conditions!$B:$AI,$C18,FALSE)</f>
        <v>0.3211</v>
      </c>
      <c r="AO18" s="83">
        <f>VLOOKUP(AO$3,Conditions!$B:$AI,$C18,FALSE)</f>
        <v>0.3211</v>
      </c>
      <c r="AP18" s="83">
        <f>VLOOKUP(AP$3,Conditions!$B:$AI,$C18,FALSE)</f>
        <v>0.3211</v>
      </c>
      <c r="AQ18" s="83">
        <f>VLOOKUP(AQ$3,Conditions!$B:$AI,$C18,FALSE)</f>
        <v>0.3211</v>
      </c>
      <c r="AR18" s="83">
        <f>VLOOKUP(AR$3,Conditions!$B:$AI,$C18,FALSE)</f>
        <v>0.3211</v>
      </c>
      <c r="AS18" s="83">
        <f>VLOOKUP(AS$3,Conditions!$B:$AI,$C18,FALSE)</f>
        <v>0.3211</v>
      </c>
      <c r="AT18" s="83">
        <f>VLOOKUP(AT$3,Conditions!$B:$AI,$C18,FALSE)</f>
        <v>0.3211</v>
      </c>
      <c r="AU18" s="83">
        <f>VLOOKUP(AU$3,Conditions!$B:$AI,$C18,FALSE)</f>
        <v>0.3211</v>
      </c>
      <c r="AV18" s="83">
        <f>VLOOKUP(AV$3,Conditions!$B:$AI,$C18,FALSE)</f>
        <v>0.3211</v>
      </c>
      <c r="AW18" s="83">
        <f>VLOOKUP(AW$3,Conditions!$B:$AI,$C18,FALSE)</f>
        <v>0</v>
      </c>
      <c r="AX18" s="83">
        <f>VLOOKUP(AX$3,Conditions!$B:$AI,$C18,FALSE)</f>
        <v>0</v>
      </c>
      <c r="AY18" s="83">
        <f>VLOOKUP(AY$3,Conditions!$B:$AI,$C18,FALSE)</f>
        <v>0</v>
      </c>
      <c r="AZ18" s="83">
        <f>VLOOKUP(AZ$3,Conditions!$B:$AI,$C18,FALSE)</f>
        <v>0</v>
      </c>
      <c r="BA18" s="83">
        <f>VLOOKUP(BA$3,Conditions!$B:$AI,$C18,FALSE)</f>
        <v>0</v>
      </c>
      <c r="BB18" s="83">
        <f>VLOOKUP(BB$3,Conditions!$B:$AI,$C18,FALSE)</f>
        <v>0</v>
      </c>
      <c r="BC18" s="83">
        <f>VLOOKUP(BC$3,Conditions!$B:$AI,$C18,FALSE)</f>
        <v>0</v>
      </c>
      <c r="BD18" s="83">
        <f>VLOOKUP(BD$3,Conditions!$B:$AI,$C18,FALSE)</f>
        <v>0</v>
      </c>
      <c r="BE18" s="83">
        <f>VLOOKUP(BE$3,Conditions!$B:$AI,$C18,FALSE)</f>
        <v>0</v>
      </c>
      <c r="BF18" s="83">
        <f>VLOOKUP(BF$3,Conditions!$B:$AI,$C18,FALSE)</f>
        <v>0</v>
      </c>
      <c r="BG18" s="83">
        <f>VLOOKUP(BG$3,Conditions!$B:$AI,$C18,FALSE)</f>
        <v>0</v>
      </c>
      <c r="BH18" s="83">
        <f>VLOOKUP(BH$3,Conditions!$B:$AI,$C18,FALSE)</f>
        <v>0</v>
      </c>
      <c r="BI18" s="83">
        <f>VLOOKUP(BI$3,Conditions!$B:$AI,$C18,FALSE)</f>
        <v>0</v>
      </c>
      <c r="BJ18" s="83">
        <f>VLOOKUP(BJ$3,Conditions!$B:$AI,$C18,FALSE)</f>
        <v>0</v>
      </c>
      <c r="BK18" s="83">
        <f>VLOOKUP(BK$3,Conditions!$B:$AI,$C18,FALSE)</f>
        <v>0</v>
      </c>
      <c r="BL18" s="83">
        <f>VLOOKUP(BL$3,Conditions!$B:$AI,$C18,FALSE)</f>
        <v>0</v>
      </c>
      <c r="BM18" s="83">
        <f>VLOOKUP(BM$3,Conditions!$B:$AI,$C18,FALSE)</f>
        <v>0</v>
      </c>
      <c r="BN18" s="83">
        <f>VLOOKUP(BN$3,Conditions!$B:$AI,$C18,FALSE)</f>
        <v>0</v>
      </c>
      <c r="BO18" s="83">
        <f>VLOOKUP(BO$3,Conditions!$B:$AI,$C18,FALSE)</f>
        <v>0</v>
      </c>
      <c r="BP18" s="83">
        <f>VLOOKUP(BP$3,Conditions!$B:$AI,$C18,FALSE)</f>
        <v>0</v>
      </c>
      <c r="BQ18" s="83">
        <f>VLOOKUP(BQ$3,Conditions!$B:$AI,$C18,FALSE)</f>
        <v>1.9201999999999999</v>
      </c>
      <c r="BR18" s="83">
        <f>VLOOKUP(BR$3,Conditions!$B:$AI,$C18,FALSE)</f>
        <v>1.9201999999999999</v>
      </c>
      <c r="BS18" s="83">
        <f>VLOOKUP(BS$3,Conditions!$B:$AI,$C18,FALSE)</f>
        <v>1.9201999999999999</v>
      </c>
      <c r="BT18" s="83">
        <f>VLOOKUP(BT$3,Conditions!$B:$AI,$C18,FALSE)</f>
        <v>1.9201999999999999</v>
      </c>
      <c r="BU18" s="83">
        <f>VLOOKUP(BU$3,Conditions!$B:$AI,$C18,FALSE)</f>
        <v>1.9201999999999999</v>
      </c>
      <c r="BV18" s="83">
        <f>VLOOKUP(BV$3,Conditions!$B:$AI,$C18,FALSE)</f>
        <v>1.9201999999999999</v>
      </c>
      <c r="BW18" s="83">
        <f>VLOOKUP(BW$3,Conditions!$B:$AI,$C18,FALSE)</f>
        <v>1.9201999999999999</v>
      </c>
      <c r="BX18" s="83">
        <f>VLOOKUP(BX$3,Conditions!$B:$AI,$C18,FALSE)</f>
        <v>1.9201999999999999</v>
      </c>
      <c r="BY18" s="83">
        <f>VLOOKUP(BY$3,Conditions!$B:$AI,$C18,FALSE)</f>
        <v>1.9201999999999999</v>
      </c>
      <c r="BZ18" s="83">
        <f>VLOOKUP(BZ$3,Conditions!$B:$AI,$C18,FALSE)</f>
        <v>1.9201999999999999</v>
      </c>
      <c r="CA18" s="83">
        <f>VLOOKUP(CA$3,Conditions!$B:$AI,$C18,FALSE)</f>
        <v>1.9201999999999999</v>
      </c>
      <c r="CB18" s="83">
        <f>VLOOKUP(CB$3,Conditions!$B:$AI,$C18,FALSE)</f>
        <v>1.9201999999999999</v>
      </c>
      <c r="CC18" s="83">
        <f>VLOOKUP(CC$3,Conditions!$B:$AI,$C18,FALSE)</f>
        <v>1.9201999999999999</v>
      </c>
      <c r="CD18" s="83">
        <f>VLOOKUP(CD$3,Conditions!$B:$AI,$C18,FALSE)</f>
        <v>1.9201999999999999</v>
      </c>
      <c r="CE18" s="83">
        <f>VLOOKUP(CE$3,Conditions!$B:$AI,$C18,FALSE)</f>
        <v>1.9201999999999999</v>
      </c>
      <c r="CF18" s="83">
        <f>VLOOKUP(CF$3,Conditions!$B:$AI,$C18,FALSE)</f>
        <v>1.9201999999999999</v>
      </c>
      <c r="CG18" s="83">
        <f>VLOOKUP(CG$3,Conditions!$B:$AI,$C18,FALSE)</f>
        <v>1.9201999999999999</v>
      </c>
      <c r="CH18" s="83">
        <f>VLOOKUP(CH$3,Conditions!$B:$AI,$C18,FALSE)</f>
        <v>1.9201999999999999</v>
      </c>
      <c r="CI18" s="83">
        <f>VLOOKUP(CI$3,Conditions!$B:$AI,$C18,FALSE)</f>
        <v>1.9201999999999999</v>
      </c>
      <c r="CJ18" s="83">
        <f>VLOOKUP(CJ$3,Conditions!$B:$AI,$C18,FALSE)</f>
        <v>1.9201999999999999</v>
      </c>
      <c r="CK18" s="83">
        <f>VLOOKUP(CK$3,Conditions!$B:$AI,$C18,FALSE)</f>
        <v>1.9201999999999999</v>
      </c>
      <c r="CL18" s="83">
        <f>VLOOKUP(CL$3,Conditions!$B:$AI,$C18,FALSE)</f>
        <v>1.9201999999999999</v>
      </c>
      <c r="CM18" s="83">
        <f>VLOOKUP(CM$3,Conditions!$B:$AI,$C18,FALSE)</f>
        <v>1.9201999999999999</v>
      </c>
      <c r="CN18" s="83">
        <f>VLOOKUP(CN$3,Conditions!$B:$AI,$C18,FALSE)</f>
        <v>1.9201999999999999</v>
      </c>
      <c r="CO18" s="83">
        <f>VLOOKUP(CO$3,Conditions!$B:$AI,$C18,FALSE)</f>
        <v>1.9201999999999999</v>
      </c>
      <c r="CP18" s="83">
        <f>VLOOKUP(CP$3,Conditions!$B:$AI,$C18,FALSE)</f>
        <v>1.9201999999999999</v>
      </c>
      <c r="CQ18" s="83">
        <f>VLOOKUP(CQ$3,Conditions!$B:$AI,$C18,FALSE)</f>
        <v>1.9201999999999999</v>
      </c>
      <c r="CR18" s="83">
        <f>VLOOKUP(CR$3,Conditions!$B:$AI,$C18,FALSE)</f>
        <v>1.9201999999999999</v>
      </c>
      <c r="CS18" s="83">
        <f>VLOOKUP(CS$3,Conditions!$B:$AI,$C18,FALSE)</f>
        <v>1.9201999999999999</v>
      </c>
      <c r="CT18" s="83">
        <f>VLOOKUP(CT$3,Conditions!$B:$AI,$C18,FALSE)</f>
        <v>1.9201999999999999</v>
      </c>
      <c r="CU18" s="83">
        <f>VLOOKUP(CU$3,Conditions!$B:$AI,$C18,FALSE)</f>
        <v>1.9201999999999999</v>
      </c>
      <c r="CV18" s="83">
        <f>VLOOKUP(CV$3,Conditions!$B:$AI,$C18,FALSE)</f>
        <v>1.9201999999999999</v>
      </c>
      <c r="CW18" s="83">
        <f>VLOOKUP(CW$3,Conditions!$B:$AI,$C18,FALSE)</f>
        <v>1.9201999999999999</v>
      </c>
      <c r="CX18" s="83">
        <f>VLOOKUP(CX$3,Conditions!$B:$AI,$C18,FALSE)</f>
        <v>1.9201999999999999</v>
      </c>
      <c r="CY18" s="83">
        <f>VLOOKUP(CY$3,Conditions!$B:$AI,$C18,FALSE)</f>
        <v>1.9201999999999999</v>
      </c>
      <c r="CZ18" s="83">
        <f>VLOOKUP(CZ$3,Conditions!$B:$AI,$C18,FALSE)</f>
        <v>1.9201999999999999</v>
      </c>
      <c r="DA18" s="83">
        <f>VLOOKUP(DA$3,Conditions!$B:$AI,$C18,FALSE)</f>
        <v>1.9201999999999999</v>
      </c>
      <c r="DB18" s="83">
        <f>VLOOKUP(DB$3,Conditions!$B:$AI,$C18,FALSE)</f>
        <v>1.9201999999999999</v>
      </c>
      <c r="DC18" s="83">
        <f>VLOOKUP(DC$3,Conditions!$B:$AI,$C18,FALSE)</f>
        <v>1.9201999999999999</v>
      </c>
      <c r="DD18" s="83">
        <f>VLOOKUP(DD$3,Conditions!$B:$AI,$C18,FALSE)</f>
        <v>1.9201999999999999</v>
      </c>
      <c r="DE18" s="83">
        <f>VLOOKUP(DE$3,Conditions!$B:$AI,$C18,FALSE)</f>
        <v>1.9201999999999999</v>
      </c>
      <c r="DF18" s="83">
        <f>VLOOKUP(DF$3,Conditions!$B:$AI,$C18,FALSE)</f>
        <v>1.9201999999999999</v>
      </c>
      <c r="DG18" s="83">
        <f>VLOOKUP(DG$3,Conditions!$B:$AI,$C18,FALSE)</f>
        <v>1.9201999999999999</v>
      </c>
      <c r="DH18" s="83">
        <f>VLOOKUP(DH$3,Conditions!$B:$AI,$C18,FALSE)</f>
        <v>1.9201999999999999</v>
      </c>
      <c r="DI18" s="83">
        <f>VLOOKUP(DI$3,Conditions!$B:$AI,$C18,FALSE)</f>
        <v>1.9201999999999999</v>
      </c>
      <c r="DJ18" s="83">
        <f>VLOOKUP(DJ$3,Conditions!$B:$AI,$C18,FALSE)</f>
        <v>0</v>
      </c>
      <c r="DK18" s="83">
        <f>VLOOKUP(DK$3,Conditions!$B:$AI,$C18,FALSE)</f>
        <v>0</v>
      </c>
      <c r="DL18" s="83">
        <f>VLOOKUP(DL$3,Conditions!$B:$AI,$C18,FALSE)</f>
        <v>0</v>
      </c>
      <c r="DM18" s="83">
        <f>VLOOKUP(DM$3,Conditions!$B:$AI,$C18,FALSE)</f>
        <v>0</v>
      </c>
      <c r="DN18" s="83">
        <f>VLOOKUP(DN$3,Conditions!$B:$AI,$C18,FALSE)</f>
        <v>0</v>
      </c>
      <c r="DO18" s="83">
        <f>VLOOKUP(DO$3,Conditions!$B:$AI,$C18,FALSE)</f>
        <v>0</v>
      </c>
      <c r="DP18" s="83">
        <f>VLOOKUP(DP$3,Conditions!$B:$AI,$C18,FALSE)</f>
        <v>0</v>
      </c>
      <c r="DQ18" s="83">
        <f>VLOOKUP(DQ$3,Conditions!$B:$AI,$C18,FALSE)</f>
        <v>0</v>
      </c>
      <c r="DR18" s="83">
        <f>VLOOKUP(DR$3,Conditions!$B:$AI,$C18,FALSE)</f>
        <v>0</v>
      </c>
      <c r="DS18" s="83">
        <f>VLOOKUP(DS$3,Conditions!$B:$AI,$C18,FALSE)</f>
        <v>0</v>
      </c>
      <c r="DT18" s="83">
        <f>VLOOKUP(DT$3,Conditions!$B:$AI,$C18,FALSE)</f>
        <v>0</v>
      </c>
      <c r="DU18" s="83">
        <f>VLOOKUP(DU$3,Conditions!$B:$AI,$C18,FALSE)</f>
        <v>0</v>
      </c>
      <c r="DV18" s="83">
        <f>VLOOKUP(DV$3,Conditions!$B:$AI,$C18,FALSE)</f>
        <v>0</v>
      </c>
      <c r="DW18" s="83">
        <f>VLOOKUP(DW$3,Conditions!$B:$AI,$C18,FALSE)</f>
        <v>0</v>
      </c>
      <c r="DX18" s="83">
        <f>VLOOKUP(DX$3,Conditions!$B:$AI,$C18,FALSE)</f>
        <v>0</v>
      </c>
      <c r="DZ18" s="56" t="str">
        <f t="shared" si="22"/>
        <v>Cat. Mass</v>
      </c>
      <c r="EA18" s="83">
        <f>VLOOKUP(EA$6,Conditions!$B:$AI,$C18,FALSE)</f>
        <v>0.32200000000000001</v>
      </c>
      <c r="EB18" s="83">
        <f>VLOOKUP(EB$6,Conditions!$B:$AI,$C18,FALSE)</f>
        <v>0.32200000000000001</v>
      </c>
      <c r="EC18" s="83">
        <f>VLOOKUP(EC$6,Conditions!$B:$AI,$C18,FALSE)</f>
        <v>0</v>
      </c>
      <c r="ED18" s="83">
        <f>VLOOKUP(ED$6,Conditions!$B:$AI,$C18,FALSE)</f>
        <v>1.4842</v>
      </c>
      <c r="EE18" s="83">
        <f>VLOOKUP(EE$6,Conditions!$B:$AI,$C18,FALSE)</f>
        <v>0.3211</v>
      </c>
      <c r="EF18" s="83">
        <f>VLOOKUP(EF$6,Conditions!$B:$AI,$C18,FALSE)</f>
        <v>0.3211</v>
      </c>
      <c r="EG18" s="83">
        <f>VLOOKUP(EG$6,Conditions!$B:$AI,$C18,FALSE)</f>
        <v>0.3211</v>
      </c>
      <c r="EH18" s="83">
        <f>VLOOKUP(EH$6,Conditions!$B:$AI,$C18,FALSE)</f>
        <v>0.3211</v>
      </c>
      <c r="EI18" s="83">
        <f>VLOOKUP(EI$6,Conditions!$B:$AI,$C18,FALSE)</f>
        <v>0.3211</v>
      </c>
      <c r="EJ18" s="83">
        <f>VLOOKUP(EJ$6,Conditions!$B:$AI,$C18,FALSE)</f>
        <v>0</v>
      </c>
      <c r="EK18" s="83">
        <f>VLOOKUP(EK$6,Conditions!$B:$AI,$C18,FALSE)</f>
        <v>0</v>
      </c>
      <c r="EL18" s="83">
        <f>VLOOKUP(EL$6,Conditions!$B:$AI,$C18,FALSE)</f>
        <v>0</v>
      </c>
      <c r="EM18" s="83">
        <f>VLOOKUP(EM$6,Conditions!$B:$AI,$C18,FALSE)</f>
        <v>0</v>
      </c>
      <c r="EN18" s="83"/>
      <c r="EO18" s="83"/>
      <c r="EP18" s="83"/>
    </row>
    <row r="19" spans="2:146" s="56" customFormat="1" ht="15.75" x14ac:dyDescent="0.25">
      <c r="B19" s="117" t="s">
        <v>94</v>
      </c>
      <c r="C19" s="61">
        <v>14</v>
      </c>
      <c r="D19" s="83">
        <f>VLOOKUP(D$3,Conditions!$B:$AI,$C19,FALSE)</f>
        <v>14626.2</v>
      </c>
      <c r="E19" s="83">
        <f>VLOOKUP(E$3,Conditions!$B:$AI,$C19,FALSE)</f>
        <v>14626.2</v>
      </c>
      <c r="F19" s="83">
        <f>VLOOKUP(F$3,Conditions!$B:$AI,$C19,FALSE)</f>
        <v>14626.2</v>
      </c>
      <c r="G19" s="83">
        <f>VLOOKUP(G$3,Conditions!$B:$AI,$C19,FALSE)</f>
        <v>14626.2</v>
      </c>
      <c r="H19" s="83">
        <f>VLOOKUP(H$3,Conditions!$B:$AI,$C19,FALSE)</f>
        <v>14626.2</v>
      </c>
      <c r="I19" s="83">
        <f>VLOOKUP(I$3,Conditions!$B:$AI,$C19,FALSE)</f>
        <v>14626.2</v>
      </c>
      <c r="J19" s="83">
        <f>VLOOKUP(J$3,Conditions!$B:$AI,$C19,FALSE)</f>
        <v>14626.2</v>
      </c>
      <c r="K19" s="83">
        <f>VLOOKUP(K$3,Conditions!$B:$AI,$C19,FALSE)</f>
        <v>14626.2</v>
      </c>
      <c r="L19" s="83">
        <f>VLOOKUP(L$3,Conditions!$B:$AI,$C19,FALSE)</f>
        <v>14626.2</v>
      </c>
      <c r="M19" s="83">
        <f>VLOOKUP(M$3,Conditions!$B:$AI,$C19,FALSE)</f>
        <v>14626.2</v>
      </c>
      <c r="N19" s="83">
        <f>VLOOKUP(N$3,Conditions!$B:$AI,$C19,FALSE)</f>
        <v>0</v>
      </c>
      <c r="O19" s="83">
        <f>VLOOKUP(O$3,Conditions!$B:$AI,$C19,FALSE)</f>
        <v>0</v>
      </c>
      <c r="P19" s="83">
        <f>VLOOKUP(P$3,Conditions!$B:$AI,$C19,FALSE)</f>
        <v>0</v>
      </c>
      <c r="Q19" s="83">
        <f>VLOOKUP(Q$3,Conditions!$B:$AI,$C19,FALSE)</f>
        <v>0</v>
      </c>
      <c r="R19" s="83">
        <f>VLOOKUP(R$3,Conditions!$B:$AI,$C19,FALSE)</f>
        <v>0</v>
      </c>
      <c r="S19" s="83">
        <f>VLOOKUP(S$3,Conditions!$B:$AI,$C19,FALSE)</f>
        <v>14243.4</v>
      </c>
      <c r="T19" s="83">
        <f>VLOOKUP(T$3,Conditions!$B:$AI,$C19,FALSE)</f>
        <v>14243.4</v>
      </c>
      <c r="U19" s="83">
        <f>VLOOKUP(U$3,Conditions!$B:$AI,$C19,FALSE)</f>
        <v>14243.4</v>
      </c>
      <c r="V19" s="83">
        <f>VLOOKUP(V$3,Conditions!$B:$AI,$C19,FALSE)</f>
        <v>14243.4</v>
      </c>
      <c r="W19" s="83">
        <f>VLOOKUP(W$3,Conditions!$B:$AI,$C19,FALSE)</f>
        <v>14243.4</v>
      </c>
      <c r="X19" s="83">
        <f>VLOOKUP(X$3,Conditions!$B:$AI,$C19,FALSE)</f>
        <v>0</v>
      </c>
      <c r="Y19" s="83">
        <f>VLOOKUP(Y$3,Conditions!$B:$AI,$C19,FALSE)</f>
        <v>0</v>
      </c>
      <c r="Z19" s="83">
        <f>VLOOKUP(Z$3,Conditions!$B:$AI,$C19,FALSE)</f>
        <v>0</v>
      </c>
      <c r="AA19" s="83">
        <f>VLOOKUP(AA$3,Conditions!$B:$AI,$C19,FALSE)</f>
        <v>0</v>
      </c>
      <c r="AB19" s="83">
        <f>VLOOKUP(AB$3,Conditions!$B:$AI,$C19,FALSE)</f>
        <v>0</v>
      </c>
      <c r="AC19" s="83">
        <f>VLOOKUP(AC$3,Conditions!$B:$AI,$C19,FALSE)</f>
        <v>0</v>
      </c>
      <c r="AD19" s="83">
        <f>VLOOKUP(AD$3,Conditions!$B:$AI,$C19,FALSE)</f>
        <v>0</v>
      </c>
      <c r="AE19" s="83">
        <f>VLOOKUP(AE$3,Conditions!$B:$AI,$C19,FALSE)</f>
        <v>0</v>
      </c>
      <c r="AF19" s="83">
        <f>VLOOKUP(AF$3,Conditions!$B:$AI,$C19,FALSE)</f>
        <v>0</v>
      </c>
      <c r="AG19" s="83">
        <f>VLOOKUP(AG$3,Conditions!$B:$AI,$C19,FALSE)</f>
        <v>0</v>
      </c>
      <c r="AH19" s="83">
        <f>VLOOKUP(AH$3,Conditions!$B:$AI,$C19,FALSE)</f>
        <v>0</v>
      </c>
      <c r="AI19" s="83">
        <f>VLOOKUP(AI$3,Conditions!$B:$AI,$C19,FALSE)</f>
        <v>0</v>
      </c>
      <c r="AJ19" s="83">
        <f>VLOOKUP(AJ$3,Conditions!$B:$AI,$C19,FALSE)</f>
        <v>0</v>
      </c>
      <c r="AK19" s="83">
        <f>VLOOKUP(AK$3,Conditions!$B:$AI,$C19,FALSE)</f>
        <v>0</v>
      </c>
      <c r="AL19" s="83">
        <f>VLOOKUP(AL$3,Conditions!$B:$AI,$C19,FALSE)</f>
        <v>0</v>
      </c>
      <c r="AM19" s="83">
        <f>VLOOKUP(AM$3,Conditions!$B:$AI,$C19,FALSE)</f>
        <v>0</v>
      </c>
      <c r="AN19" s="83">
        <f>VLOOKUP(AN$3,Conditions!$B:$AI,$C19,FALSE)</f>
        <v>0</v>
      </c>
      <c r="AO19" s="83">
        <f>VLOOKUP(AO$3,Conditions!$B:$AI,$C19,FALSE)</f>
        <v>0</v>
      </c>
      <c r="AP19" s="83">
        <f>VLOOKUP(AP$3,Conditions!$B:$AI,$C19,FALSE)</f>
        <v>0</v>
      </c>
      <c r="AQ19" s="83">
        <f>VLOOKUP(AQ$3,Conditions!$B:$AI,$C19,FALSE)</f>
        <v>0</v>
      </c>
      <c r="AR19" s="83">
        <f>VLOOKUP(AR$3,Conditions!$B:$AI,$C19,FALSE)</f>
        <v>0</v>
      </c>
      <c r="AS19" s="83">
        <f>VLOOKUP(AS$3,Conditions!$B:$AI,$C19,FALSE)</f>
        <v>0</v>
      </c>
      <c r="AT19" s="83">
        <f>VLOOKUP(AT$3,Conditions!$B:$AI,$C19,FALSE)</f>
        <v>0</v>
      </c>
      <c r="AU19" s="83">
        <f>VLOOKUP(AU$3,Conditions!$B:$AI,$C19,FALSE)</f>
        <v>0</v>
      </c>
      <c r="AV19" s="83">
        <f>VLOOKUP(AV$3,Conditions!$B:$AI,$C19,FALSE)</f>
        <v>0</v>
      </c>
      <c r="AW19" s="83">
        <f>VLOOKUP(AW$3,Conditions!$B:$AI,$C19,FALSE)</f>
        <v>0</v>
      </c>
      <c r="AX19" s="83">
        <f>VLOOKUP(AX$3,Conditions!$B:$AI,$C19,FALSE)</f>
        <v>0</v>
      </c>
      <c r="AY19" s="83">
        <f>VLOOKUP(AY$3,Conditions!$B:$AI,$C19,FALSE)</f>
        <v>0</v>
      </c>
      <c r="AZ19" s="83">
        <f>VLOOKUP(AZ$3,Conditions!$B:$AI,$C19,FALSE)</f>
        <v>0</v>
      </c>
      <c r="BA19" s="83">
        <f>VLOOKUP(BA$3,Conditions!$B:$AI,$C19,FALSE)</f>
        <v>0</v>
      </c>
      <c r="BB19" s="83">
        <f>VLOOKUP(BB$3,Conditions!$B:$AI,$C19,FALSE)</f>
        <v>0</v>
      </c>
      <c r="BC19" s="83">
        <f>VLOOKUP(BC$3,Conditions!$B:$AI,$C19,FALSE)</f>
        <v>0</v>
      </c>
      <c r="BD19" s="83">
        <f>VLOOKUP(BD$3,Conditions!$B:$AI,$C19,FALSE)</f>
        <v>0</v>
      </c>
      <c r="BE19" s="83">
        <f>VLOOKUP(BE$3,Conditions!$B:$AI,$C19,FALSE)</f>
        <v>0</v>
      </c>
      <c r="BF19" s="83">
        <f>VLOOKUP(BF$3,Conditions!$B:$AI,$C19,FALSE)</f>
        <v>0</v>
      </c>
      <c r="BG19" s="83">
        <f>VLOOKUP(BG$3,Conditions!$B:$AI,$C19,FALSE)</f>
        <v>0</v>
      </c>
      <c r="BH19" s="83">
        <f>VLOOKUP(BH$3,Conditions!$B:$AI,$C19,FALSE)</f>
        <v>0</v>
      </c>
      <c r="BI19" s="83">
        <f>VLOOKUP(BI$3,Conditions!$B:$AI,$C19,FALSE)</f>
        <v>0</v>
      </c>
      <c r="BJ19" s="83">
        <f>VLOOKUP(BJ$3,Conditions!$B:$AI,$C19,FALSE)</f>
        <v>0</v>
      </c>
      <c r="BK19" s="83">
        <f>VLOOKUP(BK$3,Conditions!$B:$AI,$C19,FALSE)</f>
        <v>0</v>
      </c>
      <c r="BL19" s="83">
        <f>VLOOKUP(BL$3,Conditions!$B:$AI,$C19,FALSE)</f>
        <v>0</v>
      </c>
      <c r="BM19" s="83">
        <f>VLOOKUP(BM$3,Conditions!$B:$AI,$C19,FALSE)</f>
        <v>0</v>
      </c>
      <c r="BN19" s="83">
        <f>VLOOKUP(BN$3,Conditions!$B:$AI,$C19,FALSE)</f>
        <v>0</v>
      </c>
      <c r="BO19" s="83">
        <f>VLOOKUP(BO$3,Conditions!$B:$AI,$C19,FALSE)</f>
        <v>0</v>
      </c>
      <c r="BP19" s="83">
        <f>VLOOKUP(BP$3,Conditions!$B:$AI,$C19,FALSE)</f>
        <v>0</v>
      </c>
      <c r="BQ19" s="83">
        <f>VLOOKUP(BQ$3,Conditions!$B:$AI,$C19,FALSE)</f>
        <v>17249</v>
      </c>
      <c r="BR19" s="83">
        <f>VLOOKUP(BR$3,Conditions!$B:$AI,$C19,FALSE)</f>
        <v>17249</v>
      </c>
      <c r="BS19" s="83">
        <f>VLOOKUP(BS$3,Conditions!$B:$AI,$C19,FALSE)</f>
        <v>17249</v>
      </c>
      <c r="BT19" s="83">
        <f>VLOOKUP(BT$3,Conditions!$B:$AI,$C19,FALSE)</f>
        <v>17249</v>
      </c>
      <c r="BU19" s="83">
        <f>VLOOKUP(BU$3,Conditions!$B:$AI,$C19,FALSE)</f>
        <v>17249</v>
      </c>
      <c r="BV19" s="83">
        <f>VLOOKUP(BV$3,Conditions!$B:$AI,$C19,FALSE)</f>
        <v>17249</v>
      </c>
      <c r="BW19" s="83">
        <f>VLOOKUP(BW$3,Conditions!$B:$AI,$C19,FALSE)</f>
        <v>17249</v>
      </c>
      <c r="BX19" s="83">
        <f>VLOOKUP(BX$3,Conditions!$B:$AI,$C19,FALSE)</f>
        <v>17249</v>
      </c>
      <c r="BY19" s="83">
        <f>VLOOKUP(BY$3,Conditions!$B:$AI,$C19,FALSE)</f>
        <v>17249</v>
      </c>
      <c r="BZ19" s="83">
        <f>VLOOKUP(BZ$3,Conditions!$B:$AI,$C19,FALSE)</f>
        <v>17249</v>
      </c>
      <c r="CA19" s="83">
        <f>VLOOKUP(CA$3,Conditions!$B:$AI,$C19,FALSE)</f>
        <v>17249</v>
      </c>
      <c r="CB19" s="83">
        <f>VLOOKUP(CB$3,Conditions!$B:$AI,$C19,FALSE)</f>
        <v>17249</v>
      </c>
      <c r="CC19" s="83">
        <f>VLOOKUP(CC$3,Conditions!$B:$AI,$C19,FALSE)</f>
        <v>17249</v>
      </c>
      <c r="CD19" s="83">
        <f>VLOOKUP(CD$3,Conditions!$B:$AI,$C19,FALSE)</f>
        <v>17249</v>
      </c>
      <c r="CE19" s="83">
        <f>VLOOKUP(CE$3,Conditions!$B:$AI,$C19,FALSE)</f>
        <v>17249</v>
      </c>
      <c r="CF19" s="83">
        <f>VLOOKUP(CF$3,Conditions!$B:$AI,$C19,FALSE)</f>
        <v>17249</v>
      </c>
      <c r="CG19" s="83">
        <f>VLOOKUP(CG$3,Conditions!$B:$AI,$C19,FALSE)</f>
        <v>17249</v>
      </c>
      <c r="CH19" s="83">
        <f>VLOOKUP(CH$3,Conditions!$B:$AI,$C19,FALSE)</f>
        <v>17249</v>
      </c>
      <c r="CI19" s="83">
        <f>VLOOKUP(CI$3,Conditions!$B:$AI,$C19,FALSE)</f>
        <v>17249</v>
      </c>
      <c r="CJ19" s="83">
        <f>VLOOKUP(CJ$3,Conditions!$B:$AI,$C19,FALSE)</f>
        <v>17249</v>
      </c>
      <c r="CK19" s="83">
        <f>VLOOKUP(CK$3,Conditions!$B:$AI,$C19,FALSE)</f>
        <v>17249</v>
      </c>
      <c r="CL19" s="83">
        <f>VLOOKUP(CL$3,Conditions!$B:$AI,$C19,FALSE)</f>
        <v>17249</v>
      </c>
      <c r="CM19" s="83">
        <f>VLOOKUP(CM$3,Conditions!$B:$AI,$C19,FALSE)</f>
        <v>17249</v>
      </c>
      <c r="CN19" s="83">
        <f>VLOOKUP(CN$3,Conditions!$B:$AI,$C19,FALSE)</f>
        <v>17249</v>
      </c>
      <c r="CO19" s="83">
        <f>VLOOKUP(CO$3,Conditions!$B:$AI,$C19,FALSE)</f>
        <v>17249</v>
      </c>
      <c r="CP19" s="83">
        <f>VLOOKUP(CP$3,Conditions!$B:$AI,$C19,FALSE)</f>
        <v>17249</v>
      </c>
      <c r="CQ19" s="83">
        <f>VLOOKUP(CQ$3,Conditions!$B:$AI,$C19,FALSE)</f>
        <v>17249</v>
      </c>
      <c r="CR19" s="83">
        <f>VLOOKUP(CR$3,Conditions!$B:$AI,$C19,FALSE)</f>
        <v>17249</v>
      </c>
      <c r="CS19" s="83">
        <f>VLOOKUP(CS$3,Conditions!$B:$AI,$C19,FALSE)</f>
        <v>17249</v>
      </c>
      <c r="CT19" s="83">
        <f>VLOOKUP(CT$3,Conditions!$B:$AI,$C19,FALSE)</f>
        <v>17249</v>
      </c>
      <c r="CU19" s="83">
        <f>VLOOKUP(CU$3,Conditions!$B:$AI,$C19,FALSE)</f>
        <v>17249</v>
      </c>
      <c r="CV19" s="83">
        <f>VLOOKUP(CV$3,Conditions!$B:$AI,$C19,FALSE)</f>
        <v>17249</v>
      </c>
      <c r="CW19" s="83">
        <f>VLOOKUP(CW$3,Conditions!$B:$AI,$C19,FALSE)</f>
        <v>17249</v>
      </c>
      <c r="CX19" s="83">
        <f>VLOOKUP(CX$3,Conditions!$B:$AI,$C19,FALSE)</f>
        <v>17249</v>
      </c>
      <c r="CY19" s="83">
        <f>VLOOKUP(CY$3,Conditions!$B:$AI,$C19,FALSE)</f>
        <v>17249</v>
      </c>
      <c r="CZ19" s="83">
        <f>VLOOKUP(CZ$3,Conditions!$B:$AI,$C19,FALSE)</f>
        <v>17249</v>
      </c>
      <c r="DA19" s="83">
        <f>VLOOKUP(DA$3,Conditions!$B:$AI,$C19,FALSE)</f>
        <v>17249</v>
      </c>
      <c r="DB19" s="83">
        <f>VLOOKUP(DB$3,Conditions!$B:$AI,$C19,FALSE)</f>
        <v>17249</v>
      </c>
      <c r="DC19" s="83">
        <f>VLOOKUP(DC$3,Conditions!$B:$AI,$C19,FALSE)</f>
        <v>17249</v>
      </c>
      <c r="DD19" s="83">
        <f>VLOOKUP(DD$3,Conditions!$B:$AI,$C19,FALSE)</f>
        <v>17249</v>
      </c>
      <c r="DE19" s="83">
        <f>VLOOKUP(DE$3,Conditions!$B:$AI,$C19,FALSE)</f>
        <v>17249</v>
      </c>
      <c r="DF19" s="83">
        <f>VLOOKUP(DF$3,Conditions!$B:$AI,$C19,FALSE)</f>
        <v>17249</v>
      </c>
      <c r="DG19" s="83">
        <f>VLOOKUP(DG$3,Conditions!$B:$AI,$C19,FALSE)</f>
        <v>17249</v>
      </c>
      <c r="DH19" s="83">
        <f>VLOOKUP(DH$3,Conditions!$B:$AI,$C19,FALSE)</f>
        <v>17249</v>
      </c>
      <c r="DI19" s="83">
        <f>VLOOKUP(DI$3,Conditions!$B:$AI,$C19,FALSE)</f>
        <v>17249</v>
      </c>
      <c r="DJ19" s="83">
        <f>VLOOKUP(DJ$3,Conditions!$B:$AI,$C19,FALSE)</f>
        <v>0</v>
      </c>
      <c r="DK19" s="83">
        <f>VLOOKUP(DK$3,Conditions!$B:$AI,$C19,FALSE)</f>
        <v>0</v>
      </c>
      <c r="DL19" s="83">
        <f>VLOOKUP(DL$3,Conditions!$B:$AI,$C19,FALSE)</f>
        <v>0</v>
      </c>
      <c r="DM19" s="83">
        <f>VLOOKUP(DM$3,Conditions!$B:$AI,$C19,FALSE)</f>
        <v>0</v>
      </c>
      <c r="DN19" s="83">
        <f>VLOOKUP(DN$3,Conditions!$B:$AI,$C19,FALSE)</f>
        <v>0</v>
      </c>
      <c r="DO19" s="83">
        <f>VLOOKUP(DO$3,Conditions!$B:$AI,$C19,FALSE)</f>
        <v>0</v>
      </c>
      <c r="DP19" s="83">
        <f>VLOOKUP(DP$3,Conditions!$B:$AI,$C19,FALSE)</f>
        <v>0</v>
      </c>
      <c r="DQ19" s="83">
        <f>VLOOKUP(DQ$3,Conditions!$B:$AI,$C19,FALSE)</f>
        <v>0</v>
      </c>
      <c r="DR19" s="83">
        <f>VLOOKUP(DR$3,Conditions!$B:$AI,$C19,FALSE)</f>
        <v>0</v>
      </c>
      <c r="DS19" s="83">
        <f>VLOOKUP(DS$3,Conditions!$B:$AI,$C19,FALSE)</f>
        <v>0</v>
      </c>
      <c r="DT19" s="83">
        <f>VLOOKUP(DT$3,Conditions!$B:$AI,$C19,FALSE)</f>
        <v>0</v>
      </c>
      <c r="DU19" s="83">
        <f>VLOOKUP(DU$3,Conditions!$B:$AI,$C19,FALSE)</f>
        <v>0</v>
      </c>
      <c r="DV19" s="83">
        <f>VLOOKUP(DV$3,Conditions!$B:$AI,$C19,FALSE)</f>
        <v>0</v>
      </c>
      <c r="DW19" s="83">
        <f>VLOOKUP(DW$3,Conditions!$B:$AI,$C19,FALSE)</f>
        <v>0</v>
      </c>
      <c r="DX19" s="83">
        <f>VLOOKUP(DX$3,Conditions!$B:$AI,$C19,FALSE)</f>
        <v>0</v>
      </c>
      <c r="DZ19" s="56" t="str">
        <f t="shared" si="22"/>
        <v>feed mobile_RI</v>
      </c>
      <c r="EA19" s="83">
        <f>VLOOKUP(EA$6,Conditions!$B:$AI,$C19,FALSE)</f>
        <v>14626.2</v>
      </c>
      <c r="EB19" s="83">
        <f>VLOOKUP(EB$6,Conditions!$B:$AI,$C19,FALSE)</f>
        <v>14626.2</v>
      </c>
      <c r="EC19" s="83">
        <f>VLOOKUP(EC$6,Conditions!$B:$AI,$C19,FALSE)</f>
        <v>0</v>
      </c>
      <c r="ED19" s="83">
        <f>VLOOKUP(ED$6,Conditions!$B:$AI,$C19,FALSE)</f>
        <v>14243.4</v>
      </c>
      <c r="EE19" s="83">
        <f>VLOOKUP(EE$6,Conditions!$B:$AI,$C19,FALSE)</f>
        <v>0</v>
      </c>
      <c r="EF19" s="83">
        <f>VLOOKUP(EF$6,Conditions!$B:$AI,$C19,FALSE)</f>
        <v>0</v>
      </c>
      <c r="EG19" s="83">
        <f>VLOOKUP(EG$6,Conditions!$B:$AI,$C19,FALSE)</f>
        <v>0</v>
      </c>
      <c r="EH19" s="83">
        <f>VLOOKUP(EH$6,Conditions!$B:$AI,$C19,FALSE)</f>
        <v>0</v>
      </c>
      <c r="EI19" s="83">
        <f>VLOOKUP(EI$6,Conditions!$B:$AI,$C19,FALSE)</f>
        <v>0</v>
      </c>
      <c r="EJ19" s="83">
        <f>VLOOKUP(EJ$6,Conditions!$B:$AI,$C19,FALSE)</f>
        <v>0</v>
      </c>
      <c r="EK19" s="83">
        <f>VLOOKUP(EK$6,Conditions!$B:$AI,$C19,FALSE)</f>
        <v>0</v>
      </c>
      <c r="EL19" s="83">
        <f>VLOOKUP(EL$6,Conditions!$B:$AI,$C19,FALSE)</f>
        <v>0</v>
      </c>
      <c r="EM19" s="83">
        <f>VLOOKUP(EM$6,Conditions!$B:$AI,$C19,FALSE)</f>
        <v>0</v>
      </c>
      <c r="EN19" s="83"/>
      <c r="EO19" s="83"/>
      <c r="EP19" s="83"/>
    </row>
    <row r="20" spans="2:146" s="56" customFormat="1" ht="15.75" x14ac:dyDescent="0.25">
      <c r="B20" s="117" t="s">
        <v>95</v>
      </c>
      <c r="C20" s="61">
        <v>15</v>
      </c>
      <c r="D20" s="83">
        <f>VLOOKUP(D$3,Conditions!$B:$AI,$C20,FALSE)</f>
        <v>873874.8</v>
      </c>
      <c r="E20" s="83">
        <f>VLOOKUP(E$3,Conditions!$B:$AI,$C20,FALSE)</f>
        <v>873874.8</v>
      </c>
      <c r="F20" s="83">
        <f>VLOOKUP(F$3,Conditions!$B:$AI,$C20,FALSE)</f>
        <v>873874.8</v>
      </c>
      <c r="G20" s="83">
        <f>VLOOKUP(G$3,Conditions!$B:$AI,$C20,FALSE)</f>
        <v>873874.8</v>
      </c>
      <c r="H20" s="83">
        <f>VLOOKUP(H$3,Conditions!$B:$AI,$C20,FALSE)</f>
        <v>873874.8</v>
      </c>
      <c r="I20" s="83">
        <f>VLOOKUP(I$3,Conditions!$B:$AI,$C20,FALSE)</f>
        <v>873874.8</v>
      </c>
      <c r="J20" s="83">
        <f>VLOOKUP(J$3,Conditions!$B:$AI,$C20,FALSE)</f>
        <v>873874.8</v>
      </c>
      <c r="K20" s="83">
        <f>VLOOKUP(K$3,Conditions!$B:$AI,$C20,FALSE)</f>
        <v>873874.8</v>
      </c>
      <c r="L20" s="83">
        <f>VLOOKUP(L$3,Conditions!$B:$AI,$C20,FALSE)</f>
        <v>873874.8</v>
      </c>
      <c r="M20" s="83">
        <f>VLOOKUP(M$3,Conditions!$B:$AI,$C20,FALSE)</f>
        <v>873874.8</v>
      </c>
      <c r="N20" s="83">
        <f>VLOOKUP(N$3,Conditions!$B:$AI,$C20,FALSE)</f>
        <v>0</v>
      </c>
      <c r="O20" s="83">
        <f>VLOOKUP(O$3,Conditions!$B:$AI,$C20,FALSE)</f>
        <v>0</v>
      </c>
      <c r="P20" s="83">
        <f>VLOOKUP(P$3,Conditions!$B:$AI,$C20,FALSE)</f>
        <v>0</v>
      </c>
      <c r="Q20" s="83">
        <f>VLOOKUP(Q$3,Conditions!$B:$AI,$C20,FALSE)</f>
        <v>0</v>
      </c>
      <c r="R20" s="83">
        <f>VLOOKUP(R$3,Conditions!$B:$AI,$C20,FALSE)</f>
        <v>0</v>
      </c>
      <c r="S20" s="83">
        <f>VLOOKUP(S$3,Conditions!$B:$AI,$C20,FALSE)</f>
        <v>835016.8</v>
      </c>
      <c r="T20" s="83">
        <f>VLOOKUP(T$3,Conditions!$B:$AI,$C20,FALSE)</f>
        <v>835016.8</v>
      </c>
      <c r="U20" s="83">
        <f>VLOOKUP(U$3,Conditions!$B:$AI,$C20,FALSE)</f>
        <v>835016.8</v>
      </c>
      <c r="V20" s="83">
        <f>VLOOKUP(V$3,Conditions!$B:$AI,$C20,FALSE)</f>
        <v>835016.8</v>
      </c>
      <c r="W20" s="83">
        <f>VLOOKUP(W$3,Conditions!$B:$AI,$C20,FALSE)</f>
        <v>835016.8</v>
      </c>
      <c r="X20" s="83">
        <f>VLOOKUP(X$3,Conditions!$B:$AI,$C20,FALSE)</f>
        <v>0</v>
      </c>
      <c r="Y20" s="83">
        <f>VLOOKUP(Y$3,Conditions!$B:$AI,$C20,FALSE)</f>
        <v>0</v>
      </c>
      <c r="Z20" s="83">
        <f>VLOOKUP(Z$3,Conditions!$B:$AI,$C20,FALSE)</f>
        <v>0</v>
      </c>
      <c r="AA20" s="83">
        <f>VLOOKUP(AA$3,Conditions!$B:$AI,$C20,FALSE)</f>
        <v>0</v>
      </c>
      <c r="AB20" s="83">
        <f>VLOOKUP(AB$3,Conditions!$B:$AI,$C20,FALSE)</f>
        <v>0</v>
      </c>
      <c r="AC20" s="83">
        <f>VLOOKUP(AC$3,Conditions!$B:$AI,$C20,FALSE)</f>
        <v>0</v>
      </c>
      <c r="AD20" s="83">
        <f>VLOOKUP(AD$3,Conditions!$B:$AI,$C20,FALSE)</f>
        <v>0</v>
      </c>
      <c r="AE20" s="83">
        <f>VLOOKUP(AE$3,Conditions!$B:$AI,$C20,FALSE)</f>
        <v>0</v>
      </c>
      <c r="AF20" s="83">
        <f>VLOOKUP(AF$3,Conditions!$B:$AI,$C20,FALSE)</f>
        <v>0</v>
      </c>
      <c r="AG20" s="83">
        <f>VLOOKUP(AG$3,Conditions!$B:$AI,$C20,FALSE)</f>
        <v>0</v>
      </c>
      <c r="AH20" s="83">
        <f>VLOOKUP(AH$3,Conditions!$B:$AI,$C20,FALSE)</f>
        <v>0</v>
      </c>
      <c r="AI20" s="83">
        <f>VLOOKUP(AI$3,Conditions!$B:$AI,$C20,FALSE)</f>
        <v>0</v>
      </c>
      <c r="AJ20" s="83">
        <f>VLOOKUP(AJ$3,Conditions!$B:$AI,$C20,FALSE)</f>
        <v>0</v>
      </c>
      <c r="AK20" s="83">
        <f>VLOOKUP(AK$3,Conditions!$B:$AI,$C20,FALSE)</f>
        <v>0</v>
      </c>
      <c r="AL20" s="83">
        <f>VLOOKUP(AL$3,Conditions!$B:$AI,$C20,FALSE)</f>
        <v>0</v>
      </c>
      <c r="AM20" s="83">
        <f>VLOOKUP(AM$3,Conditions!$B:$AI,$C20,FALSE)</f>
        <v>0</v>
      </c>
      <c r="AN20" s="83">
        <f>VLOOKUP(AN$3,Conditions!$B:$AI,$C20,FALSE)</f>
        <v>0</v>
      </c>
      <c r="AO20" s="83">
        <f>VLOOKUP(AO$3,Conditions!$B:$AI,$C20,FALSE)</f>
        <v>0</v>
      </c>
      <c r="AP20" s="83">
        <f>VLOOKUP(AP$3,Conditions!$B:$AI,$C20,FALSE)</f>
        <v>0</v>
      </c>
      <c r="AQ20" s="83">
        <f>VLOOKUP(AQ$3,Conditions!$B:$AI,$C20,FALSE)</f>
        <v>0</v>
      </c>
      <c r="AR20" s="83">
        <f>VLOOKUP(AR$3,Conditions!$B:$AI,$C20,FALSE)</f>
        <v>0</v>
      </c>
      <c r="AS20" s="83">
        <f>VLOOKUP(AS$3,Conditions!$B:$AI,$C20,FALSE)</f>
        <v>0</v>
      </c>
      <c r="AT20" s="83">
        <f>VLOOKUP(AT$3,Conditions!$B:$AI,$C20,FALSE)</f>
        <v>0</v>
      </c>
      <c r="AU20" s="83">
        <f>VLOOKUP(AU$3,Conditions!$B:$AI,$C20,FALSE)</f>
        <v>0</v>
      </c>
      <c r="AV20" s="83">
        <f>VLOOKUP(AV$3,Conditions!$B:$AI,$C20,FALSE)</f>
        <v>0</v>
      </c>
      <c r="AW20" s="83">
        <f>VLOOKUP(AW$3,Conditions!$B:$AI,$C20,FALSE)</f>
        <v>0</v>
      </c>
      <c r="AX20" s="83">
        <f>VLOOKUP(AX$3,Conditions!$B:$AI,$C20,FALSE)</f>
        <v>0</v>
      </c>
      <c r="AY20" s="83">
        <f>VLOOKUP(AY$3,Conditions!$B:$AI,$C20,FALSE)</f>
        <v>0</v>
      </c>
      <c r="AZ20" s="83">
        <f>VLOOKUP(AZ$3,Conditions!$B:$AI,$C20,FALSE)</f>
        <v>0</v>
      </c>
      <c r="BA20" s="83">
        <f>VLOOKUP(BA$3,Conditions!$B:$AI,$C20,FALSE)</f>
        <v>0</v>
      </c>
      <c r="BB20" s="83">
        <f>VLOOKUP(BB$3,Conditions!$B:$AI,$C20,FALSE)</f>
        <v>0</v>
      </c>
      <c r="BC20" s="83">
        <f>VLOOKUP(BC$3,Conditions!$B:$AI,$C20,FALSE)</f>
        <v>0</v>
      </c>
      <c r="BD20" s="83">
        <f>VLOOKUP(BD$3,Conditions!$B:$AI,$C20,FALSE)</f>
        <v>0</v>
      </c>
      <c r="BE20" s="83">
        <f>VLOOKUP(BE$3,Conditions!$B:$AI,$C20,FALSE)</f>
        <v>0</v>
      </c>
      <c r="BF20" s="83">
        <f>VLOOKUP(BF$3,Conditions!$B:$AI,$C20,FALSE)</f>
        <v>0</v>
      </c>
      <c r="BG20" s="83">
        <f>VLOOKUP(BG$3,Conditions!$B:$AI,$C20,FALSE)</f>
        <v>0</v>
      </c>
      <c r="BH20" s="83">
        <f>VLOOKUP(BH$3,Conditions!$B:$AI,$C20,FALSE)</f>
        <v>0</v>
      </c>
      <c r="BI20" s="83">
        <f>VLOOKUP(BI$3,Conditions!$B:$AI,$C20,FALSE)</f>
        <v>0</v>
      </c>
      <c r="BJ20" s="83">
        <f>VLOOKUP(BJ$3,Conditions!$B:$AI,$C20,FALSE)</f>
        <v>0</v>
      </c>
      <c r="BK20" s="83">
        <f>VLOOKUP(BK$3,Conditions!$B:$AI,$C20,FALSE)</f>
        <v>0</v>
      </c>
      <c r="BL20" s="83">
        <f>VLOOKUP(BL$3,Conditions!$B:$AI,$C20,FALSE)</f>
        <v>0</v>
      </c>
      <c r="BM20" s="83">
        <f>VLOOKUP(BM$3,Conditions!$B:$AI,$C20,FALSE)</f>
        <v>0</v>
      </c>
      <c r="BN20" s="83">
        <f>VLOOKUP(BN$3,Conditions!$B:$AI,$C20,FALSE)</f>
        <v>0</v>
      </c>
      <c r="BO20" s="83">
        <f>VLOOKUP(BO$3,Conditions!$B:$AI,$C20,FALSE)</f>
        <v>0</v>
      </c>
      <c r="BP20" s="83">
        <f>VLOOKUP(BP$3,Conditions!$B:$AI,$C20,FALSE)</f>
        <v>0</v>
      </c>
      <c r="BQ20" s="83">
        <f>VLOOKUP(BQ$3,Conditions!$B:$AI,$C20,FALSE)</f>
        <v>253877</v>
      </c>
      <c r="BR20" s="83">
        <f>VLOOKUP(BR$3,Conditions!$B:$AI,$C20,FALSE)</f>
        <v>253877</v>
      </c>
      <c r="BS20" s="83">
        <f>VLOOKUP(BS$3,Conditions!$B:$AI,$C20,FALSE)</f>
        <v>253877</v>
      </c>
      <c r="BT20" s="83">
        <f>VLOOKUP(BT$3,Conditions!$B:$AI,$C20,FALSE)</f>
        <v>253877</v>
      </c>
      <c r="BU20" s="83">
        <f>VLOOKUP(BU$3,Conditions!$B:$AI,$C20,FALSE)</f>
        <v>253877</v>
      </c>
      <c r="BV20" s="83">
        <f>VLOOKUP(BV$3,Conditions!$B:$AI,$C20,FALSE)</f>
        <v>253877</v>
      </c>
      <c r="BW20" s="83">
        <f>VLOOKUP(BW$3,Conditions!$B:$AI,$C20,FALSE)</f>
        <v>253877</v>
      </c>
      <c r="BX20" s="83">
        <f>VLOOKUP(BX$3,Conditions!$B:$AI,$C20,FALSE)</f>
        <v>253877</v>
      </c>
      <c r="BY20" s="83">
        <f>VLOOKUP(BY$3,Conditions!$B:$AI,$C20,FALSE)</f>
        <v>253877</v>
      </c>
      <c r="BZ20" s="83">
        <f>VLOOKUP(BZ$3,Conditions!$B:$AI,$C20,FALSE)</f>
        <v>253877</v>
      </c>
      <c r="CA20" s="83">
        <f>VLOOKUP(CA$3,Conditions!$B:$AI,$C20,FALSE)</f>
        <v>253877</v>
      </c>
      <c r="CB20" s="83">
        <f>VLOOKUP(CB$3,Conditions!$B:$AI,$C20,FALSE)</f>
        <v>253877</v>
      </c>
      <c r="CC20" s="83">
        <f>VLOOKUP(CC$3,Conditions!$B:$AI,$C20,FALSE)</f>
        <v>253877</v>
      </c>
      <c r="CD20" s="83">
        <f>VLOOKUP(CD$3,Conditions!$B:$AI,$C20,FALSE)</f>
        <v>253877</v>
      </c>
      <c r="CE20" s="83">
        <f>VLOOKUP(CE$3,Conditions!$B:$AI,$C20,FALSE)</f>
        <v>253877</v>
      </c>
      <c r="CF20" s="83">
        <f>VLOOKUP(CF$3,Conditions!$B:$AI,$C20,FALSE)</f>
        <v>253877</v>
      </c>
      <c r="CG20" s="83">
        <f>VLOOKUP(CG$3,Conditions!$B:$AI,$C20,FALSE)</f>
        <v>253877</v>
      </c>
      <c r="CH20" s="83">
        <f>VLOOKUP(CH$3,Conditions!$B:$AI,$C20,FALSE)</f>
        <v>253877</v>
      </c>
      <c r="CI20" s="83">
        <f>VLOOKUP(CI$3,Conditions!$B:$AI,$C20,FALSE)</f>
        <v>253877</v>
      </c>
      <c r="CJ20" s="83">
        <f>VLOOKUP(CJ$3,Conditions!$B:$AI,$C20,FALSE)</f>
        <v>253877</v>
      </c>
      <c r="CK20" s="83">
        <f>VLOOKUP(CK$3,Conditions!$B:$AI,$C20,FALSE)</f>
        <v>253877</v>
      </c>
      <c r="CL20" s="83">
        <f>VLOOKUP(CL$3,Conditions!$B:$AI,$C20,FALSE)</f>
        <v>253877</v>
      </c>
      <c r="CM20" s="83">
        <f>VLOOKUP(CM$3,Conditions!$B:$AI,$C20,FALSE)</f>
        <v>253877</v>
      </c>
      <c r="CN20" s="83">
        <f>VLOOKUP(CN$3,Conditions!$B:$AI,$C20,FALSE)</f>
        <v>253877</v>
      </c>
      <c r="CO20" s="83">
        <f>VLOOKUP(CO$3,Conditions!$B:$AI,$C20,FALSE)</f>
        <v>253877</v>
      </c>
      <c r="CP20" s="83">
        <f>VLOOKUP(CP$3,Conditions!$B:$AI,$C20,FALSE)</f>
        <v>253877</v>
      </c>
      <c r="CQ20" s="83">
        <f>VLOOKUP(CQ$3,Conditions!$B:$AI,$C20,FALSE)</f>
        <v>253877</v>
      </c>
      <c r="CR20" s="83">
        <f>VLOOKUP(CR$3,Conditions!$B:$AI,$C20,FALSE)</f>
        <v>253877</v>
      </c>
      <c r="CS20" s="83">
        <f>VLOOKUP(CS$3,Conditions!$B:$AI,$C20,FALSE)</f>
        <v>253877</v>
      </c>
      <c r="CT20" s="83">
        <f>VLOOKUP(CT$3,Conditions!$B:$AI,$C20,FALSE)</f>
        <v>253877</v>
      </c>
      <c r="CU20" s="83">
        <f>VLOOKUP(CU$3,Conditions!$B:$AI,$C20,FALSE)</f>
        <v>253877</v>
      </c>
      <c r="CV20" s="83">
        <f>VLOOKUP(CV$3,Conditions!$B:$AI,$C20,FALSE)</f>
        <v>253877</v>
      </c>
      <c r="CW20" s="83">
        <f>VLOOKUP(CW$3,Conditions!$B:$AI,$C20,FALSE)</f>
        <v>253877</v>
      </c>
      <c r="CX20" s="83">
        <f>VLOOKUP(CX$3,Conditions!$B:$AI,$C20,FALSE)</f>
        <v>253877</v>
      </c>
      <c r="CY20" s="83">
        <f>VLOOKUP(CY$3,Conditions!$B:$AI,$C20,FALSE)</f>
        <v>253877</v>
      </c>
      <c r="CZ20" s="83">
        <f>VLOOKUP(CZ$3,Conditions!$B:$AI,$C20,FALSE)</f>
        <v>253877</v>
      </c>
      <c r="DA20" s="83">
        <f>VLOOKUP(DA$3,Conditions!$B:$AI,$C20,FALSE)</f>
        <v>253877</v>
      </c>
      <c r="DB20" s="83">
        <f>VLOOKUP(DB$3,Conditions!$B:$AI,$C20,FALSE)</f>
        <v>253877</v>
      </c>
      <c r="DC20" s="83">
        <f>VLOOKUP(DC$3,Conditions!$B:$AI,$C20,FALSE)</f>
        <v>253877</v>
      </c>
      <c r="DD20" s="83">
        <f>VLOOKUP(DD$3,Conditions!$B:$AI,$C20,FALSE)</f>
        <v>253877</v>
      </c>
      <c r="DE20" s="83">
        <f>VLOOKUP(DE$3,Conditions!$B:$AI,$C20,FALSE)</f>
        <v>253877</v>
      </c>
      <c r="DF20" s="83">
        <f>VLOOKUP(DF$3,Conditions!$B:$AI,$C20,FALSE)</f>
        <v>253877</v>
      </c>
      <c r="DG20" s="83">
        <f>VLOOKUP(DG$3,Conditions!$B:$AI,$C20,FALSE)</f>
        <v>253877</v>
      </c>
      <c r="DH20" s="83">
        <f>VLOOKUP(DH$3,Conditions!$B:$AI,$C20,FALSE)</f>
        <v>253877</v>
      </c>
      <c r="DI20" s="83">
        <f>VLOOKUP(DI$3,Conditions!$B:$AI,$C20,FALSE)</f>
        <v>253877</v>
      </c>
      <c r="DJ20" s="83">
        <f>VLOOKUP(DJ$3,Conditions!$B:$AI,$C20,FALSE)</f>
        <v>0</v>
      </c>
      <c r="DK20" s="83">
        <f>VLOOKUP(DK$3,Conditions!$B:$AI,$C20,FALSE)</f>
        <v>0</v>
      </c>
      <c r="DL20" s="83">
        <f>VLOOKUP(DL$3,Conditions!$B:$AI,$C20,FALSE)</f>
        <v>0</v>
      </c>
      <c r="DM20" s="83">
        <f>VLOOKUP(DM$3,Conditions!$B:$AI,$C20,FALSE)</f>
        <v>0</v>
      </c>
      <c r="DN20" s="83">
        <f>VLOOKUP(DN$3,Conditions!$B:$AI,$C20,FALSE)</f>
        <v>0</v>
      </c>
      <c r="DO20" s="83">
        <f>VLOOKUP(DO$3,Conditions!$B:$AI,$C20,FALSE)</f>
        <v>0</v>
      </c>
      <c r="DP20" s="83">
        <f>VLOOKUP(DP$3,Conditions!$B:$AI,$C20,FALSE)</f>
        <v>0</v>
      </c>
      <c r="DQ20" s="83">
        <f>VLOOKUP(DQ$3,Conditions!$B:$AI,$C20,FALSE)</f>
        <v>0</v>
      </c>
      <c r="DR20" s="83">
        <f>VLOOKUP(DR$3,Conditions!$B:$AI,$C20,FALSE)</f>
        <v>0</v>
      </c>
      <c r="DS20" s="83">
        <f>VLOOKUP(DS$3,Conditions!$B:$AI,$C20,FALSE)</f>
        <v>0</v>
      </c>
      <c r="DT20" s="83">
        <f>VLOOKUP(DT$3,Conditions!$B:$AI,$C20,FALSE)</f>
        <v>0</v>
      </c>
      <c r="DU20" s="83">
        <f>VLOOKUP(DU$3,Conditions!$B:$AI,$C20,FALSE)</f>
        <v>0</v>
      </c>
      <c r="DV20" s="83">
        <f>VLOOKUP(DV$3,Conditions!$B:$AI,$C20,FALSE)</f>
        <v>0</v>
      </c>
      <c r="DW20" s="83">
        <f>VLOOKUP(DW$3,Conditions!$B:$AI,$C20,FALSE)</f>
        <v>0</v>
      </c>
      <c r="DX20" s="83">
        <f>VLOOKUP(DX$3,Conditions!$B:$AI,$C20,FALSE)</f>
        <v>0</v>
      </c>
      <c r="DZ20" s="56" t="str">
        <f t="shared" si="22"/>
        <v>feed glycerol_RI</v>
      </c>
      <c r="EA20" s="83">
        <f>VLOOKUP(EA$6,Conditions!$B:$AI,$C20,FALSE)</f>
        <v>873874.8</v>
      </c>
      <c r="EB20" s="83">
        <f>VLOOKUP(EB$6,Conditions!$B:$AI,$C20,FALSE)</f>
        <v>873874.8</v>
      </c>
      <c r="EC20" s="83">
        <f>VLOOKUP(EC$6,Conditions!$B:$AI,$C20,FALSE)</f>
        <v>0</v>
      </c>
      <c r="ED20" s="83">
        <f>VLOOKUP(ED$6,Conditions!$B:$AI,$C20,FALSE)</f>
        <v>835016.8</v>
      </c>
      <c r="EE20" s="83">
        <f>VLOOKUP(EE$6,Conditions!$B:$AI,$C20,FALSE)</f>
        <v>0</v>
      </c>
      <c r="EF20" s="83">
        <f>VLOOKUP(EF$6,Conditions!$B:$AI,$C20,FALSE)</f>
        <v>0</v>
      </c>
      <c r="EG20" s="83">
        <f>VLOOKUP(EG$6,Conditions!$B:$AI,$C20,FALSE)</f>
        <v>0</v>
      </c>
      <c r="EH20" s="83">
        <f>VLOOKUP(EH$6,Conditions!$B:$AI,$C20,FALSE)</f>
        <v>0</v>
      </c>
      <c r="EI20" s="83">
        <f>VLOOKUP(EI$6,Conditions!$B:$AI,$C20,FALSE)</f>
        <v>0</v>
      </c>
      <c r="EJ20" s="83">
        <f>VLOOKUP(EJ$6,Conditions!$B:$AI,$C20,FALSE)</f>
        <v>0</v>
      </c>
      <c r="EK20" s="83">
        <f>VLOOKUP(EK$6,Conditions!$B:$AI,$C20,FALSE)</f>
        <v>0</v>
      </c>
      <c r="EL20" s="83">
        <f>VLOOKUP(EL$6,Conditions!$B:$AI,$C20,FALSE)</f>
        <v>0</v>
      </c>
      <c r="EM20" s="83">
        <f>VLOOKUP(EM$6,Conditions!$B:$AI,$C20,FALSE)</f>
        <v>0</v>
      </c>
      <c r="EN20" s="83"/>
      <c r="EO20" s="83"/>
      <c r="EP20" s="83"/>
    </row>
    <row r="21" spans="2:146" s="56" customFormat="1" ht="15.75" x14ac:dyDescent="0.25">
      <c r="B21" s="117" t="s">
        <v>84</v>
      </c>
      <c r="C21" s="61">
        <v>16</v>
      </c>
      <c r="D21" s="83">
        <f>VLOOKUP(D$3,Conditions!$B:$AI,$C21,FALSE)</f>
        <v>35</v>
      </c>
      <c r="E21" s="83">
        <f>VLOOKUP(E$3,Conditions!$B:$AI,$C21,FALSE)</f>
        <v>35</v>
      </c>
      <c r="F21" s="83">
        <f>VLOOKUP(F$3,Conditions!$B:$AI,$C21,FALSE)</f>
        <v>35</v>
      </c>
      <c r="G21" s="83">
        <f>VLOOKUP(G$3,Conditions!$B:$AI,$C21,FALSE)</f>
        <v>35</v>
      </c>
      <c r="H21" s="83">
        <f>VLOOKUP(H$3,Conditions!$B:$AI,$C21,FALSE)</f>
        <v>35</v>
      </c>
      <c r="I21" s="83">
        <f>VLOOKUP(I$3,Conditions!$B:$AI,$C21,FALSE)</f>
        <v>35</v>
      </c>
      <c r="J21" s="83">
        <f>VLOOKUP(J$3,Conditions!$B:$AI,$C21,FALSE)</f>
        <v>35</v>
      </c>
      <c r="K21" s="83">
        <f>VLOOKUP(K$3,Conditions!$B:$AI,$C21,FALSE)</f>
        <v>35</v>
      </c>
      <c r="L21" s="83">
        <f>VLOOKUP(L$3,Conditions!$B:$AI,$C21,FALSE)</f>
        <v>35</v>
      </c>
      <c r="M21" s="83">
        <f>VLOOKUP(M$3,Conditions!$B:$AI,$C21,FALSE)</f>
        <v>35</v>
      </c>
      <c r="N21" s="83">
        <f>VLOOKUP(N$3,Conditions!$B:$AI,$C21,FALSE)</f>
        <v>35</v>
      </c>
      <c r="O21" s="83">
        <f>VLOOKUP(O$3,Conditions!$B:$AI,$C21,FALSE)</f>
        <v>35</v>
      </c>
      <c r="P21" s="83">
        <f>VLOOKUP(P$3,Conditions!$B:$AI,$C21,FALSE)</f>
        <v>35</v>
      </c>
      <c r="Q21" s="83">
        <f>VLOOKUP(Q$3,Conditions!$B:$AI,$C21,FALSE)</f>
        <v>35</v>
      </c>
      <c r="R21" s="83">
        <f>VLOOKUP(R$3,Conditions!$B:$AI,$C21,FALSE)</f>
        <v>35</v>
      </c>
      <c r="S21" s="83">
        <f>VLOOKUP(S$3,Conditions!$B:$AI,$C21,FALSE)</f>
        <v>35</v>
      </c>
      <c r="T21" s="83">
        <f>VLOOKUP(T$3,Conditions!$B:$AI,$C21,FALSE)</f>
        <v>35</v>
      </c>
      <c r="U21" s="83">
        <f>VLOOKUP(U$3,Conditions!$B:$AI,$C21,FALSE)</f>
        <v>35</v>
      </c>
      <c r="V21" s="83">
        <f>VLOOKUP(V$3,Conditions!$B:$AI,$C21,FALSE)</f>
        <v>35</v>
      </c>
      <c r="W21" s="83">
        <f>VLOOKUP(W$3,Conditions!$B:$AI,$C21,FALSE)</f>
        <v>35</v>
      </c>
      <c r="X21" s="83">
        <f>VLOOKUP(X$3,Conditions!$B:$AI,$C21,FALSE)</f>
        <v>35</v>
      </c>
      <c r="Y21" s="83">
        <f>VLOOKUP(Y$3,Conditions!$B:$AI,$C21,FALSE)</f>
        <v>35</v>
      </c>
      <c r="Z21" s="83">
        <f>VLOOKUP(Z$3,Conditions!$B:$AI,$C21,FALSE)</f>
        <v>35</v>
      </c>
      <c r="AA21" s="83">
        <f>VLOOKUP(AA$3,Conditions!$B:$AI,$C21,FALSE)</f>
        <v>35</v>
      </c>
      <c r="AB21" s="83">
        <f>VLOOKUP(AB$3,Conditions!$B:$AI,$C21,FALSE)</f>
        <v>35</v>
      </c>
      <c r="AC21" s="83">
        <f>VLOOKUP(AC$3,Conditions!$B:$AI,$C21,FALSE)</f>
        <v>35</v>
      </c>
      <c r="AD21" s="83">
        <f>VLOOKUP(AD$3,Conditions!$B:$AI,$C21,FALSE)</f>
        <v>35</v>
      </c>
      <c r="AE21" s="83">
        <f>VLOOKUP(AE$3,Conditions!$B:$AI,$C21,FALSE)</f>
        <v>35</v>
      </c>
      <c r="AF21" s="83">
        <f>VLOOKUP(AF$3,Conditions!$B:$AI,$C21,FALSE)</f>
        <v>35</v>
      </c>
      <c r="AG21" s="83">
        <f>VLOOKUP(AG$3,Conditions!$B:$AI,$C21,FALSE)</f>
        <v>35</v>
      </c>
      <c r="AH21" s="83">
        <f>VLOOKUP(AH$3,Conditions!$B:$AI,$C21,FALSE)</f>
        <v>35</v>
      </c>
      <c r="AI21" s="83">
        <f>VLOOKUP(AI$3,Conditions!$B:$AI,$C21,FALSE)</f>
        <v>35</v>
      </c>
      <c r="AJ21" s="83">
        <f>VLOOKUP(AJ$3,Conditions!$B:$AI,$C21,FALSE)</f>
        <v>35</v>
      </c>
      <c r="AK21" s="83">
        <f>VLOOKUP(AK$3,Conditions!$B:$AI,$C21,FALSE)</f>
        <v>35</v>
      </c>
      <c r="AL21" s="83">
        <f>VLOOKUP(AL$3,Conditions!$B:$AI,$C21,FALSE)</f>
        <v>35</v>
      </c>
      <c r="AM21" s="83">
        <f>VLOOKUP(AM$3,Conditions!$B:$AI,$C21,FALSE)</f>
        <v>35</v>
      </c>
      <c r="AN21" s="83">
        <f>VLOOKUP(AN$3,Conditions!$B:$AI,$C21,FALSE)</f>
        <v>35</v>
      </c>
      <c r="AO21" s="83">
        <f>VLOOKUP(AO$3,Conditions!$B:$AI,$C21,FALSE)</f>
        <v>35</v>
      </c>
      <c r="AP21" s="83">
        <f>VLOOKUP(AP$3,Conditions!$B:$AI,$C21,FALSE)</f>
        <v>35</v>
      </c>
      <c r="AQ21" s="83">
        <f>VLOOKUP(AQ$3,Conditions!$B:$AI,$C21,FALSE)</f>
        <v>35</v>
      </c>
      <c r="AR21" s="83">
        <f>VLOOKUP(AR$3,Conditions!$B:$AI,$C21,FALSE)</f>
        <v>35</v>
      </c>
      <c r="AS21" s="83">
        <f>VLOOKUP(AS$3,Conditions!$B:$AI,$C21,FALSE)</f>
        <v>35</v>
      </c>
      <c r="AT21" s="83">
        <f>VLOOKUP(AT$3,Conditions!$B:$AI,$C21,FALSE)</f>
        <v>35</v>
      </c>
      <c r="AU21" s="83">
        <f>VLOOKUP(AU$3,Conditions!$B:$AI,$C21,FALSE)</f>
        <v>35</v>
      </c>
      <c r="AV21" s="83">
        <f>VLOOKUP(AV$3,Conditions!$B:$AI,$C21,FALSE)</f>
        <v>35</v>
      </c>
      <c r="AW21" s="83">
        <f>VLOOKUP(AW$3,Conditions!$B:$AI,$C21,FALSE)</f>
        <v>35</v>
      </c>
      <c r="AX21" s="83">
        <f>VLOOKUP(AX$3,Conditions!$B:$AI,$C21,FALSE)</f>
        <v>35</v>
      </c>
      <c r="AY21" s="83">
        <f>VLOOKUP(AY$3,Conditions!$B:$AI,$C21,FALSE)</f>
        <v>35</v>
      </c>
      <c r="AZ21" s="83">
        <f>VLOOKUP(AZ$3,Conditions!$B:$AI,$C21,FALSE)</f>
        <v>35</v>
      </c>
      <c r="BA21" s="83">
        <f>VLOOKUP(BA$3,Conditions!$B:$AI,$C21,FALSE)</f>
        <v>35</v>
      </c>
      <c r="BB21" s="83">
        <f>VLOOKUP(BB$3,Conditions!$B:$AI,$C21,FALSE)</f>
        <v>35</v>
      </c>
      <c r="BC21" s="83">
        <f>VLOOKUP(BC$3,Conditions!$B:$AI,$C21,FALSE)</f>
        <v>35</v>
      </c>
      <c r="BD21" s="83">
        <f>VLOOKUP(BD$3,Conditions!$B:$AI,$C21,FALSE)</f>
        <v>35</v>
      </c>
      <c r="BE21" s="83">
        <f>VLOOKUP(BE$3,Conditions!$B:$AI,$C21,FALSE)</f>
        <v>35</v>
      </c>
      <c r="BF21" s="83">
        <f>VLOOKUP(BF$3,Conditions!$B:$AI,$C21,FALSE)</f>
        <v>35</v>
      </c>
      <c r="BG21" s="83">
        <f>VLOOKUP(BG$3,Conditions!$B:$AI,$C21,FALSE)</f>
        <v>35</v>
      </c>
      <c r="BH21" s="83">
        <f>VLOOKUP(BH$3,Conditions!$B:$AI,$C21,FALSE)</f>
        <v>35</v>
      </c>
      <c r="BI21" s="83">
        <f>VLOOKUP(BI$3,Conditions!$B:$AI,$C21,FALSE)</f>
        <v>35</v>
      </c>
      <c r="BJ21" s="83">
        <f>VLOOKUP(BJ$3,Conditions!$B:$AI,$C21,FALSE)</f>
        <v>35</v>
      </c>
      <c r="BK21" s="83">
        <f>VLOOKUP(BK$3,Conditions!$B:$AI,$C21,FALSE)</f>
        <v>35</v>
      </c>
      <c r="BL21" s="83">
        <f>VLOOKUP(BL$3,Conditions!$B:$AI,$C21,FALSE)</f>
        <v>35</v>
      </c>
      <c r="BM21" s="83">
        <f>VLOOKUP(BM$3,Conditions!$B:$AI,$C21,FALSE)</f>
        <v>35</v>
      </c>
      <c r="BN21" s="83">
        <f>VLOOKUP(BN$3,Conditions!$B:$AI,$C21,FALSE)</f>
        <v>35</v>
      </c>
      <c r="BO21" s="83">
        <f>VLOOKUP(BO$3,Conditions!$B:$AI,$C21,FALSE)</f>
        <v>35</v>
      </c>
      <c r="BP21" s="83">
        <f>VLOOKUP(BP$3,Conditions!$B:$AI,$C21,FALSE)</f>
        <v>35</v>
      </c>
      <c r="BQ21" s="83">
        <f>VLOOKUP(BQ$3,Conditions!$B:$AI,$C21,FALSE)</f>
        <v>35</v>
      </c>
      <c r="BR21" s="83">
        <f>VLOOKUP(BR$3,Conditions!$B:$AI,$C21,FALSE)</f>
        <v>35</v>
      </c>
      <c r="BS21" s="83">
        <f>VLOOKUP(BS$3,Conditions!$B:$AI,$C21,FALSE)</f>
        <v>35</v>
      </c>
      <c r="BT21" s="83">
        <f>VLOOKUP(BT$3,Conditions!$B:$AI,$C21,FALSE)</f>
        <v>35</v>
      </c>
      <c r="BU21" s="83">
        <f>VLOOKUP(BU$3,Conditions!$B:$AI,$C21,FALSE)</f>
        <v>35</v>
      </c>
      <c r="BV21" s="83">
        <f>VLOOKUP(BV$3,Conditions!$B:$AI,$C21,FALSE)</f>
        <v>35</v>
      </c>
      <c r="BW21" s="83">
        <f>VLOOKUP(BW$3,Conditions!$B:$AI,$C21,FALSE)</f>
        <v>35</v>
      </c>
      <c r="BX21" s="83">
        <f>VLOOKUP(BX$3,Conditions!$B:$AI,$C21,FALSE)</f>
        <v>35</v>
      </c>
      <c r="BY21" s="83">
        <f>VLOOKUP(BY$3,Conditions!$B:$AI,$C21,FALSE)</f>
        <v>35</v>
      </c>
      <c r="BZ21" s="83">
        <f>VLOOKUP(BZ$3,Conditions!$B:$AI,$C21,FALSE)</f>
        <v>35</v>
      </c>
      <c r="CA21" s="83">
        <f>VLOOKUP(CA$3,Conditions!$B:$AI,$C21,FALSE)</f>
        <v>35</v>
      </c>
      <c r="CB21" s="83">
        <f>VLOOKUP(CB$3,Conditions!$B:$AI,$C21,FALSE)</f>
        <v>35</v>
      </c>
      <c r="CC21" s="83">
        <f>VLOOKUP(CC$3,Conditions!$B:$AI,$C21,FALSE)</f>
        <v>35</v>
      </c>
      <c r="CD21" s="83">
        <f>VLOOKUP(CD$3,Conditions!$B:$AI,$C21,FALSE)</f>
        <v>35</v>
      </c>
      <c r="CE21" s="83">
        <f>VLOOKUP(CE$3,Conditions!$B:$AI,$C21,FALSE)</f>
        <v>35</v>
      </c>
      <c r="CF21" s="83">
        <f>VLOOKUP(CF$3,Conditions!$B:$AI,$C21,FALSE)</f>
        <v>35</v>
      </c>
      <c r="CG21" s="83">
        <f>VLOOKUP(CG$3,Conditions!$B:$AI,$C21,FALSE)</f>
        <v>35</v>
      </c>
      <c r="CH21" s="83">
        <f>VLOOKUP(CH$3,Conditions!$B:$AI,$C21,FALSE)</f>
        <v>35</v>
      </c>
      <c r="CI21" s="83">
        <f>VLOOKUP(CI$3,Conditions!$B:$AI,$C21,FALSE)</f>
        <v>35</v>
      </c>
      <c r="CJ21" s="83">
        <f>VLOOKUP(CJ$3,Conditions!$B:$AI,$C21,FALSE)</f>
        <v>35</v>
      </c>
      <c r="CK21" s="83">
        <f>VLOOKUP(CK$3,Conditions!$B:$AI,$C21,FALSE)</f>
        <v>35</v>
      </c>
      <c r="CL21" s="83">
        <f>VLOOKUP(CL$3,Conditions!$B:$AI,$C21,FALSE)</f>
        <v>35</v>
      </c>
      <c r="CM21" s="83">
        <f>VLOOKUP(CM$3,Conditions!$B:$AI,$C21,FALSE)</f>
        <v>35</v>
      </c>
      <c r="CN21" s="83">
        <f>VLOOKUP(CN$3,Conditions!$B:$AI,$C21,FALSE)</f>
        <v>35</v>
      </c>
      <c r="CO21" s="83">
        <f>VLOOKUP(CO$3,Conditions!$B:$AI,$C21,FALSE)</f>
        <v>35</v>
      </c>
      <c r="CP21" s="83">
        <f>VLOOKUP(CP$3,Conditions!$B:$AI,$C21,FALSE)</f>
        <v>35</v>
      </c>
      <c r="CQ21" s="83">
        <f>VLOOKUP(CQ$3,Conditions!$B:$AI,$C21,FALSE)</f>
        <v>35</v>
      </c>
      <c r="CR21" s="83">
        <f>VLOOKUP(CR$3,Conditions!$B:$AI,$C21,FALSE)</f>
        <v>35</v>
      </c>
      <c r="CS21" s="83">
        <f>VLOOKUP(CS$3,Conditions!$B:$AI,$C21,FALSE)</f>
        <v>35</v>
      </c>
      <c r="CT21" s="83">
        <f>VLOOKUP(CT$3,Conditions!$B:$AI,$C21,FALSE)</f>
        <v>35</v>
      </c>
      <c r="CU21" s="83">
        <f>VLOOKUP(CU$3,Conditions!$B:$AI,$C21,FALSE)</f>
        <v>35</v>
      </c>
      <c r="CV21" s="83">
        <f>VLOOKUP(CV$3,Conditions!$B:$AI,$C21,FALSE)</f>
        <v>35</v>
      </c>
      <c r="CW21" s="83">
        <f>VLOOKUP(CW$3,Conditions!$B:$AI,$C21,FALSE)</f>
        <v>35</v>
      </c>
      <c r="CX21" s="83">
        <f>VLOOKUP(CX$3,Conditions!$B:$AI,$C21,FALSE)</f>
        <v>35</v>
      </c>
      <c r="CY21" s="83">
        <f>VLOOKUP(CY$3,Conditions!$B:$AI,$C21,FALSE)</f>
        <v>35</v>
      </c>
      <c r="CZ21" s="83">
        <f>VLOOKUP(CZ$3,Conditions!$B:$AI,$C21,FALSE)</f>
        <v>35</v>
      </c>
      <c r="DA21" s="83">
        <f>VLOOKUP(DA$3,Conditions!$B:$AI,$C21,FALSE)</f>
        <v>35</v>
      </c>
      <c r="DB21" s="83">
        <f>VLOOKUP(DB$3,Conditions!$B:$AI,$C21,FALSE)</f>
        <v>35</v>
      </c>
      <c r="DC21" s="83">
        <f>VLOOKUP(DC$3,Conditions!$B:$AI,$C21,FALSE)</f>
        <v>35</v>
      </c>
      <c r="DD21" s="83">
        <f>VLOOKUP(DD$3,Conditions!$B:$AI,$C21,FALSE)</f>
        <v>35</v>
      </c>
      <c r="DE21" s="83">
        <f>VLOOKUP(DE$3,Conditions!$B:$AI,$C21,FALSE)</f>
        <v>35</v>
      </c>
      <c r="DF21" s="83">
        <f>VLOOKUP(DF$3,Conditions!$B:$AI,$C21,FALSE)</f>
        <v>35</v>
      </c>
      <c r="DG21" s="83">
        <f>VLOOKUP(DG$3,Conditions!$B:$AI,$C21,FALSE)</f>
        <v>35</v>
      </c>
      <c r="DH21" s="83">
        <f>VLOOKUP(DH$3,Conditions!$B:$AI,$C21,FALSE)</f>
        <v>35</v>
      </c>
      <c r="DI21" s="83">
        <f>VLOOKUP(DI$3,Conditions!$B:$AI,$C21,FALSE)</f>
        <v>35</v>
      </c>
      <c r="DJ21" s="83">
        <f>VLOOKUP(DJ$3,Conditions!$B:$AI,$C21,FALSE)</f>
        <v>35</v>
      </c>
      <c r="DK21" s="83">
        <f>VLOOKUP(DK$3,Conditions!$B:$AI,$C21,FALSE)</f>
        <v>35</v>
      </c>
      <c r="DL21" s="83">
        <f>VLOOKUP(DL$3,Conditions!$B:$AI,$C21,FALSE)</f>
        <v>35</v>
      </c>
      <c r="DM21" s="83">
        <f>VLOOKUP(DM$3,Conditions!$B:$AI,$C21,FALSE)</f>
        <v>35</v>
      </c>
      <c r="DN21" s="83">
        <f>VLOOKUP(DN$3,Conditions!$B:$AI,$C21,FALSE)</f>
        <v>35</v>
      </c>
      <c r="DO21" s="83">
        <f>VLOOKUP(DO$3,Conditions!$B:$AI,$C21,FALSE)</f>
        <v>35</v>
      </c>
      <c r="DP21" s="83">
        <f>VLOOKUP(DP$3,Conditions!$B:$AI,$C21,FALSE)</f>
        <v>35</v>
      </c>
      <c r="DQ21" s="83">
        <f>VLOOKUP(DQ$3,Conditions!$B:$AI,$C21,FALSE)</f>
        <v>35</v>
      </c>
      <c r="DR21" s="83">
        <f>VLOOKUP(DR$3,Conditions!$B:$AI,$C21,FALSE)</f>
        <v>35</v>
      </c>
      <c r="DS21" s="83">
        <f>VLOOKUP(DS$3,Conditions!$B:$AI,$C21,FALSE)</f>
        <v>35</v>
      </c>
      <c r="DT21" s="83">
        <f>VLOOKUP(DT$3,Conditions!$B:$AI,$C21,FALSE)</f>
        <v>35</v>
      </c>
      <c r="DU21" s="83">
        <f>VLOOKUP(DU$3,Conditions!$B:$AI,$C21,FALSE)</f>
        <v>35</v>
      </c>
      <c r="DV21" s="83">
        <f>VLOOKUP(DV$3,Conditions!$B:$AI,$C21,FALSE)</f>
        <v>35</v>
      </c>
      <c r="DW21" s="83">
        <f>VLOOKUP(DW$3,Conditions!$B:$AI,$C21,FALSE)</f>
        <v>35</v>
      </c>
      <c r="DX21" s="83">
        <f>VLOOKUP(DX$3,Conditions!$B:$AI,$C21,FALSE)</f>
        <v>35</v>
      </c>
      <c r="DZ21" s="56" t="str">
        <f t="shared" si="22"/>
        <v>Injection Time</v>
      </c>
      <c r="EA21" s="83">
        <f>VLOOKUP(EA$6,Conditions!$B:$AI,$C21,FALSE)</f>
        <v>35</v>
      </c>
      <c r="EB21" s="83">
        <f>VLOOKUP(EB$6,Conditions!$B:$AI,$C21,FALSE)</f>
        <v>35</v>
      </c>
      <c r="EC21" s="83">
        <f>VLOOKUP(EC$6,Conditions!$B:$AI,$C21,FALSE)</f>
        <v>35</v>
      </c>
      <c r="ED21" s="83">
        <f>VLOOKUP(ED$6,Conditions!$B:$AI,$C21,FALSE)</f>
        <v>35</v>
      </c>
      <c r="EE21" s="83">
        <f>VLOOKUP(EE$6,Conditions!$B:$AI,$C21,FALSE)</f>
        <v>35</v>
      </c>
      <c r="EF21" s="83">
        <f>VLOOKUP(EF$6,Conditions!$B:$AI,$C21,FALSE)</f>
        <v>35</v>
      </c>
      <c r="EG21" s="83">
        <f>VLOOKUP(EG$6,Conditions!$B:$AI,$C21,FALSE)</f>
        <v>35</v>
      </c>
      <c r="EH21" s="83">
        <f>VLOOKUP(EH$6,Conditions!$B:$AI,$C21,FALSE)</f>
        <v>35</v>
      </c>
      <c r="EI21" s="83">
        <f>VLOOKUP(EI$6,Conditions!$B:$AI,$C21,FALSE)</f>
        <v>35</v>
      </c>
      <c r="EJ21" s="83">
        <f>VLOOKUP(EJ$6,Conditions!$B:$AI,$C21,FALSE)</f>
        <v>35</v>
      </c>
      <c r="EK21" s="83">
        <f>VLOOKUP(EK$6,Conditions!$B:$AI,$C21,FALSE)</f>
        <v>35</v>
      </c>
      <c r="EL21" s="83">
        <f>VLOOKUP(EL$6,Conditions!$B:$AI,$C21,FALSE)</f>
        <v>35</v>
      </c>
      <c r="EM21" s="83">
        <f>VLOOKUP(EM$6,Conditions!$B:$AI,$C21,FALSE)</f>
        <v>35</v>
      </c>
      <c r="EN21" s="83"/>
      <c r="EO21" s="83"/>
      <c r="EP21" s="83"/>
    </row>
    <row r="22" spans="2:146" s="56" customFormat="1" ht="15" x14ac:dyDescent="0.25">
      <c r="B22" s="62"/>
      <c r="C22" s="61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77"/>
      <c r="BO22" s="77"/>
      <c r="BP22" s="77"/>
      <c r="BQ22" s="77"/>
      <c r="BR22" s="77"/>
      <c r="BS22" s="77"/>
      <c r="BT22" s="77"/>
      <c r="BU22" s="77"/>
      <c r="BV22" s="77"/>
      <c r="BW22" s="77"/>
      <c r="BX22" s="77"/>
      <c r="BY22" s="77"/>
      <c r="BZ22" s="77"/>
      <c r="CA22" s="77"/>
      <c r="CB22" s="77"/>
      <c r="CC22" s="77"/>
      <c r="CD22" s="77"/>
      <c r="CE22" s="77"/>
      <c r="CF22" s="77"/>
      <c r="CG22" s="77"/>
      <c r="CH22" s="77"/>
      <c r="CI22" s="77"/>
      <c r="CJ22" s="77"/>
      <c r="CK22" s="77"/>
      <c r="CL22" s="77"/>
      <c r="CM22" s="77"/>
      <c r="CN22" s="77"/>
      <c r="CO22" s="77"/>
      <c r="CP22" s="77"/>
      <c r="CQ22" s="77"/>
      <c r="CR22" s="77"/>
      <c r="CS22" s="77"/>
      <c r="CT22" s="77"/>
      <c r="CU22" s="77"/>
      <c r="CV22" s="77"/>
      <c r="CW22" s="77"/>
      <c r="CX22" s="77"/>
      <c r="CY22" s="77"/>
      <c r="CZ22" s="77"/>
      <c r="DA22" s="77"/>
      <c r="DB22" s="77"/>
      <c r="DC22" s="77"/>
      <c r="DD22" s="77"/>
      <c r="DE22" s="77"/>
      <c r="DF22" s="77"/>
      <c r="DG22" s="77"/>
      <c r="DH22" s="77"/>
      <c r="DI22" s="77"/>
      <c r="DJ22" s="77"/>
      <c r="DK22" s="77"/>
      <c r="DL22" s="77"/>
      <c r="DM22" s="77"/>
      <c r="DN22" s="77"/>
      <c r="DO22" s="77"/>
      <c r="DP22" s="77"/>
      <c r="DQ22" s="77"/>
      <c r="DR22" s="77"/>
      <c r="DS22" s="77"/>
      <c r="DT22" s="77"/>
      <c r="DU22" s="77"/>
      <c r="DV22" s="77"/>
      <c r="DW22" s="77"/>
      <c r="DX22" s="77"/>
    </row>
    <row r="23" spans="2:146" s="56" customFormat="1" ht="15" x14ac:dyDescent="0.25">
      <c r="B23" s="62"/>
      <c r="C23" s="61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  <c r="BO23" s="77"/>
      <c r="BP23" s="77"/>
      <c r="BQ23" s="77"/>
      <c r="BR23" s="83">
        <v>0</v>
      </c>
      <c r="BS23" s="77"/>
      <c r="BT23" s="77"/>
      <c r="BU23" s="83">
        <v>0</v>
      </c>
      <c r="BV23" s="77"/>
      <c r="BW23" s="77"/>
      <c r="BX23" s="77"/>
      <c r="BY23" s="77"/>
      <c r="BZ23" s="77"/>
      <c r="CA23" s="77"/>
      <c r="CB23" s="77"/>
      <c r="CC23" s="77"/>
      <c r="CD23" s="77"/>
      <c r="CE23" s="77"/>
      <c r="CF23" s="77"/>
      <c r="CG23" s="77"/>
      <c r="CH23" s="77"/>
      <c r="CI23" s="77"/>
      <c r="CJ23" s="77"/>
      <c r="CK23" s="77"/>
      <c r="CL23" s="77"/>
      <c r="CM23" s="77"/>
      <c r="CN23" s="77"/>
      <c r="CO23" s="77"/>
      <c r="CP23" s="77"/>
      <c r="CQ23" s="77"/>
      <c r="CR23" s="77"/>
      <c r="CS23" s="77"/>
      <c r="CT23" s="77"/>
      <c r="CU23" s="77"/>
      <c r="CV23" s="77"/>
      <c r="CW23" s="77"/>
      <c r="CX23" s="77"/>
      <c r="CY23" s="77"/>
      <c r="CZ23" s="77"/>
      <c r="DA23" s="77"/>
      <c r="DB23" s="77"/>
      <c r="DC23" s="77"/>
      <c r="DD23" s="77"/>
      <c r="DE23" s="77"/>
      <c r="DF23" s="77"/>
      <c r="DG23" s="77"/>
      <c r="DH23" s="77"/>
      <c r="DI23" s="77"/>
      <c r="DJ23" s="77"/>
      <c r="DK23" s="77"/>
      <c r="DL23" s="77"/>
      <c r="DM23" s="77"/>
      <c r="DN23" s="77"/>
      <c r="DO23" s="77"/>
      <c r="DP23" s="77"/>
      <c r="DQ23" s="77"/>
      <c r="DR23" s="77"/>
      <c r="DS23" s="77"/>
      <c r="DT23" s="77"/>
      <c r="DU23" s="77"/>
      <c r="DV23" s="77"/>
      <c r="DW23" s="77"/>
      <c r="DX23" s="77"/>
    </row>
    <row r="24" spans="2:146" s="56" customFormat="1" ht="15" x14ac:dyDescent="0.25">
      <c r="B24" s="82" t="s">
        <v>56</v>
      </c>
      <c r="C24" s="61" t="s">
        <v>61</v>
      </c>
      <c r="BR24" s="56" t="s">
        <v>305</v>
      </c>
      <c r="BU24" s="56" t="s">
        <v>302</v>
      </c>
      <c r="CT24" s="56" t="s">
        <v>303</v>
      </c>
      <c r="DI24" s="56" t="s">
        <v>304</v>
      </c>
      <c r="DL24" s="56" t="s">
        <v>316</v>
      </c>
      <c r="DO24" s="56" t="s">
        <v>317</v>
      </c>
      <c r="DP24" s="56" t="s">
        <v>313</v>
      </c>
      <c r="DQ24" s="56" t="s">
        <v>318</v>
      </c>
      <c r="DT24" s="56" t="s">
        <v>320</v>
      </c>
      <c r="DU24" s="56" t="s">
        <v>313</v>
      </c>
      <c r="DV24" s="56" t="s">
        <v>313</v>
      </c>
      <c r="DZ24" s="56" t="str">
        <f>B24</f>
        <v>RI Peak Areas</v>
      </c>
    </row>
    <row r="25" spans="2:146" ht="15.75" x14ac:dyDescent="0.25">
      <c r="B25" s="49" t="s">
        <v>68</v>
      </c>
      <c r="C25" s="53">
        <v>6.21</v>
      </c>
      <c r="D25" s="54">
        <v>14117</v>
      </c>
      <c r="E25" s="54">
        <v>14062</v>
      </c>
      <c r="F25" s="54">
        <v>14122</v>
      </c>
      <c r="G25" s="54">
        <v>14038</v>
      </c>
      <c r="H25" s="54">
        <v>14058</v>
      </c>
      <c r="I25" s="54">
        <v>13268</v>
      </c>
      <c r="J25" s="54">
        <v>13252</v>
      </c>
      <c r="K25" s="54">
        <v>13229</v>
      </c>
      <c r="L25" s="54">
        <v>13255</v>
      </c>
      <c r="M25" s="54">
        <v>12832</v>
      </c>
      <c r="N25" s="54">
        <v>13562</v>
      </c>
      <c r="O25" s="54">
        <v>13634</v>
      </c>
      <c r="P25" s="54">
        <v>13567</v>
      </c>
      <c r="Q25" s="54">
        <v>13574</v>
      </c>
      <c r="R25" s="54">
        <v>13471</v>
      </c>
      <c r="S25" s="54">
        <v>12992</v>
      </c>
      <c r="T25" s="54">
        <v>13006</v>
      </c>
      <c r="U25" s="54">
        <v>12985</v>
      </c>
      <c r="V25" s="54">
        <v>12997</v>
      </c>
      <c r="W25" s="54">
        <v>13006</v>
      </c>
      <c r="AC25" s="54">
        <v>16070</v>
      </c>
      <c r="AD25" s="54">
        <v>15927</v>
      </c>
      <c r="AE25" s="54">
        <v>16158</v>
      </c>
      <c r="AF25" s="54">
        <v>15927</v>
      </c>
      <c r="AG25" s="54">
        <v>16158</v>
      </c>
      <c r="AH25" s="54">
        <v>17328</v>
      </c>
      <c r="AI25" s="54">
        <v>17296</v>
      </c>
      <c r="AJ25" s="54">
        <v>17308</v>
      </c>
      <c r="AK25" s="54">
        <v>17296</v>
      </c>
      <c r="AL25" s="54">
        <v>17308</v>
      </c>
      <c r="AR25" s="54">
        <v>17324</v>
      </c>
      <c r="AS25" s="54">
        <v>16763</v>
      </c>
      <c r="AT25" s="54">
        <v>17183</v>
      </c>
      <c r="AU25" s="54">
        <v>16763</v>
      </c>
      <c r="AV25" s="54">
        <v>17183</v>
      </c>
      <c r="AW25" s="55">
        <v>17333</v>
      </c>
      <c r="AX25" s="55">
        <v>17254</v>
      </c>
      <c r="AY25" s="55">
        <v>17166</v>
      </c>
      <c r="AZ25" s="55"/>
      <c r="BA25" s="55"/>
      <c r="BB25" s="55">
        <v>17249</v>
      </c>
      <c r="BC25" s="55">
        <v>17285</v>
      </c>
      <c r="BD25" s="55">
        <v>17218</v>
      </c>
      <c r="BE25" s="55"/>
      <c r="BF25" s="55"/>
      <c r="BG25" s="55">
        <v>17281</v>
      </c>
      <c r="BH25" s="55">
        <v>17216</v>
      </c>
      <c r="BI25" s="55">
        <v>17252</v>
      </c>
      <c r="BJ25" s="55">
        <v>17278</v>
      </c>
      <c r="BK25" s="55">
        <v>17218</v>
      </c>
      <c r="BL25" s="55" t="s">
        <v>301</v>
      </c>
      <c r="BM25" s="55">
        <v>17307</v>
      </c>
      <c r="BN25" s="55">
        <v>17361</v>
      </c>
      <c r="BO25" s="55">
        <v>17258</v>
      </c>
      <c r="BP25" s="55">
        <v>17356</v>
      </c>
      <c r="BQ25" s="54">
        <v>16951</v>
      </c>
      <c r="BR25" s="54">
        <v>16982</v>
      </c>
      <c r="BS25" s="54">
        <v>16847</v>
      </c>
      <c r="BT25" s="54">
        <v>17068</v>
      </c>
      <c r="BU25" s="54">
        <v>17048</v>
      </c>
      <c r="BV25" s="54">
        <v>17151</v>
      </c>
      <c r="BW25" s="54">
        <v>17384</v>
      </c>
      <c r="BX25" s="54">
        <v>17151</v>
      </c>
      <c r="BY25" s="54">
        <v>17290</v>
      </c>
      <c r="BZ25" s="54">
        <v>17229</v>
      </c>
      <c r="CA25" s="54">
        <v>17210</v>
      </c>
      <c r="CB25" s="54">
        <v>17100</v>
      </c>
      <c r="CC25" s="54">
        <v>17215</v>
      </c>
      <c r="CD25" s="54">
        <v>17608</v>
      </c>
      <c r="CE25" s="54">
        <v>17140</v>
      </c>
      <c r="CF25" s="54">
        <v>17143</v>
      </c>
      <c r="CG25" s="54">
        <v>17184</v>
      </c>
      <c r="CH25" s="54">
        <v>17206</v>
      </c>
      <c r="CI25" s="54">
        <v>17316</v>
      </c>
      <c r="CJ25" s="54">
        <v>17290</v>
      </c>
      <c r="CK25" s="54">
        <v>17126</v>
      </c>
      <c r="CL25" s="54">
        <v>17123</v>
      </c>
      <c r="CM25" s="54">
        <v>17303</v>
      </c>
      <c r="CN25" s="54">
        <v>17140</v>
      </c>
      <c r="CO25" s="54">
        <v>17225</v>
      </c>
      <c r="CP25" s="54">
        <v>17152</v>
      </c>
      <c r="CQ25" s="54">
        <v>17188</v>
      </c>
      <c r="CR25" s="54">
        <v>17300</v>
      </c>
      <c r="CS25" s="54">
        <v>17192</v>
      </c>
      <c r="CT25" s="54">
        <v>17136</v>
      </c>
      <c r="CU25" s="54">
        <v>17158</v>
      </c>
      <c r="CV25" s="54">
        <v>17112</v>
      </c>
      <c r="CW25" s="54">
        <v>16899</v>
      </c>
      <c r="CX25" s="54">
        <v>17063</v>
      </c>
      <c r="CY25" s="54">
        <v>17139</v>
      </c>
      <c r="CZ25" s="54">
        <v>17118</v>
      </c>
      <c r="DA25" s="54">
        <v>17106</v>
      </c>
      <c r="DB25" s="54">
        <v>17117</v>
      </c>
      <c r="DC25" s="54">
        <v>17130</v>
      </c>
      <c r="DD25" s="54">
        <v>17071</v>
      </c>
      <c r="DE25" s="51">
        <v>17128</v>
      </c>
      <c r="DF25" s="54">
        <v>17282</v>
      </c>
      <c r="DG25" s="54">
        <v>17184</v>
      </c>
      <c r="DH25" s="54">
        <v>17269</v>
      </c>
      <c r="DI25" s="54">
        <v>17259</v>
      </c>
      <c r="DJ25" s="51"/>
      <c r="DO25" s="51"/>
      <c r="DT25" s="51"/>
      <c r="DZ25" s="56" t="str">
        <f>B25</f>
        <v>mobile phase</v>
      </c>
      <c r="EA25" s="122">
        <f t="shared" ref="EA25:EM27" si="23">IFERROR(AVERAGEIF($D$6:$DY$6,EA$6,$D25:$DY25),"")</f>
        <v>13623.3</v>
      </c>
      <c r="EB25" s="122">
        <f t="shared" si="23"/>
        <v>13623.3</v>
      </c>
      <c r="EC25" s="122">
        <f t="shared" si="23"/>
        <v>13561.6</v>
      </c>
      <c r="ED25" s="122">
        <f t="shared" si="23"/>
        <v>12997.2</v>
      </c>
      <c r="EE25" s="25" t="str">
        <f t="shared" si="23"/>
        <v/>
      </c>
      <c r="EF25" s="25">
        <f t="shared" si="23"/>
        <v>16048</v>
      </c>
      <c r="EG25" s="25">
        <f t="shared" si="23"/>
        <v>17307.2</v>
      </c>
      <c r="EH25" s="25" t="str">
        <f t="shared" si="23"/>
        <v/>
      </c>
      <c r="EI25" s="25">
        <f t="shared" si="23"/>
        <v>17043.2</v>
      </c>
      <c r="EJ25" s="25">
        <f t="shared" si="23"/>
        <v>17251</v>
      </c>
      <c r="EK25" s="25">
        <f t="shared" si="23"/>
        <v>17250.666666666668</v>
      </c>
      <c r="EL25" s="25">
        <f t="shared" si="23"/>
        <v>17249</v>
      </c>
      <c r="EM25" s="25">
        <f t="shared" si="23"/>
        <v>17320.5</v>
      </c>
      <c r="EN25" s="25"/>
      <c r="EO25" s="25"/>
      <c r="EP25" s="25"/>
    </row>
    <row r="26" spans="2:146" ht="15.75" x14ac:dyDescent="0.25">
      <c r="B26" s="49" t="s">
        <v>78</v>
      </c>
      <c r="C26" s="53">
        <v>8.5</v>
      </c>
      <c r="D26" s="54">
        <v>1184</v>
      </c>
      <c r="E26" s="54">
        <v>1171</v>
      </c>
      <c r="F26" s="54">
        <v>1156</v>
      </c>
      <c r="G26" s="54">
        <v>1213</v>
      </c>
      <c r="H26" s="54">
        <v>1161</v>
      </c>
      <c r="I26" s="54">
        <v>1079</v>
      </c>
      <c r="J26" s="54">
        <v>958</v>
      </c>
      <c r="K26" s="54">
        <v>1099</v>
      </c>
      <c r="L26" s="54">
        <v>1144</v>
      </c>
      <c r="M26" s="54">
        <v>1644</v>
      </c>
      <c r="S26" s="54">
        <v>1808</v>
      </c>
      <c r="T26" s="54">
        <v>1740</v>
      </c>
      <c r="U26" s="54">
        <v>1794</v>
      </c>
      <c r="V26" s="54">
        <v>1812</v>
      </c>
      <c r="W26" s="54">
        <v>1841</v>
      </c>
      <c r="AC26" s="54">
        <v>2264</v>
      </c>
      <c r="AD26" s="54">
        <v>2138</v>
      </c>
      <c r="AE26" s="54">
        <v>2179</v>
      </c>
      <c r="AF26" s="54">
        <v>2138</v>
      </c>
      <c r="AG26" s="54">
        <v>2179</v>
      </c>
      <c r="BQ26" s="54">
        <v>267</v>
      </c>
      <c r="BR26" s="54">
        <v>1027</v>
      </c>
      <c r="BS26" s="54">
        <v>338</v>
      </c>
      <c r="BT26" s="54">
        <v>304</v>
      </c>
      <c r="BU26" s="54">
        <v>285</v>
      </c>
      <c r="BV26" s="54">
        <v>989</v>
      </c>
      <c r="BW26" s="54">
        <v>632</v>
      </c>
      <c r="BX26" s="54">
        <v>799</v>
      </c>
      <c r="BY26" s="54">
        <v>589</v>
      </c>
      <c r="BZ26" s="54">
        <v>641</v>
      </c>
      <c r="CA26" s="54">
        <v>1132</v>
      </c>
      <c r="CB26" s="54">
        <v>1080</v>
      </c>
      <c r="CC26" s="54">
        <v>1259</v>
      </c>
      <c r="CD26" s="54">
        <v>1086</v>
      </c>
      <c r="CE26" s="54">
        <v>1052</v>
      </c>
      <c r="CF26" s="54">
        <v>1766</v>
      </c>
      <c r="CG26" s="54">
        <v>1770</v>
      </c>
      <c r="CH26" s="54">
        <v>1423</v>
      </c>
      <c r="CI26" s="54">
        <v>1380</v>
      </c>
      <c r="CJ26" s="54">
        <v>1465</v>
      </c>
      <c r="CK26" s="54">
        <v>2107</v>
      </c>
      <c r="CL26" s="54">
        <v>1502</v>
      </c>
      <c r="CM26" s="54">
        <v>1537</v>
      </c>
      <c r="CN26" s="54">
        <v>1541</v>
      </c>
      <c r="CO26" s="54">
        <v>1882</v>
      </c>
      <c r="CP26" s="54">
        <v>1880</v>
      </c>
      <c r="CQ26" s="54">
        <v>1821</v>
      </c>
      <c r="CR26" s="54">
        <v>1774</v>
      </c>
      <c r="CS26" s="54">
        <v>1815</v>
      </c>
      <c r="CT26" s="54">
        <v>1921</v>
      </c>
      <c r="CU26" s="54">
        <v>2678</v>
      </c>
      <c r="CV26" s="54">
        <v>1931</v>
      </c>
      <c r="CW26" s="54">
        <v>2638</v>
      </c>
      <c r="CX26" s="54">
        <v>2114</v>
      </c>
      <c r="CY26" s="54">
        <v>1873</v>
      </c>
      <c r="CZ26" s="54">
        <v>1908</v>
      </c>
      <c r="DA26" s="54">
        <v>1932</v>
      </c>
      <c r="DB26" s="54">
        <v>1928</v>
      </c>
      <c r="DC26" s="54">
        <v>1934</v>
      </c>
      <c r="DD26" s="54">
        <v>1942</v>
      </c>
      <c r="DE26" s="54">
        <v>1847</v>
      </c>
      <c r="DF26" s="54">
        <v>1985</v>
      </c>
      <c r="DG26" s="54">
        <v>2036</v>
      </c>
      <c r="DH26" s="54">
        <v>1911</v>
      </c>
      <c r="DI26" s="54">
        <v>1868</v>
      </c>
      <c r="DZ26" s="56" t="str">
        <f>B26</f>
        <v>??a</v>
      </c>
      <c r="EA26" s="122">
        <f t="shared" si="23"/>
        <v>1180.9000000000001</v>
      </c>
      <c r="EB26" s="122">
        <f t="shared" si="23"/>
        <v>1180.9000000000001</v>
      </c>
      <c r="EC26" s="122" t="str">
        <f t="shared" si="23"/>
        <v/>
      </c>
      <c r="ED26" s="122">
        <f t="shared" si="23"/>
        <v>1799</v>
      </c>
      <c r="EE26" s="25" t="str">
        <f t="shared" si="23"/>
        <v/>
      </c>
      <c r="EF26" s="25">
        <f t="shared" si="23"/>
        <v>2179.6</v>
      </c>
      <c r="EG26" s="25" t="str">
        <f t="shared" si="23"/>
        <v/>
      </c>
      <c r="EH26" s="25" t="str">
        <f t="shared" si="23"/>
        <v/>
      </c>
      <c r="EI26" s="25" t="str">
        <f t="shared" si="23"/>
        <v/>
      </c>
      <c r="EJ26" s="25" t="str">
        <f t="shared" si="23"/>
        <v/>
      </c>
      <c r="EK26" s="25" t="str">
        <f t="shared" si="23"/>
        <v/>
      </c>
      <c r="EL26" s="25" t="str">
        <f t="shared" si="23"/>
        <v/>
      </c>
      <c r="EM26" s="25" t="str">
        <f t="shared" si="23"/>
        <v/>
      </c>
      <c r="EN26" s="25"/>
      <c r="EO26" s="25"/>
      <c r="EP26" s="25"/>
    </row>
    <row r="27" spans="2:146" ht="15.75" x14ac:dyDescent="0.25">
      <c r="B27" s="49" t="s">
        <v>100</v>
      </c>
      <c r="C27" s="53">
        <v>10.833</v>
      </c>
      <c r="D27" s="54">
        <v>848</v>
      </c>
      <c r="E27" s="54">
        <v>917</v>
      </c>
      <c r="F27" s="54">
        <v>777</v>
      </c>
      <c r="G27" s="54">
        <v>982</v>
      </c>
      <c r="H27" s="54">
        <v>942</v>
      </c>
      <c r="I27" s="54">
        <v>850</v>
      </c>
      <c r="J27" s="54">
        <v>958</v>
      </c>
      <c r="K27" s="54">
        <v>806</v>
      </c>
      <c r="L27" s="54">
        <v>996</v>
      </c>
      <c r="M27" s="54">
        <v>599</v>
      </c>
      <c r="S27" s="54">
        <v>1162</v>
      </c>
      <c r="T27" s="54">
        <v>1043</v>
      </c>
      <c r="U27" s="54">
        <v>1073</v>
      </c>
      <c r="V27" s="54">
        <v>1076</v>
      </c>
      <c r="W27" s="54">
        <v>1087</v>
      </c>
      <c r="AC27" s="54">
        <v>1374</v>
      </c>
      <c r="AD27" s="54">
        <v>1228</v>
      </c>
      <c r="AE27" s="54">
        <v>1308</v>
      </c>
      <c r="AF27" s="54">
        <v>1228</v>
      </c>
      <c r="AG27" s="54">
        <v>1308</v>
      </c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55"/>
      <c r="BJ27" s="55"/>
      <c r="BK27" s="55"/>
      <c r="BL27" s="55"/>
      <c r="BM27" s="55"/>
      <c r="BN27" s="55"/>
      <c r="BO27" s="55"/>
      <c r="BP27" s="55"/>
      <c r="BQ27" s="54">
        <v>3645</v>
      </c>
      <c r="BR27" s="54">
        <v>4959</v>
      </c>
      <c r="BS27" s="54">
        <v>3897</v>
      </c>
      <c r="BT27" s="54">
        <v>3612</v>
      </c>
      <c r="BU27" s="54">
        <v>3980</v>
      </c>
      <c r="BV27" s="54">
        <v>3104</v>
      </c>
      <c r="BW27" s="54">
        <v>2316</v>
      </c>
      <c r="BX27" s="54">
        <v>3705</v>
      </c>
      <c r="BY27" s="54">
        <v>2156</v>
      </c>
      <c r="BZ27" s="54">
        <v>2223</v>
      </c>
      <c r="CA27" s="54">
        <v>2806</v>
      </c>
      <c r="CB27" s="54">
        <v>3307</v>
      </c>
      <c r="CC27" s="54">
        <v>2585</v>
      </c>
      <c r="CD27" s="54">
        <v>2789</v>
      </c>
      <c r="CE27" s="54">
        <v>2460</v>
      </c>
      <c r="CF27" s="54">
        <v>2263</v>
      </c>
      <c r="CG27" s="54">
        <v>3313</v>
      </c>
      <c r="CH27" s="54">
        <v>2150</v>
      </c>
      <c r="CI27" s="54">
        <v>2384</v>
      </c>
      <c r="CJ27" s="54">
        <v>2072</v>
      </c>
      <c r="CK27" s="54">
        <v>3084</v>
      </c>
      <c r="CL27" s="54">
        <v>2283</v>
      </c>
      <c r="CM27" s="54">
        <v>2056</v>
      </c>
      <c r="CN27" s="54">
        <v>2119</v>
      </c>
      <c r="CO27" s="54">
        <v>1921</v>
      </c>
      <c r="CP27" s="54">
        <v>1857</v>
      </c>
      <c r="CQ27" s="54">
        <v>2087</v>
      </c>
      <c r="CR27" s="54">
        <v>1575</v>
      </c>
      <c r="CS27" s="54">
        <v>2529</v>
      </c>
      <c r="CT27" s="54">
        <v>1942</v>
      </c>
      <c r="CU27" s="54">
        <v>2146</v>
      </c>
      <c r="CV27" s="54">
        <v>2147</v>
      </c>
      <c r="CW27" s="54">
        <v>3076</v>
      </c>
      <c r="CX27" s="54">
        <v>1760</v>
      </c>
      <c r="CY27" s="54">
        <v>2176</v>
      </c>
      <c r="CZ27" s="54">
        <v>1159</v>
      </c>
      <c r="DA27" s="54">
        <v>1085</v>
      </c>
      <c r="DB27" s="54">
        <v>1300</v>
      </c>
      <c r="DC27" s="54">
        <v>1194</v>
      </c>
      <c r="DD27" s="54">
        <v>1278</v>
      </c>
      <c r="DE27" s="54">
        <v>996</v>
      </c>
      <c r="DF27" s="54">
        <v>1044</v>
      </c>
      <c r="DG27" s="54">
        <v>1200</v>
      </c>
      <c r="DH27" s="54">
        <v>949</v>
      </c>
      <c r="DI27" s="54">
        <v>1013</v>
      </c>
      <c r="DZ27" s="56" t="str">
        <f>B27</f>
        <v>??1</v>
      </c>
      <c r="EA27" s="122">
        <f t="shared" si="23"/>
        <v>867.5</v>
      </c>
      <c r="EB27" s="122">
        <f t="shared" si="23"/>
        <v>867.5</v>
      </c>
      <c r="EC27" s="122" t="str">
        <f t="shared" si="23"/>
        <v/>
      </c>
      <c r="ED27" s="122">
        <f t="shared" si="23"/>
        <v>1088.2</v>
      </c>
      <c r="EE27" s="25" t="str">
        <f t="shared" si="23"/>
        <v/>
      </c>
      <c r="EF27" s="25">
        <f t="shared" si="23"/>
        <v>1289.2</v>
      </c>
      <c r="EG27" s="25" t="str">
        <f t="shared" si="23"/>
        <v/>
      </c>
      <c r="EH27" s="25" t="str">
        <f t="shared" si="23"/>
        <v/>
      </c>
      <c r="EI27" s="25" t="str">
        <f t="shared" si="23"/>
        <v/>
      </c>
      <c r="EJ27" s="25" t="str">
        <f t="shared" si="23"/>
        <v/>
      </c>
      <c r="EK27" s="25" t="str">
        <f t="shared" si="23"/>
        <v/>
      </c>
      <c r="EL27" s="25" t="str">
        <f t="shared" si="23"/>
        <v/>
      </c>
      <c r="EM27" s="25" t="str">
        <f t="shared" si="23"/>
        <v/>
      </c>
      <c r="EN27" s="25"/>
      <c r="EO27" s="25"/>
      <c r="EP27" s="25"/>
    </row>
    <row r="28" spans="2:146" ht="15.75" x14ac:dyDescent="0.25">
      <c r="B28" s="50" t="s">
        <v>69</v>
      </c>
      <c r="C28" s="57">
        <v>12.88</v>
      </c>
      <c r="D28" s="54">
        <v>835802</v>
      </c>
      <c r="E28" s="54">
        <v>836476</v>
      </c>
      <c r="F28" s="54">
        <v>836158</v>
      </c>
      <c r="G28" s="54">
        <v>824733</v>
      </c>
      <c r="H28" s="54">
        <v>833669</v>
      </c>
      <c r="I28" s="54">
        <v>806089</v>
      </c>
      <c r="J28" s="54">
        <v>808037</v>
      </c>
      <c r="K28" s="54">
        <v>812516</v>
      </c>
      <c r="L28" s="54">
        <v>815375</v>
      </c>
      <c r="M28" s="54">
        <v>677133</v>
      </c>
      <c r="S28" s="54">
        <v>649911</v>
      </c>
      <c r="T28" s="54">
        <v>650274</v>
      </c>
      <c r="U28" s="54">
        <v>649674</v>
      </c>
      <c r="V28" s="54">
        <v>650458</v>
      </c>
      <c r="W28" s="54">
        <v>650332</v>
      </c>
      <c r="X28" s="54">
        <v>687375</v>
      </c>
      <c r="Y28" s="54">
        <v>688667</v>
      </c>
      <c r="Z28" s="54">
        <v>687787</v>
      </c>
      <c r="AA28" s="54">
        <v>688667</v>
      </c>
      <c r="AB28" s="54">
        <v>687787</v>
      </c>
      <c r="AC28" s="54">
        <v>789551</v>
      </c>
      <c r="AD28" s="54">
        <v>790411</v>
      </c>
      <c r="AE28" s="54">
        <v>791557</v>
      </c>
      <c r="AF28" s="54">
        <v>790411</v>
      </c>
      <c r="AG28" s="54">
        <v>791557</v>
      </c>
      <c r="AH28" s="54">
        <v>6885505</v>
      </c>
      <c r="AI28" s="54">
        <v>688939</v>
      </c>
      <c r="AJ28" s="54">
        <v>688831</v>
      </c>
      <c r="AK28" s="54">
        <v>688939</v>
      </c>
      <c r="AL28" s="54">
        <v>688831</v>
      </c>
      <c r="AR28" s="54">
        <v>494031</v>
      </c>
      <c r="AS28" s="54">
        <v>493277</v>
      </c>
      <c r="AT28" s="54">
        <v>494877</v>
      </c>
      <c r="AU28" s="54">
        <v>493277</v>
      </c>
      <c r="AV28" s="54">
        <v>494877</v>
      </c>
      <c r="AW28" s="54">
        <v>252773</v>
      </c>
      <c r="AX28" s="54">
        <v>253354</v>
      </c>
      <c r="AY28" s="54">
        <v>253008</v>
      </c>
      <c r="AZ28" s="54">
        <v>253038</v>
      </c>
      <c r="BA28" s="54">
        <v>253055</v>
      </c>
      <c r="BB28" s="54">
        <v>252260</v>
      </c>
      <c r="BC28" s="54">
        <v>253634</v>
      </c>
      <c r="BG28" s="55">
        <v>253243</v>
      </c>
      <c r="BH28" s="55">
        <v>253394</v>
      </c>
      <c r="BI28" s="54">
        <v>253581</v>
      </c>
      <c r="BL28" s="55">
        <v>253064</v>
      </c>
      <c r="BM28" s="55">
        <v>253263</v>
      </c>
      <c r="BN28" s="54">
        <v>253076</v>
      </c>
      <c r="BQ28" s="54">
        <v>221803</v>
      </c>
      <c r="BR28" s="54">
        <v>223488</v>
      </c>
      <c r="BS28" s="54">
        <v>222593</v>
      </c>
      <c r="BT28" s="54">
        <v>222867</v>
      </c>
      <c r="BU28" s="54">
        <v>222356</v>
      </c>
      <c r="BV28" s="54">
        <v>228890</v>
      </c>
      <c r="BW28" s="54">
        <v>228593</v>
      </c>
      <c r="BX28" s="54">
        <v>228214</v>
      </c>
      <c r="BY28" s="54">
        <v>228435</v>
      </c>
      <c r="BZ28" s="54">
        <v>228286</v>
      </c>
      <c r="CA28" s="54">
        <v>237896</v>
      </c>
      <c r="CB28" s="54">
        <v>236665</v>
      </c>
      <c r="CC28" s="54">
        <v>236939</v>
      </c>
      <c r="CD28" s="54">
        <v>237696</v>
      </c>
      <c r="CE28" s="54">
        <v>236822</v>
      </c>
      <c r="CF28" s="54">
        <v>222346</v>
      </c>
      <c r="CG28" s="54">
        <v>222117</v>
      </c>
      <c r="CH28" s="54">
        <v>222189</v>
      </c>
      <c r="CI28" s="54">
        <v>222040</v>
      </c>
      <c r="CJ28" s="54">
        <v>221961</v>
      </c>
      <c r="CK28" s="54">
        <v>222003</v>
      </c>
      <c r="CL28" s="54">
        <v>220849</v>
      </c>
      <c r="CM28" s="54">
        <v>219967</v>
      </c>
      <c r="CN28" s="54">
        <v>221163</v>
      </c>
      <c r="CO28" s="54">
        <v>220415</v>
      </c>
      <c r="CP28" s="54">
        <v>208315</v>
      </c>
      <c r="CQ28" s="54">
        <v>207889</v>
      </c>
      <c r="CR28" s="54">
        <v>208160</v>
      </c>
      <c r="CS28" s="54">
        <v>208180</v>
      </c>
      <c r="CT28" s="54">
        <v>207532</v>
      </c>
      <c r="CU28" s="54">
        <v>201724</v>
      </c>
      <c r="CV28" s="54">
        <v>200463</v>
      </c>
      <c r="CW28" s="54">
        <v>200609</v>
      </c>
      <c r="CX28" s="54">
        <v>201358</v>
      </c>
      <c r="CY28" s="54">
        <v>201202</v>
      </c>
      <c r="CZ28" s="54">
        <v>193796</v>
      </c>
      <c r="DA28" s="54">
        <v>194169</v>
      </c>
      <c r="DB28" s="54">
        <v>194290</v>
      </c>
      <c r="DC28" s="54">
        <v>194180</v>
      </c>
      <c r="DD28" s="54">
        <v>194480</v>
      </c>
      <c r="DE28" s="54">
        <v>186197</v>
      </c>
      <c r="DF28" s="54">
        <v>185868</v>
      </c>
      <c r="DG28" s="54">
        <v>185667</v>
      </c>
      <c r="DH28" s="54">
        <v>185353</v>
      </c>
      <c r="DI28" s="54">
        <v>185749</v>
      </c>
      <c r="DY28" s="55">
        <v>253903</v>
      </c>
      <c r="DZ28" s="55">
        <v>253895</v>
      </c>
      <c r="EA28" s="54">
        <v>253675</v>
      </c>
      <c r="EB28" s="54">
        <v>253992</v>
      </c>
      <c r="EC28" s="54">
        <v>253920</v>
      </c>
      <c r="ED28" s="54">
        <v>254468</v>
      </c>
      <c r="EE28" s="54">
        <v>254592</v>
      </c>
      <c r="EF28" s="54">
        <v>254684</v>
      </c>
      <c r="EG28" s="54">
        <v>253967</v>
      </c>
      <c r="EH28" s="54">
        <v>254312</v>
      </c>
      <c r="EI28" s="25">
        <f t="shared" ref="EI28:EI37" si="24">IFERROR(AVERAGEIF($D$6:$DY$6,EI$6,$D28:$DY28),"")</f>
        <v>494067.8</v>
      </c>
      <c r="EJ28" s="54">
        <v>254684</v>
      </c>
      <c r="EK28" s="54">
        <v>253967</v>
      </c>
      <c r="EL28" s="54">
        <v>254312</v>
      </c>
      <c r="EM28" s="25">
        <f t="shared" ref="EM28:EM37" si="25">IFERROR(AVERAGEIF($D$6:$DY$6,EM$6,$D28:$DY28),"")</f>
        <v>253134.33333333334</v>
      </c>
      <c r="EN28" s="25"/>
      <c r="EO28" s="25"/>
      <c r="EP28" s="25"/>
    </row>
    <row r="29" spans="2:146" ht="15.75" x14ac:dyDescent="0.25">
      <c r="B29" s="50" t="s">
        <v>71</v>
      </c>
      <c r="C29" s="57">
        <v>15.63</v>
      </c>
      <c r="X29" s="54">
        <v>598870</v>
      </c>
      <c r="Y29" s="54">
        <v>599853</v>
      </c>
      <c r="Z29" s="54">
        <v>599108</v>
      </c>
      <c r="AA29" s="54">
        <v>599853</v>
      </c>
      <c r="AB29" s="54">
        <v>599108</v>
      </c>
      <c r="AC29" s="55"/>
      <c r="AD29" s="55"/>
      <c r="AF29" s="55"/>
      <c r="AH29" s="55">
        <v>598495</v>
      </c>
      <c r="AI29" s="55">
        <v>600277</v>
      </c>
      <c r="AJ29" s="54">
        <v>600439</v>
      </c>
      <c r="AK29" s="55">
        <v>600277</v>
      </c>
      <c r="AL29" s="54">
        <v>600439</v>
      </c>
      <c r="AM29" s="55"/>
      <c r="AN29" s="55"/>
      <c r="AP29" s="55"/>
      <c r="AR29" s="55">
        <v>328582</v>
      </c>
      <c r="AS29" s="55">
        <v>328472</v>
      </c>
      <c r="AT29" s="54">
        <v>328679</v>
      </c>
      <c r="AU29" s="55">
        <v>328472</v>
      </c>
      <c r="AV29" s="54">
        <v>328679</v>
      </c>
      <c r="AW29" s="55"/>
      <c r="AX29" s="55"/>
      <c r="AZ29" s="55"/>
      <c r="BB29" s="55"/>
      <c r="BC29" s="55"/>
      <c r="BE29" s="55"/>
      <c r="BG29" s="55"/>
      <c r="BH29" s="55"/>
      <c r="BJ29" s="55"/>
      <c r="BL29" s="55"/>
      <c r="BM29" s="55"/>
      <c r="BO29" s="55"/>
      <c r="BQ29" s="54">
        <v>412</v>
      </c>
      <c r="BR29" s="54">
        <v>1022</v>
      </c>
      <c r="BS29" s="54">
        <v>880</v>
      </c>
      <c r="BT29" s="54">
        <v>859</v>
      </c>
      <c r="BU29" s="54">
        <v>1135</v>
      </c>
      <c r="BV29" s="54">
        <v>567</v>
      </c>
      <c r="BW29" s="54">
        <v>348</v>
      </c>
      <c r="BX29" s="54">
        <v>465</v>
      </c>
      <c r="BY29" s="54">
        <v>615</v>
      </c>
      <c r="BZ29" s="54">
        <v>498</v>
      </c>
      <c r="CA29" s="54">
        <v>699</v>
      </c>
      <c r="CB29" s="54">
        <v>700</v>
      </c>
      <c r="CC29" s="54">
        <v>637</v>
      </c>
      <c r="CD29" s="54">
        <v>844</v>
      </c>
      <c r="CE29" s="54">
        <v>946</v>
      </c>
      <c r="CF29" s="54">
        <v>1762</v>
      </c>
      <c r="CG29" s="54">
        <v>2029</v>
      </c>
      <c r="CH29" s="54">
        <v>1214</v>
      </c>
      <c r="CI29" s="54">
        <v>1920</v>
      </c>
      <c r="CJ29" s="54">
        <v>2823</v>
      </c>
      <c r="CK29" s="54">
        <v>2413</v>
      </c>
      <c r="CL29" s="54">
        <v>1584</v>
      </c>
      <c r="CM29" s="54">
        <v>1635</v>
      </c>
      <c r="CN29" s="54">
        <v>2954</v>
      </c>
      <c r="CO29" s="54">
        <v>2091</v>
      </c>
      <c r="CP29" s="54">
        <v>2569</v>
      </c>
      <c r="CQ29" s="54">
        <v>2520</v>
      </c>
      <c r="CR29" s="54">
        <v>2414</v>
      </c>
      <c r="CS29" s="54">
        <v>3212</v>
      </c>
      <c r="CT29" s="54">
        <v>2180</v>
      </c>
      <c r="CU29" s="54">
        <v>3199</v>
      </c>
      <c r="CV29" s="54">
        <v>2517</v>
      </c>
      <c r="CW29" s="54">
        <v>2413</v>
      </c>
      <c r="CX29" s="54">
        <v>3389</v>
      </c>
      <c r="CY29" s="54">
        <v>2671</v>
      </c>
      <c r="CZ29" s="54">
        <v>3227</v>
      </c>
      <c r="DA29" s="54">
        <v>3519</v>
      </c>
      <c r="DB29" s="54">
        <v>3256</v>
      </c>
      <c r="DC29" s="54">
        <v>3144</v>
      </c>
      <c r="DD29" s="54">
        <v>3407</v>
      </c>
      <c r="DE29" s="54">
        <v>3265</v>
      </c>
      <c r="DF29" s="54">
        <v>3117</v>
      </c>
      <c r="DG29" s="54">
        <v>3104</v>
      </c>
      <c r="DH29" s="54">
        <v>3126</v>
      </c>
      <c r="DI29" s="54">
        <v>3574</v>
      </c>
      <c r="DZ29" s="56" t="str">
        <f t="shared" ref="DZ29:DZ37" si="26">B29</f>
        <v>ethylene glycol</v>
      </c>
      <c r="EA29" s="122" t="str">
        <f t="shared" ref="EA29:EH37" si="27">IFERROR(AVERAGEIF($D$6:$DY$6,EA$6,$D29:$DY29),"")</f>
        <v/>
      </c>
      <c r="EB29" s="122" t="str">
        <f t="shared" si="27"/>
        <v/>
      </c>
      <c r="EC29" s="122" t="str">
        <f t="shared" si="27"/>
        <v/>
      </c>
      <c r="ED29" s="122" t="str">
        <f t="shared" si="27"/>
        <v/>
      </c>
      <c r="EE29" s="25">
        <f t="shared" si="27"/>
        <v>599358.4</v>
      </c>
      <c r="EF29" s="25" t="str">
        <f t="shared" si="27"/>
        <v/>
      </c>
      <c r="EG29" s="25">
        <f t="shared" si="27"/>
        <v>599985.4</v>
      </c>
      <c r="EH29" s="25" t="str">
        <f t="shared" si="27"/>
        <v/>
      </c>
      <c r="EI29" s="25">
        <f t="shared" si="24"/>
        <v>328576.8</v>
      </c>
      <c r="EJ29" s="25" t="str">
        <f t="shared" ref="EJ29:EL37" si="28">IFERROR(AVERAGEIF($D$6:$DY$6,EJ$6,$D29:$DY29),"")</f>
        <v/>
      </c>
      <c r="EK29" s="25" t="str">
        <f t="shared" si="28"/>
        <v/>
      </c>
      <c r="EL29" s="25" t="str">
        <f t="shared" si="28"/>
        <v/>
      </c>
      <c r="EM29" s="25" t="str">
        <f t="shared" si="25"/>
        <v/>
      </c>
      <c r="EN29" s="25"/>
      <c r="EO29" s="25"/>
      <c r="EP29" s="25"/>
    </row>
    <row r="30" spans="2:146" ht="15.75" x14ac:dyDescent="0.25">
      <c r="B30" s="50" t="s">
        <v>70</v>
      </c>
      <c r="C30" s="60">
        <v>16.329999999999998</v>
      </c>
      <c r="D30" s="54">
        <v>17976</v>
      </c>
      <c r="E30" s="54">
        <v>17427</v>
      </c>
      <c r="F30" s="54">
        <v>17329</v>
      </c>
      <c r="G30" s="54">
        <v>17907</v>
      </c>
      <c r="H30" s="54">
        <v>17499</v>
      </c>
      <c r="I30" s="54">
        <v>14287</v>
      </c>
      <c r="J30" s="54">
        <v>16429</v>
      </c>
      <c r="K30" s="54">
        <v>16914</v>
      </c>
      <c r="L30" s="54">
        <v>16806</v>
      </c>
      <c r="M30" s="54">
        <v>42351</v>
      </c>
      <c r="S30" s="54">
        <v>87769</v>
      </c>
      <c r="T30" s="54">
        <v>88064</v>
      </c>
      <c r="U30" s="54">
        <v>87802</v>
      </c>
      <c r="V30" s="54">
        <v>88076</v>
      </c>
      <c r="W30" s="55">
        <v>87815</v>
      </c>
      <c r="AC30" s="55">
        <v>92544</v>
      </c>
      <c r="AD30" s="55">
        <v>94365</v>
      </c>
      <c r="AE30" s="54">
        <v>92616</v>
      </c>
      <c r="AF30" s="55">
        <v>94365</v>
      </c>
      <c r="AG30" s="54">
        <v>92616</v>
      </c>
      <c r="AH30" s="55"/>
      <c r="AI30" s="55"/>
      <c r="AM30" s="55"/>
      <c r="AN30" s="55"/>
      <c r="AP30" s="55"/>
      <c r="AR30" s="55">
        <v>291703</v>
      </c>
      <c r="AS30" s="55">
        <v>291571</v>
      </c>
      <c r="AT30" s="54">
        <v>291605</v>
      </c>
      <c r="AU30" s="55">
        <v>291571</v>
      </c>
      <c r="AV30" s="54">
        <v>291605</v>
      </c>
      <c r="AW30" s="55"/>
      <c r="AX30" s="55"/>
      <c r="AZ30" s="55"/>
      <c r="BB30" s="55"/>
      <c r="BC30" s="55"/>
      <c r="BG30" s="55"/>
      <c r="BH30" s="55"/>
      <c r="BJ30" s="55"/>
      <c r="BL30" s="55"/>
      <c r="BM30" s="55"/>
      <c r="BO30" s="55"/>
      <c r="BQ30" s="55">
        <v>2046</v>
      </c>
      <c r="BR30" s="54">
        <v>2690</v>
      </c>
      <c r="BS30" s="54">
        <v>2696</v>
      </c>
      <c r="BT30" s="54">
        <v>2410</v>
      </c>
      <c r="BU30" s="54">
        <v>3031</v>
      </c>
      <c r="BV30" s="54">
        <v>3680</v>
      </c>
      <c r="BW30" s="54">
        <v>3309</v>
      </c>
      <c r="BX30" s="54">
        <v>3315</v>
      </c>
      <c r="BY30" s="54">
        <v>3438</v>
      </c>
      <c r="BZ30" s="54">
        <v>3367</v>
      </c>
      <c r="CA30" s="54">
        <v>5579</v>
      </c>
      <c r="CB30" s="54">
        <v>5581</v>
      </c>
      <c r="CC30" s="54">
        <v>5224</v>
      </c>
      <c r="CD30" s="54">
        <v>5678</v>
      </c>
      <c r="CE30" s="54">
        <v>5637</v>
      </c>
      <c r="CF30" s="54">
        <v>8487</v>
      </c>
      <c r="CG30" s="54">
        <v>8735</v>
      </c>
      <c r="CH30" s="54">
        <v>8060</v>
      </c>
      <c r="CI30" s="54">
        <v>8574</v>
      </c>
      <c r="CJ30" s="54">
        <v>9885</v>
      </c>
      <c r="CK30" s="54">
        <v>10366</v>
      </c>
      <c r="CL30" s="54">
        <v>9456</v>
      </c>
      <c r="CM30" s="54">
        <v>9582</v>
      </c>
      <c r="CN30" s="54">
        <v>10276</v>
      </c>
      <c r="CO30" s="54">
        <v>9945</v>
      </c>
      <c r="CP30" s="54">
        <v>13152</v>
      </c>
      <c r="CQ30" s="54">
        <v>13423</v>
      </c>
      <c r="CR30" s="54">
        <v>13157</v>
      </c>
      <c r="CS30" s="54">
        <v>13773</v>
      </c>
      <c r="CT30" s="54">
        <v>13269</v>
      </c>
      <c r="CU30" s="54">
        <v>14374</v>
      </c>
      <c r="CV30" s="54">
        <v>13741</v>
      </c>
      <c r="CW30" s="54">
        <v>13486</v>
      </c>
      <c r="CX30" s="54">
        <v>14432</v>
      </c>
      <c r="CY30" s="54">
        <v>13912</v>
      </c>
      <c r="CZ30" s="54">
        <v>16415</v>
      </c>
      <c r="DA30" s="54">
        <v>16811</v>
      </c>
      <c r="DB30" s="54">
        <v>16394</v>
      </c>
      <c r="DC30" s="54">
        <v>16288</v>
      </c>
      <c r="DD30" s="54">
        <v>16857</v>
      </c>
      <c r="DE30" s="54">
        <v>13953</v>
      </c>
      <c r="DF30" s="54">
        <v>14100</v>
      </c>
      <c r="DG30" s="54">
        <v>13912</v>
      </c>
      <c r="DH30" s="54">
        <v>13995</v>
      </c>
      <c r="DI30" s="54">
        <v>14429</v>
      </c>
      <c r="DZ30" s="56" t="str">
        <f t="shared" si="26"/>
        <v>1,2-propanediol</v>
      </c>
      <c r="EA30" s="122">
        <f t="shared" si="27"/>
        <v>19492.5</v>
      </c>
      <c r="EB30" s="122">
        <f t="shared" si="27"/>
        <v>19492.5</v>
      </c>
      <c r="EC30" s="122" t="str">
        <f t="shared" si="27"/>
        <v/>
      </c>
      <c r="ED30" s="122">
        <f t="shared" si="27"/>
        <v>87905.2</v>
      </c>
      <c r="EE30" s="25" t="str">
        <f t="shared" si="27"/>
        <v/>
      </c>
      <c r="EF30" s="25">
        <f t="shared" si="27"/>
        <v>93301.2</v>
      </c>
      <c r="EG30" s="25" t="str">
        <f t="shared" si="27"/>
        <v/>
      </c>
      <c r="EH30" s="25" t="str">
        <f t="shared" si="27"/>
        <v/>
      </c>
      <c r="EI30" s="25">
        <f t="shared" si="24"/>
        <v>291611</v>
      </c>
      <c r="EJ30" s="25" t="str">
        <f t="shared" si="28"/>
        <v/>
      </c>
      <c r="EK30" s="25" t="str">
        <f t="shared" si="28"/>
        <v/>
      </c>
      <c r="EL30" s="25" t="str">
        <f t="shared" si="28"/>
        <v/>
      </c>
      <c r="EM30" s="25" t="str">
        <f t="shared" si="25"/>
        <v/>
      </c>
      <c r="EN30" s="25"/>
      <c r="EO30" s="25"/>
      <c r="EP30" s="25"/>
    </row>
    <row r="31" spans="2:146" ht="15.75" x14ac:dyDescent="0.25">
      <c r="B31" s="49" t="s">
        <v>72</v>
      </c>
      <c r="C31" s="53">
        <v>16.899999999999999</v>
      </c>
      <c r="AC31" s="55"/>
      <c r="AD31" s="55"/>
      <c r="AF31" s="55"/>
      <c r="AH31" s="55"/>
      <c r="AI31" s="55"/>
      <c r="AM31" s="55"/>
      <c r="AN31" s="55"/>
      <c r="AR31" s="55"/>
      <c r="AS31" s="55"/>
      <c r="AW31" s="55"/>
      <c r="AX31" s="55"/>
      <c r="AZ31" s="55"/>
      <c r="BB31" s="55"/>
      <c r="BC31" s="55"/>
      <c r="BG31" s="55"/>
      <c r="BH31" s="55"/>
      <c r="BL31" s="55"/>
      <c r="BM31" s="55"/>
      <c r="BV31" s="54">
        <v>141</v>
      </c>
      <c r="BW31" s="54">
        <v>142</v>
      </c>
      <c r="BX31" s="54">
        <v>121</v>
      </c>
      <c r="BY31" s="54">
        <v>143</v>
      </c>
      <c r="BZ31" s="54">
        <v>148</v>
      </c>
      <c r="CA31" s="54">
        <v>222</v>
      </c>
      <c r="CB31" s="54">
        <v>186</v>
      </c>
      <c r="CC31" s="54">
        <v>137</v>
      </c>
      <c r="CD31" s="54">
        <v>287</v>
      </c>
      <c r="CE31" s="54">
        <v>240</v>
      </c>
      <c r="CF31" s="54">
        <v>342</v>
      </c>
      <c r="CG31" s="54">
        <v>466</v>
      </c>
      <c r="CH31" s="54">
        <v>263</v>
      </c>
      <c r="CI31" s="54">
        <v>430</v>
      </c>
      <c r="CJ31" s="54">
        <v>1290</v>
      </c>
      <c r="CK31" s="54">
        <v>488</v>
      </c>
      <c r="CL31" s="54">
        <v>221</v>
      </c>
      <c r="CM31" s="54">
        <v>353</v>
      </c>
      <c r="CN31" s="54">
        <v>547</v>
      </c>
      <c r="CO31" s="54">
        <v>347</v>
      </c>
      <c r="CP31" s="54">
        <v>243</v>
      </c>
      <c r="CQ31" s="54">
        <v>329</v>
      </c>
      <c r="CR31" s="54">
        <v>345</v>
      </c>
      <c r="CS31" s="54">
        <v>453</v>
      </c>
      <c r="CT31" s="54">
        <v>294</v>
      </c>
      <c r="CU31" s="54">
        <v>491</v>
      </c>
      <c r="CV31" s="54">
        <v>234</v>
      </c>
      <c r="CW31" s="54">
        <v>101</v>
      </c>
      <c r="CX31" s="54">
        <v>395</v>
      </c>
      <c r="CY31" s="54">
        <v>233</v>
      </c>
      <c r="CZ31" s="54">
        <v>280</v>
      </c>
      <c r="DA31" s="54">
        <v>402</v>
      </c>
      <c r="DB31" s="54">
        <v>242</v>
      </c>
      <c r="DC31" s="54">
        <v>275</v>
      </c>
      <c r="DE31" s="54">
        <v>217</v>
      </c>
      <c r="DF31" s="54">
        <v>334</v>
      </c>
      <c r="DG31" s="54">
        <v>232</v>
      </c>
      <c r="DH31" s="54">
        <v>260</v>
      </c>
      <c r="DI31" s="54">
        <v>350</v>
      </c>
      <c r="DZ31" s="56" t="str">
        <f t="shared" si="26"/>
        <v>1,3-propanediol</v>
      </c>
      <c r="EA31" s="122" t="str">
        <f t="shared" si="27"/>
        <v/>
      </c>
      <c r="EB31" s="122" t="str">
        <f t="shared" si="27"/>
        <v/>
      </c>
      <c r="EC31" s="122" t="str">
        <f t="shared" si="27"/>
        <v/>
      </c>
      <c r="ED31" s="122" t="str">
        <f t="shared" si="27"/>
        <v/>
      </c>
      <c r="EE31" s="25" t="str">
        <f t="shared" si="27"/>
        <v/>
      </c>
      <c r="EF31" s="25" t="str">
        <f t="shared" si="27"/>
        <v/>
      </c>
      <c r="EG31" s="25" t="str">
        <f t="shared" si="27"/>
        <v/>
      </c>
      <c r="EH31" s="25" t="str">
        <f t="shared" si="27"/>
        <v/>
      </c>
      <c r="EI31" s="25" t="str">
        <f t="shared" si="24"/>
        <v/>
      </c>
      <c r="EJ31" s="25" t="str">
        <f t="shared" si="28"/>
        <v/>
      </c>
      <c r="EK31" s="25" t="str">
        <f t="shared" si="28"/>
        <v/>
      </c>
      <c r="EL31" s="25" t="str">
        <f t="shared" si="28"/>
        <v/>
      </c>
      <c r="EM31" s="25" t="str">
        <f t="shared" si="25"/>
        <v/>
      </c>
      <c r="EN31" s="25"/>
      <c r="EO31" s="25"/>
      <c r="EP31" s="25"/>
    </row>
    <row r="32" spans="2:146" ht="15.75" x14ac:dyDescent="0.25">
      <c r="B32" s="50" t="s">
        <v>73</v>
      </c>
      <c r="C32" s="57">
        <v>17.28</v>
      </c>
      <c r="AC32" s="55"/>
      <c r="AD32" s="55"/>
      <c r="AF32" s="55"/>
      <c r="AH32" s="55"/>
      <c r="AI32" s="55"/>
      <c r="AM32" s="55"/>
      <c r="AN32" s="55"/>
      <c r="AR32" s="55"/>
      <c r="AS32" s="55"/>
      <c r="AW32" s="55"/>
      <c r="AX32" s="55"/>
      <c r="AZ32" s="55"/>
      <c r="BB32" s="55"/>
      <c r="BC32" s="55"/>
      <c r="BG32" s="55"/>
      <c r="BH32" s="55"/>
      <c r="BL32" s="55"/>
      <c r="BM32" s="55"/>
      <c r="BQ32" s="54">
        <v>250</v>
      </c>
      <c r="BR32" s="54">
        <v>67</v>
      </c>
      <c r="BS32" s="54">
        <v>66</v>
      </c>
      <c r="BT32" s="54">
        <v>185</v>
      </c>
      <c r="BV32" s="54">
        <v>369</v>
      </c>
      <c r="BW32" s="54">
        <v>350</v>
      </c>
      <c r="BX32" s="54">
        <v>483</v>
      </c>
      <c r="BY32" s="54">
        <v>445</v>
      </c>
      <c r="BZ32" s="54">
        <v>421</v>
      </c>
      <c r="CA32" s="54">
        <v>323</v>
      </c>
      <c r="CB32" s="54">
        <v>466</v>
      </c>
      <c r="CC32" s="54">
        <v>591</v>
      </c>
      <c r="CD32" s="54">
        <v>410</v>
      </c>
      <c r="CE32" s="54">
        <v>303</v>
      </c>
      <c r="CF32" s="54">
        <v>264</v>
      </c>
      <c r="CG32" s="54">
        <v>139</v>
      </c>
      <c r="CH32" s="54">
        <v>349</v>
      </c>
      <c r="CI32" s="54">
        <v>157</v>
      </c>
      <c r="CK32" s="54">
        <v>90</v>
      </c>
      <c r="CL32" s="54">
        <v>335</v>
      </c>
      <c r="CM32" s="54">
        <v>241</v>
      </c>
      <c r="CN32" s="54">
        <v>68</v>
      </c>
      <c r="CO32" s="54">
        <v>267</v>
      </c>
      <c r="CP32" s="54">
        <v>506</v>
      </c>
      <c r="CQ32" s="54">
        <v>256</v>
      </c>
      <c r="CR32" s="54">
        <v>291</v>
      </c>
      <c r="CS32" s="54">
        <v>87</v>
      </c>
      <c r="CT32" s="54">
        <v>347</v>
      </c>
      <c r="CU32" s="54">
        <v>215</v>
      </c>
      <c r="CV32" s="54">
        <v>697</v>
      </c>
      <c r="CW32" s="54">
        <v>1275</v>
      </c>
      <c r="CX32" s="54">
        <v>190</v>
      </c>
      <c r="CY32" s="54">
        <v>477</v>
      </c>
      <c r="CZ32" s="54">
        <v>316</v>
      </c>
      <c r="DA32" s="54">
        <v>249</v>
      </c>
      <c r="DB32" s="54">
        <v>382</v>
      </c>
      <c r="DC32" s="54">
        <v>290</v>
      </c>
      <c r="DD32" s="54">
        <v>335</v>
      </c>
      <c r="DE32" s="54">
        <v>421</v>
      </c>
      <c r="DF32" s="54">
        <v>313</v>
      </c>
      <c r="DG32" s="54">
        <v>401</v>
      </c>
      <c r="DH32" s="54">
        <v>298</v>
      </c>
      <c r="DI32" s="54">
        <v>279</v>
      </c>
      <c r="DJ32" s="54">
        <v>98</v>
      </c>
      <c r="DK32" s="54">
        <v>72</v>
      </c>
      <c r="DZ32" s="56" t="str">
        <f t="shared" si="26"/>
        <v>1-propanol</v>
      </c>
      <c r="EA32" s="122" t="str">
        <f t="shared" si="27"/>
        <v/>
      </c>
      <c r="EB32" s="122" t="str">
        <f t="shared" si="27"/>
        <v/>
      </c>
      <c r="EC32" s="122" t="str">
        <f t="shared" si="27"/>
        <v/>
      </c>
      <c r="ED32" s="122" t="str">
        <f t="shared" si="27"/>
        <v/>
      </c>
      <c r="EE32" s="25" t="str">
        <f t="shared" si="27"/>
        <v/>
      </c>
      <c r="EF32" s="25" t="str">
        <f t="shared" si="27"/>
        <v/>
      </c>
      <c r="EG32" s="25" t="str">
        <f t="shared" si="27"/>
        <v/>
      </c>
      <c r="EH32" s="25" t="str">
        <f t="shared" si="27"/>
        <v/>
      </c>
      <c r="EI32" s="25" t="str">
        <f t="shared" si="24"/>
        <v/>
      </c>
      <c r="EJ32" s="25" t="str">
        <f t="shared" si="28"/>
        <v/>
      </c>
      <c r="EK32" s="25" t="str">
        <f t="shared" si="28"/>
        <v/>
      </c>
      <c r="EL32" s="25" t="str">
        <f t="shared" si="28"/>
        <v/>
      </c>
      <c r="EM32" s="25" t="str">
        <f t="shared" si="25"/>
        <v/>
      </c>
      <c r="EN32" s="25"/>
      <c r="EO32" s="25"/>
      <c r="EP32" s="25"/>
    </row>
    <row r="33" spans="1:146" ht="15.75" x14ac:dyDescent="0.25">
      <c r="B33" s="50" t="s">
        <v>74</v>
      </c>
      <c r="C33" s="57">
        <v>18.5</v>
      </c>
      <c r="BV33" s="54">
        <v>185</v>
      </c>
      <c r="BW33" s="54">
        <v>153</v>
      </c>
      <c r="BX33" s="54">
        <v>122</v>
      </c>
      <c r="BY33" s="54">
        <v>466</v>
      </c>
      <c r="CA33" s="54">
        <v>132</v>
      </c>
      <c r="CB33" s="54">
        <v>392</v>
      </c>
      <c r="CC33" s="54">
        <v>500</v>
      </c>
      <c r="CE33" s="54">
        <v>90</v>
      </c>
      <c r="CF33" s="54">
        <v>197</v>
      </c>
      <c r="DZ33" s="56" t="str">
        <f t="shared" si="26"/>
        <v>methanol</v>
      </c>
      <c r="EA33" s="122" t="str">
        <f t="shared" si="27"/>
        <v/>
      </c>
      <c r="EB33" s="122" t="str">
        <f t="shared" si="27"/>
        <v/>
      </c>
      <c r="EC33" s="122" t="str">
        <f t="shared" si="27"/>
        <v/>
      </c>
      <c r="ED33" s="122" t="str">
        <f t="shared" si="27"/>
        <v/>
      </c>
      <c r="EE33" s="25" t="str">
        <f t="shared" si="27"/>
        <v/>
      </c>
      <c r="EF33" s="25" t="str">
        <f t="shared" si="27"/>
        <v/>
      </c>
      <c r="EG33" s="25" t="str">
        <f t="shared" si="27"/>
        <v/>
      </c>
      <c r="EH33" s="25" t="str">
        <f t="shared" si="27"/>
        <v/>
      </c>
      <c r="EI33" s="25" t="str">
        <f t="shared" si="24"/>
        <v/>
      </c>
      <c r="EJ33" s="25" t="str">
        <f t="shared" si="28"/>
        <v/>
      </c>
      <c r="EK33" s="25" t="str">
        <f t="shared" si="28"/>
        <v/>
      </c>
      <c r="EL33" s="25" t="str">
        <f t="shared" si="28"/>
        <v/>
      </c>
      <c r="EM33" s="25" t="str">
        <f t="shared" si="25"/>
        <v/>
      </c>
      <c r="EN33" s="25"/>
      <c r="EO33" s="25"/>
      <c r="EP33" s="25"/>
    </row>
    <row r="34" spans="1:146" ht="15.75" x14ac:dyDescent="0.25">
      <c r="B34" s="50" t="s">
        <v>75</v>
      </c>
      <c r="C34" s="57">
        <v>20.350000000000001</v>
      </c>
      <c r="CK34" s="54">
        <v>102</v>
      </c>
      <c r="DZ34" s="56" t="str">
        <f t="shared" si="26"/>
        <v>ethanol</v>
      </c>
      <c r="EA34" s="122" t="str">
        <f t="shared" si="27"/>
        <v/>
      </c>
      <c r="EB34" s="122" t="str">
        <f t="shared" si="27"/>
        <v/>
      </c>
      <c r="EC34" s="122" t="str">
        <f t="shared" si="27"/>
        <v/>
      </c>
      <c r="ED34" s="122" t="str">
        <f t="shared" si="27"/>
        <v/>
      </c>
      <c r="EE34" s="25" t="str">
        <f t="shared" si="27"/>
        <v/>
      </c>
      <c r="EF34" s="25" t="str">
        <f t="shared" si="27"/>
        <v/>
      </c>
      <c r="EG34" s="25" t="str">
        <f t="shared" si="27"/>
        <v/>
      </c>
      <c r="EH34" s="25" t="str">
        <f t="shared" si="27"/>
        <v/>
      </c>
      <c r="EI34" s="25" t="str">
        <f t="shared" si="24"/>
        <v/>
      </c>
      <c r="EJ34" s="25" t="str">
        <f t="shared" si="28"/>
        <v/>
      </c>
      <c r="EK34" s="25" t="str">
        <f t="shared" si="28"/>
        <v/>
      </c>
      <c r="EL34" s="25" t="str">
        <f t="shared" si="28"/>
        <v/>
      </c>
      <c r="EM34" s="25" t="str">
        <f t="shared" si="25"/>
        <v/>
      </c>
      <c r="EN34" s="25"/>
      <c r="EO34" s="25"/>
      <c r="EP34" s="25"/>
    </row>
    <row r="35" spans="1:146" ht="15.75" x14ac:dyDescent="0.25">
      <c r="B35" s="50" t="s">
        <v>76</v>
      </c>
      <c r="C35" s="123">
        <v>20.55</v>
      </c>
      <c r="D35" s="54">
        <v>412</v>
      </c>
      <c r="E35" s="54">
        <v>590</v>
      </c>
      <c r="F35" s="54">
        <v>574</v>
      </c>
      <c r="G35" s="54">
        <v>421</v>
      </c>
      <c r="H35" s="54">
        <v>468</v>
      </c>
      <c r="I35" s="54">
        <v>479</v>
      </c>
      <c r="J35" s="54">
        <v>469</v>
      </c>
      <c r="K35" s="54">
        <v>439</v>
      </c>
      <c r="L35" s="54">
        <v>347</v>
      </c>
      <c r="M35" s="54">
        <v>2558</v>
      </c>
      <c r="S35" s="54">
        <v>7284</v>
      </c>
      <c r="T35" s="54">
        <v>7154</v>
      </c>
      <c r="U35" s="54">
        <v>7294</v>
      </c>
      <c r="V35" s="54">
        <v>7200</v>
      </c>
      <c r="W35" s="54">
        <v>7294</v>
      </c>
      <c r="AC35" s="54">
        <v>8856</v>
      </c>
      <c r="AD35" s="54">
        <v>8729</v>
      </c>
      <c r="AE35" s="54">
        <v>8602</v>
      </c>
      <c r="AF35" s="54">
        <v>8729</v>
      </c>
      <c r="AG35" s="54">
        <v>8602</v>
      </c>
      <c r="BV35" s="54">
        <v>147</v>
      </c>
      <c r="BW35" s="54">
        <v>372</v>
      </c>
      <c r="CA35" s="54">
        <v>119</v>
      </c>
      <c r="CB35" s="54">
        <v>217</v>
      </c>
      <c r="CC35" s="54">
        <v>169</v>
      </c>
      <c r="CD35" s="54">
        <v>241</v>
      </c>
      <c r="CE35" s="54">
        <v>234</v>
      </c>
      <c r="CF35" s="54">
        <v>327</v>
      </c>
      <c r="CG35" s="54">
        <v>312</v>
      </c>
      <c r="CH35" s="54">
        <v>153</v>
      </c>
      <c r="CI35" s="54">
        <v>153</v>
      </c>
      <c r="CK35" s="54">
        <v>843</v>
      </c>
      <c r="CL35" s="54">
        <v>388</v>
      </c>
      <c r="CM35" s="54">
        <v>502</v>
      </c>
      <c r="CN35" s="54">
        <v>489</v>
      </c>
      <c r="CO35" s="54">
        <v>318</v>
      </c>
      <c r="CP35" s="54">
        <v>226</v>
      </c>
      <c r="CQ35" s="54">
        <v>528</v>
      </c>
      <c r="CR35" s="54">
        <v>615</v>
      </c>
      <c r="CS35" s="54">
        <v>452</v>
      </c>
      <c r="CT35" s="54">
        <v>716</v>
      </c>
      <c r="CU35" s="54">
        <v>782</v>
      </c>
      <c r="CV35" s="54">
        <v>432</v>
      </c>
      <c r="CW35" s="54">
        <v>257</v>
      </c>
      <c r="CX35" s="54">
        <v>386</v>
      </c>
      <c r="CY35" s="54">
        <v>707</v>
      </c>
      <c r="CZ35" s="54">
        <v>714</v>
      </c>
      <c r="DA35" s="54">
        <v>742</v>
      </c>
      <c r="DC35" s="54">
        <v>654</v>
      </c>
      <c r="DD35" s="54">
        <v>718</v>
      </c>
      <c r="DE35" s="54">
        <v>751</v>
      </c>
      <c r="DF35" s="54">
        <v>814</v>
      </c>
      <c r="DG35" s="54">
        <v>746</v>
      </c>
      <c r="DH35" s="54">
        <v>648</v>
      </c>
      <c r="DI35" s="54">
        <v>524</v>
      </c>
      <c r="DZ35" s="56" t="str">
        <f t="shared" si="26"/>
        <v>acetone</v>
      </c>
      <c r="EA35" s="122">
        <f t="shared" si="27"/>
        <v>675.7</v>
      </c>
      <c r="EB35" s="122">
        <f t="shared" si="27"/>
        <v>675.7</v>
      </c>
      <c r="EC35" s="122" t="str">
        <f t="shared" si="27"/>
        <v/>
      </c>
      <c r="ED35" s="122">
        <f t="shared" si="27"/>
        <v>7245.2</v>
      </c>
      <c r="EE35" s="25" t="str">
        <f t="shared" si="27"/>
        <v/>
      </c>
      <c r="EF35" s="25">
        <f t="shared" si="27"/>
        <v>8703.6</v>
      </c>
      <c r="EG35" s="25" t="str">
        <f t="shared" si="27"/>
        <v/>
      </c>
      <c r="EH35" s="25" t="str">
        <f t="shared" si="27"/>
        <v/>
      </c>
      <c r="EI35" s="25" t="str">
        <f t="shared" si="24"/>
        <v/>
      </c>
      <c r="EJ35" s="25" t="str">
        <f t="shared" si="28"/>
        <v/>
      </c>
      <c r="EK35" s="25" t="str">
        <f t="shared" si="28"/>
        <v/>
      </c>
      <c r="EL35" s="25" t="str">
        <f t="shared" si="28"/>
        <v/>
      </c>
      <c r="EM35" s="25" t="str">
        <f t="shared" si="25"/>
        <v/>
      </c>
      <c r="EN35" s="25"/>
      <c r="EO35" s="25"/>
      <c r="EP35" s="25"/>
    </row>
    <row r="36" spans="1:146" ht="15.75" x14ac:dyDescent="0.25">
      <c r="B36" s="50" t="s">
        <v>77</v>
      </c>
      <c r="C36" s="59">
        <v>22.3</v>
      </c>
      <c r="D36" s="54">
        <v>2509</v>
      </c>
      <c r="E36" s="54">
        <v>1638</v>
      </c>
      <c r="F36" s="54">
        <v>1900</v>
      </c>
      <c r="G36" s="54">
        <v>1775</v>
      </c>
      <c r="H36" s="54">
        <v>1945</v>
      </c>
      <c r="I36" s="54">
        <v>564</v>
      </c>
      <c r="J36" s="54">
        <v>356</v>
      </c>
      <c r="K36" s="54">
        <v>371</v>
      </c>
      <c r="L36" s="54">
        <v>466</v>
      </c>
      <c r="M36" s="54">
        <v>613</v>
      </c>
      <c r="S36" s="54">
        <v>4202</v>
      </c>
      <c r="T36" s="54">
        <v>3867</v>
      </c>
      <c r="U36" s="54">
        <v>3944</v>
      </c>
      <c r="V36" s="54">
        <v>3811</v>
      </c>
      <c r="W36" s="54">
        <v>3966</v>
      </c>
      <c r="AC36" s="54">
        <v>4854</v>
      </c>
      <c r="AD36" s="54">
        <v>4935</v>
      </c>
      <c r="AE36" s="54">
        <v>4846</v>
      </c>
      <c r="AF36" s="54">
        <v>4935</v>
      </c>
      <c r="AG36" s="54">
        <v>4846</v>
      </c>
      <c r="BQ36" s="54">
        <v>192</v>
      </c>
      <c r="BR36" s="54">
        <v>338</v>
      </c>
      <c r="BS36" s="54">
        <v>181</v>
      </c>
      <c r="BT36" s="54">
        <v>147</v>
      </c>
      <c r="BV36" s="54">
        <v>177</v>
      </c>
      <c r="BW36" s="54">
        <v>296</v>
      </c>
      <c r="BX36" s="54">
        <v>371</v>
      </c>
      <c r="CA36" s="54">
        <v>506</v>
      </c>
      <c r="CB36" s="54">
        <v>141</v>
      </c>
      <c r="CC36" s="54">
        <v>372</v>
      </c>
      <c r="CF36" s="54">
        <v>129</v>
      </c>
      <c r="CG36" s="54">
        <v>314</v>
      </c>
      <c r="CH36" s="54">
        <v>448</v>
      </c>
      <c r="CI36" s="54">
        <v>342</v>
      </c>
      <c r="CJ36" s="54">
        <v>1895</v>
      </c>
      <c r="CK36" s="54">
        <v>702</v>
      </c>
      <c r="CL36" s="54">
        <v>758</v>
      </c>
      <c r="CM36" s="54">
        <v>322</v>
      </c>
      <c r="CN36" s="54">
        <v>345</v>
      </c>
      <c r="CO36" s="54">
        <v>618</v>
      </c>
      <c r="CR36" s="54">
        <v>295</v>
      </c>
      <c r="CS36" s="54">
        <v>262</v>
      </c>
      <c r="CT36" s="54">
        <v>288</v>
      </c>
      <c r="CU36" s="54">
        <v>561</v>
      </c>
      <c r="CV36" s="54">
        <v>332</v>
      </c>
      <c r="CX36" s="54">
        <v>59</v>
      </c>
      <c r="CY36" s="54">
        <v>536</v>
      </c>
      <c r="CZ36" s="54">
        <v>471</v>
      </c>
      <c r="DA36" s="54">
        <v>348</v>
      </c>
      <c r="DB36" s="54">
        <v>400</v>
      </c>
      <c r="DC36" s="54">
        <v>321</v>
      </c>
      <c r="DD36" s="54">
        <v>398</v>
      </c>
      <c r="DE36" s="54">
        <v>277</v>
      </c>
      <c r="DF36" s="54">
        <v>153</v>
      </c>
      <c r="DG36" s="54">
        <v>359</v>
      </c>
      <c r="DH36" s="54">
        <v>347</v>
      </c>
      <c r="DZ36" s="56" t="str">
        <f t="shared" si="26"/>
        <v>2-propanol</v>
      </c>
      <c r="EA36" s="122">
        <f t="shared" si="27"/>
        <v>1213.7</v>
      </c>
      <c r="EB36" s="122">
        <f t="shared" si="27"/>
        <v>1213.7</v>
      </c>
      <c r="EC36" s="122" t="str">
        <f t="shared" si="27"/>
        <v/>
      </c>
      <c r="ED36" s="122">
        <f t="shared" si="27"/>
        <v>3958</v>
      </c>
      <c r="EE36" s="25" t="str">
        <f t="shared" si="27"/>
        <v/>
      </c>
      <c r="EF36" s="25">
        <f t="shared" si="27"/>
        <v>4883.2</v>
      </c>
      <c r="EG36" s="25" t="str">
        <f t="shared" si="27"/>
        <v/>
      </c>
      <c r="EH36" s="25" t="str">
        <f t="shared" si="27"/>
        <v/>
      </c>
      <c r="EI36" s="25" t="str">
        <f t="shared" si="24"/>
        <v/>
      </c>
      <c r="EJ36" s="25" t="str">
        <f t="shared" si="28"/>
        <v/>
      </c>
      <c r="EK36" s="25" t="str">
        <f t="shared" si="28"/>
        <v/>
      </c>
      <c r="EL36" s="25" t="str">
        <f t="shared" si="28"/>
        <v/>
      </c>
      <c r="EM36" s="25" t="str">
        <f t="shared" si="25"/>
        <v/>
      </c>
      <c r="EN36" s="25"/>
      <c r="EO36" s="25"/>
      <c r="EP36" s="25"/>
    </row>
    <row r="37" spans="1:146" ht="15.75" x14ac:dyDescent="0.25">
      <c r="B37" s="49" t="s">
        <v>79</v>
      </c>
      <c r="C37" s="53">
        <v>26.254000000000001</v>
      </c>
      <c r="D37" s="54">
        <v>3745</v>
      </c>
      <c r="E37" s="54">
        <v>3811</v>
      </c>
      <c r="F37" s="54">
        <v>3632</v>
      </c>
      <c r="G37" s="54">
        <v>3656</v>
      </c>
      <c r="H37" s="54">
        <v>3585</v>
      </c>
      <c r="I37" s="54">
        <v>2569</v>
      </c>
      <c r="J37" s="54">
        <v>2792</v>
      </c>
      <c r="K37" s="54">
        <v>2425</v>
      </c>
      <c r="L37" s="54">
        <v>2786</v>
      </c>
      <c r="M37" s="54">
        <v>7030</v>
      </c>
      <c r="S37" s="54">
        <v>18445</v>
      </c>
      <c r="T37" s="54">
        <v>18462</v>
      </c>
      <c r="U37" s="54">
        <v>18074</v>
      </c>
      <c r="V37" s="54">
        <v>18163</v>
      </c>
      <c r="W37" s="54">
        <v>18736</v>
      </c>
      <c r="AC37" s="54">
        <v>21586</v>
      </c>
      <c r="AD37" s="54">
        <v>21631</v>
      </c>
      <c r="AE37" s="54">
        <v>21315</v>
      </c>
      <c r="AF37" s="54">
        <v>21631</v>
      </c>
      <c r="AG37" s="54">
        <v>21315</v>
      </c>
      <c r="BQ37" s="54">
        <v>322</v>
      </c>
      <c r="BR37" s="86">
        <v>204</v>
      </c>
      <c r="BS37" s="86">
        <v>217</v>
      </c>
      <c r="BT37" s="54">
        <v>115</v>
      </c>
      <c r="BU37" s="54">
        <v>110</v>
      </c>
      <c r="BV37" s="54">
        <v>398</v>
      </c>
      <c r="BW37" s="54">
        <v>440</v>
      </c>
      <c r="BX37" s="54">
        <v>94</v>
      </c>
      <c r="BY37" s="54">
        <v>546</v>
      </c>
      <c r="BZ37" s="54">
        <v>256</v>
      </c>
      <c r="CA37" s="54">
        <v>744</v>
      </c>
      <c r="CB37" s="54">
        <v>540</v>
      </c>
      <c r="CC37" s="54">
        <v>645</v>
      </c>
      <c r="CD37" s="54">
        <v>452</v>
      </c>
      <c r="CE37" s="54">
        <v>743</v>
      </c>
      <c r="CF37" s="54">
        <v>608</v>
      </c>
      <c r="CG37" s="54">
        <v>840</v>
      </c>
      <c r="CH37" s="54">
        <v>571</v>
      </c>
      <c r="CI37" s="54">
        <v>603</v>
      </c>
      <c r="CJ37" s="54">
        <v>496</v>
      </c>
      <c r="CK37" s="54">
        <v>518</v>
      </c>
      <c r="CL37" s="54">
        <v>481</v>
      </c>
      <c r="CM37" s="54">
        <v>1288</v>
      </c>
      <c r="CN37" s="54">
        <v>695</v>
      </c>
      <c r="CO37" s="54">
        <v>722</v>
      </c>
      <c r="CP37" s="54">
        <v>317</v>
      </c>
      <c r="CQ37" s="54">
        <v>580</v>
      </c>
      <c r="CR37" s="54">
        <v>501</v>
      </c>
      <c r="CS37" s="54">
        <v>1111</v>
      </c>
      <c r="CU37" s="54">
        <v>551</v>
      </c>
      <c r="CV37" s="54">
        <v>630</v>
      </c>
      <c r="CW37" s="54">
        <v>657</v>
      </c>
      <c r="CX37" s="54">
        <v>102</v>
      </c>
      <c r="CY37" s="54">
        <v>1234</v>
      </c>
      <c r="CZ37" s="54">
        <v>753</v>
      </c>
      <c r="DA37" s="54">
        <v>805</v>
      </c>
      <c r="DB37" s="54">
        <v>859</v>
      </c>
      <c r="DC37" s="54">
        <v>1075</v>
      </c>
      <c r="DD37" s="54">
        <v>992</v>
      </c>
      <c r="DF37" s="54">
        <v>532</v>
      </c>
      <c r="DG37" s="54">
        <v>587</v>
      </c>
      <c r="DH37" s="54">
        <v>540</v>
      </c>
      <c r="DI37" s="54">
        <v>458</v>
      </c>
      <c r="DZ37" s="56" t="str">
        <f t="shared" si="26"/>
        <v>??c</v>
      </c>
      <c r="EA37" s="122">
        <f t="shared" si="27"/>
        <v>3603.1</v>
      </c>
      <c r="EB37" s="122">
        <f t="shared" si="27"/>
        <v>3603.1</v>
      </c>
      <c r="EC37" s="122" t="str">
        <f t="shared" si="27"/>
        <v/>
      </c>
      <c r="ED37" s="122">
        <f t="shared" si="27"/>
        <v>18376</v>
      </c>
      <c r="EE37" s="25" t="str">
        <f t="shared" si="27"/>
        <v/>
      </c>
      <c r="EF37" s="25">
        <f t="shared" si="27"/>
        <v>21495.599999999999</v>
      </c>
      <c r="EG37" s="25" t="str">
        <f t="shared" si="27"/>
        <v/>
      </c>
      <c r="EH37" s="25" t="str">
        <f t="shared" si="27"/>
        <v/>
      </c>
      <c r="EI37" s="25" t="str">
        <f t="shared" si="24"/>
        <v/>
      </c>
      <c r="EJ37" s="25" t="str">
        <f t="shared" si="28"/>
        <v/>
      </c>
      <c r="EK37" s="25" t="str">
        <f t="shared" si="28"/>
        <v/>
      </c>
      <c r="EL37" s="25" t="str">
        <f t="shared" si="28"/>
        <v/>
      </c>
      <c r="EM37" s="25" t="str">
        <f t="shared" si="25"/>
        <v/>
      </c>
      <c r="EN37" s="25"/>
      <c r="EO37" s="25"/>
      <c r="EP37" s="25"/>
    </row>
    <row r="38" spans="1:146" x14ac:dyDescent="0.2">
      <c r="DZ38" s="56"/>
      <c r="EA38" s="58"/>
      <c r="EB38" s="58"/>
      <c r="EC38" s="58"/>
      <c r="ED38" s="58"/>
      <c r="EE38" s="58"/>
      <c r="EF38" s="58"/>
      <c r="EG38" s="58"/>
      <c r="EH38" s="58"/>
      <c r="EI38" s="58"/>
      <c r="EJ38" s="58"/>
      <c r="EK38" s="58"/>
      <c r="EL38" s="58"/>
      <c r="EM38" s="58"/>
      <c r="EN38" s="58"/>
      <c r="EO38" s="58"/>
      <c r="EP38" s="58"/>
    </row>
    <row r="39" spans="1:146" x14ac:dyDescent="0.2">
      <c r="DZ39" s="56"/>
      <c r="EA39" s="58"/>
      <c r="EB39" s="58"/>
      <c r="EC39" s="58"/>
      <c r="ED39" s="58"/>
      <c r="EE39" s="58"/>
      <c r="EF39" s="58"/>
      <c r="EG39" s="58"/>
      <c r="EH39" s="58"/>
      <c r="EI39" s="58"/>
      <c r="EJ39" s="58"/>
      <c r="EK39" s="58"/>
      <c r="EL39" s="58"/>
      <c r="EM39" s="58"/>
      <c r="EN39" s="58"/>
      <c r="EO39" s="58"/>
      <c r="EP39" s="58"/>
    </row>
    <row r="40" spans="1:146" s="58" customFormat="1" ht="15" x14ac:dyDescent="0.2">
      <c r="A40" s="64"/>
      <c r="B40" s="65" t="s">
        <v>62</v>
      </c>
      <c r="C40" s="57" t="s">
        <v>4</v>
      </c>
      <c r="DZ40" s="56" t="str">
        <f>B40</f>
        <v>mols/L</v>
      </c>
      <c r="EA40" s="57"/>
    </row>
    <row r="41" spans="1:146" s="58" customFormat="1" ht="15" x14ac:dyDescent="0.2">
      <c r="A41" s="85" t="s">
        <v>96</v>
      </c>
      <c r="B41" s="84" t="s">
        <v>80</v>
      </c>
      <c r="C41" s="78">
        <v>3</v>
      </c>
      <c r="D41" s="69">
        <f>IF(D13="Ethanol","",IF(D20,EXP(LN(D20)*VLOOKUP(D$3,Conditions!$B:$AI,MATCH($B41&amp;"_slope",Conditions!$R$1:$AI$1,0)+16,FALSE)+VLOOKUP(D$3,Conditions!$B:$AI,MATCH($B41&amp;"_intercept",Conditions!$R$1:$AI$1,0)+16,FALSE)),""))</f>
        <v>0.31158009614439958</v>
      </c>
      <c r="E41" s="69">
        <f>IF(E13="Ethanol","",IF(E20,EXP(LN(E20)*VLOOKUP(E$3,Conditions!$B:$AI,MATCH($B41&amp;"_slope",Conditions!$R$1:$AI$1,0)+16,FALSE)+VLOOKUP(E$3,Conditions!$B:$AI,MATCH($B41&amp;"_intercept",Conditions!$R$1:$AI$1,0)+16,FALSE)),""))</f>
        <v>0.31158009614439958</v>
      </c>
      <c r="F41" s="69">
        <f>IF(F13="Ethanol","",IF(F20,EXP(LN(F20)*VLOOKUP(F$3,Conditions!$B:$AI,MATCH($B41&amp;"_slope",Conditions!$R$1:$AI$1,0)+16,FALSE)+VLOOKUP(F$3,Conditions!$B:$AI,MATCH($B41&amp;"_intercept",Conditions!$R$1:$AI$1,0)+16,FALSE)),""))</f>
        <v>0.31158009614439958</v>
      </c>
      <c r="G41" s="69">
        <f>IF(G13="Ethanol","",IF(G20,EXP(LN(G20)*VLOOKUP(G$3,Conditions!$B:$AI,MATCH($B41&amp;"_slope",Conditions!$R$1:$AI$1,0)+16,FALSE)+VLOOKUP(G$3,Conditions!$B:$AI,MATCH($B41&amp;"_intercept",Conditions!$R$1:$AI$1,0)+16,FALSE)),""))</f>
        <v>0.31158009614439958</v>
      </c>
      <c r="H41" s="69">
        <f>IF(H13="Ethanol","",IF(H20,EXP(LN(H20)*VLOOKUP(H$3,Conditions!$B:$AI,MATCH($B41&amp;"_slope",Conditions!$R$1:$AI$1,0)+16,FALSE)+VLOOKUP(H$3,Conditions!$B:$AI,MATCH($B41&amp;"_intercept",Conditions!$R$1:$AI$1,0)+16,FALSE)),""))</f>
        <v>0.31158009614439958</v>
      </c>
      <c r="I41" s="69">
        <f>IF(I13="Ethanol","",IF(I20,EXP(LN(I20)*VLOOKUP(I$3,Conditions!$B:$AI,MATCH($B41&amp;"_slope",Conditions!$R$1:$AI$1,0)+16,FALSE)+VLOOKUP(I$3,Conditions!$B:$AI,MATCH($B41&amp;"_intercept",Conditions!$R$1:$AI$1,0)+16,FALSE)),""))</f>
        <v>0.31158009614439958</v>
      </c>
      <c r="J41" s="69">
        <f>IF(J13="Ethanol","",IF(J20,EXP(LN(J20)*VLOOKUP(J$3,Conditions!$B:$AI,MATCH($B41&amp;"_slope",Conditions!$R$1:$AI$1,0)+16,FALSE)+VLOOKUP(J$3,Conditions!$B:$AI,MATCH($B41&amp;"_intercept",Conditions!$R$1:$AI$1,0)+16,FALSE)),""))</f>
        <v>0.31158009614439958</v>
      </c>
      <c r="K41" s="69">
        <f>IF(K13="Ethanol","",IF(K20,EXP(LN(K20)*VLOOKUP(K$3,Conditions!$B:$AI,MATCH($B41&amp;"_slope",Conditions!$R$1:$AI$1,0)+16,FALSE)+VLOOKUP(K$3,Conditions!$B:$AI,MATCH($B41&amp;"_intercept",Conditions!$R$1:$AI$1,0)+16,FALSE)),""))</f>
        <v>0.31158009614439958</v>
      </c>
      <c r="L41" s="69">
        <f>IF(L13="Ethanol","",IF(L20,EXP(LN(L20)*VLOOKUP(L$3,Conditions!$B:$AI,MATCH($B41&amp;"_slope",Conditions!$R$1:$AI$1,0)+16,FALSE)+VLOOKUP(L$3,Conditions!$B:$AI,MATCH($B41&amp;"_intercept",Conditions!$R$1:$AI$1,0)+16,FALSE)),""))</f>
        <v>0.31158009614439958</v>
      </c>
      <c r="M41" s="69">
        <f>IF(M13="Ethanol","",IF(M20,EXP(LN(M20)*VLOOKUP(M$3,Conditions!$B:$AI,MATCH($B41&amp;"_slope",Conditions!$R$1:$AI$1,0)+16,FALSE)+VLOOKUP(M$3,Conditions!$B:$AI,MATCH($B41&amp;"_intercept",Conditions!$R$1:$AI$1,0)+16,FALSE)),""))</f>
        <v>0.31158009614439958</v>
      </c>
      <c r="N41" s="69" t="str">
        <f>IF(N13="Ethanol","",IF(N20,EXP(LN(N20)*VLOOKUP(N$3,Conditions!$B:$AI,MATCH($B41&amp;"_slope",Conditions!$R$1:$AI$1,0)+16,FALSE)+VLOOKUP(N$3,Conditions!$B:$AI,MATCH($B41&amp;"_intercept",Conditions!$R$1:$AI$1,0)+16,FALSE)),""))</f>
        <v/>
      </c>
      <c r="O41" s="69" t="str">
        <f>IF(O13="Ethanol","",IF(O20,EXP(LN(O20)*VLOOKUP(O$3,Conditions!$B:$AI,MATCH($B41&amp;"_slope",Conditions!$R$1:$AI$1,0)+16,FALSE)+VLOOKUP(O$3,Conditions!$B:$AI,MATCH($B41&amp;"_intercept",Conditions!$R$1:$AI$1,0)+16,FALSE)),""))</f>
        <v/>
      </c>
      <c r="P41" s="69" t="str">
        <f>IF(P13="Ethanol","",IF(P20,EXP(LN(P20)*VLOOKUP(P$3,Conditions!$B:$AI,MATCH($B41&amp;"_slope",Conditions!$R$1:$AI$1,0)+16,FALSE)+VLOOKUP(P$3,Conditions!$B:$AI,MATCH($B41&amp;"_intercept",Conditions!$R$1:$AI$1,0)+16,FALSE)),""))</f>
        <v/>
      </c>
      <c r="Q41" s="69" t="str">
        <f>IF(Q13="Ethanol","",IF(Q20,EXP(LN(Q20)*VLOOKUP(Q$3,Conditions!$B:$AI,MATCH($B41&amp;"_slope",Conditions!$R$1:$AI$1,0)+16,FALSE)+VLOOKUP(Q$3,Conditions!$B:$AI,MATCH($B41&amp;"_intercept",Conditions!$R$1:$AI$1,0)+16,FALSE)),""))</f>
        <v/>
      </c>
      <c r="R41" s="69" t="str">
        <f>IF(R13="Ethanol","",IF(R20,EXP(LN(R20)*VLOOKUP(R$3,Conditions!$B:$AI,MATCH($B41&amp;"_slope",Conditions!$R$1:$AI$1,0)+16,FALSE)+VLOOKUP(R$3,Conditions!$B:$AI,MATCH($B41&amp;"_intercept",Conditions!$R$1:$AI$1,0)+16,FALSE)),""))</f>
        <v/>
      </c>
      <c r="S41" s="69">
        <f>IF(S13="Ethanol","",IF(S20,EXP(LN(S20)*VLOOKUP(S$3,Conditions!$B:$AI,MATCH($B41&amp;"_slope",Conditions!$R$1:$AI$1,0)+16,FALSE)+VLOOKUP(S$3,Conditions!$B:$AI,MATCH($B41&amp;"_intercept",Conditions!$R$1:$AI$1,0)+16,FALSE)),""))</f>
        <v>0.29845199547033363</v>
      </c>
      <c r="T41" s="69">
        <f>IF(T13="Ethanol","",IF(T20,EXP(LN(T20)*VLOOKUP(T$3,Conditions!$B:$AI,MATCH($B41&amp;"_slope",Conditions!$R$1:$AI$1,0)+16,FALSE)+VLOOKUP(T$3,Conditions!$B:$AI,MATCH($B41&amp;"_intercept",Conditions!$R$1:$AI$1,0)+16,FALSE)),""))</f>
        <v>0.29845199547033363</v>
      </c>
      <c r="U41" s="69">
        <f>IF(U13="Ethanol","",IF(U20,EXP(LN(U20)*VLOOKUP(U$3,Conditions!$B:$AI,MATCH($B41&amp;"_slope",Conditions!$R$1:$AI$1,0)+16,FALSE)+VLOOKUP(U$3,Conditions!$B:$AI,MATCH($B41&amp;"_intercept",Conditions!$R$1:$AI$1,0)+16,FALSE)),""))</f>
        <v>0.29845199547033363</v>
      </c>
      <c r="V41" s="69">
        <f>IF(V13="Ethanol","",IF(V20,EXP(LN(V20)*VLOOKUP(V$3,Conditions!$B:$AI,MATCH($B41&amp;"_slope",Conditions!$R$1:$AI$1,0)+16,FALSE)+VLOOKUP(V$3,Conditions!$B:$AI,MATCH($B41&amp;"_intercept",Conditions!$R$1:$AI$1,0)+16,FALSE)),""))</f>
        <v>0.29845199547033363</v>
      </c>
      <c r="W41" s="69">
        <f>IF(W13="Ethanol","",IF(W20,EXP(LN(W20)*VLOOKUP(W$3,Conditions!$B:$AI,MATCH($B41&amp;"_slope",Conditions!$R$1:$AI$1,0)+16,FALSE)+VLOOKUP(W$3,Conditions!$B:$AI,MATCH($B41&amp;"_intercept",Conditions!$R$1:$AI$1,0)+16,FALSE)),""))</f>
        <v>0.29845199547033363</v>
      </c>
      <c r="X41" s="69" t="str">
        <f>IF(X13="Ethanol","",IF(X20,EXP(LN(X20)*VLOOKUP(X$3,Conditions!$B:$AI,MATCH($B41&amp;"_slope",Conditions!$R$1:$AI$1,0)+16,FALSE)+VLOOKUP(X$3,Conditions!$B:$AI,MATCH($B41&amp;"_intercept",Conditions!$R$1:$AI$1,0)+16,FALSE)),""))</f>
        <v/>
      </c>
      <c r="Y41" s="69" t="str">
        <f>IF(Y13="Ethanol","",IF(Y20,EXP(LN(Y20)*VLOOKUP(Y$3,Conditions!$B:$AI,MATCH($B41&amp;"_slope",Conditions!$R$1:$AI$1,0)+16,FALSE)+VLOOKUP(Y$3,Conditions!$B:$AI,MATCH($B41&amp;"_intercept",Conditions!$R$1:$AI$1,0)+16,FALSE)),""))</f>
        <v/>
      </c>
      <c r="Z41" s="69" t="str">
        <f>IF(Z13="Ethanol","",IF(Z20,EXP(LN(Z20)*VLOOKUP(Z$3,Conditions!$B:$AI,MATCH($B41&amp;"_slope",Conditions!$R$1:$AI$1,0)+16,FALSE)+VLOOKUP(Z$3,Conditions!$B:$AI,MATCH($B41&amp;"_intercept",Conditions!$R$1:$AI$1,0)+16,FALSE)),""))</f>
        <v/>
      </c>
      <c r="AA41" s="69" t="str">
        <f>IF(AA13="Ethanol","",IF(AA20,EXP(LN(AA20)*VLOOKUP(AA$3,Conditions!$B:$AI,MATCH($B41&amp;"_slope",Conditions!$R$1:$AI$1,0)+16,FALSE)+VLOOKUP(AA$3,Conditions!$B:$AI,MATCH($B41&amp;"_intercept",Conditions!$R$1:$AI$1,0)+16,FALSE)),""))</f>
        <v/>
      </c>
      <c r="AB41" s="69" t="str">
        <f>IF(AB13="Ethanol","",IF(AB20,EXP(LN(AB20)*VLOOKUP(AB$3,Conditions!$B:$AI,MATCH($B41&amp;"_slope",Conditions!$R$1:$AI$1,0)+16,FALSE)+VLOOKUP(AB$3,Conditions!$B:$AI,MATCH($B41&amp;"_intercept",Conditions!$R$1:$AI$1,0)+16,FALSE)),""))</f>
        <v/>
      </c>
      <c r="AC41" s="69" t="str">
        <f>IF(AC13="Ethanol","",IF(AC20,EXP(LN(AC20)*VLOOKUP(AC$3,Conditions!$B:$AI,MATCH($B41&amp;"_slope",Conditions!$R$1:$AI$1,0)+16,FALSE)+VLOOKUP(AC$3,Conditions!$B:$AI,MATCH($B41&amp;"_intercept",Conditions!$R$1:$AI$1,0)+16,FALSE)),""))</f>
        <v/>
      </c>
      <c r="AD41" s="69" t="str">
        <f>IF(AD13="Ethanol","",IF(AD20,EXP(LN(AD20)*VLOOKUP(AD$3,Conditions!$B:$AI,MATCH($B41&amp;"_slope",Conditions!$R$1:$AI$1,0)+16,FALSE)+VLOOKUP(AD$3,Conditions!$B:$AI,MATCH($B41&amp;"_intercept",Conditions!$R$1:$AI$1,0)+16,FALSE)),""))</f>
        <v/>
      </c>
      <c r="AE41" s="69" t="str">
        <f>IF(AE13="Ethanol","",IF(AE20,EXP(LN(AE20)*VLOOKUP(AE$3,Conditions!$B:$AI,MATCH($B41&amp;"_slope",Conditions!$R$1:$AI$1,0)+16,FALSE)+VLOOKUP(AE$3,Conditions!$B:$AI,MATCH($B41&amp;"_intercept",Conditions!$R$1:$AI$1,0)+16,FALSE)),""))</f>
        <v/>
      </c>
      <c r="AF41" s="69" t="str">
        <f>IF(AF13="Ethanol","",IF(AF20,EXP(LN(AF20)*VLOOKUP(AF$3,Conditions!$B:$AI,MATCH($B41&amp;"_slope",Conditions!$R$1:$AI$1,0)+16,FALSE)+VLOOKUP(AF$3,Conditions!$B:$AI,MATCH($B41&amp;"_intercept",Conditions!$R$1:$AI$1,0)+16,FALSE)),""))</f>
        <v/>
      </c>
      <c r="AG41" s="69" t="str">
        <f>IF(AG13="Ethanol","",IF(AG20,EXP(LN(AG20)*VLOOKUP(AG$3,Conditions!$B:$AI,MATCH($B41&amp;"_slope",Conditions!$R$1:$AI$1,0)+16,FALSE)+VLOOKUP(AG$3,Conditions!$B:$AI,MATCH($B41&amp;"_intercept",Conditions!$R$1:$AI$1,0)+16,FALSE)),""))</f>
        <v/>
      </c>
      <c r="AH41" s="69" t="str">
        <f>IF(AH13="Ethanol","",IF(AH20,EXP(LN(AH20)*VLOOKUP(AH$3,Conditions!$B:$AI,MATCH($B41&amp;"_slope",Conditions!$R$1:$AI$1,0)+16,FALSE)+VLOOKUP(AH$3,Conditions!$B:$AI,MATCH($B41&amp;"_intercept",Conditions!$R$1:$AI$1,0)+16,FALSE)),""))</f>
        <v/>
      </c>
      <c r="AI41" s="69" t="str">
        <f>IF(AI13="Ethanol","",IF(AI20,EXP(LN(AI20)*VLOOKUP(AI$3,Conditions!$B:$AI,MATCH($B41&amp;"_slope",Conditions!$R$1:$AI$1,0)+16,FALSE)+VLOOKUP(AI$3,Conditions!$B:$AI,MATCH($B41&amp;"_intercept",Conditions!$R$1:$AI$1,0)+16,FALSE)),""))</f>
        <v/>
      </c>
      <c r="AJ41" s="69" t="str">
        <f>IF(AJ13="Ethanol","",IF(AJ20,EXP(LN(AJ20)*VLOOKUP(AJ$3,Conditions!$B:$AI,MATCH($B41&amp;"_slope",Conditions!$R$1:$AI$1,0)+16,FALSE)+VLOOKUP(AJ$3,Conditions!$B:$AI,MATCH($B41&amp;"_intercept",Conditions!$R$1:$AI$1,0)+16,FALSE)),""))</f>
        <v/>
      </c>
      <c r="AK41" s="69" t="str">
        <f>IF(AK13="Ethanol","",IF(AK20,EXP(LN(AK20)*VLOOKUP(AK$3,Conditions!$B:$AI,MATCH($B41&amp;"_slope",Conditions!$R$1:$AI$1,0)+16,FALSE)+VLOOKUP(AK$3,Conditions!$B:$AI,MATCH($B41&amp;"_intercept",Conditions!$R$1:$AI$1,0)+16,FALSE)),""))</f>
        <v/>
      </c>
      <c r="AL41" s="69" t="str">
        <f>IF(AL13="Ethanol","",IF(AL20,EXP(LN(AL20)*VLOOKUP(AL$3,Conditions!$B:$AI,MATCH($B41&amp;"_slope",Conditions!$R$1:$AI$1,0)+16,FALSE)+VLOOKUP(AL$3,Conditions!$B:$AI,MATCH($B41&amp;"_intercept",Conditions!$R$1:$AI$1,0)+16,FALSE)),""))</f>
        <v/>
      </c>
      <c r="AM41" s="69" t="str">
        <f>IF(AM13="Ethanol","",IF(AM20,EXP(LN(AM20)*VLOOKUP(AM$3,Conditions!$B:$AI,MATCH($B41&amp;"_slope",Conditions!$R$1:$AI$1,0)+16,FALSE)+VLOOKUP(AM$3,Conditions!$B:$AI,MATCH($B41&amp;"_intercept",Conditions!$R$1:$AI$1,0)+16,FALSE)),""))</f>
        <v/>
      </c>
      <c r="AN41" s="69" t="str">
        <f>IF(AN13="Ethanol","",IF(AN20,EXP(LN(AN20)*VLOOKUP(AN$3,Conditions!$B:$AI,MATCH($B41&amp;"_slope",Conditions!$R$1:$AI$1,0)+16,FALSE)+VLOOKUP(AN$3,Conditions!$B:$AI,MATCH($B41&amp;"_intercept",Conditions!$R$1:$AI$1,0)+16,FALSE)),""))</f>
        <v/>
      </c>
      <c r="AO41" s="69" t="str">
        <f>IF(AO13="Ethanol","",IF(AO20,EXP(LN(AO20)*VLOOKUP(AO$3,Conditions!$B:$AI,MATCH($B41&amp;"_slope",Conditions!$R$1:$AI$1,0)+16,FALSE)+VLOOKUP(AO$3,Conditions!$B:$AI,MATCH($B41&amp;"_intercept",Conditions!$R$1:$AI$1,0)+16,FALSE)),""))</f>
        <v/>
      </c>
      <c r="AP41" s="69" t="str">
        <f>IF(AP13="Ethanol","",IF(AP20,EXP(LN(AP20)*VLOOKUP(AP$3,Conditions!$B:$AI,MATCH($B41&amp;"_slope",Conditions!$R$1:$AI$1,0)+16,FALSE)+VLOOKUP(AP$3,Conditions!$B:$AI,MATCH($B41&amp;"_intercept",Conditions!$R$1:$AI$1,0)+16,FALSE)),""))</f>
        <v/>
      </c>
      <c r="AQ41" s="69" t="str">
        <f>IF(AQ13="Ethanol","",IF(AQ20,EXP(LN(AQ20)*VLOOKUP(AQ$3,Conditions!$B:$AI,MATCH($B41&amp;"_slope",Conditions!$R$1:$AI$1,0)+16,FALSE)+VLOOKUP(AQ$3,Conditions!$B:$AI,MATCH($B41&amp;"_intercept",Conditions!$R$1:$AI$1,0)+16,FALSE)),""))</f>
        <v/>
      </c>
      <c r="AR41" s="69" t="str">
        <f>IF(AR13="Ethanol","",IF(AR20,EXP(LN(AR20)*VLOOKUP(AR$3,Conditions!$B:$AI,MATCH($B41&amp;"_slope",Conditions!$R$1:$AI$1,0)+16,FALSE)+VLOOKUP(AR$3,Conditions!$B:$AI,MATCH($B41&amp;"_intercept",Conditions!$R$1:$AI$1,0)+16,FALSE)),""))</f>
        <v/>
      </c>
      <c r="AS41" s="69" t="str">
        <f>IF(AS13="Ethanol","",IF(AS20,EXP(LN(AS20)*VLOOKUP(AS$3,Conditions!$B:$AI,MATCH($B41&amp;"_slope",Conditions!$R$1:$AI$1,0)+16,FALSE)+VLOOKUP(AS$3,Conditions!$B:$AI,MATCH($B41&amp;"_intercept",Conditions!$R$1:$AI$1,0)+16,FALSE)),""))</f>
        <v/>
      </c>
      <c r="AT41" s="69" t="str">
        <f>IF(AT13="Ethanol","",IF(AT20,EXP(LN(AT20)*VLOOKUP(AT$3,Conditions!$B:$AI,MATCH($B41&amp;"_slope",Conditions!$R$1:$AI$1,0)+16,FALSE)+VLOOKUP(AT$3,Conditions!$B:$AI,MATCH($B41&amp;"_intercept",Conditions!$R$1:$AI$1,0)+16,FALSE)),""))</f>
        <v/>
      </c>
      <c r="AU41" s="69" t="str">
        <f>IF(AU13="Ethanol","",IF(AU20,EXP(LN(AU20)*VLOOKUP(AU$3,Conditions!$B:$AI,MATCH($B41&amp;"_slope",Conditions!$R$1:$AI$1,0)+16,FALSE)+VLOOKUP(AU$3,Conditions!$B:$AI,MATCH($B41&amp;"_intercept",Conditions!$R$1:$AI$1,0)+16,FALSE)),""))</f>
        <v/>
      </c>
      <c r="AV41" s="69" t="str">
        <f>IF(AV13="Ethanol","",IF(AV20,EXP(LN(AV20)*VLOOKUP(AV$3,Conditions!$B:$AI,MATCH($B41&amp;"_slope",Conditions!$R$1:$AI$1,0)+16,FALSE)+VLOOKUP(AV$3,Conditions!$B:$AI,MATCH($B41&amp;"_intercept",Conditions!$R$1:$AI$1,0)+16,FALSE)),""))</f>
        <v/>
      </c>
      <c r="AW41" s="69" t="str">
        <f>IF(AW13="Ethanol","",IF(AW20,EXP(LN(AW20)*VLOOKUP(AW$3,Conditions!$B:$AI,MATCH($B41&amp;"_slope",Conditions!$R$1:$AI$1,0)+16,FALSE)+VLOOKUP(AW$3,Conditions!$B:$AI,MATCH($B41&amp;"_intercept",Conditions!$R$1:$AI$1,0)+16,FALSE)),""))</f>
        <v/>
      </c>
      <c r="AX41" s="69" t="str">
        <f>IF(AX13="Ethanol","",IF(AX20,EXP(LN(AX20)*VLOOKUP(AX$3,Conditions!$B:$AI,MATCH($B41&amp;"_slope",Conditions!$R$1:$AI$1,0)+16,FALSE)+VLOOKUP(AX$3,Conditions!$B:$AI,MATCH($B41&amp;"_intercept",Conditions!$R$1:$AI$1,0)+16,FALSE)),""))</f>
        <v/>
      </c>
      <c r="AY41" s="69" t="str">
        <f>IF(AY13="Ethanol","",IF(AY20,EXP(LN(AY20)*VLOOKUP(AY$3,Conditions!$B:$AI,MATCH($B41&amp;"_slope",Conditions!$R$1:$AI$1,0)+16,FALSE)+VLOOKUP(AY$3,Conditions!$B:$AI,MATCH($B41&amp;"_intercept",Conditions!$R$1:$AI$1,0)+16,FALSE)),""))</f>
        <v/>
      </c>
      <c r="AZ41" s="69" t="str">
        <f>IF(AZ13="Ethanol","",IF(AZ20,EXP(LN(AZ20)*VLOOKUP(AZ$3,Conditions!$B:$AI,MATCH($B41&amp;"_slope",Conditions!$R$1:$AI$1,0)+16,FALSE)+VLOOKUP(AZ$3,Conditions!$B:$AI,MATCH($B41&amp;"_intercept",Conditions!$R$1:$AI$1,0)+16,FALSE)),""))</f>
        <v/>
      </c>
      <c r="BA41" s="69" t="str">
        <f>IF(BA13="Ethanol","",IF(BA20,EXP(LN(BA20)*VLOOKUP(BA$3,Conditions!$B:$AI,MATCH($B41&amp;"_slope",Conditions!$R$1:$AI$1,0)+16,FALSE)+VLOOKUP(BA$3,Conditions!$B:$AI,MATCH($B41&amp;"_intercept",Conditions!$R$1:$AI$1,0)+16,FALSE)),""))</f>
        <v/>
      </c>
      <c r="BB41" s="69" t="str">
        <f>IF(BB13="Ethanol","",IF(BB20,EXP(LN(BB20)*VLOOKUP(BB$3,Conditions!$B:$AI,MATCH($B41&amp;"_slope",Conditions!$R$1:$AI$1,0)+16,FALSE)+VLOOKUP(BB$3,Conditions!$B:$AI,MATCH($B41&amp;"_intercept",Conditions!$R$1:$AI$1,0)+16,FALSE)),""))</f>
        <v/>
      </c>
      <c r="BC41" s="69" t="str">
        <f>IF(BC13="Ethanol","",IF(BC20,EXP(LN(BC20)*VLOOKUP(BC$3,Conditions!$B:$AI,MATCH($B41&amp;"_slope",Conditions!$R$1:$AI$1,0)+16,FALSE)+VLOOKUP(BC$3,Conditions!$B:$AI,MATCH($B41&amp;"_intercept",Conditions!$R$1:$AI$1,0)+16,FALSE)),""))</f>
        <v/>
      </c>
      <c r="BD41" s="69" t="str">
        <f>IF(BD13="Ethanol","",IF(BD20,EXP(LN(BD20)*VLOOKUP(BD$3,Conditions!$B:$AI,MATCH($B41&amp;"_slope",Conditions!$R$1:$AI$1,0)+16,FALSE)+VLOOKUP(BD$3,Conditions!$B:$AI,MATCH($B41&amp;"_intercept",Conditions!$R$1:$AI$1,0)+16,FALSE)),""))</f>
        <v/>
      </c>
      <c r="BE41" s="69" t="str">
        <f>IF(BE13="Ethanol","",IF(BE20,EXP(LN(BE20)*VLOOKUP(BE$3,Conditions!$B:$AI,MATCH($B41&amp;"_slope",Conditions!$R$1:$AI$1,0)+16,FALSE)+VLOOKUP(BE$3,Conditions!$B:$AI,MATCH($B41&amp;"_intercept",Conditions!$R$1:$AI$1,0)+16,FALSE)),""))</f>
        <v/>
      </c>
      <c r="BF41" s="69" t="str">
        <f>IF(BF13="Ethanol","",IF(BF20,EXP(LN(BF20)*VLOOKUP(BF$3,Conditions!$B:$AI,MATCH($B41&amp;"_slope",Conditions!$R$1:$AI$1,0)+16,FALSE)+VLOOKUP(BF$3,Conditions!$B:$AI,MATCH($B41&amp;"_intercept",Conditions!$R$1:$AI$1,0)+16,FALSE)),""))</f>
        <v/>
      </c>
      <c r="BG41" s="69" t="str">
        <f>IF(BG13="Ethanol","",IF(BG20,EXP(LN(BG20)*VLOOKUP(BG$3,Conditions!$B:$AI,MATCH($B41&amp;"_slope",Conditions!$R$1:$AI$1,0)+16,FALSE)+VLOOKUP(BG$3,Conditions!$B:$AI,MATCH($B41&amp;"_intercept",Conditions!$R$1:$AI$1,0)+16,FALSE)),""))</f>
        <v/>
      </c>
      <c r="BH41" s="69" t="str">
        <f>IF(BH13="Ethanol","",IF(BH20,EXP(LN(BH20)*VLOOKUP(BH$3,Conditions!$B:$AI,MATCH($B41&amp;"_slope",Conditions!$R$1:$AI$1,0)+16,FALSE)+VLOOKUP(BH$3,Conditions!$B:$AI,MATCH($B41&amp;"_intercept",Conditions!$R$1:$AI$1,0)+16,FALSE)),""))</f>
        <v/>
      </c>
      <c r="BI41" s="69" t="str">
        <f>IF(BI13="Ethanol","",IF(BI20,EXP(LN(BI20)*VLOOKUP(BI$3,Conditions!$B:$AI,MATCH($B41&amp;"_slope",Conditions!$R$1:$AI$1,0)+16,FALSE)+VLOOKUP(BI$3,Conditions!$B:$AI,MATCH($B41&amp;"_intercept",Conditions!$R$1:$AI$1,0)+16,FALSE)),""))</f>
        <v/>
      </c>
      <c r="BJ41" s="69" t="str">
        <f>IF(BJ13="Ethanol","",IF(BJ20,EXP(LN(BJ20)*VLOOKUP(BJ$3,Conditions!$B:$AI,MATCH($B41&amp;"_slope",Conditions!$R$1:$AI$1,0)+16,FALSE)+VLOOKUP(BJ$3,Conditions!$B:$AI,MATCH($B41&amp;"_intercept",Conditions!$R$1:$AI$1,0)+16,FALSE)),""))</f>
        <v/>
      </c>
      <c r="BK41" s="69" t="str">
        <f>IF(BK13="Ethanol","",IF(BK20,EXP(LN(BK20)*VLOOKUP(BK$3,Conditions!$B:$AI,MATCH($B41&amp;"_slope",Conditions!$R$1:$AI$1,0)+16,FALSE)+VLOOKUP(BK$3,Conditions!$B:$AI,MATCH($B41&amp;"_intercept",Conditions!$R$1:$AI$1,0)+16,FALSE)),""))</f>
        <v/>
      </c>
      <c r="BL41" s="69" t="str">
        <f>IF(BL13="Ethanol","",IF(BL20,EXP(LN(BL20)*VLOOKUP(BL$3,Conditions!$B:$AI,MATCH($B41&amp;"_slope",Conditions!$R$1:$AI$1,0)+16,FALSE)+VLOOKUP(BL$3,Conditions!$B:$AI,MATCH($B41&amp;"_intercept",Conditions!$R$1:$AI$1,0)+16,FALSE)),""))</f>
        <v/>
      </c>
      <c r="BM41" s="69" t="str">
        <f>IF(BM13="Ethanol","",IF(BM20,EXP(LN(BM20)*VLOOKUP(BM$3,Conditions!$B:$AI,MATCH($B41&amp;"_slope",Conditions!$R$1:$AI$1,0)+16,FALSE)+VLOOKUP(BM$3,Conditions!$B:$AI,MATCH($B41&amp;"_intercept",Conditions!$R$1:$AI$1,0)+16,FALSE)),""))</f>
        <v/>
      </c>
      <c r="BN41" s="69" t="str">
        <f>IF(BN13="Ethanol","",IF(BN20,EXP(LN(BN20)*VLOOKUP(BN$3,Conditions!$B:$AI,MATCH($B41&amp;"_slope",Conditions!$R$1:$AI$1,0)+16,FALSE)+VLOOKUP(BN$3,Conditions!$B:$AI,MATCH($B41&amp;"_intercept",Conditions!$R$1:$AI$1,0)+16,FALSE)),""))</f>
        <v/>
      </c>
      <c r="BO41" s="69" t="str">
        <f>IF(BO13="Ethanol","",IF(BO20,EXP(LN(BO20)*VLOOKUP(BO$3,Conditions!$B:$AI,MATCH($B41&amp;"_slope",Conditions!$R$1:$AI$1,0)+16,FALSE)+VLOOKUP(BO$3,Conditions!$B:$AI,MATCH($B41&amp;"_intercept",Conditions!$R$1:$AI$1,0)+16,FALSE)),""))</f>
        <v/>
      </c>
      <c r="BP41" s="69" t="str">
        <f>IF(BP13="Ethanol","",IF(BP20,EXP(LN(BP20)*VLOOKUP(BP$3,Conditions!$B:$AI,MATCH($B41&amp;"_slope",Conditions!$R$1:$AI$1,0)+16,FALSE)+VLOOKUP(BP$3,Conditions!$B:$AI,MATCH($B41&amp;"_intercept",Conditions!$R$1:$AI$1,0)+16,FALSE)),""))</f>
        <v/>
      </c>
      <c r="BQ41" s="69">
        <f>IF(BQ20,EXP(LN(BQ20)*VLOOKUP(BQ$3,Conditions!$B:$AI,MATCH($B41&amp;"_slope",Conditions!$R$1:$AI$1,0)+16,FALSE)+VLOOKUP(BQ$3,Conditions!$B:$AI,MATCH($B41&amp;"_intercept",Conditions!$R$1:$AI$1,0)+16,FALSE)),"")</f>
        <v>9.6720123460338286E-2</v>
      </c>
      <c r="BR41" s="69">
        <f>IF(BR20,EXP(LN(BR20)*VLOOKUP(BR$3,Conditions!$B:$AI,MATCH($B41&amp;"_slope",Conditions!$R$1:$AI$1,0)+16,FALSE)+VLOOKUP(BR$3,Conditions!$B:$AI,MATCH($B41&amp;"_intercept",Conditions!$R$1:$AI$1,0)+16,FALSE)),"")</f>
        <v>9.6720123460338286E-2</v>
      </c>
      <c r="BS41" s="69">
        <f>IF(BS20,EXP(LN(BS20)*VLOOKUP(BS$3,Conditions!$B:$AI,MATCH($B41&amp;"_slope",Conditions!$R$1:$AI$1,0)+16,FALSE)+VLOOKUP(BS$3,Conditions!$B:$AI,MATCH($B41&amp;"_intercept",Conditions!$R$1:$AI$1,0)+16,FALSE)),"")</f>
        <v>9.6720123460338286E-2</v>
      </c>
      <c r="BT41" s="69">
        <f>IF(BT20,EXP(LN(BT20)*VLOOKUP(BT$3,Conditions!$B:$AI,MATCH($B41&amp;"_slope",Conditions!$R$1:$AI$1,0)+16,FALSE)+VLOOKUP(BT$3,Conditions!$B:$AI,MATCH($B41&amp;"_intercept",Conditions!$R$1:$AI$1,0)+16,FALSE)),"")</f>
        <v>9.6720123460338286E-2</v>
      </c>
      <c r="BU41" s="69">
        <f>IF(BU20,EXP(LN(BU20)*VLOOKUP(BU$3,Conditions!$B:$AI,MATCH($B41&amp;"_slope",Conditions!$R$1:$AI$1,0)+16,FALSE)+VLOOKUP(BU$3,Conditions!$B:$AI,MATCH($B41&amp;"_intercept",Conditions!$R$1:$AI$1,0)+16,FALSE)),"")</f>
        <v>9.6720123460338286E-2</v>
      </c>
      <c r="BV41" s="69">
        <f>IF(BV20,EXP(LN(BV20)*VLOOKUP(BV$3,Conditions!$B:$AI,MATCH($B41&amp;"_slope",Conditions!$R$1:$AI$1,0)+16,FALSE)+VLOOKUP(BV$3,Conditions!$B:$AI,MATCH($B41&amp;"_intercept",Conditions!$R$1:$AI$1,0)+16,FALSE)),"")</f>
        <v>9.6720123460338286E-2</v>
      </c>
      <c r="BW41" s="69">
        <f>IF(BW20,EXP(LN(BW20)*VLOOKUP(BW$3,Conditions!$B:$AI,MATCH($B41&amp;"_slope",Conditions!$R$1:$AI$1,0)+16,FALSE)+VLOOKUP(BW$3,Conditions!$B:$AI,MATCH($B41&amp;"_intercept",Conditions!$R$1:$AI$1,0)+16,FALSE)),"")</f>
        <v>9.6720123460338286E-2</v>
      </c>
      <c r="BX41" s="69">
        <f>IF(BX20,EXP(LN(BX20)*VLOOKUP(BX$3,Conditions!$B:$AI,MATCH($B41&amp;"_slope",Conditions!$R$1:$AI$1,0)+16,FALSE)+VLOOKUP(BX$3,Conditions!$B:$AI,MATCH($B41&amp;"_intercept",Conditions!$R$1:$AI$1,0)+16,FALSE)),"")</f>
        <v>9.6720123460338286E-2</v>
      </c>
      <c r="BY41" s="69">
        <f>IF(BY20,EXP(LN(BY20)*VLOOKUP(BY$3,Conditions!$B:$AI,MATCH($B41&amp;"_slope",Conditions!$R$1:$AI$1,0)+16,FALSE)+VLOOKUP(BY$3,Conditions!$B:$AI,MATCH($B41&amp;"_intercept",Conditions!$R$1:$AI$1,0)+16,FALSE)),"")</f>
        <v>9.6720123460338286E-2</v>
      </c>
      <c r="BZ41" s="69">
        <f>IF(BZ20,EXP(LN(BZ20)*VLOOKUP(BZ$3,Conditions!$B:$AI,MATCH($B41&amp;"_slope",Conditions!$R$1:$AI$1,0)+16,FALSE)+VLOOKUP(BZ$3,Conditions!$B:$AI,MATCH($B41&amp;"_intercept",Conditions!$R$1:$AI$1,0)+16,FALSE)),"")</f>
        <v>9.6720123460338286E-2</v>
      </c>
      <c r="CA41" s="69">
        <f>IF(CA20,EXP(LN(CA20)*VLOOKUP(CA$3,Conditions!$B:$AI,MATCH($B41&amp;"_slope",Conditions!$R$1:$AI$1,0)+16,FALSE)+VLOOKUP(CA$3,Conditions!$B:$AI,MATCH($B41&amp;"_intercept",Conditions!$R$1:$AI$1,0)+16,FALSE)),"")</f>
        <v>9.6720123460338286E-2</v>
      </c>
      <c r="CB41" s="69">
        <f>IF(CB20,EXP(LN(CB20)*VLOOKUP(CB$3,Conditions!$B:$AI,MATCH($B41&amp;"_slope",Conditions!$R$1:$AI$1,0)+16,FALSE)+VLOOKUP(CB$3,Conditions!$B:$AI,MATCH($B41&amp;"_intercept",Conditions!$R$1:$AI$1,0)+16,FALSE)),"")</f>
        <v>9.6720123460338286E-2</v>
      </c>
      <c r="CC41" s="69">
        <f>IF(CC20,EXP(LN(CC20)*VLOOKUP(CC$3,Conditions!$B:$AI,MATCH($B41&amp;"_slope",Conditions!$R$1:$AI$1,0)+16,FALSE)+VLOOKUP(CC$3,Conditions!$B:$AI,MATCH($B41&amp;"_intercept",Conditions!$R$1:$AI$1,0)+16,FALSE)),"")</f>
        <v>9.6720123460338286E-2</v>
      </c>
      <c r="CD41" s="69">
        <f>IF(CD20,EXP(LN(CD20)*VLOOKUP(CD$3,Conditions!$B:$AI,MATCH($B41&amp;"_slope",Conditions!$R$1:$AI$1,0)+16,FALSE)+VLOOKUP(CD$3,Conditions!$B:$AI,MATCH($B41&amp;"_intercept",Conditions!$R$1:$AI$1,0)+16,FALSE)),"")</f>
        <v>9.6720123460338286E-2</v>
      </c>
      <c r="CE41" s="69">
        <f>IF(CE20,EXP(LN(CE20)*VLOOKUP(CE$3,Conditions!$B:$AI,MATCH($B41&amp;"_slope",Conditions!$R$1:$AI$1,0)+16,FALSE)+VLOOKUP(CE$3,Conditions!$B:$AI,MATCH($B41&amp;"_intercept",Conditions!$R$1:$AI$1,0)+16,FALSE)),"")</f>
        <v>9.6720123460338286E-2</v>
      </c>
      <c r="CF41" s="69">
        <f>IF(CF20,EXP(LN(CF20)*VLOOKUP(CF$3,Conditions!$B:$AI,MATCH($B41&amp;"_slope",Conditions!$R$1:$AI$1,0)+16,FALSE)+VLOOKUP(CF$3,Conditions!$B:$AI,MATCH($B41&amp;"_intercept",Conditions!$R$1:$AI$1,0)+16,FALSE)),"")</f>
        <v>9.6720123460338286E-2</v>
      </c>
      <c r="CG41" s="69">
        <f>IF(CG20,EXP(LN(CG20)*VLOOKUP(CG$3,Conditions!$B:$AI,MATCH($B41&amp;"_slope",Conditions!$R$1:$AI$1,0)+16,FALSE)+VLOOKUP(CG$3,Conditions!$B:$AI,MATCH($B41&amp;"_intercept",Conditions!$R$1:$AI$1,0)+16,FALSE)),"")</f>
        <v>9.6720123460338286E-2</v>
      </c>
      <c r="CH41" s="69">
        <f>IF(CH20,EXP(LN(CH20)*VLOOKUP(CH$3,Conditions!$B:$AI,MATCH($B41&amp;"_slope",Conditions!$R$1:$AI$1,0)+16,FALSE)+VLOOKUP(CH$3,Conditions!$B:$AI,MATCH($B41&amp;"_intercept",Conditions!$R$1:$AI$1,0)+16,FALSE)),"")</f>
        <v>9.6720123460338286E-2</v>
      </c>
      <c r="CI41" s="69">
        <f>IF(CI20,EXP(LN(CI20)*VLOOKUP(CI$3,Conditions!$B:$AI,MATCH($B41&amp;"_slope",Conditions!$R$1:$AI$1,0)+16,FALSE)+VLOOKUP(CI$3,Conditions!$B:$AI,MATCH($B41&amp;"_intercept",Conditions!$R$1:$AI$1,0)+16,FALSE)),"")</f>
        <v>9.6720123460338286E-2</v>
      </c>
      <c r="CJ41" s="69">
        <f>IF(CJ20,EXP(LN(CJ20)*VLOOKUP(CJ$3,Conditions!$B:$AI,MATCH($B41&amp;"_slope",Conditions!$R$1:$AI$1,0)+16,FALSE)+VLOOKUP(CJ$3,Conditions!$B:$AI,MATCH($B41&amp;"_intercept",Conditions!$R$1:$AI$1,0)+16,FALSE)),"")</f>
        <v>9.6720123460338286E-2</v>
      </c>
      <c r="CK41" s="69">
        <f>IF(CK20,EXP(LN(CK20)*VLOOKUP(CK$3,Conditions!$B:$AI,MATCH($B41&amp;"_slope",Conditions!$R$1:$AI$1,0)+16,FALSE)+VLOOKUP(CK$3,Conditions!$B:$AI,MATCH($B41&amp;"_intercept",Conditions!$R$1:$AI$1,0)+16,FALSE)),"")</f>
        <v>9.6720123460338286E-2</v>
      </c>
      <c r="CL41" s="69">
        <f>IF(CL20,EXP(LN(CL20)*VLOOKUP(CL$3,Conditions!$B:$AI,MATCH($B41&amp;"_slope",Conditions!$R$1:$AI$1,0)+16,FALSE)+VLOOKUP(CL$3,Conditions!$B:$AI,MATCH($B41&amp;"_intercept",Conditions!$R$1:$AI$1,0)+16,FALSE)),"")</f>
        <v>9.6720123460338286E-2</v>
      </c>
      <c r="CM41" s="69">
        <f>IF(CM20,EXP(LN(CM20)*VLOOKUP(CM$3,Conditions!$B:$AI,MATCH($B41&amp;"_slope",Conditions!$R$1:$AI$1,0)+16,FALSE)+VLOOKUP(CM$3,Conditions!$B:$AI,MATCH($B41&amp;"_intercept",Conditions!$R$1:$AI$1,0)+16,FALSE)),"")</f>
        <v>9.6720123460338286E-2</v>
      </c>
      <c r="CN41" s="69">
        <f>IF(CN20,EXP(LN(CN20)*VLOOKUP(CN$3,Conditions!$B:$AI,MATCH($B41&amp;"_slope",Conditions!$R$1:$AI$1,0)+16,FALSE)+VLOOKUP(CN$3,Conditions!$B:$AI,MATCH($B41&amp;"_intercept",Conditions!$R$1:$AI$1,0)+16,FALSE)),"")</f>
        <v>9.6720123460338286E-2</v>
      </c>
      <c r="CO41" s="69">
        <f>IF(CO20,EXP(LN(CO20)*VLOOKUP(CO$3,Conditions!$B:$AI,MATCH($B41&amp;"_slope",Conditions!$R$1:$AI$1,0)+16,FALSE)+VLOOKUP(CO$3,Conditions!$B:$AI,MATCH($B41&amp;"_intercept",Conditions!$R$1:$AI$1,0)+16,FALSE)),"")</f>
        <v>9.6720123460338286E-2</v>
      </c>
      <c r="CP41" s="69">
        <f>IF(CP20,EXP(LN(CP20)*VLOOKUP(CP$3,Conditions!$B:$AI,MATCH($B41&amp;"_slope",Conditions!$R$1:$AI$1,0)+16,FALSE)+VLOOKUP(CP$3,Conditions!$B:$AI,MATCH($B41&amp;"_intercept",Conditions!$R$1:$AI$1,0)+16,FALSE)),"")</f>
        <v>9.6720123460338286E-2</v>
      </c>
      <c r="CQ41" s="69">
        <f>IF(CQ20,EXP(LN(CQ20)*VLOOKUP(CQ$3,Conditions!$B:$AI,MATCH($B41&amp;"_slope",Conditions!$R$1:$AI$1,0)+16,FALSE)+VLOOKUP(CQ$3,Conditions!$B:$AI,MATCH($B41&amp;"_intercept",Conditions!$R$1:$AI$1,0)+16,FALSE)),"")</f>
        <v>9.6720123460338286E-2</v>
      </c>
      <c r="CR41" s="69">
        <f>IF(CR20,EXP(LN(CR20)*VLOOKUP(CR$3,Conditions!$B:$AI,MATCH($B41&amp;"_slope",Conditions!$R$1:$AI$1,0)+16,FALSE)+VLOOKUP(CR$3,Conditions!$B:$AI,MATCH($B41&amp;"_intercept",Conditions!$R$1:$AI$1,0)+16,FALSE)),"")</f>
        <v>9.6720123460338286E-2</v>
      </c>
      <c r="CS41" s="69">
        <f>IF(CS20,EXP(LN(CS20)*VLOOKUP(CS$3,Conditions!$B:$AI,MATCH($B41&amp;"_slope",Conditions!$R$1:$AI$1,0)+16,FALSE)+VLOOKUP(CS$3,Conditions!$B:$AI,MATCH($B41&amp;"_intercept",Conditions!$R$1:$AI$1,0)+16,FALSE)),"")</f>
        <v>9.6720123460338286E-2</v>
      </c>
      <c r="CT41" s="69">
        <f>IF(CT20,EXP(LN(CT20)*VLOOKUP(CT$3,Conditions!$B:$AI,MATCH($B41&amp;"_slope",Conditions!$R$1:$AI$1,0)+16,FALSE)+VLOOKUP(CT$3,Conditions!$B:$AI,MATCH($B41&amp;"_intercept",Conditions!$R$1:$AI$1,0)+16,FALSE)),"")</f>
        <v>9.6720123460338286E-2</v>
      </c>
      <c r="CU41" s="69">
        <f>IF(CU20,EXP(LN(CU20)*VLOOKUP(CU$3,Conditions!$B:$AI,MATCH($B41&amp;"_slope",Conditions!$R$1:$AI$1,0)+16,FALSE)+VLOOKUP(CU$3,Conditions!$B:$AI,MATCH($B41&amp;"_intercept",Conditions!$R$1:$AI$1,0)+16,FALSE)),"")</f>
        <v>9.6720123460338286E-2</v>
      </c>
      <c r="CV41" s="69">
        <f>IF(CV20,EXP(LN(CV20)*VLOOKUP(CV$3,Conditions!$B:$AI,MATCH($B41&amp;"_slope",Conditions!$R$1:$AI$1,0)+16,FALSE)+VLOOKUP(CV$3,Conditions!$B:$AI,MATCH($B41&amp;"_intercept",Conditions!$R$1:$AI$1,0)+16,FALSE)),"")</f>
        <v>9.6720123460338286E-2</v>
      </c>
      <c r="CW41" s="69">
        <f>IF(CW20,EXP(LN(CW20)*VLOOKUP(CW$3,Conditions!$B:$AI,MATCH($B41&amp;"_slope",Conditions!$R$1:$AI$1,0)+16,FALSE)+VLOOKUP(CW$3,Conditions!$B:$AI,MATCH($B41&amp;"_intercept",Conditions!$R$1:$AI$1,0)+16,FALSE)),"")</f>
        <v>9.6720123460338286E-2</v>
      </c>
      <c r="CX41" s="69">
        <f>IF(CX20,EXP(LN(CX20)*VLOOKUP(CX$3,Conditions!$B:$AI,MATCH($B41&amp;"_slope",Conditions!$R$1:$AI$1,0)+16,FALSE)+VLOOKUP(CX$3,Conditions!$B:$AI,MATCH($B41&amp;"_intercept",Conditions!$R$1:$AI$1,0)+16,FALSE)),"")</f>
        <v>9.6720123460338286E-2</v>
      </c>
      <c r="CY41" s="69">
        <f>IF(CY20,EXP(LN(CY20)*VLOOKUP(CY$3,Conditions!$B:$AI,MATCH($B41&amp;"_slope",Conditions!$R$1:$AI$1,0)+16,FALSE)+VLOOKUP(CY$3,Conditions!$B:$AI,MATCH($B41&amp;"_intercept",Conditions!$R$1:$AI$1,0)+16,FALSE)),"")</f>
        <v>9.6720123460338286E-2</v>
      </c>
      <c r="CZ41" s="69">
        <f>IF(CZ20,EXP(LN(CZ20)*VLOOKUP(CZ$3,Conditions!$B:$AI,MATCH($B41&amp;"_slope",Conditions!$R$1:$AI$1,0)+16,FALSE)+VLOOKUP(CZ$3,Conditions!$B:$AI,MATCH($B41&amp;"_intercept",Conditions!$R$1:$AI$1,0)+16,FALSE)),"")</f>
        <v>9.6720123460338286E-2</v>
      </c>
      <c r="DA41" s="69">
        <f>IF(DA20,EXP(LN(DA20)*VLOOKUP(DA$3,Conditions!$B:$AI,MATCH($B41&amp;"_slope",Conditions!$R$1:$AI$1,0)+16,FALSE)+VLOOKUP(DA$3,Conditions!$B:$AI,MATCH($B41&amp;"_intercept",Conditions!$R$1:$AI$1,0)+16,FALSE)),"")</f>
        <v>9.6720123460338286E-2</v>
      </c>
      <c r="DB41" s="69">
        <f>IF(DB20,EXP(LN(DB20)*VLOOKUP(DB$3,Conditions!$B:$AI,MATCH($B41&amp;"_slope",Conditions!$R$1:$AI$1,0)+16,FALSE)+VLOOKUP(DB$3,Conditions!$B:$AI,MATCH($B41&amp;"_intercept",Conditions!$R$1:$AI$1,0)+16,FALSE)),"")</f>
        <v>9.6720123460338286E-2</v>
      </c>
      <c r="DC41" s="69">
        <f>IF(DC20,EXP(LN(DC20)*VLOOKUP(DC$3,Conditions!$B:$AI,MATCH($B41&amp;"_slope",Conditions!$R$1:$AI$1,0)+16,FALSE)+VLOOKUP(DC$3,Conditions!$B:$AI,MATCH($B41&amp;"_intercept",Conditions!$R$1:$AI$1,0)+16,FALSE)),"")</f>
        <v>9.6720123460338286E-2</v>
      </c>
      <c r="DD41" s="69">
        <f>IF(DD20,EXP(LN(DD20)*VLOOKUP(DD$3,Conditions!$B:$AI,MATCH($B41&amp;"_slope",Conditions!$R$1:$AI$1,0)+16,FALSE)+VLOOKUP(DD$3,Conditions!$B:$AI,MATCH($B41&amp;"_intercept",Conditions!$R$1:$AI$1,0)+16,FALSE)),"")</f>
        <v>9.6720123460338286E-2</v>
      </c>
      <c r="DE41" s="69">
        <f>IF(DE20,EXP(LN(DE20)*VLOOKUP(DE$3,Conditions!$B:$AI,MATCH($B41&amp;"_slope",Conditions!$R$1:$AI$1,0)+16,FALSE)+VLOOKUP(DE$3,Conditions!$B:$AI,MATCH($B41&amp;"_intercept",Conditions!$R$1:$AI$1,0)+16,FALSE)),"")</f>
        <v>9.6720123460338286E-2</v>
      </c>
      <c r="DF41" s="69">
        <f>IF(DF20,EXP(LN(DF20)*VLOOKUP(DF$3,Conditions!$B:$AI,MATCH($B41&amp;"_slope",Conditions!$R$1:$AI$1,0)+16,FALSE)+VLOOKUP(DF$3,Conditions!$B:$AI,MATCH($B41&amp;"_intercept",Conditions!$R$1:$AI$1,0)+16,FALSE)),"")</f>
        <v>9.6720123460338286E-2</v>
      </c>
      <c r="DG41" s="69">
        <f>IF(DG20,EXP(LN(DG20)*VLOOKUP(DG$3,Conditions!$B:$AI,MATCH($B41&amp;"_slope",Conditions!$R$1:$AI$1,0)+16,FALSE)+VLOOKUP(DG$3,Conditions!$B:$AI,MATCH($B41&amp;"_intercept",Conditions!$R$1:$AI$1,0)+16,FALSE)),"")</f>
        <v>9.6720123460338286E-2</v>
      </c>
      <c r="DH41" s="69">
        <f>IF(DH20,EXP(LN(DH20)*VLOOKUP(DH$3,Conditions!$B:$AI,MATCH($B41&amp;"_slope",Conditions!$R$1:$AI$1,0)+16,FALSE)+VLOOKUP(DH$3,Conditions!$B:$AI,MATCH($B41&amp;"_intercept",Conditions!$R$1:$AI$1,0)+16,FALSE)),"")</f>
        <v>9.6720123460338286E-2</v>
      </c>
      <c r="DI41" s="69">
        <f>IF(DI20,EXP(LN(DI20)*VLOOKUP(DI$3,Conditions!$B:$AI,MATCH($B41&amp;"_slope",Conditions!$R$1:$AI$1,0)+16,FALSE)+VLOOKUP(DI$3,Conditions!$B:$AI,MATCH($B41&amp;"_intercept",Conditions!$R$1:$AI$1,0)+16,FALSE)),"")</f>
        <v>9.6720123460338286E-2</v>
      </c>
      <c r="DJ41" s="69" t="str">
        <f>IF(DJ20,EXP(LN(DJ20)*VLOOKUP(DJ$3,Conditions!$B:$AI,MATCH($B41&amp;"_slope",Conditions!$R$1:$AI$1,0)+16,FALSE)+VLOOKUP(DJ$3,Conditions!$B:$AI,MATCH($B41&amp;"_intercept",Conditions!$R$1:$AI$1,0)+16,FALSE)),"")</f>
        <v/>
      </c>
      <c r="DK41" s="69" t="str">
        <f>IF(DK20,EXP(LN(DK20)*VLOOKUP(DK$3,Conditions!$B:$AI,MATCH($B41&amp;"_slope",Conditions!$R$1:$AI$1,0)+16,FALSE)+VLOOKUP(DK$3,Conditions!$B:$AI,MATCH($B41&amp;"_intercept",Conditions!$R$1:$AI$1,0)+16,FALSE)),"")</f>
        <v/>
      </c>
      <c r="DL41" s="69" t="str">
        <f>IF(DL20,EXP(LN(DL20)*VLOOKUP(DL$3,Conditions!$B:$AI,MATCH($B41&amp;"_slope",Conditions!$R$1:$AI$1,0)+16,FALSE)+VLOOKUP(DL$3,Conditions!$B:$AI,MATCH($B41&amp;"_intercept",Conditions!$R$1:$AI$1,0)+16,FALSE)),"")</f>
        <v/>
      </c>
      <c r="DM41" s="69" t="str">
        <f>IF(DM20,EXP(LN(DM20)*VLOOKUP(DM$3,Conditions!$B:$AI,MATCH($B41&amp;"_slope",Conditions!$R$1:$AI$1,0)+16,FALSE)+VLOOKUP(DM$3,Conditions!$B:$AI,MATCH($B41&amp;"_intercept",Conditions!$R$1:$AI$1,0)+16,FALSE)),"")</f>
        <v/>
      </c>
      <c r="DN41" s="69" t="str">
        <f>IF(DN20,EXP(LN(DN20)*VLOOKUP(DN$3,Conditions!$B:$AI,MATCH($B41&amp;"_slope",Conditions!$R$1:$AI$1,0)+16,FALSE)+VLOOKUP(DN$3,Conditions!$B:$AI,MATCH($B41&amp;"_intercept",Conditions!$R$1:$AI$1,0)+16,FALSE)),"")</f>
        <v/>
      </c>
      <c r="DO41" s="69" t="str">
        <f>IF(DO20,EXP(LN(DO20)*VLOOKUP(DO$3,Conditions!$B:$AI,MATCH($B41&amp;"_slope",Conditions!$R$1:$AI$1,0)+16,FALSE)+VLOOKUP(DO$3,Conditions!$B:$AI,MATCH($B41&amp;"_intercept",Conditions!$R$1:$AI$1,0)+16,FALSE)),"")</f>
        <v/>
      </c>
      <c r="DP41" s="69" t="str">
        <f>IF(DP20,EXP(LN(DP20)*VLOOKUP(DP$3,Conditions!$B:$AI,MATCH($B41&amp;"_slope",Conditions!$R$1:$AI$1,0)+16,FALSE)+VLOOKUP(DP$3,Conditions!$B:$AI,MATCH($B41&amp;"_intercept",Conditions!$R$1:$AI$1,0)+16,FALSE)),"")</f>
        <v/>
      </c>
      <c r="DQ41" s="69" t="str">
        <f>IF(DQ20,EXP(LN(DQ20)*VLOOKUP(DQ$3,Conditions!$B:$AI,MATCH($B41&amp;"_slope",Conditions!$R$1:$AI$1,0)+16,FALSE)+VLOOKUP(DQ$3,Conditions!$B:$AI,MATCH($B41&amp;"_intercept",Conditions!$R$1:$AI$1,0)+16,FALSE)),"")</f>
        <v/>
      </c>
      <c r="DR41" s="69" t="str">
        <f>IF(DR20,EXP(LN(DR20)*VLOOKUP(DR$3,Conditions!$B:$AI,MATCH($B41&amp;"_slope",Conditions!$R$1:$AI$1,0)+16,FALSE)+VLOOKUP(DR$3,Conditions!$B:$AI,MATCH($B41&amp;"_intercept",Conditions!$R$1:$AI$1,0)+16,FALSE)),"")</f>
        <v/>
      </c>
      <c r="DS41" s="69" t="str">
        <f>IF(DS20,EXP(LN(DS20)*VLOOKUP(DS$3,Conditions!$B:$AI,MATCH($B41&amp;"_slope",Conditions!$R$1:$AI$1,0)+16,FALSE)+VLOOKUP(DS$3,Conditions!$B:$AI,MATCH($B41&amp;"_intercept",Conditions!$R$1:$AI$1,0)+16,FALSE)),"")</f>
        <v/>
      </c>
      <c r="DT41" s="69" t="str">
        <f>IF(DT20,EXP(LN(DT20)*VLOOKUP(DT$3,Conditions!$B:$AI,MATCH($B41&amp;"_slope",Conditions!$R$1:$AI$1,0)+16,FALSE)+VLOOKUP(DT$3,Conditions!$B:$AI,MATCH($B41&amp;"_intercept",Conditions!$R$1:$AI$1,0)+16,FALSE)),"")</f>
        <v/>
      </c>
      <c r="DU41" s="69" t="str">
        <f>IF(DU20,EXP(LN(DU20)*VLOOKUP(DU$3,Conditions!$B:$AI,MATCH($B41&amp;"_slope",Conditions!$R$1:$AI$1,0)+16,FALSE)+VLOOKUP(DU$3,Conditions!$B:$AI,MATCH($B41&amp;"_intercept",Conditions!$R$1:$AI$1,0)+16,FALSE)),"")</f>
        <v/>
      </c>
      <c r="DV41" s="69" t="str">
        <f>IF(DV20,EXP(LN(DV20)*VLOOKUP(DV$3,Conditions!$B:$AI,MATCH($B41&amp;"_slope",Conditions!$R$1:$AI$1,0)+16,FALSE)+VLOOKUP(DV$3,Conditions!$B:$AI,MATCH($B41&amp;"_intercept",Conditions!$R$1:$AI$1,0)+16,FALSE)),"")</f>
        <v/>
      </c>
      <c r="DW41" s="69" t="str">
        <f>IF(DW20,EXP(LN(DW20)*VLOOKUP(DW$3,Conditions!$B:$AI,MATCH($B41&amp;"_slope",Conditions!$R$1:$AI$1,0)+16,FALSE)+VLOOKUP(DW$3,Conditions!$B:$AI,MATCH($B41&amp;"_intercept",Conditions!$R$1:$AI$1,0)+16,FALSE)),"")</f>
        <v/>
      </c>
      <c r="DX41" s="69" t="str">
        <f>IF(DX20,EXP(LN(DX20)*VLOOKUP(DX$3,Conditions!$B:$AI,MATCH($B41&amp;"_slope",Conditions!$R$1:$AI$1,0)+16,FALSE)+VLOOKUP(DX$3,Conditions!$B:$AI,MATCH($B41&amp;"_intercept",Conditions!$R$1:$AI$1,0)+16,FALSE)),"")</f>
        <v/>
      </c>
      <c r="DZ41" s="56" t="str">
        <f>B41</f>
        <v>glycerol_RI</v>
      </c>
      <c r="EA41" s="69">
        <f>IF(EA13="Ethanol","",IF(EA20,EXP(LN(EA20)*VLOOKUP(EA$3,Conditions!$B:$AI,MATCH($B41&amp;"_slope",Conditions!$R$1:$AI$1,0)+16,FALSE)+VLOOKUP(EA$3,Conditions!$B:$AI,MATCH($B41&amp;"_intercept",Conditions!$R$1:$AI$1,0)+16,FALSE)),""))</f>
        <v>0.31158009614439958</v>
      </c>
      <c r="EB41" s="69">
        <f>IF(EB13="Ethanol","",IF(EB20,EXP(LN(EB20)*VLOOKUP(EB$3,Conditions!$B:$AI,MATCH($B41&amp;"_slope",Conditions!$R$1:$AI$1,0)+16,FALSE)+VLOOKUP(EB$3,Conditions!$B:$AI,MATCH($B41&amp;"_intercept",Conditions!$R$1:$AI$1,0)+16,FALSE)),""))</f>
        <v>0.31158009614439958</v>
      </c>
      <c r="EC41" s="69" t="str">
        <f>IF(EC13="Ethanol","",IF(EC20,EXP(LN(EC20)*VLOOKUP(EC$3,Conditions!$B:$AI,MATCH($B41&amp;"_slope",Conditions!$R$1:$AI$1,0)+16,FALSE)+VLOOKUP(EC$3,Conditions!$B:$AI,MATCH($B41&amp;"_intercept",Conditions!$R$1:$AI$1,0)+16,FALSE)),""))</f>
        <v/>
      </c>
      <c r="ED41" s="69">
        <f>IF(ED13="Ethanol","",IF(ED20,EXP(LN(ED20)*VLOOKUP(ED$3,Conditions!$B:$AI,MATCH($B41&amp;"_slope",Conditions!$R$1:$AI$1,0)+16,FALSE)+VLOOKUP(ED$3,Conditions!$B:$AI,MATCH($B41&amp;"_intercept",Conditions!$R$1:$AI$1,0)+16,FALSE)),""))</f>
        <v>0.29845199547033363</v>
      </c>
      <c r="EE41" s="69" t="str">
        <f>IF(EE13="Ethanol","",IF(EE20,EXP(LN(EE20)*VLOOKUP(EE$3,Conditions!$B:$AI,MATCH($B41&amp;"_slope",Conditions!$R$1:$AI$1,0)+16,FALSE)+VLOOKUP(EE$3,Conditions!$B:$AI,MATCH($B41&amp;"_intercept",Conditions!$R$1:$AI$1,0)+16,FALSE)),""))</f>
        <v/>
      </c>
      <c r="EF41" s="69" t="str">
        <f>IF(EF13="Ethanol","",IF(EF20,EXP(LN(EF20)*VLOOKUP(EF$3,Conditions!$B:$AI,MATCH($B41&amp;"_slope",Conditions!$R$1:$AI$1,0)+16,FALSE)+VLOOKUP(EF$3,Conditions!$B:$AI,MATCH($B41&amp;"_intercept",Conditions!$R$1:$AI$1,0)+16,FALSE)),""))</f>
        <v/>
      </c>
      <c r="EG41" s="69" t="str">
        <f>IF(EG13="Ethanol","",IF(EG20,EXP(LN(EG20)*VLOOKUP(EG$3,Conditions!$B:$AI,MATCH($B41&amp;"_slope",Conditions!$R$1:$AI$1,0)+16,FALSE)+VLOOKUP(EG$3,Conditions!$B:$AI,MATCH($B41&amp;"_intercept",Conditions!$R$1:$AI$1,0)+16,FALSE)),""))</f>
        <v/>
      </c>
      <c r="EH41" s="69" t="str">
        <f>IF(EH13="Ethanol","",IF(EH20,EXP(LN(EH20)*VLOOKUP(EH$3,Conditions!$B:$AI,MATCH($B41&amp;"_slope",Conditions!$R$1:$AI$1,0)+16,FALSE)+VLOOKUP(EH$3,Conditions!$B:$AI,MATCH($B41&amp;"_intercept",Conditions!$R$1:$AI$1,0)+16,FALSE)),""))</f>
        <v/>
      </c>
      <c r="EI41" s="69" t="str">
        <f>IF(EI13="Ethanol","",IF(EI20,EXP(LN(EI20)*VLOOKUP(EI$3,Conditions!$B:$AI,MATCH($B41&amp;"_slope",Conditions!$R$1:$AI$1,0)+16,FALSE)+VLOOKUP(EI$3,Conditions!$B:$AI,MATCH($B41&amp;"_intercept",Conditions!$R$1:$AI$1,0)+16,FALSE)),""))</f>
        <v/>
      </c>
      <c r="EJ41" s="69" t="str">
        <f>IF(EJ13="Ethanol","",IF(EJ20,EXP(LN(EJ20)*VLOOKUP(EJ$3,Conditions!$B:$AI,MATCH($B41&amp;"_slope",Conditions!$R$1:$AI$1,0)+16,FALSE)+VLOOKUP(EJ$3,Conditions!$B:$AI,MATCH($B41&amp;"_intercept",Conditions!$R$1:$AI$1,0)+16,FALSE)),""))</f>
        <v/>
      </c>
      <c r="EK41" s="69" t="str">
        <f>IF(EK13="Ethanol","",IF(EK20,EXP(LN(EK20)*VLOOKUP(EK$3,Conditions!$B:$AI,MATCH($B41&amp;"_slope",Conditions!$R$1:$AI$1,0)+16,FALSE)+VLOOKUP(EK$3,Conditions!$B:$AI,MATCH($B41&amp;"_intercept",Conditions!$R$1:$AI$1,0)+16,FALSE)),""))</f>
        <v/>
      </c>
      <c r="EL41" s="69" t="str">
        <f>IF(EL13="Ethanol","",IF(EL20,EXP(LN(EL20)*VLOOKUP(EL$3,Conditions!$B:$AI,MATCH($B41&amp;"_slope",Conditions!$R$1:$AI$1,0)+16,FALSE)+VLOOKUP(EL$3,Conditions!$B:$AI,MATCH($B41&amp;"_intercept",Conditions!$R$1:$AI$1,0)+16,FALSE)),""))</f>
        <v/>
      </c>
      <c r="EM41" s="69" t="str">
        <f>IF(EM13="Ethanol","",IF(EM20,EXP(LN(EM20)*VLOOKUP(EM$3,Conditions!$B:$AI,MATCH($B41&amp;"_slope",Conditions!$R$1:$AI$1,0)+16,FALSE)+VLOOKUP(EM$3,Conditions!$B:$AI,MATCH($B41&amp;"_intercept",Conditions!$R$1:$AI$1,0)+16,FALSE)),""))</f>
        <v/>
      </c>
      <c r="EN41" s="69"/>
      <c r="EO41" s="69"/>
      <c r="EP41" s="69"/>
    </row>
    <row r="42" spans="1:146" s="58" customFormat="1" ht="15" x14ac:dyDescent="0.2">
      <c r="A42" s="85"/>
      <c r="B42" s="84" t="s">
        <v>122</v>
      </c>
      <c r="C42" s="78">
        <v>2</v>
      </c>
      <c r="D42" s="69" t="str">
        <f>IF(D13="Ethanol",IF(D20,EXP(LN(D20)*VLOOKUP(D$3,Conditions!$B:$AI,MATCH($B42&amp;"_slope",Conditions!$R$1:$AI$1,0)+16,FALSE)+VLOOKUP(D$3,Conditions!$B:$AI,MATCH($B42&amp;"_intercept",Conditions!$R$1:$AI$1,0)+16,FALSE)),""),"")</f>
        <v/>
      </c>
      <c r="E42" s="69" t="str">
        <f>IF(E13="Ethanol",IF(E20,EXP(LN(E20)*VLOOKUP(E$3,Conditions!$B:$AI,MATCH($B42&amp;"_slope",Conditions!$R$1:$AI$1,0)+16,FALSE)+VLOOKUP(E$3,Conditions!$B:$AI,MATCH($B42&amp;"_intercept",Conditions!$R$1:$AI$1,0)+16,FALSE)),""),"")</f>
        <v/>
      </c>
      <c r="F42" s="69" t="str">
        <f>IF(F13="Ethanol",IF(F20,EXP(LN(F20)*VLOOKUP(F$3,Conditions!$B:$AI,MATCH($B42&amp;"_slope",Conditions!$R$1:$AI$1,0)+16,FALSE)+VLOOKUP(F$3,Conditions!$B:$AI,MATCH($B42&amp;"_intercept",Conditions!$R$1:$AI$1,0)+16,FALSE)),""),"")</f>
        <v/>
      </c>
      <c r="G42" s="69" t="str">
        <f>IF(G13="Ethanol",IF(G20,EXP(LN(G20)*VLOOKUP(G$3,Conditions!$B:$AI,MATCH($B42&amp;"_slope",Conditions!$R$1:$AI$1,0)+16,FALSE)+VLOOKUP(G$3,Conditions!$B:$AI,MATCH($B42&amp;"_intercept",Conditions!$R$1:$AI$1,0)+16,FALSE)),""),"")</f>
        <v/>
      </c>
      <c r="H42" s="69" t="str">
        <f>IF(H13="Ethanol",IF(H20,EXP(LN(H20)*VLOOKUP(H$3,Conditions!$B:$AI,MATCH($B42&amp;"_slope",Conditions!$R$1:$AI$1,0)+16,FALSE)+VLOOKUP(H$3,Conditions!$B:$AI,MATCH($B42&amp;"_intercept",Conditions!$R$1:$AI$1,0)+16,FALSE)),""),"")</f>
        <v/>
      </c>
      <c r="I42" s="69" t="str">
        <f>IF(I13="Ethanol",IF(I20,EXP(LN(I20)*VLOOKUP(I$3,Conditions!$B:$AI,MATCH($B42&amp;"_slope",Conditions!$R$1:$AI$1,0)+16,FALSE)+VLOOKUP(I$3,Conditions!$B:$AI,MATCH($B42&amp;"_intercept",Conditions!$R$1:$AI$1,0)+16,FALSE)),""),"")</f>
        <v/>
      </c>
      <c r="J42" s="69" t="str">
        <f>IF(J13="Ethanol",IF(J20,EXP(LN(J20)*VLOOKUP(J$3,Conditions!$B:$AI,MATCH($B42&amp;"_slope",Conditions!$R$1:$AI$1,0)+16,FALSE)+VLOOKUP(J$3,Conditions!$B:$AI,MATCH($B42&amp;"_intercept",Conditions!$R$1:$AI$1,0)+16,FALSE)),""),"")</f>
        <v/>
      </c>
      <c r="K42" s="69" t="str">
        <f>IF(K13="Ethanol",IF(K20,EXP(LN(K20)*VLOOKUP(K$3,Conditions!$B:$AI,MATCH($B42&amp;"_slope",Conditions!$R$1:$AI$1,0)+16,FALSE)+VLOOKUP(K$3,Conditions!$B:$AI,MATCH($B42&amp;"_intercept",Conditions!$R$1:$AI$1,0)+16,FALSE)),""),"")</f>
        <v/>
      </c>
      <c r="L42" s="69" t="str">
        <f>IF(L13="Ethanol",IF(L20,EXP(LN(L20)*VLOOKUP(L$3,Conditions!$B:$AI,MATCH($B42&amp;"_slope",Conditions!$R$1:$AI$1,0)+16,FALSE)+VLOOKUP(L$3,Conditions!$B:$AI,MATCH($B42&amp;"_intercept",Conditions!$R$1:$AI$1,0)+16,FALSE)),""),"")</f>
        <v/>
      </c>
      <c r="M42" s="69" t="str">
        <f>IF(M13="Ethanol",IF(M20,EXP(LN(M20)*VLOOKUP(M$3,Conditions!$B:$AI,MATCH($B42&amp;"_slope",Conditions!$R$1:$AI$1,0)+16,FALSE)+VLOOKUP(M$3,Conditions!$B:$AI,MATCH($B42&amp;"_intercept",Conditions!$R$1:$AI$1,0)+16,FALSE)),""),"")</f>
        <v/>
      </c>
      <c r="N42" s="69" t="str">
        <f>IF(N13="Ethanol",IF(N20,EXP(LN(N20)*VLOOKUP(N$3,Conditions!$B:$AI,MATCH($B42&amp;"_slope",Conditions!$R$1:$AI$1,0)+16,FALSE)+VLOOKUP(N$3,Conditions!$B:$AI,MATCH($B42&amp;"_intercept",Conditions!$R$1:$AI$1,0)+16,FALSE)),""),"")</f>
        <v/>
      </c>
      <c r="O42" s="69" t="str">
        <f>IF(O13="Ethanol",IF(O20,EXP(LN(O20)*VLOOKUP(O$3,Conditions!$B:$AI,MATCH($B42&amp;"_slope",Conditions!$R$1:$AI$1,0)+16,FALSE)+VLOOKUP(O$3,Conditions!$B:$AI,MATCH($B42&amp;"_intercept",Conditions!$R$1:$AI$1,0)+16,FALSE)),""),"")</f>
        <v/>
      </c>
      <c r="P42" s="69" t="str">
        <f>IF(P13="Ethanol",IF(P20,EXP(LN(P20)*VLOOKUP(P$3,Conditions!$B:$AI,MATCH($B42&amp;"_slope",Conditions!$R$1:$AI$1,0)+16,FALSE)+VLOOKUP(P$3,Conditions!$B:$AI,MATCH($B42&amp;"_intercept",Conditions!$R$1:$AI$1,0)+16,FALSE)),""),"")</f>
        <v/>
      </c>
      <c r="Q42" s="69" t="str">
        <f>IF(Q13="Ethanol",IF(Q20,EXP(LN(Q20)*VLOOKUP(Q$3,Conditions!$B:$AI,MATCH($B42&amp;"_slope",Conditions!$R$1:$AI$1,0)+16,FALSE)+VLOOKUP(Q$3,Conditions!$B:$AI,MATCH($B42&amp;"_intercept",Conditions!$R$1:$AI$1,0)+16,FALSE)),""),"")</f>
        <v/>
      </c>
      <c r="R42" s="69" t="str">
        <f>IF(R13="Ethanol",IF(R20,EXP(LN(R20)*VLOOKUP(R$3,Conditions!$B:$AI,MATCH($B42&amp;"_slope",Conditions!$R$1:$AI$1,0)+16,FALSE)+VLOOKUP(R$3,Conditions!$B:$AI,MATCH($B42&amp;"_intercept",Conditions!$R$1:$AI$1,0)+16,FALSE)),""),"")</f>
        <v/>
      </c>
      <c r="S42" s="69" t="str">
        <f>IF(S13="Ethanol",IF(S20,EXP(LN(S20)*VLOOKUP(S$3,Conditions!$B:$AI,MATCH($B42&amp;"_slope",Conditions!$R$1:$AI$1,0)+16,FALSE)+VLOOKUP(S$3,Conditions!$B:$AI,MATCH($B42&amp;"_intercept",Conditions!$R$1:$AI$1,0)+16,FALSE)),""),"")</f>
        <v/>
      </c>
      <c r="T42" s="69" t="str">
        <f>IF(T13="Ethanol",IF(T20,EXP(LN(T20)*VLOOKUP(T$3,Conditions!$B:$AI,MATCH($B42&amp;"_slope",Conditions!$R$1:$AI$1,0)+16,FALSE)+VLOOKUP(T$3,Conditions!$B:$AI,MATCH($B42&amp;"_intercept",Conditions!$R$1:$AI$1,0)+16,FALSE)),""),"")</f>
        <v/>
      </c>
      <c r="U42" s="69" t="str">
        <f>IF(U13="Ethanol",IF(U20,EXP(LN(U20)*VLOOKUP(U$3,Conditions!$B:$AI,MATCH($B42&amp;"_slope",Conditions!$R$1:$AI$1,0)+16,FALSE)+VLOOKUP(U$3,Conditions!$B:$AI,MATCH($B42&amp;"_intercept",Conditions!$R$1:$AI$1,0)+16,FALSE)),""),"")</f>
        <v/>
      </c>
      <c r="V42" s="69" t="str">
        <f>IF(V13="Ethanol",IF(V20,EXP(LN(V20)*VLOOKUP(V$3,Conditions!$B:$AI,MATCH($B42&amp;"_slope",Conditions!$R$1:$AI$1,0)+16,FALSE)+VLOOKUP(V$3,Conditions!$B:$AI,MATCH($B42&amp;"_intercept",Conditions!$R$1:$AI$1,0)+16,FALSE)),""),"")</f>
        <v/>
      </c>
      <c r="W42" s="69" t="str">
        <f>IF(W13="Ethanol",IF(W20,EXP(LN(W20)*VLOOKUP(W$3,Conditions!$B:$AI,MATCH($B42&amp;"_slope",Conditions!$R$1:$AI$1,0)+16,FALSE)+VLOOKUP(W$3,Conditions!$B:$AI,MATCH($B42&amp;"_intercept",Conditions!$R$1:$AI$1,0)+16,FALSE)),""),"")</f>
        <v/>
      </c>
      <c r="X42" s="69" t="str">
        <f>IF(X13="Ethanol",IF(X20,EXP(LN(X20)*VLOOKUP(X$3,Conditions!$B:$AI,MATCH($B42&amp;"_slope",Conditions!$R$1:$AI$1,0)+16,FALSE)+VLOOKUP(X$3,Conditions!$B:$AI,MATCH($B42&amp;"_intercept",Conditions!$R$1:$AI$1,0)+16,FALSE)),""),"")</f>
        <v/>
      </c>
      <c r="Y42" s="69" t="str">
        <f>IF(Y13="Ethanol",IF(Y20,EXP(LN(Y20)*VLOOKUP(Y$3,Conditions!$B:$AI,MATCH($B42&amp;"_slope",Conditions!$R$1:$AI$1,0)+16,FALSE)+VLOOKUP(Y$3,Conditions!$B:$AI,MATCH($B42&amp;"_intercept",Conditions!$R$1:$AI$1,0)+16,FALSE)),""),"")</f>
        <v/>
      </c>
      <c r="Z42" s="69" t="str">
        <f>IF(Z13="Ethanol",IF(Z20,EXP(LN(Z20)*VLOOKUP(Z$3,Conditions!$B:$AI,MATCH($B42&amp;"_slope",Conditions!$R$1:$AI$1,0)+16,FALSE)+VLOOKUP(Z$3,Conditions!$B:$AI,MATCH($B42&amp;"_intercept",Conditions!$R$1:$AI$1,0)+16,FALSE)),""),"")</f>
        <v/>
      </c>
      <c r="AA42" s="69" t="str">
        <f>IF(AA13="Ethanol",IF(AA20,EXP(LN(AA20)*VLOOKUP(AA$3,Conditions!$B:$AI,MATCH($B42&amp;"_slope",Conditions!$R$1:$AI$1,0)+16,FALSE)+VLOOKUP(AA$3,Conditions!$B:$AI,MATCH($B42&amp;"_intercept",Conditions!$R$1:$AI$1,0)+16,FALSE)),""),"")</f>
        <v/>
      </c>
      <c r="AB42" s="69" t="str">
        <f>IF(AB13="Ethanol",IF(AB20,EXP(LN(AB20)*VLOOKUP(AB$3,Conditions!$B:$AI,MATCH($B42&amp;"_slope",Conditions!$R$1:$AI$1,0)+16,FALSE)+VLOOKUP(AB$3,Conditions!$B:$AI,MATCH($B42&amp;"_intercept",Conditions!$R$1:$AI$1,0)+16,FALSE)),""),"")</f>
        <v/>
      </c>
      <c r="AC42" s="69" t="str">
        <f>IF(AC13="Ethanol",IF(AC20,EXP(LN(AC20)*VLOOKUP(AC$3,Conditions!$B:$AI,MATCH($B42&amp;"_slope",Conditions!$R$1:$AI$1,0)+16,FALSE)+VLOOKUP(AC$3,Conditions!$B:$AI,MATCH($B42&amp;"_intercept",Conditions!$R$1:$AI$1,0)+16,FALSE)),""),"")</f>
        <v/>
      </c>
      <c r="AD42" s="69" t="str">
        <f>IF(AD13="Ethanol",IF(AD20,EXP(LN(AD20)*VLOOKUP(AD$3,Conditions!$B:$AI,MATCH($B42&amp;"_slope",Conditions!$R$1:$AI$1,0)+16,FALSE)+VLOOKUP(AD$3,Conditions!$B:$AI,MATCH($B42&amp;"_intercept",Conditions!$R$1:$AI$1,0)+16,FALSE)),""),"")</f>
        <v/>
      </c>
      <c r="AE42" s="69" t="str">
        <f>IF(AE13="Ethanol",IF(AE20,EXP(LN(AE20)*VLOOKUP(AE$3,Conditions!$B:$AI,MATCH($B42&amp;"_slope",Conditions!$R$1:$AI$1,0)+16,FALSE)+VLOOKUP(AE$3,Conditions!$B:$AI,MATCH($B42&amp;"_intercept",Conditions!$R$1:$AI$1,0)+16,FALSE)),""),"")</f>
        <v/>
      </c>
      <c r="AF42" s="69" t="str">
        <f>IF(AF13="Ethanol",IF(AF20,EXP(LN(AF20)*VLOOKUP(AF$3,Conditions!$B:$AI,MATCH($B42&amp;"_slope",Conditions!$R$1:$AI$1,0)+16,FALSE)+VLOOKUP(AF$3,Conditions!$B:$AI,MATCH($B42&amp;"_intercept",Conditions!$R$1:$AI$1,0)+16,FALSE)),""),"")</f>
        <v/>
      </c>
      <c r="AG42" s="69" t="str">
        <f>IF(AG13="Ethanol",IF(AG20,EXP(LN(AG20)*VLOOKUP(AG$3,Conditions!$B:$AI,MATCH($B42&amp;"_slope",Conditions!$R$1:$AI$1,0)+16,FALSE)+VLOOKUP(AG$3,Conditions!$B:$AI,MATCH($B42&amp;"_intercept",Conditions!$R$1:$AI$1,0)+16,FALSE)),""),"")</f>
        <v/>
      </c>
      <c r="AH42" s="69" t="str">
        <f>IF(AH13="Ethanol",IF(AH20,EXP(LN(AH20)*VLOOKUP(AH$3,Conditions!$B:$AI,MATCH($B42&amp;"_slope",Conditions!$R$1:$AI$1,0)+16,FALSE)+VLOOKUP(AH$3,Conditions!$B:$AI,MATCH($B42&amp;"_intercept",Conditions!$R$1:$AI$1,0)+16,FALSE)),""),"")</f>
        <v/>
      </c>
      <c r="AI42" s="69" t="str">
        <f>IF(AI13="Ethanol",IF(AI20,EXP(LN(AI20)*VLOOKUP(AI$3,Conditions!$B:$AI,MATCH($B42&amp;"_slope",Conditions!$R$1:$AI$1,0)+16,FALSE)+VLOOKUP(AI$3,Conditions!$B:$AI,MATCH($B42&amp;"_intercept",Conditions!$R$1:$AI$1,0)+16,FALSE)),""),"")</f>
        <v/>
      </c>
      <c r="AJ42" s="69" t="str">
        <f>IF(AJ13="Ethanol",IF(AJ20,EXP(LN(AJ20)*VLOOKUP(AJ$3,Conditions!$B:$AI,MATCH($B42&amp;"_slope",Conditions!$R$1:$AI$1,0)+16,FALSE)+VLOOKUP(AJ$3,Conditions!$B:$AI,MATCH($B42&amp;"_intercept",Conditions!$R$1:$AI$1,0)+16,FALSE)),""),"")</f>
        <v/>
      </c>
      <c r="AK42" s="69" t="str">
        <f>IF(AK13="Ethanol",IF(AK20,EXP(LN(AK20)*VLOOKUP(AK$3,Conditions!$B:$AI,MATCH($B42&amp;"_slope",Conditions!$R$1:$AI$1,0)+16,FALSE)+VLOOKUP(AK$3,Conditions!$B:$AI,MATCH($B42&amp;"_intercept",Conditions!$R$1:$AI$1,0)+16,FALSE)),""),"")</f>
        <v/>
      </c>
      <c r="AL42" s="69" t="str">
        <f>IF(AL13="Ethanol",IF(AL20,EXP(LN(AL20)*VLOOKUP(AL$3,Conditions!$B:$AI,MATCH($B42&amp;"_slope",Conditions!$R$1:$AI$1,0)+16,FALSE)+VLOOKUP(AL$3,Conditions!$B:$AI,MATCH($B42&amp;"_intercept",Conditions!$R$1:$AI$1,0)+16,FALSE)),""),"")</f>
        <v/>
      </c>
      <c r="AM42" s="69" t="str">
        <f>IF(AM13="Ethanol",IF(AM20,EXP(LN(AM20)*VLOOKUP(AM$3,Conditions!$B:$AI,MATCH($B42&amp;"_slope",Conditions!$R$1:$AI$1,0)+16,FALSE)+VLOOKUP(AM$3,Conditions!$B:$AI,MATCH($B42&amp;"_intercept",Conditions!$R$1:$AI$1,0)+16,FALSE)),""),"")</f>
        <v/>
      </c>
      <c r="AN42" s="69" t="str">
        <f>IF(AN13="Ethanol",IF(AN20,EXP(LN(AN20)*VLOOKUP(AN$3,Conditions!$B:$AI,MATCH($B42&amp;"_slope",Conditions!$R$1:$AI$1,0)+16,FALSE)+VLOOKUP(AN$3,Conditions!$B:$AI,MATCH($B42&amp;"_intercept",Conditions!$R$1:$AI$1,0)+16,FALSE)),""),"")</f>
        <v/>
      </c>
      <c r="AO42" s="69" t="str">
        <f>IF(AO13="Ethanol",IF(AO20,EXP(LN(AO20)*VLOOKUP(AO$3,Conditions!$B:$AI,MATCH($B42&amp;"_slope",Conditions!$R$1:$AI$1,0)+16,FALSE)+VLOOKUP(AO$3,Conditions!$B:$AI,MATCH($B42&amp;"_intercept",Conditions!$R$1:$AI$1,0)+16,FALSE)),""),"")</f>
        <v/>
      </c>
      <c r="AP42" s="69" t="str">
        <f>IF(AP13="Ethanol",IF(AP20,EXP(LN(AP20)*VLOOKUP(AP$3,Conditions!$B:$AI,MATCH($B42&amp;"_slope",Conditions!$R$1:$AI$1,0)+16,FALSE)+VLOOKUP(AP$3,Conditions!$B:$AI,MATCH($B42&amp;"_intercept",Conditions!$R$1:$AI$1,0)+16,FALSE)),""),"")</f>
        <v/>
      </c>
      <c r="AQ42" s="69" t="str">
        <f>IF(AQ13="Ethanol",IF(AQ20,EXP(LN(AQ20)*VLOOKUP(AQ$3,Conditions!$B:$AI,MATCH($B42&amp;"_slope",Conditions!$R$1:$AI$1,0)+16,FALSE)+VLOOKUP(AQ$3,Conditions!$B:$AI,MATCH($B42&amp;"_intercept",Conditions!$R$1:$AI$1,0)+16,FALSE)),""),"")</f>
        <v/>
      </c>
      <c r="AR42" s="69" t="str">
        <f>IF(AR13="Ethanol",IF(AR20,EXP(LN(AR20)*VLOOKUP(AR$3,Conditions!$B:$AI,MATCH($B42&amp;"_slope",Conditions!$R$1:$AI$1,0)+16,FALSE)+VLOOKUP(AR$3,Conditions!$B:$AI,MATCH($B42&amp;"_intercept",Conditions!$R$1:$AI$1,0)+16,FALSE)),""),"")</f>
        <v/>
      </c>
      <c r="AS42" s="69" t="str">
        <f>IF(AS13="Ethanol",IF(AS20,EXP(LN(AS20)*VLOOKUP(AS$3,Conditions!$B:$AI,MATCH($B42&amp;"_slope",Conditions!$R$1:$AI$1,0)+16,FALSE)+VLOOKUP(AS$3,Conditions!$B:$AI,MATCH($B42&amp;"_intercept",Conditions!$R$1:$AI$1,0)+16,FALSE)),""),"")</f>
        <v/>
      </c>
      <c r="AT42" s="69" t="str">
        <f>IF(AT13="Ethanol",IF(AT20,EXP(LN(AT20)*VLOOKUP(AT$3,Conditions!$B:$AI,MATCH($B42&amp;"_slope",Conditions!$R$1:$AI$1,0)+16,FALSE)+VLOOKUP(AT$3,Conditions!$B:$AI,MATCH($B42&amp;"_intercept",Conditions!$R$1:$AI$1,0)+16,FALSE)),""),"")</f>
        <v/>
      </c>
      <c r="AU42" s="69" t="str">
        <f>IF(AU13="Ethanol",IF(AU20,EXP(LN(AU20)*VLOOKUP(AU$3,Conditions!$B:$AI,MATCH($B42&amp;"_slope",Conditions!$R$1:$AI$1,0)+16,FALSE)+VLOOKUP(AU$3,Conditions!$B:$AI,MATCH($B42&amp;"_intercept",Conditions!$R$1:$AI$1,0)+16,FALSE)),""),"")</f>
        <v/>
      </c>
      <c r="AV42" s="69" t="str">
        <f>IF(AV13="Ethanol",IF(AV20,EXP(LN(AV20)*VLOOKUP(AV$3,Conditions!$B:$AI,MATCH($B42&amp;"_slope",Conditions!$R$1:$AI$1,0)+16,FALSE)+VLOOKUP(AV$3,Conditions!$B:$AI,MATCH($B42&amp;"_intercept",Conditions!$R$1:$AI$1,0)+16,FALSE)),""),"")</f>
        <v/>
      </c>
      <c r="AW42" s="69" t="str">
        <f>IF(AW13="Ethanol",IF(AW20,EXP(LN(AW20)*VLOOKUP(AW$3,Conditions!$B:$AI,MATCH($B42&amp;"_slope",Conditions!$R$1:$AI$1,0)+16,FALSE)+VLOOKUP(AW$3,Conditions!$B:$AI,MATCH($B42&amp;"_intercept",Conditions!$R$1:$AI$1,0)+16,FALSE)),""),"")</f>
        <v/>
      </c>
      <c r="AX42" s="69" t="str">
        <f>IF(AX13="Ethanol",IF(AX20,EXP(LN(AX20)*VLOOKUP(AX$3,Conditions!$B:$AI,MATCH($B42&amp;"_slope",Conditions!$R$1:$AI$1,0)+16,FALSE)+VLOOKUP(AX$3,Conditions!$B:$AI,MATCH($B42&amp;"_intercept",Conditions!$R$1:$AI$1,0)+16,FALSE)),""),"")</f>
        <v/>
      </c>
      <c r="AY42" s="69" t="str">
        <f>IF(AY13="Ethanol",IF(AY20,EXP(LN(AY20)*VLOOKUP(AY$3,Conditions!$B:$AI,MATCH($B42&amp;"_slope",Conditions!$R$1:$AI$1,0)+16,FALSE)+VLOOKUP(AY$3,Conditions!$B:$AI,MATCH($B42&amp;"_intercept",Conditions!$R$1:$AI$1,0)+16,FALSE)),""),"")</f>
        <v/>
      </c>
      <c r="AZ42" s="69" t="str">
        <f>IF(AZ13="Ethanol",IF(AZ20,EXP(LN(AZ20)*VLOOKUP(AZ$3,Conditions!$B:$AI,MATCH($B42&amp;"_slope",Conditions!$R$1:$AI$1,0)+16,FALSE)+VLOOKUP(AZ$3,Conditions!$B:$AI,MATCH($B42&amp;"_intercept",Conditions!$R$1:$AI$1,0)+16,FALSE)),""),"")</f>
        <v/>
      </c>
      <c r="BA42" s="69" t="str">
        <f>IF(BA13="Ethanol",IF(BA20,EXP(LN(BA20)*VLOOKUP(BA$3,Conditions!$B:$AI,MATCH($B42&amp;"_slope",Conditions!$R$1:$AI$1,0)+16,FALSE)+VLOOKUP(BA$3,Conditions!$B:$AI,MATCH($B42&amp;"_intercept",Conditions!$R$1:$AI$1,0)+16,FALSE)),""),"")</f>
        <v/>
      </c>
      <c r="BB42" s="69" t="str">
        <f>IF(BB13="Ethanol",IF(BB20,EXP(LN(BB20)*VLOOKUP(BB$3,Conditions!$B:$AI,MATCH($B42&amp;"_slope",Conditions!$R$1:$AI$1,0)+16,FALSE)+VLOOKUP(BB$3,Conditions!$B:$AI,MATCH($B42&amp;"_intercept",Conditions!$R$1:$AI$1,0)+16,FALSE)),""),"")</f>
        <v/>
      </c>
      <c r="BC42" s="69" t="str">
        <f>IF(BC13="Ethanol",IF(BC20,EXP(LN(BC20)*VLOOKUP(BC$3,Conditions!$B:$AI,MATCH($B42&amp;"_slope",Conditions!$R$1:$AI$1,0)+16,FALSE)+VLOOKUP(BC$3,Conditions!$B:$AI,MATCH($B42&amp;"_intercept",Conditions!$R$1:$AI$1,0)+16,FALSE)),""),"")</f>
        <v/>
      </c>
      <c r="BD42" s="69" t="str">
        <f>IF(BD13="Ethanol",IF(BD20,EXP(LN(BD20)*VLOOKUP(BD$3,Conditions!$B:$AI,MATCH($B42&amp;"_slope",Conditions!$R$1:$AI$1,0)+16,FALSE)+VLOOKUP(BD$3,Conditions!$B:$AI,MATCH($B42&amp;"_intercept",Conditions!$R$1:$AI$1,0)+16,FALSE)),""),"")</f>
        <v/>
      </c>
      <c r="BE42" s="69" t="str">
        <f>IF(BE13="Ethanol",IF(BE20,EXP(LN(BE20)*VLOOKUP(BE$3,Conditions!$B:$AI,MATCH($B42&amp;"_slope",Conditions!$R$1:$AI$1,0)+16,FALSE)+VLOOKUP(BE$3,Conditions!$B:$AI,MATCH($B42&amp;"_intercept",Conditions!$R$1:$AI$1,0)+16,FALSE)),""),"")</f>
        <v/>
      </c>
      <c r="BF42" s="69" t="str">
        <f>IF(BF13="Ethanol",IF(BF20,EXP(LN(BF20)*VLOOKUP(BF$3,Conditions!$B:$AI,MATCH($B42&amp;"_slope",Conditions!$R$1:$AI$1,0)+16,FALSE)+VLOOKUP(BF$3,Conditions!$B:$AI,MATCH($B42&amp;"_intercept",Conditions!$R$1:$AI$1,0)+16,FALSE)),""),"")</f>
        <v/>
      </c>
      <c r="BG42" s="69" t="str">
        <f>IF(BG13="Ethanol",IF(BG20,EXP(LN(BG20)*VLOOKUP(BG$3,Conditions!$B:$AI,MATCH($B42&amp;"_slope",Conditions!$R$1:$AI$1,0)+16,FALSE)+VLOOKUP(BG$3,Conditions!$B:$AI,MATCH($B42&amp;"_intercept",Conditions!$R$1:$AI$1,0)+16,FALSE)),""),"")</f>
        <v/>
      </c>
      <c r="BH42" s="69" t="str">
        <f>IF(BH13="Ethanol",IF(BH20,EXP(LN(BH20)*VLOOKUP(BH$3,Conditions!$B:$AI,MATCH($B42&amp;"_slope",Conditions!$R$1:$AI$1,0)+16,FALSE)+VLOOKUP(BH$3,Conditions!$B:$AI,MATCH($B42&amp;"_intercept",Conditions!$R$1:$AI$1,0)+16,FALSE)),""),"")</f>
        <v/>
      </c>
      <c r="BI42" s="69" t="str">
        <f>IF(BI13="Ethanol",IF(BI20,EXP(LN(BI20)*VLOOKUP(BI$3,Conditions!$B:$AI,MATCH($B42&amp;"_slope",Conditions!$R$1:$AI$1,0)+16,FALSE)+VLOOKUP(BI$3,Conditions!$B:$AI,MATCH($B42&amp;"_intercept",Conditions!$R$1:$AI$1,0)+16,FALSE)),""),"")</f>
        <v/>
      </c>
      <c r="BJ42" s="69" t="str">
        <f>IF(BJ13="Ethanol",IF(BJ20,EXP(LN(BJ20)*VLOOKUP(BJ$3,Conditions!$B:$AI,MATCH($B42&amp;"_slope",Conditions!$R$1:$AI$1,0)+16,FALSE)+VLOOKUP(BJ$3,Conditions!$B:$AI,MATCH($B42&amp;"_intercept",Conditions!$R$1:$AI$1,0)+16,FALSE)),""),"")</f>
        <v/>
      </c>
      <c r="BK42" s="69" t="str">
        <f>IF(BK13="Ethanol",IF(BK20,EXP(LN(BK20)*VLOOKUP(BK$3,Conditions!$B:$AI,MATCH($B42&amp;"_slope",Conditions!$R$1:$AI$1,0)+16,FALSE)+VLOOKUP(BK$3,Conditions!$B:$AI,MATCH($B42&amp;"_intercept",Conditions!$R$1:$AI$1,0)+16,FALSE)),""),"")</f>
        <v/>
      </c>
      <c r="BL42" s="69" t="str">
        <f>IF(BL13="Ethanol",IF(BL20,EXP(LN(BL20)*VLOOKUP(BL$3,Conditions!$B:$AI,MATCH($B42&amp;"_slope",Conditions!$R$1:$AI$1,0)+16,FALSE)+VLOOKUP(BL$3,Conditions!$B:$AI,MATCH($B42&amp;"_intercept",Conditions!$R$1:$AI$1,0)+16,FALSE)),""),"")</f>
        <v/>
      </c>
      <c r="BM42" s="69" t="str">
        <f>IF(BM13="Ethanol",IF(BM20,EXP(LN(BM20)*VLOOKUP(BM$3,Conditions!$B:$AI,MATCH($B42&amp;"_slope",Conditions!$R$1:$AI$1,0)+16,FALSE)+VLOOKUP(BM$3,Conditions!$B:$AI,MATCH($B42&amp;"_intercept",Conditions!$R$1:$AI$1,0)+16,FALSE)),""),"")</f>
        <v/>
      </c>
      <c r="BN42" s="69" t="str">
        <f>IF(BN13="Ethanol",IF(BN20,EXP(LN(BN20)*VLOOKUP(BN$3,Conditions!$B:$AI,MATCH($B42&amp;"_slope",Conditions!$R$1:$AI$1,0)+16,FALSE)+VLOOKUP(BN$3,Conditions!$B:$AI,MATCH($B42&amp;"_intercept",Conditions!$R$1:$AI$1,0)+16,FALSE)),""),"")</f>
        <v/>
      </c>
      <c r="BO42" s="69" t="str">
        <f>IF(BO13="Ethanol",IF(BO20,EXP(LN(BO20)*VLOOKUP(BO$3,Conditions!$B:$AI,MATCH($B42&amp;"_slope",Conditions!$R$1:$AI$1,0)+16,FALSE)+VLOOKUP(BO$3,Conditions!$B:$AI,MATCH($B42&amp;"_intercept",Conditions!$R$1:$AI$1,0)+16,FALSE)),""),"")</f>
        <v/>
      </c>
      <c r="BP42" s="69" t="str">
        <f>IF(BP13="Ethanol",IF(BP20,EXP(LN(BP20)*VLOOKUP(BP$3,Conditions!$B:$AI,MATCH($B42&amp;"_slope",Conditions!$R$1:$AI$1,0)+16,FALSE)+VLOOKUP(BP$3,Conditions!$B:$AI,MATCH($B42&amp;"_intercept",Conditions!$R$1:$AI$1,0)+16,FALSE)),""),"")</f>
        <v/>
      </c>
      <c r="BQ42" s="69">
        <f>IFERROR(IF(BQ25,EXP(LN(BQ25)*VLOOKUP(BQ$3,Conditions!$B:$AI,MATCH($B42&amp;"_slope",Conditions!$R$1:$AI$1,0)+16,FALSE)+VLOOKUP(BQ$3,Conditions!$B:$AI,MATCH($B42&amp;"_intercept",Conditions!$R$1:$AI$1,0)+16,FALSE)),""),"")</f>
        <v>2.9498502523270177E-2</v>
      </c>
      <c r="BR42" s="69">
        <f>IFERROR(IF(BR25,EXP(LN(BR25)*VLOOKUP(BR$3,Conditions!$B:$AI,MATCH($B42&amp;"_slope",Conditions!$R$1:$AI$1,0)+16,FALSE)+VLOOKUP(BR$3,Conditions!$B:$AI,MATCH($B42&amp;"_intercept",Conditions!$R$1:$AI$1,0)+16,FALSE)),""),"")</f>
        <v>2.9545349673360949E-2</v>
      </c>
      <c r="BS42" s="69">
        <f>IFERROR(IF(BS25,EXP(LN(BS25)*VLOOKUP(BS$3,Conditions!$B:$AI,MATCH($B42&amp;"_slope",Conditions!$R$1:$AI$1,0)+16,FALSE)+VLOOKUP(BS$3,Conditions!$B:$AI,MATCH($B42&amp;"_intercept",Conditions!$R$1:$AI$1,0)+16,FALSE)),""),"")</f>
        <v>2.9341255447680611E-2</v>
      </c>
      <c r="BT42" s="69">
        <f>IFERROR(IF(BT25,EXP(LN(BT25)*VLOOKUP(BT$3,Conditions!$B:$AI,MATCH($B42&amp;"_slope",Conditions!$R$1:$AI$1,0)+16,FALSE)+VLOOKUP(BT$3,Conditions!$B:$AI,MATCH($B42&amp;"_intercept",Conditions!$R$1:$AI$1,0)+16,FALSE)),""),"")</f>
        <v>2.9675253940401974E-2</v>
      </c>
      <c r="BU42" s="69">
        <f>IFERROR(IF(BU25,EXP(LN(BU25)*VLOOKUP(BU$3,Conditions!$B:$AI,MATCH($B42&amp;"_slope",Conditions!$R$1:$AI$1,0)+16,FALSE)+VLOOKUP(BU$3,Conditions!$B:$AI,MATCH($B42&amp;"_intercept",Conditions!$R$1:$AI$1,0)+16,FALSE)),""),"")</f>
        <v>2.9645051342220528E-2</v>
      </c>
      <c r="BV42" s="69">
        <f>IFERROR(IF(BV25,EXP(LN(BV25)*VLOOKUP(BV$3,Conditions!$B:$AI,MATCH($B42&amp;"_slope",Conditions!$R$1:$AI$1,0)+16,FALSE)+VLOOKUP(BV$3,Conditions!$B:$AI,MATCH($B42&amp;"_intercept",Conditions!$R$1:$AI$1,0)+16,FALSE)),""),"")</f>
        <v>2.9800545062342827E-2</v>
      </c>
      <c r="BW42" s="69">
        <f>IFERROR(IF(BW25,EXP(LN(BW25)*VLOOKUP(BW$3,Conditions!$B:$AI,MATCH($B42&amp;"_slope",Conditions!$R$1:$AI$1,0)+16,FALSE)+VLOOKUP(BW$3,Conditions!$B:$AI,MATCH($B42&amp;"_intercept",Conditions!$R$1:$AI$1,0)+16,FALSE)),""),"")</f>
        <v>3.0151841365959334E-2</v>
      </c>
      <c r="BX42" s="69">
        <f>IFERROR(IF(BX25,EXP(LN(BX25)*VLOOKUP(BX$3,Conditions!$B:$AI,MATCH($B42&amp;"_slope",Conditions!$R$1:$AI$1,0)+16,FALSE)+VLOOKUP(BX$3,Conditions!$B:$AI,MATCH($B42&amp;"_intercept",Conditions!$R$1:$AI$1,0)+16,FALSE)),""),"")</f>
        <v>2.9800545062342827E-2</v>
      </c>
      <c r="BY42" s="69">
        <f>IFERROR(IF(BY25,EXP(LN(BY25)*VLOOKUP(BY$3,Conditions!$B:$AI,MATCH($B42&amp;"_slope",Conditions!$R$1:$AI$1,0)+16,FALSE)+VLOOKUP(BY$3,Conditions!$B:$AI,MATCH($B42&amp;"_intercept",Conditions!$R$1:$AI$1,0)+16,FALSE)),""),"")</f>
        <v>3.0010191652902776E-2</v>
      </c>
      <c r="BZ42" s="69">
        <f>IFERROR(IF(BZ25,EXP(LN(BZ25)*VLOOKUP(BZ$3,Conditions!$B:$AI,MATCH($B42&amp;"_slope",Conditions!$R$1:$AI$1,0)+16,FALSE)+VLOOKUP(BZ$3,Conditions!$B:$AI,MATCH($B42&amp;"_intercept",Conditions!$R$1:$AI$1,0)+16,FALSE)),""),"")</f>
        <v>2.9918215867987142E-2</v>
      </c>
      <c r="CA42" s="69">
        <f>IFERROR(IF(CA25,EXP(LN(CA25)*VLOOKUP(CA$3,Conditions!$B:$AI,MATCH($B42&amp;"_slope",Conditions!$R$1:$AI$1,0)+16,FALSE)+VLOOKUP(CA$3,Conditions!$B:$AI,MATCH($B42&amp;"_intercept",Conditions!$R$1:$AI$1,0)+16,FALSE)),""),"")</f>
        <v>2.9889558932300744E-2</v>
      </c>
      <c r="CB42" s="69">
        <f>IFERROR(IF(CB25,EXP(LN(CB25)*VLOOKUP(CB$3,Conditions!$B:$AI,MATCH($B42&amp;"_slope",Conditions!$R$1:$AI$1,0)+16,FALSE)+VLOOKUP(CB$3,Conditions!$B:$AI,MATCH($B42&amp;"_intercept",Conditions!$R$1:$AI$1,0)+16,FALSE)),""),"")</f>
        <v>2.9723568420562233E-2</v>
      </c>
      <c r="CC42" s="69">
        <f>IFERROR(IF(CC25,EXP(LN(CC25)*VLOOKUP(CC$3,Conditions!$B:$AI,MATCH($B42&amp;"_slope",Conditions!$R$1:$AI$1,0)+16,FALSE)+VLOOKUP(CC$3,Conditions!$B:$AI,MATCH($B42&amp;"_intercept",Conditions!$R$1:$AI$1,0)+16,FALSE)),""),"")</f>
        <v>2.9897100634344202E-2</v>
      </c>
      <c r="CD42" s="69">
        <f>IFERROR(IF(CD25,EXP(LN(CD25)*VLOOKUP(CD$3,Conditions!$B:$AI,MATCH($B42&amp;"_slope",Conditions!$R$1:$AI$1,0)+16,FALSE)+VLOOKUP(CD$3,Conditions!$B:$AI,MATCH($B42&amp;"_intercept",Conditions!$R$1:$AI$1,0)+16,FALSE)),""),"")</f>
        <v>3.048898490842648E-2</v>
      </c>
      <c r="CE42" s="69">
        <f>IFERROR(IF(CE25,EXP(LN(CE25)*VLOOKUP(CE$3,Conditions!$B:$AI,MATCH($B42&amp;"_slope",Conditions!$R$1:$AI$1,0)+16,FALSE)+VLOOKUP(CE$3,Conditions!$B:$AI,MATCH($B42&amp;"_intercept",Conditions!$R$1:$AI$1,0)+16,FALSE)),""),"")</f>
        <v>2.9783944806199548E-2</v>
      </c>
      <c r="CF42" s="69">
        <f>IFERROR(IF(CF25,EXP(LN(CF25)*VLOOKUP(CF$3,Conditions!$B:$AI,MATCH($B42&amp;"_slope",Conditions!$R$1:$AI$1,0)+16,FALSE)+VLOOKUP(CF$3,Conditions!$B:$AI,MATCH($B42&amp;"_intercept",Conditions!$R$1:$AI$1,0)+16,FALSE)),""),"")</f>
        <v>2.9788472287685996E-2</v>
      </c>
      <c r="CG42" s="69">
        <f>IFERROR(IF(CG25,EXP(LN(CG25)*VLOOKUP(CG$3,Conditions!$B:$AI,MATCH($B42&amp;"_slope",Conditions!$R$1:$AI$1,0)+16,FALSE)+VLOOKUP(CG$3,Conditions!$B:$AI,MATCH($B42&amp;"_intercept",Conditions!$R$1:$AI$1,0)+16,FALSE)),""),"")</f>
        <v>2.9850337434779686E-2</v>
      </c>
      <c r="CH42" s="69">
        <f>IFERROR(IF(CH25,EXP(LN(CH25)*VLOOKUP(CH$3,Conditions!$B:$AI,MATCH($B42&amp;"_slope",Conditions!$R$1:$AI$1,0)+16,FALSE)+VLOOKUP(CH$3,Conditions!$B:$AI,MATCH($B42&amp;"_intercept",Conditions!$R$1:$AI$1,0)+16,FALSE)),""),"")</f>
        <v>2.9883525363212416E-2</v>
      </c>
      <c r="CI42" s="69">
        <f>IFERROR(IF(CI25,EXP(LN(CI25)*VLOOKUP(CI$3,Conditions!$B:$AI,MATCH($B42&amp;"_slope",Conditions!$R$1:$AI$1,0)+16,FALSE)+VLOOKUP(CI$3,Conditions!$B:$AI,MATCH($B42&amp;"_intercept",Conditions!$R$1:$AI$1,0)+16,FALSE)),""),"")</f>
        <v>3.0049381469491071E-2</v>
      </c>
      <c r="CJ42" s="69">
        <f>IFERROR(IF(CJ25,EXP(LN(CJ25)*VLOOKUP(CJ$3,Conditions!$B:$AI,MATCH($B42&amp;"_slope",Conditions!$R$1:$AI$1,0)+16,FALSE)+VLOOKUP(CJ$3,Conditions!$B:$AI,MATCH($B42&amp;"_intercept",Conditions!$R$1:$AI$1,0)+16,FALSE)),""),"")</f>
        <v>3.0010191652902776E-2</v>
      </c>
      <c r="CK42" s="69">
        <f>IFERROR(IF(CK25,EXP(LN(CK25)*VLOOKUP(CK$3,Conditions!$B:$AI,MATCH($B42&amp;"_slope",Conditions!$R$1:$AI$1,0)+16,FALSE)+VLOOKUP(CK$3,Conditions!$B:$AI,MATCH($B42&amp;"_intercept",Conditions!$R$1:$AI$1,0)+16,FALSE)),""),"")</f>
        <v>2.9762815181061407E-2</v>
      </c>
      <c r="CL42" s="69">
        <f>IFERROR(IF(CL25,EXP(LN(CL25)*VLOOKUP(CL$3,Conditions!$B:$AI,MATCH($B42&amp;"_slope",Conditions!$R$1:$AI$1,0)+16,FALSE)+VLOOKUP(CL$3,Conditions!$B:$AI,MATCH($B42&amp;"_intercept",Conditions!$R$1:$AI$1,0)+16,FALSE)),""),"")</f>
        <v>2.9758287108787081E-2</v>
      </c>
      <c r="CM42" s="69">
        <f>IFERROR(IF(CM25,EXP(LN(CM25)*VLOOKUP(CM$3,Conditions!$B:$AI,MATCH($B42&amp;"_slope",Conditions!$R$1:$AI$1,0)+16,FALSE)+VLOOKUP(CM$3,Conditions!$B:$AI,MATCH($B42&amp;"_intercept",Conditions!$R$1:$AI$1,0)+16,FALSE)),""),"")</f>
        <v>3.0029787529176583E-2</v>
      </c>
      <c r="CN42" s="69">
        <f>IFERROR(IF(CN25,EXP(LN(CN25)*VLOOKUP(CN$3,Conditions!$B:$AI,MATCH($B42&amp;"_slope",Conditions!$R$1:$AI$1,0)+16,FALSE)+VLOOKUP(CN$3,Conditions!$B:$AI,MATCH($B42&amp;"_intercept",Conditions!$R$1:$AI$1,0)+16,FALSE)),""),"")</f>
        <v>2.9783944806199548E-2</v>
      </c>
      <c r="CO42" s="69">
        <f>IFERROR(IF(CO25,EXP(LN(CO25)*VLOOKUP(CO$3,Conditions!$B:$AI,MATCH($B42&amp;"_slope",Conditions!$R$1:$AI$1,0)+16,FALSE)+VLOOKUP(CO$3,Conditions!$B:$AI,MATCH($B42&amp;"_intercept",Conditions!$R$1:$AI$1,0)+16,FALSE)),""),"")</f>
        <v>2.9912183174401259E-2</v>
      </c>
      <c r="CP42" s="69">
        <f>IFERROR(IF(CP25,EXP(LN(CP25)*VLOOKUP(CP$3,Conditions!$B:$AI,MATCH($B42&amp;"_slope",Conditions!$R$1:$AI$1,0)+16,FALSE)+VLOOKUP(CP$3,Conditions!$B:$AI,MATCH($B42&amp;"_intercept",Conditions!$R$1:$AI$1,0)+16,FALSE)),""),"")</f>
        <v>2.9802054107100504E-2</v>
      </c>
      <c r="CQ42" s="69">
        <f>IFERROR(IF(CQ25,EXP(LN(CQ25)*VLOOKUP(CQ$3,Conditions!$B:$AI,MATCH($B42&amp;"_slope",Conditions!$R$1:$AI$1,0)+16,FALSE)+VLOOKUP(CQ$3,Conditions!$B:$AI,MATCH($B42&amp;"_intercept",Conditions!$R$1:$AI$1,0)+16,FALSE)),""),"")</f>
        <v>2.9856372018975192E-2</v>
      </c>
      <c r="CR42" s="69">
        <f>IFERROR(IF(CR25,EXP(LN(CR25)*VLOOKUP(CR$3,Conditions!$B:$AI,MATCH($B42&amp;"_slope",Conditions!$R$1:$AI$1,0)+16,FALSE)+VLOOKUP(CR$3,Conditions!$B:$AI,MATCH($B42&amp;"_intercept",Conditions!$R$1:$AI$1,0)+16,FALSE)),""),"")</f>
        <v>3.0025265575773286E-2</v>
      </c>
      <c r="CS42" s="69">
        <f>IFERROR(IF(CS25,EXP(LN(CS25)*VLOOKUP(CS$3,Conditions!$B:$AI,MATCH($B42&amp;"_slope",Conditions!$R$1:$AI$1,0)+16,FALSE)+VLOOKUP(CS$3,Conditions!$B:$AI,MATCH($B42&amp;"_intercept",Conditions!$R$1:$AI$1,0)+16,FALSE)),""),"")</f>
        <v>2.9862406418496364E-2</v>
      </c>
      <c r="CT42" s="69">
        <f>IFERROR(IF(CT25,EXP(LN(CT25)*VLOOKUP(CT$3,Conditions!$B:$AI,MATCH($B42&amp;"_slope",Conditions!$R$1:$AI$1,0)+16,FALSE)+VLOOKUP(CT$3,Conditions!$B:$AI,MATCH($B42&amp;"_intercept",Conditions!$R$1:$AI$1,0)+16,FALSE)),""),"")</f>
        <v>2.9777908002112025E-2</v>
      </c>
      <c r="CU42" s="69">
        <f>IFERROR(IF(CU25,EXP(LN(CU25)*VLOOKUP(CU$3,Conditions!$B:$AI,MATCH($B42&amp;"_slope",Conditions!$R$1:$AI$1,0)+16,FALSE)+VLOOKUP(CU$3,Conditions!$B:$AI,MATCH($B42&amp;"_intercept",Conditions!$R$1:$AI$1,0)+16,FALSE)),""),"")</f>
        <v>2.9811108132712427E-2</v>
      </c>
      <c r="CV42" s="69">
        <f>IFERROR(IF(CV25,EXP(LN(CV25)*VLOOKUP(CV$3,Conditions!$B:$AI,MATCH($B42&amp;"_slope",Conditions!$R$1:$AI$1,0)+16,FALSE)+VLOOKUP(CV$3,Conditions!$B:$AI,MATCH($B42&amp;"_intercept",Conditions!$R$1:$AI$1,0)+16,FALSE)),""),"")</f>
        <v>2.9741683284394138E-2</v>
      </c>
      <c r="CW42" s="69">
        <f>IFERROR(IF(CW25,EXP(LN(CW25)*VLOOKUP(CW$3,Conditions!$B:$AI,MATCH($B42&amp;"_slope",Conditions!$R$1:$AI$1,0)+16,FALSE)+VLOOKUP(CW$3,Conditions!$B:$AI,MATCH($B42&amp;"_intercept",Conditions!$R$1:$AI$1,0)+16,FALSE)),""),"")</f>
        <v>2.9419894892782596E-2</v>
      </c>
      <c r="CX42" s="69">
        <f>IFERROR(IF(CX25,EXP(LN(CX25)*VLOOKUP(CX$3,Conditions!$B:$AI,MATCH($B42&amp;"_slope",Conditions!$R$1:$AI$1,0)+16,FALSE)+VLOOKUP(CX$3,Conditions!$B:$AI,MATCH($B42&amp;"_intercept",Conditions!$R$1:$AI$1,0)+16,FALSE)),""),"")</f>
        <v>2.9667703727372919E-2</v>
      </c>
      <c r="CY42" s="69">
        <f>IFERROR(IF(CY25,EXP(LN(CY25)*VLOOKUP(CY$3,Conditions!$B:$AI,MATCH($B42&amp;"_slope",Conditions!$R$1:$AI$1,0)+16,FALSE)+VLOOKUP(CY$3,Conditions!$B:$AI,MATCH($B42&amp;"_intercept",Conditions!$R$1:$AI$1,0)+16,FALSE)),""),"")</f>
        <v>2.9782435622547683E-2</v>
      </c>
      <c r="CZ42" s="69">
        <f>IFERROR(IF(CZ25,EXP(LN(CZ25)*VLOOKUP(CZ$3,Conditions!$B:$AI,MATCH($B42&amp;"_slope",Conditions!$R$1:$AI$1,0)+16,FALSE)+VLOOKUP(CZ$3,Conditions!$B:$AI,MATCH($B42&amp;"_intercept",Conditions!$R$1:$AI$1,0)+16,FALSE)),""),"")</f>
        <v>2.9750740089818425E-2</v>
      </c>
      <c r="DA42" s="69">
        <f>IFERROR(IF(DA25,EXP(LN(DA25)*VLOOKUP(DA$3,Conditions!$B:$AI,MATCH($B42&amp;"_slope",Conditions!$R$1:$AI$1,0)+16,FALSE)+VLOOKUP(DA$3,Conditions!$B:$AI,MATCH($B42&amp;"_intercept",Conditions!$R$1:$AI$1,0)+16,FALSE)),""),"")</f>
        <v>2.9732626061363943E-2</v>
      </c>
      <c r="DB42" s="69">
        <f>IFERROR(IF(DB25,EXP(LN(DB25)*VLOOKUP(DB$3,Conditions!$B:$AI,MATCH($B42&amp;"_slope",Conditions!$R$1:$AI$1,0)+16,FALSE)+VLOOKUP(DB$3,Conditions!$B:$AI,MATCH($B42&amp;"_intercept",Conditions!$R$1:$AI$1,0)+16,FALSE)),""),"")</f>
        <v>2.9749230651241097E-2</v>
      </c>
      <c r="DC42" s="69">
        <f>IFERROR(IF(DC25,EXP(LN(DC25)*VLOOKUP(DC$3,Conditions!$B:$AI,MATCH($B42&amp;"_slope",Conditions!$R$1:$AI$1,0)+16,FALSE)+VLOOKUP(DC$3,Conditions!$B:$AI,MATCH($B42&amp;"_intercept",Conditions!$R$1:$AI$1,0)+16,FALSE)),""),"")</f>
        <v>2.9768852448511973E-2</v>
      </c>
      <c r="DD42" s="69">
        <f>IFERROR(IF(DD25,EXP(LN(DD25)*VLOOKUP(DD$3,Conditions!$B:$AI,MATCH($B42&amp;"_slope",Conditions!$R$1:$AI$1,0)+16,FALSE)+VLOOKUP(DD$3,Conditions!$B:$AI,MATCH($B42&amp;"_intercept",Conditions!$R$1:$AI$1,0)+16,FALSE)),""),"")</f>
        <v>2.9679783928605145E-2</v>
      </c>
      <c r="DE42" s="69">
        <f>IFERROR(IF(DE25,EXP(LN(DE25)*VLOOKUP(DE$3,Conditions!$B:$AI,MATCH($B42&amp;"_slope",Conditions!$R$1:$AI$1,0)+16,FALSE)+VLOOKUP(DE$3,Conditions!$B:$AI,MATCH($B42&amp;"_intercept",Conditions!$R$1:$AI$1,0)+16,FALSE)),""),"")</f>
        <v>2.9765833837962496E-2</v>
      </c>
      <c r="DF42" s="69">
        <f>IFERROR(IF(DF25,EXP(LN(DF25)*VLOOKUP(DF$3,Conditions!$B:$AI,MATCH($B42&amp;"_slope",Conditions!$R$1:$AI$1,0)+16,FALSE)+VLOOKUP(DF$3,Conditions!$B:$AI,MATCH($B42&amp;"_intercept",Conditions!$R$1:$AI$1,0)+16,FALSE)),""),"")</f>
        <v>2.9998131689153183E-2</v>
      </c>
      <c r="DG42" s="69">
        <f>IFERROR(IF(DG25,EXP(LN(DG25)*VLOOKUP(DG$3,Conditions!$B:$AI,MATCH($B42&amp;"_slope",Conditions!$R$1:$AI$1,0)+16,FALSE)+VLOOKUP(DG$3,Conditions!$B:$AI,MATCH($B42&amp;"_intercept",Conditions!$R$1:$AI$1,0)+16,FALSE)),""),"")</f>
        <v>2.9850337434779686E-2</v>
      </c>
      <c r="DH42" s="69">
        <f>IFERROR(IF(DH25,EXP(LN(DH25)*VLOOKUP(DH$3,Conditions!$B:$AI,MATCH($B42&amp;"_slope",Conditions!$R$1:$AI$1,0)+16,FALSE)+VLOOKUP(DH$3,Conditions!$B:$AI,MATCH($B42&amp;"_intercept",Conditions!$R$1:$AI$1,0)+16,FALSE)),""),"")</f>
        <v>2.9978532682079815E-2</v>
      </c>
      <c r="DI42" s="69">
        <f>IFERROR(IF(DI25,EXP(LN(DI25)*VLOOKUP(DI$3,Conditions!$B:$AI,MATCH($B42&amp;"_slope",Conditions!$R$1:$AI$1,0)+16,FALSE)+VLOOKUP(DI$3,Conditions!$B:$AI,MATCH($B42&amp;"_intercept",Conditions!$R$1:$AI$1,0)+16,FALSE)),""),"")</f>
        <v>2.996345520257512E-2</v>
      </c>
      <c r="DJ42" s="69" t="str">
        <f>IFERROR(IF(DJ25,EXP(LN(DJ25)*VLOOKUP(DJ$3,Conditions!$B:$AI,MATCH($B42&amp;"_slope",Conditions!$R$1:$AI$1,0)+16,FALSE)+VLOOKUP(DJ$3,Conditions!$B:$AI,MATCH($B42&amp;"_intercept",Conditions!$R$1:$AI$1,0)+16,FALSE)),""),"")</f>
        <v/>
      </c>
      <c r="DK42" s="69" t="str">
        <f>IFERROR(IF(DK25,EXP(LN(DK25)*VLOOKUP(DK$3,Conditions!$B:$AI,MATCH($B42&amp;"_slope",Conditions!$R$1:$AI$1,0)+16,FALSE)+VLOOKUP(DK$3,Conditions!$B:$AI,MATCH($B42&amp;"_intercept",Conditions!$R$1:$AI$1,0)+16,FALSE)),""),"")</f>
        <v/>
      </c>
      <c r="DL42" s="69" t="str">
        <f>IFERROR(IF(DL25,EXP(LN(DL25)*VLOOKUP(DL$3,Conditions!$B:$AI,MATCH($B42&amp;"_slope",Conditions!$R$1:$AI$1,0)+16,FALSE)+VLOOKUP(DL$3,Conditions!$B:$AI,MATCH($B42&amp;"_intercept",Conditions!$R$1:$AI$1,0)+16,FALSE)),""),"")</f>
        <v/>
      </c>
      <c r="DM42" s="69" t="str">
        <f>IFERROR(IF(DM25,EXP(LN(DM25)*VLOOKUP(DM$3,Conditions!$B:$AI,MATCH($B42&amp;"_slope",Conditions!$R$1:$AI$1,0)+16,FALSE)+VLOOKUP(DM$3,Conditions!$B:$AI,MATCH($B42&amp;"_intercept",Conditions!$R$1:$AI$1,0)+16,FALSE)),""),"")</f>
        <v/>
      </c>
      <c r="DN42" s="69" t="str">
        <f>IFERROR(IF(DN25,EXP(LN(DN25)*VLOOKUP(DN$3,Conditions!$B:$AI,MATCH($B42&amp;"_slope",Conditions!$R$1:$AI$1,0)+16,FALSE)+VLOOKUP(DN$3,Conditions!$B:$AI,MATCH($B42&amp;"_intercept",Conditions!$R$1:$AI$1,0)+16,FALSE)),""),"")</f>
        <v/>
      </c>
      <c r="DO42" s="69" t="str">
        <f>IFERROR(IF(DO25,EXP(LN(DO25)*VLOOKUP(DO$3,Conditions!$B:$AI,MATCH($B42&amp;"_slope",Conditions!$R$1:$AI$1,0)+16,FALSE)+VLOOKUP(DO$3,Conditions!$B:$AI,MATCH($B42&amp;"_intercept",Conditions!$R$1:$AI$1,0)+16,FALSE)),""),"")</f>
        <v/>
      </c>
      <c r="DP42" s="69" t="str">
        <f>IFERROR(IF(DP25,EXP(LN(DP25)*VLOOKUP(DP$3,Conditions!$B:$AI,MATCH($B42&amp;"_slope",Conditions!$R$1:$AI$1,0)+16,FALSE)+VLOOKUP(DP$3,Conditions!$B:$AI,MATCH($B42&amp;"_intercept",Conditions!$R$1:$AI$1,0)+16,FALSE)),""),"")</f>
        <v/>
      </c>
      <c r="DQ42" s="69" t="str">
        <f>IFERROR(IF(DQ25,EXP(LN(DQ25)*VLOOKUP(DQ$3,Conditions!$B:$AI,MATCH($B42&amp;"_slope",Conditions!$R$1:$AI$1,0)+16,FALSE)+VLOOKUP(DQ$3,Conditions!$B:$AI,MATCH($B42&amp;"_intercept",Conditions!$R$1:$AI$1,0)+16,FALSE)),""),"")</f>
        <v/>
      </c>
      <c r="DR42" s="69" t="str">
        <f>IFERROR(IF(DR25,EXP(LN(DR25)*VLOOKUP(DR$3,Conditions!$B:$AI,MATCH($B42&amp;"_slope",Conditions!$R$1:$AI$1,0)+16,FALSE)+VLOOKUP(DR$3,Conditions!$B:$AI,MATCH($B42&amp;"_intercept",Conditions!$R$1:$AI$1,0)+16,FALSE)),""),"")</f>
        <v/>
      </c>
      <c r="DS42" s="69" t="str">
        <f>IFERROR(IF(DS25,EXP(LN(DS25)*VLOOKUP(DS$3,Conditions!$B:$AI,MATCH($B42&amp;"_slope",Conditions!$R$1:$AI$1,0)+16,FALSE)+VLOOKUP(DS$3,Conditions!$B:$AI,MATCH($B42&amp;"_intercept",Conditions!$R$1:$AI$1,0)+16,FALSE)),""),"")</f>
        <v/>
      </c>
      <c r="DT42" s="69" t="str">
        <f>IFERROR(IF(DT25,EXP(LN(DT25)*VLOOKUP(DT$3,Conditions!$B:$AI,MATCH($B42&amp;"_slope",Conditions!$R$1:$AI$1,0)+16,FALSE)+VLOOKUP(DT$3,Conditions!$B:$AI,MATCH($B42&amp;"_intercept",Conditions!$R$1:$AI$1,0)+16,FALSE)),""),"")</f>
        <v/>
      </c>
      <c r="DU42" s="69" t="str">
        <f>IFERROR(IF(DU25,EXP(LN(DU25)*VLOOKUP(DU$3,Conditions!$B:$AI,MATCH($B42&amp;"_slope",Conditions!$R$1:$AI$1,0)+16,FALSE)+VLOOKUP(DU$3,Conditions!$B:$AI,MATCH($B42&amp;"_intercept",Conditions!$R$1:$AI$1,0)+16,FALSE)),""),"")</f>
        <v/>
      </c>
      <c r="DV42" s="69" t="str">
        <f>IFERROR(IF(DV25,EXP(LN(DV25)*VLOOKUP(DV$3,Conditions!$B:$AI,MATCH($B42&amp;"_slope",Conditions!$R$1:$AI$1,0)+16,FALSE)+VLOOKUP(DV$3,Conditions!$B:$AI,MATCH($B42&amp;"_intercept",Conditions!$R$1:$AI$1,0)+16,FALSE)),""),"")</f>
        <v/>
      </c>
      <c r="DW42" s="69" t="str">
        <f>IFERROR(IF(DW25,EXP(LN(DW25)*VLOOKUP(DW$3,Conditions!$B:$AI,MATCH($B42&amp;"_slope",Conditions!$R$1:$AI$1,0)+16,FALSE)+VLOOKUP(DW$3,Conditions!$B:$AI,MATCH($B42&amp;"_intercept",Conditions!$R$1:$AI$1,0)+16,FALSE)),""),"")</f>
        <v/>
      </c>
      <c r="DX42" s="69" t="str">
        <f>IFERROR(IF(DX25,EXP(LN(DX25)*VLOOKUP(DX$3,Conditions!$B:$AI,MATCH($B42&amp;"_slope",Conditions!$R$1:$AI$1,0)+16,FALSE)+VLOOKUP(DX$3,Conditions!$B:$AI,MATCH($B42&amp;"_intercept",Conditions!$R$1:$AI$1,0)+16,FALSE)),""),"")</f>
        <v/>
      </c>
      <c r="DZ42" s="56" t="s">
        <v>122</v>
      </c>
      <c r="EA42" s="70" t="str">
        <f>IF(EA13="Ethanol",IF(EA20,EXP(LN(EA20)*VLOOKUP(EA$3,Conditions!$B:$AI,MATCH($B42&amp;"_slope",Conditions!$R$1:$AI$1,0)+16,FALSE)+VLOOKUP(EA$3,Conditions!$B:$AI,MATCH($B42&amp;"_intercept",Conditions!$R$1:$AI$1,0)+16,FALSE)),""),"")</f>
        <v/>
      </c>
      <c r="EB42" s="70" t="str">
        <f>IF(EB13="Ethanol",IF(EB20,EXP(LN(EB20)*VLOOKUP(EB$3,Conditions!$B:$AI,MATCH($B42&amp;"_slope",Conditions!$R$1:$AI$1,0)+16,FALSE)+VLOOKUP(EB$3,Conditions!$B:$AI,MATCH($B42&amp;"_intercept",Conditions!$R$1:$AI$1,0)+16,FALSE)),""),"")</f>
        <v/>
      </c>
      <c r="EC42" s="70" t="str">
        <f>IF(EC13="Ethanol",IF(EC20,EXP(LN(EC20)*VLOOKUP(EC$3,Conditions!$B:$AI,MATCH($B42&amp;"_slope",Conditions!$R$1:$AI$1,0)+16,FALSE)+VLOOKUP(EC$3,Conditions!$B:$AI,MATCH($B42&amp;"_intercept",Conditions!$R$1:$AI$1,0)+16,FALSE)),""),"")</f>
        <v/>
      </c>
      <c r="ED42" s="70" t="str">
        <f>IF(ED13="Ethanol",IF(ED20,EXP(LN(ED20)*VLOOKUP(ED$3,Conditions!$B:$AI,MATCH($B42&amp;"_slope",Conditions!$R$1:$AI$1,0)+16,FALSE)+VLOOKUP(ED$3,Conditions!$B:$AI,MATCH($B42&amp;"_intercept",Conditions!$R$1:$AI$1,0)+16,FALSE)),""),"")</f>
        <v/>
      </c>
      <c r="EE42" s="70" t="str">
        <f>IF(EE13="Ethanol",IF(EE20,EXP(LN(EE20)*VLOOKUP(EE$3,Conditions!$B:$AI,MATCH($B42&amp;"_slope",Conditions!$R$1:$AI$1,0)+16,FALSE)+VLOOKUP(EE$3,Conditions!$B:$AI,MATCH($B42&amp;"_intercept",Conditions!$R$1:$AI$1,0)+16,FALSE)),""),"")</f>
        <v/>
      </c>
      <c r="EF42" s="70" t="str">
        <f>IF(EF13="Ethanol",IF(EF20,EXP(LN(EF20)*VLOOKUP(EF$3,Conditions!$B:$AI,MATCH($B42&amp;"_slope",Conditions!$R$1:$AI$1,0)+16,FALSE)+VLOOKUP(EF$3,Conditions!$B:$AI,MATCH($B42&amp;"_intercept",Conditions!$R$1:$AI$1,0)+16,FALSE)),""),"")</f>
        <v/>
      </c>
      <c r="EG42" s="70" t="str">
        <f>IF(EG13="Ethanol",IF(EG20,EXP(LN(EG20)*VLOOKUP(EG$3,Conditions!$B:$AI,MATCH($B42&amp;"_slope",Conditions!$R$1:$AI$1,0)+16,FALSE)+VLOOKUP(EG$3,Conditions!$B:$AI,MATCH($B42&amp;"_intercept",Conditions!$R$1:$AI$1,0)+16,FALSE)),""),"")</f>
        <v/>
      </c>
      <c r="EH42" s="70" t="str">
        <f>IF(EH13="Ethanol",IF(EH20,EXP(LN(EH20)*VLOOKUP(EH$3,Conditions!$B:$AI,MATCH($B42&amp;"_slope",Conditions!$R$1:$AI$1,0)+16,FALSE)+VLOOKUP(EH$3,Conditions!$B:$AI,MATCH($B42&amp;"_intercept",Conditions!$R$1:$AI$1,0)+16,FALSE)),""),"")</f>
        <v/>
      </c>
      <c r="EI42" s="70" t="str">
        <f>IF(EI13="Ethanol",IF(EI20,EXP(LN(EI20)*VLOOKUP(EI$3,Conditions!$B:$AI,MATCH($B42&amp;"_slope",Conditions!$R$1:$AI$1,0)+16,FALSE)+VLOOKUP(EI$3,Conditions!$B:$AI,MATCH($B42&amp;"_intercept",Conditions!$R$1:$AI$1,0)+16,FALSE)),""),"")</f>
        <v/>
      </c>
      <c r="EJ42" s="70" t="str">
        <f>IF(EJ13="Ethanol",IF(EJ20,EXP(LN(EJ20)*VLOOKUP(EJ$3,Conditions!$B:$AI,MATCH($B42&amp;"_slope",Conditions!$R$1:$AI$1,0)+16,FALSE)+VLOOKUP(EJ$3,Conditions!$B:$AI,MATCH($B42&amp;"_intercept",Conditions!$R$1:$AI$1,0)+16,FALSE)),""),"")</f>
        <v/>
      </c>
      <c r="EK42" s="70" t="str">
        <f>IF(EK13="Ethanol",IF(EK20,EXP(LN(EK20)*VLOOKUP(EK$3,Conditions!$B:$AI,MATCH($B42&amp;"_slope",Conditions!$R$1:$AI$1,0)+16,FALSE)+VLOOKUP(EK$3,Conditions!$B:$AI,MATCH($B42&amp;"_intercept",Conditions!$R$1:$AI$1,0)+16,FALSE)),""),"")</f>
        <v/>
      </c>
      <c r="EL42" s="70" t="str">
        <f>IF(EL13="Ethanol",IF(EL20,EXP(LN(EL20)*VLOOKUP(EL$3,Conditions!$B:$AI,MATCH($B42&amp;"_slope",Conditions!$R$1:$AI$1,0)+16,FALSE)+VLOOKUP(EL$3,Conditions!$B:$AI,MATCH($B42&amp;"_intercept",Conditions!$R$1:$AI$1,0)+16,FALSE)),""),"")</f>
        <v/>
      </c>
      <c r="EM42" s="70" t="str">
        <f>IF(EM13="Ethanol",IF(EM20,EXP(LN(EM20)*VLOOKUP(EM$3,Conditions!$B:$AI,MATCH($B42&amp;"_slope",Conditions!$R$1:$AI$1,0)+16,FALSE)+VLOOKUP(EM$3,Conditions!$B:$AI,MATCH($B42&amp;"_intercept",Conditions!$R$1:$AI$1,0)+16,FALSE)),""),"")</f>
        <v/>
      </c>
      <c r="EN42" s="70"/>
      <c r="EO42" s="70"/>
      <c r="EP42" s="70"/>
    </row>
    <row r="43" spans="1:146" s="58" customFormat="1" x14ac:dyDescent="0.2">
      <c r="A43" s="64"/>
      <c r="B43" s="49" t="s">
        <v>68</v>
      </c>
      <c r="C43" s="78"/>
      <c r="D43" s="69" t="str">
        <f>IFERROR(IF(D25,EXP(LN(D25)*VLOOKUP(D$3,Conditions!$B:$AI,MATCH($B43&amp;"_slope",Conditions!$R$1:$AI$1,0)+16,FALSE)+VLOOKUP(D$3,Conditions!$B:$AI,MATCH($B43&amp;"_intercept",Conditions!$R$1:$AI$1,0)+16,FALSE)),""),"")</f>
        <v/>
      </c>
      <c r="E43" s="69" t="str">
        <f>IFERROR(IF(E25,EXP(LN(E25)*VLOOKUP(E$3,Conditions!$B:$AI,MATCH($B43&amp;"_slope",Conditions!$R$1:$AI$1,0)+16,FALSE)+VLOOKUP(E$3,Conditions!$B:$AI,MATCH($B43&amp;"_intercept",Conditions!$R$1:$AI$1,0)+16,FALSE)),""),"")</f>
        <v/>
      </c>
      <c r="F43" s="69" t="str">
        <f>IFERROR(IF(F25,EXP(LN(F25)*VLOOKUP(F$3,Conditions!$B:$AI,MATCH($B43&amp;"_slope",Conditions!$R$1:$AI$1,0)+16,FALSE)+VLOOKUP(F$3,Conditions!$B:$AI,MATCH($B43&amp;"_intercept",Conditions!$R$1:$AI$1,0)+16,FALSE)),""),"")</f>
        <v/>
      </c>
      <c r="G43" s="69" t="str">
        <f>IFERROR(IF(G25,EXP(LN(G25)*VLOOKUP(G$3,Conditions!$B:$AI,MATCH($B43&amp;"_slope",Conditions!$R$1:$AI$1,0)+16,FALSE)+VLOOKUP(G$3,Conditions!$B:$AI,MATCH($B43&amp;"_intercept",Conditions!$R$1:$AI$1,0)+16,FALSE)),""),"")</f>
        <v/>
      </c>
      <c r="H43" s="69" t="str">
        <f>IFERROR(IF(H25,EXP(LN(H25)*VLOOKUP(H$3,Conditions!$B:$AI,MATCH($B43&amp;"_slope",Conditions!$R$1:$AI$1,0)+16,FALSE)+VLOOKUP(H$3,Conditions!$B:$AI,MATCH($B43&amp;"_intercept",Conditions!$R$1:$AI$1,0)+16,FALSE)),""),"")</f>
        <v/>
      </c>
      <c r="I43" s="69" t="str">
        <f>IFERROR(IF(I25,EXP(LN(I25)*VLOOKUP(I$3,Conditions!$B:$AI,MATCH($B43&amp;"_slope",Conditions!$R$1:$AI$1,0)+16,FALSE)+VLOOKUP(I$3,Conditions!$B:$AI,MATCH($B43&amp;"_intercept",Conditions!$R$1:$AI$1,0)+16,FALSE)),""),"")</f>
        <v/>
      </c>
      <c r="J43" s="69" t="str">
        <f>IFERROR(IF(J25,EXP(LN(J25)*VLOOKUP(J$3,Conditions!$B:$AI,MATCH($B43&amp;"_slope",Conditions!$R$1:$AI$1,0)+16,FALSE)+VLOOKUP(J$3,Conditions!$B:$AI,MATCH($B43&amp;"_intercept",Conditions!$R$1:$AI$1,0)+16,FALSE)),""),"")</f>
        <v/>
      </c>
      <c r="K43" s="69" t="str">
        <f>IFERROR(IF(K25,EXP(LN(K25)*VLOOKUP(K$3,Conditions!$B:$AI,MATCH($B43&amp;"_slope",Conditions!$R$1:$AI$1,0)+16,FALSE)+VLOOKUP(K$3,Conditions!$B:$AI,MATCH($B43&amp;"_intercept",Conditions!$R$1:$AI$1,0)+16,FALSE)),""),"")</f>
        <v/>
      </c>
      <c r="L43" s="69" t="str">
        <f>IFERROR(IF(L25,EXP(LN(L25)*VLOOKUP(L$3,Conditions!$B:$AI,MATCH($B43&amp;"_slope",Conditions!$R$1:$AI$1,0)+16,FALSE)+VLOOKUP(L$3,Conditions!$B:$AI,MATCH($B43&amp;"_intercept",Conditions!$R$1:$AI$1,0)+16,FALSE)),""),"")</f>
        <v/>
      </c>
      <c r="M43" s="69" t="str">
        <f>IFERROR(IF(M25,EXP(LN(M25)*VLOOKUP(M$3,Conditions!$B:$AI,MATCH($B43&amp;"_slope",Conditions!$R$1:$AI$1,0)+16,FALSE)+VLOOKUP(M$3,Conditions!$B:$AI,MATCH($B43&amp;"_intercept",Conditions!$R$1:$AI$1,0)+16,FALSE)),""),"")</f>
        <v/>
      </c>
      <c r="N43" s="69" t="str">
        <f>IFERROR(IF(N25,EXP(LN(N25)*VLOOKUP(N$3,Conditions!$B:$AI,MATCH($B43&amp;"_slope",Conditions!$R$1:$AI$1,0)+16,FALSE)+VLOOKUP(N$3,Conditions!$B:$AI,MATCH($B43&amp;"_intercept",Conditions!$R$1:$AI$1,0)+16,FALSE)),""),"")</f>
        <v/>
      </c>
      <c r="O43" s="69" t="str">
        <f>IFERROR(IF(O25,EXP(LN(O25)*VLOOKUP(O$3,Conditions!$B:$AI,MATCH($B43&amp;"_slope",Conditions!$R$1:$AI$1,0)+16,FALSE)+VLOOKUP(O$3,Conditions!$B:$AI,MATCH($B43&amp;"_intercept",Conditions!$R$1:$AI$1,0)+16,FALSE)),""),"")</f>
        <v/>
      </c>
      <c r="P43" s="69" t="str">
        <f>IFERROR(IF(P25,EXP(LN(P25)*VLOOKUP(P$3,Conditions!$B:$AI,MATCH($B43&amp;"_slope",Conditions!$R$1:$AI$1,0)+16,FALSE)+VLOOKUP(P$3,Conditions!$B:$AI,MATCH($B43&amp;"_intercept",Conditions!$R$1:$AI$1,0)+16,FALSE)),""),"")</f>
        <v/>
      </c>
      <c r="Q43" s="69" t="str">
        <f>IFERROR(IF(Q25,EXP(LN(Q25)*VLOOKUP(Q$3,Conditions!$B:$AI,MATCH($B43&amp;"_slope",Conditions!$R$1:$AI$1,0)+16,FALSE)+VLOOKUP(Q$3,Conditions!$B:$AI,MATCH($B43&amp;"_intercept",Conditions!$R$1:$AI$1,0)+16,FALSE)),""),"")</f>
        <v/>
      </c>
      <c r="R43" s="69" t="str">
        <f>IFERROR(IF(R25,EXP(LN(R25)*VLOOKUP(R$3,Conditions!$B:$AI,MATCH($B43&amp;"_slope",Conditions!$R$1:$AI$1,0)+16,FALSE)+VLOOKUP(R$3,Conditions!$B:$AI,MATCH($B43&amp;"_intercept",Conditions!$R$1:$AI$1,0)+16,FALSE)),""),"")</f>
        <v/>
      </c>
      <c r="S43" s="69" t="str">
        <f>IFERROR(IF(S25,EXP(LN(S25)*VLOOKUP(S$3,Conditions!$B:$AI,MATCH($B43&amp;"_slope",Conditions!$R$1:$AI$1,0)+16,FALSE)+VLOOKUP(S$3,Conditions!$B:$AI,MATCH($B43&amp;"_intercept",Conditions!$R$1:$AI$1,0)+16,FALSE)),""),"")</f>
        <v/>
      </c>
      <c r="T43" s="69" t="str">
        <f>IFERROR(IF(T25,EXP(LN(T25)*VLOOKUP(T$3,Conditions!$B:$AI,MATCH($B43&amp;"_slope",Conditions!$R$1:$AI$1,0)+16,FALSE)+VLOOKUP(T$3,Conditions!$B:$AI,MATCH($B43&amp;"_intercept",Conditions!$R$1:$AI$1,0)+16,FALSE)),""),"")</f>
        <v/>
      </c>
      <c r="U43" s="69" t="str">
        <f>IFERROR(IF(U25,EXP(LN(U25)*VLOOKUP(U$3,Conditions!$B:$AI,MATCH($B43&amp;"_slope",Conditions!$R$1:$AI$1,0)+16,FALSE)+VLOOKUP(U$3,Conditions!$B:$AI,MATCH($B43&amp;"_intercept",Conditions!$R$1:$AI$1,0)+16,FALSE)),""),"")</f>
        <v/>
      </c>
      <c r="V43" s="69" t="str">
        <f>IFERROR(IF(V25,EXP(LN(V25)*VLOOKUP(V$3,Conditions!$B:$AI,MATCH($B43&amp;"_slope",Conditions!$R$1:$AI$1,0)+16,FALSE)+VLOOKUP(V$3,Conditions!$B:$AI,MATCH($B43&amp;"_intercept",Conditions!$R$1:$AI$1,0)+16,FALSE)),""),"")</f>
        <v/>
      </c>
      <c r="W43" s="69" t="str">
        <f>IFERROR(IF(W25,EXP(LN(W25)*VLOOKUP(W$3,Conditions!$B:$AI,MATCH($B43&amp;"_slope",Conditions!$R$1:$AI$1,0)+16,FALSE)+VLOOKUP(W$3,Conditions!$B:$AI,MATCH($B43&amp;"_intercept",Conditions!$R$1:$AI$1,0)+16,FALSE)),""),"")</f>
        <v/>
      </c>
      <c r="X43" s="69" t="str">
        <f>IFERROR(IF(X25,EXP(LN(X25)*VLOOKUP(X$3,Conditions!$B:$AI,MATCH($B43&amp;"_slope",Conditions!$R$1:$AI$1,0)+16,FALSE)+VLOOKUP(X$3,Conditions!$B:$AI,MATCH($B43&amp;"_intercept",Conditions!$R$1:$AI$1,0)+16,FALSE)),""),"")</f>
        <v/>
      </c>
      <c r="Y43" s="69" t="str">
        <f>IFERROR(IF(Y25,EXP(LN(Y25)*VLOOKUP(Y$3,Conditions!$B:$AI,MATCH($B43&amp;"_slope",Conditions!$R$1:$AI$1,0)+16,FALSE)+VLOOKUP(Y$3,Conditions!$B:$AI,MATCH($B43&amp;"_intercept",Conditions!$R$1:$AI$1,0)+16,FALSE)),""),"")</f>
        <v/>
      </c>
      <c r="Z43" s="69" t="str">
        <f>IFERROR(IF(Z25,EXP(LN(Z25)*VLOOKUP(Z$3,Conditions!$B:$AI,MATCH($B43&amp;"_slope",Conditions!$R$1:$AI$1,0)+16,FALSE)+VLOOKUP(Z$3,Conditions!$B:$AI,MATCH($B43&amp;"_intercept",Conditions!$R$1:$AI$1,0)+16,FALSE)),""),"")</f>
        <v/>
      </c>
      <c r="AA43" s="69" t="str">
        <f>IFERROR(IF(AA25,EXP(LN(AA25)*VLOOKUP(AA$3,Conditions!$B:$AI,MATCH($B43&amp;"_slope",Conditions!$R$1:$AI$1,0)+16,FALSE)+VLOOKUP(AA$3,Conditions!$B:$AI,MATCH($B43&amp;"_intercept",Conditions!$R$1:$AI$1,0)+16,FALSE)),""),"")</f>
        <v/>
      </c>
      <c r="AB43" s="69" t="str">
        <f>IFERROR(IF(AB25,EXP(LN(AB25)*VLOOKUP(AB$3,Conditions!$B:$AI,MATCH($B43&amp;"_slope",Conditions!$R$1:$AI$1,0)+16,FALSE)+VLOOKUP(AB$3,Conditions!$B:$AI,MATCH($B43&amp;"_intercept",Conditions!$R$1:$AI$1,0)+16,FALSE)),""),"")</f>
        <v/>
      </c>
      <c r="AC43" s="69" t="str">
        <f>IFERROR(IF(AC25,EXP(LN(AC25)*VLOOKUP(AC$3,Conditions!$B:$AI,MATCH($B43&amp;"_slope",Conditions!$R$1:$AI$1,0)+16,FALSE)+VLOOKUP(AC$3,Conditions!$B:$AI,MATCH($B43&amp;"_intercept",Conditions!$R$1:$AI$1,0)+16,FALSE)),""),"")</f>
        <v/>
      </c>
      <c r="AD43" s="69" t="str">
        <f>IFERROR(IF(AD25,EXP(LN(AD25)*VLOOKUP(AD$3,Conditions!$B:$AI,MATCH($B43&amp;"_slope",Conditions!$R$1:$AI$1,0)+16,FALSE)+VLOOKUP(AD$3,Conditions!$B:$AI,MATCH($B43&amp;"_intercept",Conditions!$R$1:$AI$1,0)+16,FALSE)),""),"")</f>
        <v/>
      </c>
      <c r="AE43" s="69" t="str">
        <f>IFERROR(IF(AE25,EXP(LN(AE25)*VLOOKUP(AE$3,Conditions!$B:$AI,MATCH($B43&amp;"_slope",Conditions!$R$1:$AI$1,0)+16,FALSE)+VLOOKUP(AE$3,Conditions!$B:$AI,MATCH($B43&amp;"_intercept",Conditions!$R$1:$AI$1,0)+16,FALSE)),""),"")</f>
        <v/>
      </c>
      <c r="AF43" s="69" t="str">
        <f>IFERROR(IF(AF25,EXP(LN(AF25)*VLOOKUP(AF$3,Conditions!$B:$AI,MATCH($B43&amp;"_slope",Conditions!$R$1:$AI$1,0)+16,FALSE)+VLOOKUP(AF$3,Conditions!$B:$AI,MATCH($B43&amp;"_intercept",Conditions!$R$1:$AI$1,0)+16,FALSE)),""),"")</f>
        <v/>
      </c>
      <c r="AG43" s="69" t="str">
        <f>IFERROR(IF(AG25,EXP(LN(AG25)*VLOOKUP(AG$3,Conditions!$B:$AI,MATCH($B43&amp;"_slope",Conditions!$R$1:$AI$1,0)+16,FALSE)+VLOOKUP(AG$3,Conditions!$B:$AI,MATCH($B43&amp;"_intercept",Conditions!$R$1:$AI$1,0)+16,FALSE)),""),"")</f>
        <v/>
      </c>
      <c r="AH43" s="69" t="str">
        <f>IFERROR(IF(AH25,EXP(LN(AH25)*VLOOKUP(AH$3,Conditions!$B:$AI,MATCH($B43&amp;"_slope",Conditions!$R$1:$AI$1,0)+16,FALSE)+VLOOKUP(AH$3,Conditions!$B:$AI,MATCH($B43&amp;"_intercept",Conditions!$R$1:$AI$1,0)+16,FALSE)),""),"")</f>
        <v/>
      </c>
      <c r="AI43" s="69" t="str">
        <f>IFERROR(IF(AI25,EXP(LN(AI25)*VLOOKUP(AI$3,Conditions!$B:$AI,MATCH($B43&amp;"_slope",Conditions!$R$1:$AI$1,0)+16,FALSE)+VLOOKUP(AI$3,Conditions!$B:$AI,MATCH($B43&amp;"_intercept",Conditions!$R$1:$AI$1,0)+16,FALSE)),""),"")</f>
        <v/>
      </c>
      <c r="AJ43" s="69" t="str">
        <f>IFERROR(IF(AJ25,EXP(LN(AJ25)*VLOOKUP(AJ$3,Conditions!$B:$AI,MATCH($B43&amp;"_slope",Conditions!$R$1:$AI$1,0)+16,FALSE)+VLOOKUP(AJ$3,Conditions!$B:$AI,MATCH($B43&amp;"_intercept",Conditions!$R$1:$AI$1,0)+16,FALSE)),""),"")</f>
        <v/>
      </c>
      <c r="AK43" s="69" t="str">
        <f>IFERROR(IF(AK25,EXP(LN(AK25)*VLOOKUP(AK$3,Conditions!$B:$AI,MATCH($B43&amp;"_slope",Conditions!$R$1:$AI$1,0)+16,FALSE)+VLOOKUP(AK$3,Conditions!$B:$AI,MATCH($B43&amp;"_intercept",Conditions!$R$1:$AI$1,0)+16,FALSE)),""),"")</f>
        <v/>
      </c>
      <c r="AL43" s="69" t="str">
        <f>IFERROR(IF(AL25,EXP(LN(AL25)*VLOOKUP(AL$3,Conditions!$B:$AI,MATCH($B43&amp;"_slope",Conditions!$R$1:$AI$1,0)+16,FALSE)+VLOOKUP(AL$3,Conditions!$B:$AI,MATCH($B43&amp;"_intercept",Conditions!$R$1:$AI$1,0)+16,FALSE)),""),"")</f>
        <v/>
      </c>
      <c r="AM43" s="69" t="str">
        <f>IFERROR(IF(AM25,EXP(LN(AM25)*VLOOKUP(AM$3,Conditions!$B:$AI,MATCH($B43&amp;"_slope",Conditions!$R$1:$AI$1,0)+16,FALSE)+VLOOKUP(AM$3,Conditions!$B:$AI,MATCH($B43&amp;"_intercept",Conditions!$R$1:$AI$1,0)+16,FALSE)),""),"")</f>
        <v/>
      </c>
      <c r="AN43" s="69" t="str">
        <f>IFERROR(IF(AN25,EXP(LN(AN25)*VLOOKUP(AN$3,Conditions!$B:$AI,MATCH($B43&amp;"_slope",Conditions!$R$1:$AI$1,0)+16,FALSE)+VLOOKUP(AN$3,Conditions!$B:$AI,MATCH($B43&amp;"_intercept",Conditions!$R$1:$AI$1,0)+16,FALSE)),""),"")</f>
        <v/>
      </c>
      <c r="AO43" s="69" t="str">
        <f>IFERROR(IF(AO25,EXP(LN(AO25)*VLOOKUP(AO$3,Conditions!$B:$AI,MATCH($B43&amp;"_slope",Conditions!$R$1:$AI$1,0)+16,FALSE)+VLOOKUP(AO$3,Conditions!$B:$AI,MATCH($B43&amp;"_intercept",Conditions!$R$1:$AI$1,0)+16,FALSE)),""),"")</f>
        <v/>
      </c>
      <c r="AP43" s="69" t="str">
        <f>IFERROR(IF(AP25,EXP(LN(AP25)*VLOOKUP(AP$3,Conditions!$B:$AI,MATCH($B43&amp;"_slope",Conditions!$R$1:$AI$1,0)+16,FALSE)+VLOOKUP(AP$3,Conditions!$B:$AI,MATCH($B43&amp;"_intercept",Conditions!$R$1:$AI$1,0)+16,FALSE)),""),"")</f>
        <v/>
      </c>
      <c r="AQ43" s="69" t="str">
        <f>IFERROR(IF(AQ25,EXP(LN(AQ25)*VLOOKUP(AQ$3,Conditions!$B:$AI,MATCH($B43&amp;"_slope",Conditions!$R$1:$AI$1,0)+16,FALSE)+VLOOKUP(AQ$3,Conditions!$B:$AI,MATCH($B43&amp;"_intercept",Conditions!$R$1:$AI$1,0)+16,FALSE)),""),"")</f>
        <v/>
      </c>
      <c r="AR43" s="69" t="str">
        <f>IFERROR(IF(AR25,EXP(LN(AR25)*VLOOKUP(AR$3,Conditions!$B:$AI,MATCH($B43&amp;"_slope",Conditions!$R$1:$AI$1,0)+16,FALSE)+VLOOKUP(AR$3,Conditions!$B:$AI,MATCH($B43&amp;"_intercept",Conditions!$R$1:$AI$1,0)+16,FALSE)),""),"")</f>
        <v/>
      </c>
      <c r="AS43" s="69" t="str">
        <f>IFERROR(IF(AS25,EXP(LN(AS25)*VLOOKUP(AS$3,Conditions!$B:$AI,MATCH($B43&amp;"_slope",Conditions!$R$1:$AI$1,0)+16,FALSE)+VLOOKUP(AS$3,Conditions!$B:$AI,MATCH($B43&amp;"_intercept",Conditions!$R$1:$AI$1,0)+16,FALSE)),""),"")</f>
        <v/>
      </c>
      <c r="AT43" s="69" t="str">
        <f>IFERROR(IF(AT25,EXP(LN(AT25)*VLOOKUP(AT$3,Conditions!$B:$AI,MATCH($B43&amp;"_slope",Conditions!$R$1:$AI$1,0)+16,FALSE)+VLOOKUP(AT$3,Conditions!$B:$AI,MATCH($B43&amp;"_intercept",Conditions!$R$1:$AI$1,0)+16,FALSE)),""),"")</f>
        <v/>
      </c>
      <c r="AU43" s="69" t="str">
        <f>IFERROR(IF(AU25,EXP(LN(AU25)*VLOOKUP(AU$3,Conditions!$B:$AI,MATCH($B43&amp;"_slope",Conditions!$R$1:$AI$1,0)+16,FALSE)+VLOOKUP(AU$3,Conditions!$B:$AI,MATCH($B43&amp;"_intercept",Conditions!$R$1:$AI$1,0)+16,FALSE)),""),"")</f>
        <v/>
      </c>
      <c r="AV43" s="69" t="str">
        <f>IFERROR(IF(AV25,EXP(LN(AV25)*VLOOKUP(AV$3,Conditions!$B:$AI,MATCH($B43&amp;"_slope",Conditions!$R$1:$AI$1,0)+16,FALSE)+VLOOKUP(AV$3,Conditions!$B:$AI,MATCH($B43&amp;"_intercept",Conditions!$R$1:$AI$1,0)+16,FALSE)),""),"")</f>
        <v/>
      </c>
      <c r="AW43" s="69" t="str">
        <f>IFERROR(IF(AW25,EXP(LN(AW25)*VLOOKUP(AW$3,Conditions!$B:$AI,MATCH($B43&amp;"_slope",Conditions!$R$1:$AI$1,0)+16,FALSE)+VLOOKUP(AW$3,Conditions!$B:$AI,MATCH($B43&amp;"_intercept",Conditions!$R$1:$AI$1,0)+16,FALSE)),""),"")</f>
        <v/>
      </c>
      <c r="AX43" s="69" t="str">
        <f>IFERROR(IF(AX25,EXP(LN(AX25)*VLOOKUP(AX$3,Conditions!$B:$AI,MATCH($B43&amp;"_slope",Conditions!$R$1:$AI$1,0)+16,FALSE)+VLOOKUP(AX$3,Conditions!$B:$AI,MATCH($B43&amp;"_intercept",Conditions!$R$1:$AI$1,0)+16,FALSE)),""),"")</f>
        <v/>
      </c>
      <c r="AY43" s="69" t="str">
        <f>IFERROR(IF(AY25,EXP(LN(AY25)*VLOOKUP(AY$3,Conditions!$B:$AI,MATCH($B43&amp;"_slope",Conditions!$R$1:$AI$1,0)+16,FALSE)+VLOOKUP(AY$3,Conditions!$B:$AI,MATCH($B43&amp;"_intercept",Conditions!$R$1:$AI$1,0)+16,FALSE)),""),"")</f>
        <v/>
      </c>
      <c r="AZ43" s="69" t="str">
        <f>IFERROR(IF(AZ25,EXP(LN(AZ25)*VLOOKUP(AZ$3,Conditions!$B:$AI,MATCH($B43&amp;"_slope",Conditions!$R$1:$AI$1,0)+16,FALSE)+VLOOKUP(AZ$3,Conditions!$B:$AI,MATCH($B43&amp;"_intercept",Conditions!$R$1:$AI$1,0)+16,FALSE)),""),"")</f>
        <v/>
      </c>
      <c r="BA43" s="69" t="str">
        <f>IFERROR(IF(BA25,EXP(LN(BA25)*VLOOKUP(BA$3,Conditions!$B:$AI,MATCH($B43&amp;"_slope",Conditions!$R$1:$AI$1,0)+16,FALSE)+VLOOKUP(BA$3,Conditions!$B:$AI,MATCH($B43&amp;"_intercept",Conditions!$R$1:$AI$1,0)+16,FALSE)),""),"")</f>
        <v/>
      </c>
      <c r="BB43" s="69" t="str">
        <f>IFERROR(IF(BB25,EXP(LN(BB25)*VLOOKUP(BB$3,Conditions!$B:$AI,MATCH($B43&amp;"_slope",Conditions!$R$1:$AI$1,0)+16,FALSE)+VLOOKUP(BB$3,Conditions!$B:$AI,MATCH($B43&amp;"_intercept",Conditions!$R$1:$AI$1,0)+16,FALSE)),""),"")</f>
        <v/>
      </c>
      <c r="BC43" s="69" t="str">
        <f>IFERROR(IF(BC25,EXP(LN(BC25)*VLOOKUP(BC$3,Conditions!$B:$AI,MATCH($B43&amp;"_slope",Conditions!$R$1:$AI$1,0)+16,FALSE)+VLOOKUP(BC$3,Conditions!$B:$AI,MATCH($B43&amp;"_intercept",Conditions!$R$1:$AI$1,0)+16,FALSE)),""),"")</f>
        <v/>
      </c>
      <c r="BD43" s="69" t="str">
        <f>IFERROR(IF(BD25,EXP(LN(BD25)*VLOOKUP(BD$3,Conditions!$B:$AI,MATCH($B43&amp;"_slope",Conditions!$R$1:$AI$1,0)+16,FALSE)+VLOOKUP(BD$3,Conditions!$B:$AI,MATCH($B43&amp;"_intercept",Conditions!$R$1:$AI$1,0)+16,FALSE)),""),"")</f>
        <v/>
      </c>
      <c r="BE43" s="69" t="str">
        <f>IFERROR(IF(BE25,EXP(LN(BE25)*VLOOKUP(BE$3,Conditions!$B:$AI,MATCH($B43&amp;"_slope",Conditions!$R$1:$AI$1,0)+16,FALSE)+VLOOKUP(BE$3,Conditions!$B:$AI,MATCH($B43&amp;"_intercept",Conditions!$R$1:$AI$1,0)+16,FALSE)),""),"")</f>
        <v/>
      </c>
      <c r="BF43" s="69" t="str">
        <f>IFERROR(IF(BF25,EXP(LN(BF25)*VLOOKUP(BF$3,Conditions!$B:$AI,MATCH($B43&amp;"_slope",Conditions!$R$1:$AI$1,0)+16,FALSE)+VLOOKUP(BF$3,Conditions!$B:$AI,MATCH($B43&amp;"_intercept",Conditions!$R$1:$AI$1,0)+16,FALSE)),""),"")</f>
        <v/>
      </c>
      <c r="BG43" s="69" t="str">
        <f>IFERROR(IF(BG25,EXP(LN(BG25)*VLOOKUP(BG$3,Conditions!$B:$AI,MATCH($B43&amp;"_slope",Conditions!$R$1:$AI$1,0)+16,FALSE)+VLOOKUP(BG$3,Conditions!$B:$AI,MATCH($B43&amp;"_intercept",Conditions!$R$1:$AI$1,0)+16,FALSE)),""),"")</f>
        <v/>
      </c>
      <c r="BH43" s="69" t="str">
        <f>IFERROR(IF(BH25,EXP(LN(BH25)*VLOOKUP(BH$3,Conditions!$B:$AI,MATCH($B43&amp;"_slope",Conditions!$R$1:$AI$1,0)+16,FALSE)+VLOOKUP(BH$3,Conditions!$B:$AI,MATCH($B43&amp;"_intercept",Conditions!$R$1:$AI$1,0)+16,FALSE)),""),"")</f>
        <v/>
      </c>
      <c r="BI43" s="69" t="str">
        <f>IFERROR(IF(BI25,EXP(LN(BI25)*VLOOKUP(BI$3,Conditions!$B:$AI,MATCH($B43&amp;"_slope",Conditions!$R$1:$AI$1,0)+16,FALSE)+VLOOKUP(BI$3,Conditions!$B:$AI,MATCH($B43&amp;"_intercept",Conditions!$R$1:$AI$1,0)+16,FALSE)),""),"")</f>
        <v/>
      </c>
      <c r="BJ43" s="69" t="str">
        <f>IFERROR(IF(BJ25,EXP(LN(BJ25)*VLOOKUP(BJ$3,Conditions!$B:$AI,MATCH($B43&amp;"_slope",Conditions!$R$1:$AI$1,0)+16,FALSE)+VLOOKUP(BJ$3,Conditions!$B:$AI,MATCH($B43&amp;"_intercept",Conditions!$R$1:$AI$1,0)+16,FALSE)),""),"")</f>
        <v/>
      </c>
      <c r="BK43" s="69" t="str">
        <f>IFERROR(IF(BK25,EXP(LN(BK25)*VLOOKUP(BK$3,Conditions!$B:$AI,MATCH($B43&amp;"_slope",Conditions!$R$1:$AI$1,0)+16,FALSE)+VLOOKUP(BK$3,Conditions!$B:$AI,MATCH($B43&amp;"_intercept",Conditions!$R$1:$AI$1,0)+16,FALSE)),""),"")</f>
        <v/>
      </c>
      <c r="BL43" s="69" t="str">
        <f>IFERROR(IF(BL25,EXP(LN(BL25)*VLOOKUP(BL$3,Conditions!$B:$AI,MATCH($B43&amp;"_slope",Conditions!$R$1:$AI$1,0)+16,FALSE)+VLOOKUP(BL$3,Conditions!$B:$AI,MATCH($B43&amp;"_intercept",Conditions!$R$1:$AI$1,0)+16,FALSE)),""),"")</f>
        <v/>
      </c>
      <c r="BM43" s="69" t="str">
        <f>IFERROR(IF(BM25,EXP(LN(BM25)*VLOOKUP(BM$3,Conditions!$B:$AI,MATCH($B43&amp;"_slope",Conditions!$R$1:$AI$1,0)+16,FALSE)+VLOOKUP(BM$3,Conditions!$B:$AI,MATCH($B43&amp;"_intercept",Conditions!$R$1:$AI$1,0)+16,FALSE)),""),"")</f>
        <v/>
      </c>
      <c r="BN43" s="69" t="str">
        <f>IFERROR(IF(BN25,EXP(LN(BN25)*VLOOKUP(BN$3,Conditions!$B:$AI,MATCH($B43&amp;"_slope",Conditions!$R$1:$AI$1,0)+16,FALSE)+VLOOKUP(BN$3,Conditions!$B:$AI,MATCH($B43&amp;"_intercept",Conditions!$R$1:$AI$1,0)+16,FALSE)),""),"")</f>
        <v/>
      </c>
      <c r="BO43" s="69" t="str">
        <f>IFERROR(IF(BO25,EXP(LN(BO25)*VLOOKUP(BO$3,Conditions!$B:$AI,MATCH($B43&amp;"_slope",Conditions!$R$1:$AI$1,0)+16,FALSE)+VLOOKUP(BO$3,Conditions!$B:$AI,MATCH($B43&amp;"_intercept",Conditions!$R$1:$AI$1,0)+16,FALSE)),""),"")</f>
        <v/>
      </c>
      <c r="BP43" s="69" t="str">
        <f>IFERROR(IF(BP25,EXP(LN(BP25)*VLOOKUP(BP$3,Conditions!$B:$AI,MATCH($B43&amp;"_slope",Conditions!$R$1:$AI$1,0)+16,FALSE)+VLOOKUP(BP$3,Conditions!$B:$AI,MATCH($B43&amp;"_intercept",Conditions!$R$1:$AI$1,0)+16,FALSE)),""),"")</f>
        <v/>
      </c>
      <c r="BQ43" s="69" t="str">
        <f>IFERROR(IF(BQ26,EXP(LN(BQ26)*VLOOKUP(BQ$3,Conditions!$B:$AI,MATCH($B43&amp;"_slope",Conditions!$R$1:$AI$1,0)+16,FALSE)+VLOOKUP(BQ$3,Conditions!$B:$AI,MATCH($B43&amp;"_intercept",Conditions!$R$1:$AI$1,0)+16,FALSE)),""),"")</f>
        <v/>
      </c>
      <c r="BR43" s="69" t="str">
        <f>IFERROR(IF(BR26,EXP(LN(BR26)*VLOOKUP(BR$3,Conditions!$B:$AI,MATCH($B43&amp;"_slope",Conditions!$R$1:$AI$1,0)+16,FALSE)+VLOOKUP(BR$3,Conditions!$B:$AI,MATCH($B43&amp;"_intercept",Conditions!$R$1:$AI$1,0)+16,FALSE)),""),"")</f>
        <v/>
      </c>
      <c r="BS43" s="69" t="str">
        <f>IFERROR(IF(BS26,EXP(LN(BS26)*VLOOKUP(BS$3,Conditions!$B:$AI,MATCH($B43&amp;"_slope",Conditions!$R$1:$AI$1,0)+16,FALSE)+VLOOKUP(BS$3,Conditions!$B:$AI,MATCH($B43&amp;"_intercept",Conditions!$R$1:$AI$1,0)+16,FALSE)),""),"")</f>
        <v/>
      </c>
      <c r="BT43" s="69" t="str">
        <f>IFERROR(IF(BT26,EXP(LN(BT26)*VLOOKUP(BT$3,Conditions!$B:$AI,MATCH($B43&amp;"_slope",Conditions!$R$1:$AI$1,0)+16,FALSE)+VLOOKUP(BT$3,Conditions!$B:$AI,MATCH($B43&amp;"_intercept",Conditions!$R$1:$AI$1,0)+16,FALSE)),""),"")</f>
        <v/>
      </c>
      <c r="BU43" s="69" t="str">
        <f>IFERROR(IF(BU26,EXP(LN(BU26)*VLOOKUP(BU$3,Conditions!$B:$AI,MATCH($B43&amp;"_slope",Conditions!$R$1:$AI$1,0)+16,FALSE)+VLOOKUP(BU$3,Conditions!$B:$AI,MATCH($B43&amp;"_intercept",Conditions!$R$1:$AI$1,0)+16,FALSE)),""),"")</f>
        <v/>
      </c>
      <c r="BV43" s="69" t="str">
        <f>IFERROR(IF(BV26,EXP(LN(BV26)*VLOOKUP(BV$3,Conditions!$B:$AI,MATCH($B43&amp;"_slope",Conditions!$R$1:$AI$1,0)+16,FALSE)+VLOOKUP(BV$3,Conditions!$B:$AI,MATCH($B43&amp;"_intercept",Conditions!$R$1:$AI$1,0)+16,FALSE)),""),"")</f>
        <v/>
      </c>
      <c r="BW43" s="69" t="str">
        <f>IFERROR(IF(BW26,EXP(LN(BW26)*VLOOKUP(BW$3,Conditions!$B:$AI,MATCH($B43&amp;"_slope",Conditions!$R$1:$AI$1,0)+16,FALSE)+VLOOKUP(BW$3,Conditions!$B:$AI,MATCH($B43&amp;"_intercept",Conditions!$R$1:$AI$1,0)+16,FALSE)),""),"")</f>
        <v/>
      </c>
      <c r="BX43" s="69" t="str">
        <f>IFERROR(IF(BX26,EXP(LN(BX26)*VLOOKUP(BX$3,Conditions!$B:$AI,MATCH($B43&amp;"_slope",Conditions!$R$1:$AI$1,0)+16,FALSE)+VLOOKUP(BX$3,Conditions!$B:$AI,MATCH($B43&amp;"_intercept",Conditions!$R$1:$AI$1,0)+16,FALSE)),""),"")</f>
        <v/>
      </c>
      <c r="BY43" s="69" t="str">
        <f>IFERROR(IF(BY26,EXP(LN(BY26)*VLOOKUP(BY$3,Conditions!$B:$AI,MATCH($B43&amp;"_slope",Conditions!$R$1:$AI$1,0)+16,FALSE)+VLOOKUP(BY$3,Conditions!$B:$AI,MATCH($B43&amp;"_intercept",Conditions!$R$1:$AI$1,0)+16,FALSE)),""),"")</f>
        <v/>
      </c>
      <c r="BZ43" s="69" t="str">
        <f>IFERROR(IF(BZ26,EXP(LN(BZ26)*VLOOKUP(BZ$3,Conditions!$B:$AI,MATCH($B43&amp;"_slope",Conditions!$R$1:$AI$1,0)+16,FALSE)+VLOOKUP(BZ$3,Conditions!$B:$AI,MATCH($B43&amp;"_intercept",Conditions!$R$1:$AI$1,0)+16,FALSE)),""),"")</f>
        <v/>
      </c>
      <c r="CA43" s="69" t="str">
        <f>IFERROR(IF(CA26,EXP(LN(CA26)*VLOOKUP(CA$3,Conditions!$B:$AI,MATCH($B43&amp;"_slope",Conditions!$R$1:$AI$1,0)+16,FALSE)+VLOOKUP(CA$3,Conditions!$B:$AI,MATCH($B43&amp;"_intercept",Conditions!$R$1:$AI$1,0)+16,FALSE)),""),"")</f>
        <v/>
      </c>
      <c r="CB43" s="69" t="str">
        <f>IFERROR(IF(CB26,EXP(LN(CB26)*VLOOKUP(CB$3,Conditions!$B:$AI,MATCH($B43&amp;"_slope",Conditions!$R$1:$AI$1,0)+16,FALSE)+VLOOKUP(CB$3,Conditions!$B:$AI,MATCH($B43&amp;"_intercept",Conditions!$R$1:$AI$1,0)+16,FALSE)),""),"")</f>
        <v/>
      </c>
      <c r="CC43" s="69" t="str">
        <f>IFERROR(IF(CC26,EXP(LN(CC26)*VLOOKUP(CC$3,Conditions!$B:$AI,MATCH($B43&amp;"_slope",Conditions!$R$1:$AI$1,0)+16,FALSE)+VLOOKUP(CC$3,Conditions!$B:$AI,MATCH($B43&amp;"_intercept",Conditions!$R$1:$AI$1,0)+16,FALSE)),""),"")</f>
        <v/>
      </c>
      <c r="CD43" s="69" t="str">
        <f>IFERROR(IF(CD26,EXP(LN(CD26)*VLOOKUP(CD$3,Conditions!$B:$AI,MATCH($B43&amp;"_slope",Conditions!$R$1:$AI$1,0)+16,FALSE)+VLOOKUP(CD$3,Conditions!$B:$AI,MATCH($B43&amp;"_intercept",Conditions!$R$1:$AI$1,0)+16,FALSE)),""),"")</f>
        <v/>
      </c>
      <c r="CE43" s="69" t="str">
        <f>IFERROR(IF(CE26,EXP(LN(CE26)*VLOOKUP(CE$3,Conditions!$B:$AI,MATCH($B43&amp;"_slope",Conditions!$R$1:$AI$1,0)+16,FALSE)+VLOOKUP(CE$3,Conditions!$B:$AI,MATCH($B43&amp;"_intercept",Conditions!$R$1:$AI$1,0)+16,FALSE)),""),"")</f>
        <v/>
      </c>
      <c r="CF43" s="69" t="str">
        <f>IFERROR(IF(CF26,EXP(LN(CF26)*VLOOKUP(CF$3,Conditions!$B:$AI,MATCH($B43&amp;"_slope",Conditions!$R$1:$AI$1,0)+16,FALSE)+VLOOKUP(CF$3,Conditions!$B:$AI,MATCH($B43&amp;"_intercept",Conditions!$R$1:$AI$1,0)+16,FALSE)),""),"")</f>
        <v/>
      </c>
      <c r="CG43" s="69" t="str">
        <f>IFERROR(IF(CG26,EXP(LN(CG26)*VLOOKUP(CG$3,Conditions!$B:$AI,MATCH($B43&amp;"_slope",Conditions!$R$1:$AI$1,0)+16,FALSE)+VLOOKUP(CG$3,Conditions!$B:$AI,MATCH($B43&amp;"_intercept",Conditions!$R$1:$AI$1,0)+16,FALSE)),""),"")</f>
        <v/>
      </c>
      <c r="CH43" s="69" t="str">
        <f>IFERROR(IF(CH26,EXP(LN(CH26)*VLOOKUP(CH$3,Conditions!$B:$AI,MATCH($B43&amp;"_slope",Conditions!$R$1:$AI$1,0)+16,FALSE)+VLOOKUP(CH$3,Conditions!$B:$AI,MATCH($B43&amp;"_intercept",Conditions!$R$1:$AI$1,0)+16,FALSE)),""),"")</f>
        <v/>
      </c>
      <c r="CI43" s="69" t="str">
        <f>IFERROR(IF(CI26,EXP(LN(CI26)*VLOOKUP(CI$3,Conditions!$B:$AI,MATCH($B43&amp;"_slope",Conditions!$R$1:$AI$1,0)+16,FALSE)+VLOOKUP(CI$3,Conditions!$B:$AI,MATCH($B43&amp;"_intercept",Conditions!$R$1:$AI$1,0)+16,FALSE)),""),"")</f>
        <v/>
      </c>
      <c r="CJ43" s="69" t="str">
        <f>IFERROR(IF(CJ26,EXP(LN(CJ26)*VLOOKUP(CJ$3,Conditions!$B:$AI,MATCH($B43&amp;"_slope",Conditions!$R$1:$AI$1,0)+16,FALSE)+VLOOKUP(CJ$3,Conditions!$B:$AI,MATCH($B43&amp;"_intercept",Conditions!$R$1:$AI$1,0)+16,FALSE)),""),"")</f>
        <v/>
      </c>
      <c r="CK43" s="69" t="str">
        <f>IFERROR(IF(CK26,EXP(LN(CK26)*VLOOKUP(CK$3,Conditions!$B:$AI,MATCH($B43&amp;"_slope",Conditions!$R$1:$AI$1,0)+16,FALSE)+VLOOKUP(CK$3,Conditions!$B:$AI,MATCH($B43&amp;"_intercept",Conditions!$R$1:$AI$1,0)+16,FALSE)),""),"")</f>
        <v/>
      </c>
      <c r="CL43" s="69" t="str">
        <f>IFERROR(IF(CL26,EXP(LN(CL26)*VLOOKUP(CL$3,Conditions!$B:$AI,MATCH($B43&amp;"_slope",Conditions!$R$1:$AI$1,0)+16,FALSE)+VLOOKUP(CL$3,Conditions!$B:$AI,MATCH($B43&amp;"_intercept",Conditions!$R$1:$AI$1,0)+16,FALSE)),""),"")</f>
        <v/>
      </c>
      <c r="CM43" s="69" t="str">
        <f>IFERROR(IF(CM26,EXP(LN(CM26)*VLOOKUP(CM$3,Conditions!$B:$AI,MATCH($B43&amp;"_slope",Conditions!$R$1:$AI$1,0)+16,FALSE)+VLOOKUP(CM$3,Conditions!$B:$AI,MATCH($B43&amp;"_intercept",Conditions!$R$1:$AI$1,0)+16,FALSE)),""),"")</f>
        <v/>
      </c>
      <c r="CN43" s="69" t="str">
        <f>IFERROR(IF(CN26,EXP(LN(CN26)*VLOOKUP(CN$3,Conditions!$B:$AI,MATCH($B43&amp;"_slope",Conditions!$R$1:$AI$1,0)+16,FALSE)+VLOOKUP(CN$3,Conditions!$B:$AI,MATCH($B43&amp;"_intercept",Conditions!$R$1:$AI$1,0)+16,FALSE)),""),"")</f>
        <v/>
      </c>
      <c r="CO43" s="69" t="str">
        <f>IFERROR(IF(CO26,EXP(LN(CO26)*VLOOKUP(CO$3,Conditions!$B:$AI,MATCH($B43&amp;"_slope",Conditions!$R$1:$AI$1,0)+16,FALSE)+VLOOKUP(CO$3,Conditions!$B:$AI,MATCH($B43&amp;"_intercept",Conditions!$R$1:$AI$1,0)+16,FALSE)),""),"")</f>
        <v/>
      </c>
      <c r="CP43" s="69" t="str">
        <f>IFERROR(IF(CP26,EXP(LN(CP26)*VLOOKUP(CP$3,Conditions!$B:$AI,MATCH($B43&amp;"_slope",Conditions!$R$1:$AI$1,0)+16,FALSE)+VLOOKUP(CP$3,Conditions!$B:$AI,MATCH($B43&amp;"_intercept",Conditions!$R$1:$AI$1,0)+16,FALSE)),""),"")</f>
        <v/>
      </c>
      <c r="CQ43" s="69" t="str">
        <f>IFERROR(IF(CQ26,EXP(LN(CQ26)*VLOOKUP(CQ$3,Conditions!$B:$AI,MATCH($B43&amp;"_slope",Conditions!$R$1:$AI$1,0)+16,FALSE)+VLOOKUP(CQ$3,Conditions!$B:$AI,MATCH($B43&amp;"_intercept",Conditions!$R$1:$AI$1,0)+16,FALSE)),""),"")</f>
        <v/>
      </c>
      <c r="CR43" s="69" t="str">
        <f>IFERROR(IF(CR26,EXP(LN(CR26)*VLOOKUP(CR$3,Conditions!$B:$AI,MATCH($B43&amp;"_slope",Conditions!$R$1:$AI$1,0)+16,FALSE)+VLOOKUP(CR$3,Conditions!$B:$AI,MATCH($B43&amp;"_intercept",Conditions!$R$1:$AI$1,0)+16,FALSE)),""),"")</f>
        <v/>
      </c>
      <c r="CS43" s="69" t="str">
        <f>IFERROR(IF(CS26,EXP(LN(CS26)*VLOOKUP(CS$3,Conditions!$B:$AI,MATCH($B43&amp;"_slope",Conditions!$R$1:$AI$1,0)+16,FALSE)+VLOOKUP(CS$3,Conditions!$B:$AI,MATCH($B43&amp;"_intercept",Conditions!$R$1:$AI$1,0)+16,FALSE)),""),"")</f>
        <v/>
      </c>
      <c r="CT43" s="69" t="str">
        <f>IFERROR(IF(CT26,EXP(LN(CT26)*VLOOKUP(CT$3,Conditions!$B:$AI,MATCH($B43&amp;"_slope",Conditions!$R$1:$AI$1,0)+16,FALSE)+VLOOKUP(CT$3,Conditions!$B:$AI,MATCH($B43&amp;"_intercept",Conditions!$R$1:$AI$1,0)+16,FALSE)),""),"")</f>
        <v/>
      </c>
      <c r="CU43" s="69" t="str">
        <f>IFERROR(IF(CU26,EXP(LN(CU26)*VLOOKUP(CU$3,Conditions!$B:$AI,MATCH($B43&amp;"_slope",Conditions!$R$1:$AI$1,0)+16,FALSE)+VLOOKUP(CU$3,Conditions!$B:$AI,MATCH($B43&amp;"_intercept",Conditions!$R$1:$AI$1,0)+16,FALSE)),""),"")</f>
        <v/>
      </c>
      <c r="CV43" s="69" t="str">
        <f>IFERROR(IF(CV26,EXP(LN(CV26)*VLOOKUP(CV$3,Conditions!$B:$AI,MATCH($B43&amp;"_slope",Conditions!$R$1:$AI$1,0)+16,FALSE)+VLOOKUP(CV$3,Conditions!$B:$AI,MATCH($B43&amp;"_intercept",Conditions!$R$1:$AI$1,0)+16,FALSE)),""),"")</f>
        <v/>
      </c>
      <c r="CW43" s="69" t="str">
        <f>IFERROR(IF(CW26,EXP(LN(CW26)*VLOOKUP(CW$3,Conditions!$B:$AI,MATCH($B43&amp;"_slope",Conditions!$R$1:$AI$1,0)+16,FALSE)+VLOOKUP(CW$3,Conditions!$B:$AI,MATCH($B43&amp;"_intercept",Conditions!$R$1:$AI$1,0)+16,FALSE)),""),"")</f>
        <v/>
      </c>
      <c r="CX43" s="69" t="str">
        <f>IFERROR(IF(CX26,EXP(LN(CX26)*VLOOKUP(CX$3,Conditions!$B:$AI,MATCH($B43&amp;"_slope",Conditions!$R$1:$AI$1,0)+16,FALSE)+VLOOKUP(CX$3,Conditions!$B:$AI,MATCH($B43&amp;"_intercept",Conditions!$R$1:$AI$1,0)+16,FALSE)),""),"")</f>
        <v/>
      </c>
      <c r="CY43" s="69" t="str">
        <f>IFERROR(IF(CY26,EXP(LN(CY26)*VLOOKUP(CY$3,Conditions!$B:$AI,MATCH($B43&amp;"_slope",Conditions!$R$1:$AI$1,0)+16,FALSE)+VLOOKUP(CY$3,Conditions!$B:$AI,MATCH($B43&amp;"_intercept",Conditions!$R$1:$AI$1,0)+16,FALSE)),""),"")</f>
        <v/>
      </c>
      <c r="CZ43" s="69" t="str">
        <f>IFERROR(IF(CZ26,EXP(LN(CZ26)*VLOOKUP(CZ$3,Conditions!$B:$AI,MATCH($B43&amp;"_slope",Conditions!$R$1:$AI$1,0)+16,FALSE)+VLOOKUP(CZ$3,Conditions!$B:$AI,MATCH($B43&amp;"_intercept",Conditions!$R$1:$AI$1,0)+16,FALSE)),""),"")</f>
        <v/>
      </c>
      <c r="DA43" s="69" t="str">
        <f>IFERROR(IF(DA26,EXP(LN(DA26)*VLOOKUP(DA$3,Conditions!$B:$AI,MATCH($B43&amp;"_slope",Conditions!$R$1:$AI$1,0)+16,FALSE)+VLOOKUP(DA$3,Conditions!$B:$AI,MATCH($B43&amp;"_intercept",Conditions!$R$1:$AI$1,0)+16,FALSE)),""),"")</f>
        <v/>
      </c>
      <c r="DB43" s="69" t="str">
        <f>IFERROR(IF(DB26,EXP(LN(DB26)*VLOOKUP(DB$3,Conditions!$B:$AI,MATCH($B43&amp;"_slope",Conditions!$R$1:$AI$1,0)+16,FALSE)+VLOOKUP(DB$3,Conditions!$B:$AI,MATCH($B43&amp;"_intercept",Conditions!$R$1:$AI$1,0)+16,FALSE)),""),"")</f>
        <v/>
      </c>
      <c r="DC43" s="69" t="str">
        <f>IFERROR(IF(DC26,EXP(LN(DC26)*VLOOKUP(DC$3,Conditions!$B:$AI,MATCH($B43&amp;"_slope",Conditions!$R$1:$AI$1,0)+16,FALSE)+VLOOKUP(DC$3,Conditions!$B:$AI,MATCH($B43&amp;"_intercept",Conditions!$R$1:$AI$1,0)+16,FALSE)),""),"")</f>
        <v/>
      </c>
      <c r="DD43" s="69" t="str">
        <f>IFERROR(IF(DD26,EXP(LN(DD26)*VLOOKUP(DD$3,Conditions!$B:$AI,MATCH($B43&amp;"_slope",Conditions!$R$1:$AI$1,0)+16,FALSE)+VLOOKUP(DD$3,Conditions!$B:$AI,MATCH($B43&amp;"_intercept",Conditions!$R$1:$AI$1,0)+16,FALSE)),""),"")</f>
        <v/>
      </c>
      <c r="DE43" s="69" t="str">
        <f>IFERROR(IF(DE26,EXP(LN(DE26)*VLOOKUP(DE$3,Conditions!$B:$AI,MATCH($B43&amp;"_slope",Conditions!$R$1:$AI$1,0)+16,FALSE)+VLOOKUP(DE$3,Conditions!$B:$AI,MATCH($B43&amp;"_intercept",Conditions!$R$1:$AI$1,0)+16,FALSE)),""),"")</f>
        <v/>
      </c>
      <c r="DF43" s="69" t="str">
        <f>IFERROR(IF(DF26,EXP(LN(DF26)*VLOOKUP(DF$3,Conditions!$B:$AI,MATCH($B43&amp;"_slope",Conditions!$R$1:$AI$1,0)+16,FALSE)+VLOOKUP(DF$3,Conditions!$B:$AI,MATCH($B43&amp;"_intercept",Conditions!$R$1:$AI$1,0)+16,FALSE)),""),"")</f>
        <v/>
      </c>
      <c r="DG43" s="69" t="str">
        <f>IFERROR(IF(DG26,EXP(LN(DG26)*VLOOKUP(DG$3,Conditions!$B:$AI,MATCH($B43&amp;"_slope",Conditions!$R$1:$AI$1,0)+16,FALSE)+VLOOKUP(DG$3,Conditions!$B:$AI,MATCH($B43&amp;"_intercept",Conditions!$R$1:$AI$1,0)+16,FALSE)),""),"")</f>
        <v/>
      </c>
      <c r="DH43" s="69" t="str">
        <f>IFERROR(IF(DH26,EXP(LN(DH26)*VLOOKUP(DH$3,Conditions!$B:$AI,MATCH($B43&amp;"_slope",Conditions!$R$1:$AI$1,0)+16,FALSE)+VLOOKUP(DH$3,Conditions!$B:$AI,MATCH($B43&amp;"_intercept",Conditions!$R$1:$AI$1,0)+16,FALSE)),""),"")</f>
        <v/>
      </c>
      <c r="DI43" s="69" t="str">
        <f>IFERROR(IF(DI26,EXP(LN(DI26)*VLOOKUP(DI$3,Conditions!$B:$AI,MATCH($B43&amp;"_slope",Conditions!$R$1:$AI$1,0)+16,FALSE)+VLOOKUP(DI$3,Conditions!$B:$AI,MATCH($B43&amp;"_intercept",Conditions!$R$1:$AI$1,0)+16,FALSE)),""),"")</f>
        <v/>
      </c>
      <c r="DJ43" s="69" t="str">
        <f>IFERROR(IF(DJ26,EXP(LN(DJ26)*VLOOKUP(DJ$3,Conditions!$B:$AI,MATCH($B43&amp;"_slope",Conditions!$R$1:$AI$1,0)+16,FALSE)+VLOOKUP(DJ$3,Conditions!$B:$AI,MATCH($B43&amp;"_intercept",Conditions!$R$1:$AI$1,0)+16,FALSE)),""),"")</f>
        <v/>
      </c>
      <c r="DK43" s="69" t="str">
        <f>IFERROR(IF(DK26,EXP(LN(DK26)*VLOOKUP(DK$3,Conditions!$B:$AI,MATCH($B43&amp;"_slope",Conditions!$R$1:$AI$1,0)+16,FALSE)+VLOOKUP(DK$3,Conditions!$B:$AI,MATCH($B43&amp;"_intercept",Conditions!$R$1:$AI$1,0)+16,FALSE)),""),"")</f>
        <v/>
      </c>
      <c r="DL43" s="69" t="str">
        <f>IFERROR(IF(DL26,EXP(LN(DL26)*VLOOKUP(DL$3,Conditions!$B:$AI,MATCH($B43&amp;"_slope",Conditions!$R$1:$AI$1,0)+16,FALSE)+VLOOKUP(DL$3,Conditions!$B:$AI,MATCH($B43&amp;"_intercept",Conditions!$R$1:$AI$1,0)+16,FALSE)),""),"")</f>
        <v/>
      </c>
      <c r="DM43" s="69" t="str">
        <f>IFERROR(IF(DM26,EXP(LN(DM26)*VLOOKUP(DM$3,Conditions!$B:$AI,MATCH($B43&amp;"_slope",Conditions!$R$1:$AI$1,0)+16,FALSE)+VLOOKUP(DM$3,Conditions!$B:$AI,MATCH($B43&amp;"_intercept",Conditions!$R$1:$AI$1,0)+16,FALSE)),""),"")</f>
        <v/>
      </c>
      <c r="DN43" s="69" t="str">
        <f>IFERROR(IF(DN26,EXP(LN(DN26)*VLOOKUP(DN$3,Conditions!$B:$AI,MATCH($B43&amp;"_slope",Conditions!$R$1:$AI$1,0)+16,FALSE)+VLOOKUP(DN$3,Conditions!$B:$AI,MATCH($B43&amp;"_intercept",Conditions!$R$1:$AI$1,0)+16,FALSE)),""),"")</f>
        <v/>
      </c>
      <c r="DO43" s="69" t="str">
        <f>IFERROR(IF(DO26,EXP(LN(DO26)*VLOOKUP(DO$3,Conditions!$B:$AI,MATCH($B43&amp;"_slope",Conditions!$R$1:$AI$1,0)+16,FALSE)+VLOOKUP(DO$3,Conditions!$B:$AI,MATCH($B43&amp;"_intercept",Conditions!$R$1:$AI$1,0)+16,FALSE)),""),"")</f>
        <v/>
      </c>
      <c r="DP43" s="69" t="str">
        <f>IFERROR(IF(DP26,EXP(LN(DP26)*VLOOKUP(DP$3,Conditions!$B:$AI,MATCH($B43&amp;"_slope",Conditions!$R$1:$AI$1,0)+16,FALSE)+VLOOKUP(DP$3,Conditions!$B:$AI,MATCH($B43&amp;"_intercept",Conditions!$R$1:$AI$1,0)+16,FALSE)),""),"")</f>
        <v/>
      </c>
      <c r="DQ43" s="69" t="str">
        <f>IFERROR(IF(DQ26,EXP(LN(DQ26)*VLOOKUP(DQ$3,Conditions!$B:$AI,MATCH($B43&amp;"_slope",Conditions!$R$1:$AI$1,0)+16,FALSE)+VLOOKUP(DQ$3,Conditions!$B:$AI,MATCH($B43&amp;"_intercept",Conditions!$R$1:$AI$1,0)+16,FALSE)),""),"")</f>
        <v/>
      </c>
      <c r="DR43" s="69" t="str">
        <f>IFERROR(IF(DR26,EXP(LN(DR26)*VLOOKUP(DR$3,Conditions!$B:$AI,MATCH($B43&amp;"_slope",Conditions!$R$1:$AI$1,0)+16,FALSE)+VLOOKUP(DR$3,Conditions!$B:$AI,MATCH($B43&amp;"_intercept",Conditions!$R$1:$AI$1,0)+16,FALSE)),""),"")</f>
        <v/>
      </c>
      <c r="DS43" s="69" t="str">
        <f>IFERROR(IF(DS26,EXP(LN(DS26)*VLOOKUP(DS$3,Conditions!$B:$AI,MATCH($B43&amp;"_slope",Conditions!$R$1:$AI$1,0)+16,FALSE)+VLOOKUP(DS$3,Conditions!$B:$AI,MATCH($B43&amp;"_intercept",Conditions!$R$1:$AI$1,0)+16,FALSE)),""),"")</f>
        <v/>
      </c>
      <c r="DT43" s="69" t="str">
        <f>IFERROR(IF(DT26,EXP(LN(DT26)*VLOOKUP(DT$3,Conditions!$B:$AI,MATCH($B43&amp;"_slope",Conditions!$R$1:$AI$1,0)+16,FALSE)+VLOOKUP(DT$3,Conditions!$B:$AI,MATCH($B43&amp;"_intercept",Conditions!$R$1:$AI$1,0)+16,FALSE)),""),"")</f>
        <v/>
      </c>
      <c r="DU43" s="69" t="str">
        <f>IFERROR(IF(DU26,EXP(LN(DU26)*VLOOKUP(DU$3,Conditions!$B:$AI,MATCH($B43&amp;"_slope",Conditions!$R$1:$AI$1,0)+16,FALSE)+VLOOKUP(DU$3,Conditions!$B:$AI,MATCH($B43&amp;"_intercept",Conditions!$R$1:$AI$1,0)+16,FALSE)),""),"")</f>
        <v/>
      </c>
      <c r="DV43" s="69" t="str">
        <f>IFERROR(IF(DV26,EXP(LN(DV26)*VLOOKUP(DV$3,Conditions!$B:$AI,MATCH($B43&amp;"_slope",Conditions!$R$1:$AI$1,0)+16,FALSE)+VLOOKUP(DV$3,Conditions!$B:$AI,MATCH($B43&amp;"_intercept",Conditions!$R$1:$AI$1,0)+16,FALSE)),""),"")</f>
        <v/>
      </c>
      <c r="DW43" s="69" t="str">
        <f>IFERROR(IF(DW26,EXP(LN(DW26)*VLOOKUP(DW$3,Conditions!$B:$AI,MATCH($B43&amp;"_slope",Conditions!$R$1:$AI$1,0)+16,FALSE)+VLOOKUP(DW$3,Conditions!$B:$AI,MATCH($B43&amp;"_intercept",Conditions!$R$1:$AI$1,0)+16,FALSE)),""),"")</f>
        <v/>
      </c>
      <c r="DX43" s="69" t="str">
        <f>IFERROR(IF(DX26,EXP(LN(DX26)*VLOOKUP(DX$3,Conditions!$B:$AI,MATCH($B43&amp;"_slope",Conditions!$R$1:$AI$1,0)+16,FALSE)+VLOOKUP(DX$3,Conditions!$B:$AI,MATCH($B43&amp;"_intercept",Conditions!$R$1:$AI$1,0)+16,FALSE)),""),"")</f>
        <v/>
      </c>
      <c r="DZ43" s="56" t="str">
        <f>B43</f>
        <v>mobile phase</v>
      </c>
      <c r="EA43" s="69" t="str">
        <f>IFERROR(IF(EA25,EXP(LN(EA25)*VLOOKUP(EA$3,Conditions!$B:$AI,MATCH($B43&amp;"_slope",Conditions!$R$1:$AI$1,0)+16,FALSE)+VLOOKUP(EA$3,Conditions!$B:$AI,MATCH($B43&amp;"_intercept",Conditions!$R$1:$AI$1,0)+16,FALSE)),""),"")</f>
        <v/>
      </c>
      <c r="EB43" s="69" t="str">
        <f>IFERROR(IF(EB25,EB25*VLOOKUP(EB$3,Conditions!$B:$AI,MATCH($B43&amp;"_slope",Conditions!$R$1:$AI$1,0)+16,FALSE)+VLOOKUP(EB$3,Conditions!$B:$AI,MATCH($B43&amp;"_intercept",Conditions!$R$1:$AI$1,0)+16,FALSE),""),"")</f>
        <v/>
      </c>
      <c r="EC43" s="69" t="str">
        <f>IFERROR(IF(EC25,EC25*VLOOKUP(EC$3,Conditions!$B:$AI,MATCH($B43&amp;"_slope",Conditions!$R$1:$AI$1,0)+16,FALSE)+VLOOKUP(EC$3,Conditions!$B:$AI,MATCH($B43&amp;"_intercept",Conditions!$R$1:$AI$1,0)+16,FALSE),""),"")</f>
        <v/>
      </c>
      <c r="ED43" s="69" t="str">
        <f>IFERROR(IF(ED25,ED25*VLOOKUP(ED$3,Conditions!$B:$AI,MATCH($B43&amp;"_slope",Conditions!$R$1:$AI$1,0)+16,FALSE)+VLOOKUP(ED$3,Conditions!$B:$AI,MATCH($B43&amp;"_intercept",Conditions!$R$1:$AI$1,0)+16,FALSE),""),"")</f>
        <v/>
      </c>
      <c r="EE43" s="69" t="str">
        <f>IFERROR(IF(EE25,EE25*VLOOKUP(EE$3,Conditions!$B:$AI,MATCH($B43&amp;"_slope",Conditions!$R$1:$AI$1,0)+16,FALSE)+VLOOKUP(EE$3,Conditions!$B:$AI,MATCH($B43&amp;"_intercept",Conditions!$R$1:$AI$1,0)+16,FALSE),""),"")</f>
        <v/>
      </c>
      <c r="EF43" s="69" t="str">
        <f>IFERROR(IF(EF25,EF25*VLOOKUP(EF$3,Conditions!$B:$AI,MATCH($B43&amp;"_slope",Conditions!$R$1:$AI$1,0)+16,FALSE)+VLOOKUP(EF$3,Conditions!$B:$AI,MATCH($B43&amp;"_intercept",Conditions!$R$1:$AI$1,0)+16,FALSE),""),"")</f>
        <v/>
      </c>
      <c r="EG43" s="69" t="str">
        <f>IFERROR(IF(EG25,EG25*VLOOKUP(EG$3,Conditions!$B:$AI,MATCH($B43&amp;"_slope",Conditions!$R$1:$AI$1,0)+16,FALSE)+VLOOKUP(EG$3,Conditions!$B:$AI,MATCH($B43&amp;"_intercept",Conditions!$R$1:$AI$1,0)+16,FALSE),""),"")</f>
        <v/>
      </c>
      <c r="EH43" s="69" t="str">
        <f>IFERROR(IF(EH25,EH25*VLOOKUP(EH$3,Conditions!$B:$AI,MATCH($B43&amp;"_slope",Conditions!$R$1:$AI$1,0)+16,FALSE)+VLOOKUP(EH$3,Conditions!$B:$AI,MATCH($B43&amp;"_intercept",Conditions!$R$1:$AI$1,0)+16,FALSE),""),"")</f>
        <v/>
      </c>
      <c r="EI43" s="69" t="str">
        <f>IFERROR(IF(EI25,EI25*VLOOKUP(EI$3,Conditions!$B:$AI,MATCH($B43&amp;"_slope",Conditions!$R$1:$AI$1,0)+16,FALSE)+VLOOKUP(EI$3,Conditions!$B:$AI,MATCH($B43&amp;"_intercept",Conditions!$R$1:$AI$1,0)+16,FALSE),""),"")</f>
        <v/>
      </c>
      <c r="EJ43" s="69" t="str">
        <f>IFERROR(IF(EJ25,EJ25*VLOOKUP(EJ$3,Conditions!$B:$AI,MATCH($B43&amp;"_slope",Conditions!$R$1:$AI$1,0)+16,FALSE)+VLOOKUP(EJ$3,Conditions!$B:$AI,MATCH($B43&amp;"_intercept",Conditions!$R$1:$AI$1,0)+16,FALSE),""),"")</f>
        <v/>
      </c>
      <c r="EK43" s="69" t="str">
        <f>IFERROR(IF(EK25,EK25*VLOOKUP(EK$3,Conditions!$B:$AI,MATCH($B43&amp;"_slope",Conditions!$R$1:$AI$1,0)+16,FALSE)+VLOOKUP(EK$3,Conditions!$B:$AI,MATCH($B43&amp;"_intercept",Conditions!$R$1:$AI$1,0)+16,FALSE),""),"")</f>
        <v/>
      </c>
      <c r="EL43" s="69" t="str">
        <f>IFERROR(IF(EL25,EL25*VLOOKUP(EL$3,Conditions!$B:$AI,MATCH($B43&amp;"_slope",Conditions!$R$1:$AI$1,0)+16,FALSE)+VLOOKUP(EL$3,Conditions!$B:$AI,MATCH($B43&amp;"_intercept",Conditions!$R$1:$AI$1,0)+16,FALSE),""),"")</f>
        <v/>
      </c>
      <c r="EM43" s="69" t="str">
        <f>IFERROR(IF(EM25,EM25*VLOOKUP(EM$3,Conditions!$B:$AI,MATCH($B43&amp;"_slope",Conditions!$R$1:$AI$1,0)+16,FALSE)+VLOOKUP(EM$3,Conditions!$B:$AI,MATCH($B43&amp;"_intercept",Conditions!$R$1:$AI$1,0)+16,FALSE),""),"")</f>
        <v/>
      </c>
      <c r="EN43" s="69"/>
      <c r="EO43" s="69"/>
      <c r="EP43" s="69"/>
    </row>
    <row r="44" spans="1:146" s="58" customFormat="1" x14ac:dyDescent="0.2">
      <c r="A44" s="64"/>
      <c r="B44" s="49" t="s">
        <v>78</v>
      </c>
      <c r="C44" s="78"/>
      <c r="D44" s="69" t="str">
        <f>IFERROR(IF(D26,EXP(LN(D26)*VLOOKUP(D$3,Conditions!$B:$AI,MATCH($B44&amp;"_slope",Conditions!$R$1:$AI$1,0)+16,FALSE)+VLOOKUP(D$3,Conditions!$B:$AI,MATCH($B44&amp;"_intercept",Conditions!$R$1:$AI$1,0)+16,FALSE)),""),"")</f>
        <v/>
      </c>
      <c r="E44" s="69" t="str">
        <f>IFERROR(IF(E26,EXP(LN(E26)*VLOOKUP(E$3,Conditions!$B:$AI,MATCH($B44&amp;"_slope",Conditions!$R$1:$AI$1,0)+16,FALSE)+VLOOKUP(E$3,Conditions!$B:$AI,MATCH($B44&amp;"_intercept",Conditions!$R$1:$AI$1,0)+16,FALSE)),""),"")</f>
        <v/>
      </c>
      <c r="F44" s="69" t="str">
        <f>IFERROR(IF(F26,EXP(LN(F26)*VLOOKUP(F$3,Conditions!$B:$AI,MATCH($B44&amp;"_slope",Conditions!$R$1:$AI$1,0)+16,FALSE)+VLOOKUP(F$3,Conditions!$B:$AI,MATCH($B44&amp;"_intercept",Conditions!$R$1:$AI$1,0)+16,FALSE)),""),"")</f>
        <v/>
      </c>
      <c r="G44" s="69" t="str">
        <f>IFERROR(IF(G26,EXP(LN(G26)*VLOOKUP(G$3,Conditions!$B:$AI,MATCH($B44&amp;"_slope",Conditions!$R$1:$AI$1,0)+16,FALSE)+VLOOKUP(G$3,Conditions!$B:$AI,MATCH($B44&amp;"_intercept",Conditions!$R$1:$AI$1,0)+16,FALSE)),""),"")</f>
        <v/>
      </c>
      <c r="H44" s="69" t="str">
        <f>IFERROR(IF(H26,EXP(LN(H26)*VLOOKUP(H$3,Conditions!$B:$AI,MATCH($B44&amp;"_slope",Conditions!$R$1:$AI$1,0)+16,FALSE)+VLOOKUP(H$3,Conditions!$B:$AI,MATCH($B44&amp;"_intercept",Conditions!$R$1:$AI$1,0)+16,FALSE)),""),"")</f>
        <v/>
      </c>
      <c r="I44" s="69" t="str">
        <f>IFERROR(IF(I26,EXP(LN(I26)*VLOOKUP(I$3,Conditions!$B:$AI,MATCH($B44&amp;"_slope",Conditions!$R$1:$AI$1,0)+16,FALSE)+VLOOKUP(I$3,Conditions!$B:$AI,MATCH($B44&amp;"_intercept",Conditions!$R$1:$AI$1,0)+16,FALSE)),""),"")</f>
        <v/>
      </c>
      <c r="J44" s="69" t="str">
        <f>IFERROR(IF(J26,EXP(LN(J26)*VLOOKUP(J$3,Conditions!$B:$AI,MATCH($B44&amp;"_slope",Conditions!$R$1:$AI$1,0)+16,FALSE)+VLOOKUP(J$3,Conditions!$B:$AI,MATCH($B44&amp;"_intercept",Conditions!$R$1:$AI$1,0)+16,FALSE)),""),"")</f>
        <v/>
      </c>
      <c r="K44" s="69" t="str">
        <f>IFERROR(IF(K26,EXP(LN(K26)*VLOOKUP(K$3,Conditions!$B:$AI,MATCH($B44&amp;"_slope",Conditions!$R$1:$AI$1,0)+16,FALSE)+VLOOKUP(K$3,Conditions!$B:$AI,MATCH($B44&amp;"_intercept",Conditions!$R$1:$AI$1,0)+16,FALSE)),""),"")</f>
        <v/>
      </c>
      <c r="L44" s="69" t="str">
        <f>IFERROR(IF(L26,EXP(LN(L26)*VLOOKUP(L$3,Conditions!$B:$AI,MATCH($B44&amp;"_slope",Conditions!$R$1:$AI$1,0)+16,FALSE)+VLOOKUP(L$3,Conditions!$B:$AI,MATCH($B44&amp;"_intercept",Conditions!$R$1:$AI$1,0)+16,FALSE)),""),"")</f>
        <v/>
      </c>
      <c r="M44" s="69" t="str">
        <f>IFERROR(IF(M26,EXP(LN(M26)*VLOOKUP(M$3,Conditions!$B:$AI,MATCH($B44&amp;"_slope",Conditions!$R$1:$AI$1,0)+16,FALSE)+VLOOKUP(M$3,Conditions!$B:$AI,MATCH($B44&amp;"_intercept",Conditions!$R$1:$AI$1,0)+16,FALSE)),""),"")</f>
        <v/>
      </c>
      <c r="N44" s="69" t="str">
        <f>IFERROR(IF(N26,EXP(LN(N26)*VLOOKUP(N$3,Conditions!$B:$AI,MATCH($B44&amp;"_slope",Conditions!$R$1:$AI$1,0)+16,FALSE)+VLOOKUP(N$3,Conditions!$B:$AI,MATCH($B44&amp;"_intercept",Conditions!$R$1:$AI$1,0)+16,FALSE)),""),"")</f>
        <v/>
      </c>
      <c r="O44" s="69" t="str">
        <f>IFERROR(IF(O26,EXP(LN(O26)*VLOOKUP(O$3,Conditions!$B:$AI,MATCH($B44&amp;"_slope",Conditions!$R$1:$AI$1,0)+16,FALSE)+VLOOKUP(O$3,Conditions!$B:$AI,MATCH($B44&amp;"_intercept",Conditions!$R$1:$AI$1,0)+16,FALSE)),""),"")</f>
        <v/>
      </c>
      <c r="P44" s="69" t="str">
        <f>IFERROR(IF(P26,EXP(LN(P26)*VLOOKUP(P$3,Conditions!$B:$AI,MATCH($B44&amp;"_slope",Conditions!$R$1:$AI$1,0)+16,FALSE)+VLOOKUP(P$3,Conditions!$B:$AI,MATCH($B44&amp;"_intercept",Conditions!$R$1:$AI$1,0)+16,FALSE)),""),"")</f>
        <v/>
      </c>
      <c r="Q44" s="69" t="str">
        <f>IFERROR(IF(Q26,EXP(LN(Q26)*VLOOKUP(Q$3,Conditions!$B:$AI,MATCH($B44&amp;"_slope",Conditions!$R$1:$AI$1,0)+16,FALSE)+VLOOKUP(Q$3,Conditions!$B:$AI,MATCH($B44&amp;"_intercept",Conditions!$R$1:$AI$1,0)+16,FALSE)),""),"")</f>
        <v/>
      </c>
      <c r="R44" s="69" t="str">
        <f>IFERROR(IF(R26,EXP(LN(R26)*VLOOKUP(R$3,Conditions!$B:$AI,MATCH($B44&amp;"_slope",Conditions!$R$1:$AI$1,0)+16,FALSE)+VLOOKUP(R$3,Conditions!$B:$AI,MATCH($B44&amp;"_intercept",Conditions!$R$1:$AI$1,0)+16,FALSE)),""),"")</f>
        <v/>
      </c>
      <c r="S44" s="69" t="str">
        <f>IFERROR(IF(S26,EXP(LN(S26)*VLOOKUP(S$3,Conditions!$B:$AI,MATCH($B44&amp;"_slope",Conditions!$R$1:$AI$1,0)+16,FALSE)+VLOOKUP(S$3,Conditions!$B:$AI,MATCH($B44&amp;"_intercept",Conditions!$R$1:$AI$1,0)+16,FALSE)),""),"")</f>
        <v/>
      </c>
      <c r="T44" s="69" t="str">
        <f>IFERROR(IF(T26,EXP(LN(T26)*VLOOKUP(T$3,Conditions!$B:$AI,MATCH($B44&amp;"_slope",Conditions!$R$1:$AI$1,0)+16,FALSE)+VLOOKUP(T$3,Conditions!$B:$AI,MATCH($B44&amp;"_intercept",Conditions!$R$1:$AI$1,0)+16,FALSE)),""),"")</f>
        <v/>
      </c>
      <c r="U44" s="69" t="str">
        <f>IFERROR(IF(U26,EXP(LN(U26)*VLOOKUP(U$3,Conditions!$B:$AI,MATCH($B44&amp;"_slope",Conditions!$R$1:$AI$1,0)+16,FALSE)+VLOOKUP(U$3,Conditions!$B:$AI,MATCH($B44&amp;"_intercept",Conditions!$R$1:$AI$1,0)+16,FALSE)),""),"")</f>
        <v/>
      </c>
      <c r="V44" s="69" t="str">
        <f>IFERROR(IF(V26,EXP(LN(V26)*VLOOKUP(V$3,Conditions!$B:$AI,MATCH($B44&amp;"_slope",Conditions!$R$1:$AI$1,0)+16,FALSE)+VLOOKUP(V$3,Conditions!$B:$AI,MATCH($B44&amp;"_intercept",Conditions!$R$1:$AI$1,0)+16,FALSE)),""),"")</f>
        <v/>
      </c>
      <c r="W44" s="69" t="str">
        <f>IFERROR(IF(W26,EXP(LN(W26)*VLOOKUP(W$3,Conditions!$B:$AI,MATCH($B44&amp;"_slope",Conditions!$R$1:$AI$1,0)+16,FALSE)+VLOOKUP(W$3,Conditions!$B:$AI,MATCH($B44&amp;"_intercept",Conditions!$R$1:$AI$1,0)+16,FALSE)),""),"")</f>
        <v/>
      </c>
      <c r="X44" s="69" t="str">
        <f>IFERROR(IF(X26,EXP(LN(X26)*VLOOKUP(X$3,Conditions!$B:$AI,MATCH($B44&amp;"_slope",Conditions!$R$1:$AI$1,0)+16,FALSE)+VLOOKUP(X$3,Conditions!$B:$AI,MATCH($B44&amp;"_intercept",Conditions!$R$1:$AI$1,0)+16,FALSE)),""),"")</f>
        <v/>
      </c>
      <c r="Y44" s="69" t="str">
        <f>IFERROR(IF(Y26,EXP(LN(Y26)*VLOOKUP(Y$3,Conditions!$B:$AI,MATCH($B44&amp;"_slope",Conditions!$R$1:$AI$1,0)+16,FALSE)+VLOOKUP(Y$3,Conditions!$B:$AI,MATCH($B44&amp;"_intercept",Conditions!$R$1:$AI$1,0)+16,FALSE)),""),"")</f>
        <v/>
      </c>
      <c r="Z44" s="69" t="str">
        <f>IFERROR(IF(Z26,EXP(LN(Z26)*VLOOKUP(Z$3,Conditions!$B:$AI,MATCH($B44&amp;"_slope",Conditions!$R$1:$AI$1,0)+16,FALSE)+VLOOKUP(Z$3,Conditions!$B:$AI,MATCH($B44&amp;"_intercept",Conditions!$R$1:$AI$1,0)+16,FALSE)),""),"")</f>
        <v/>
      </c>
      <c r="AA44" s="69" t="str">
        <f>IFERROR(IF(AA26,EXP(LN(AA26)*VLOOKUP(AA$3,Conditions!$B:$AI,MATCH($B44&amp;"_slope",Conditions!$R$1:$AI$1,0)+16,FALSE)+VLOOKUP(AA$3,Conditions!$B:$AI,MATCH($B44&amp;"_intercept",Conditions!$R$1:$AI$1,0)+16,FALSE)),""),"")</f>
        <v/>
      </c>
      <c r="AB44" s="69" t="str">
        <f>IFERROR(IF(AB26,EXP(LN(AB26)*VLOOKUP(AB$3,Conditions!$B:$AI,MATCH($B44&amp;"_slope",Conditions!$R$1:$AI$1,0)+16,FALSE)+VLOOKUP(AB$3,Conditions!$B:$AI,MATCH($B44&amp;"_intercept",Conditions!$R$1:$AI$1,0)+16,FALSE)),""),"")</f>
        <v/>
      </c>
      <c r="AC44" s="69" t="str">
        <f>IFERROR(IF(AC26,EXP(LN(AC26)*VLOOKUP(AC$3,Conditions!$B:$AI,MATCH($B44&amp;"_slope",Conditions!$R$1:$AI$1,0)+16,FALSE)+VLOOKUP(AC$3,Conditions!$B:$AI,MATCH($B44&amp;"_intercept",Conditions!$R$1:$AI$1,0)+16,FALSE)),""),"")</f>
        <v/>
      </c>
      <c r="AD44" s="69" t="str">
        <f>IFERROR(IF(AD26,EXP(LN(AD26)*VLOOKUP(AD$3,Conditions!$B:$AI,MATCH($B44&amp;"_slope",Conditions!$R$1:$AI$1,0)+16,FALSE)+VLOOKUP(AD$3,Conditions!$B:$AI,MATCH($B44&amp;"_intercept",Conditions!$R$1:$AI$1,0)+16,FALSE)),""),"")</f>
        <v/>
      </c>
      <c r="AE44" s="69" t="str">
        <f>IFERROR(IF(AE26,EXP(LN(AE26)*VLOOKUP(AE$3,Conditions!$B:$AI,MATCH($B44&amp;"_slope",Conditions!$R$1:$AI$1,0)+16,FALSE)+VLOOKUP(AE$3,Conditions!$B:$AI,MATCH($B44&amp;"_intercept",Conditions!$R$1:$AI$1,0)+16,FALSE)),""),"")</f>
        <v/>
      </c>
      <c r="AF44" s="69" t="str">
        <f>IFERROR(IF(AF26,EXP(LN(AF26)*VLOOKUP(AF$3,Conditions!$B:$AI,MATCH($B44&amp;"_slope",Conditions!$R$1:$AI$1,0)+16,FALSE)+VLOOKUP(AF$3,Conditions!$B:$AI,MATCH($B44&amp;"_intercept",Conditions!$R$1:$AI$1,0)+16,FALSE)),""),"")</f>
        <v/>
      </c>
      <c r="AG44" s="69" t="str">
        <f>IFERROR(IF(AG26,EXP(LN(AG26)*VLOOKUP(AG$3,Conditions!$B:$AI,MATCH($B44&amp;"_slope",Conditions!$R$1:$AI$1,0)+16,FALSE)+VLOOKUP(AG$3,Conditions!$B:$AI,MATCH($B44&amp;"_intercept",Conditions!$R$1:$AI$1,0)+16,FALSE)),""),"")</f>
        <v/>
      </c>
      <c r="AH44" s="69" t="str">
        <f>IFERROR(IF(AH26,EXP(LN(AH26)*VLOOKUP(AH$3,Conditions!$B:$AI,MATCH($B44&amp;"_slope",Conditions!$R$1:$AI$1,0)+16,FALSE)+VLOOKUP(AH$3,Conditions!$B:$AI,MATCH($B44&amp;"_intercept",Conditions!$R$1:$AI$1,0)+16,FALSE)),""),"")</f>
        <v/>
      </c>
      <c r="AI44" s="69" t="str">
        <f>IFERROR(IF(AI26,EXP(LN(AI26)*VLOOKUP(AI$3,Conditions!$B:$AI,MATCH($B44&amp;"_slope",Conditions!$R$1:$AI$1,0)+16,FALSE)+VLOOKUP(AI$3,Conditions!$B:$AI,MATCH($B44&amp;"_intercept",Conditions!$R$1:$AI$1,0)+16,FALSE)),""),"")</f>
        <v/>
      </c>
      <c r="AJ44" s="69" t="str">
        <f>IFERROR(IF(AJ26,EXP(LN(AJ26)*VLOOKUP(AJ$3,Conditions!$B:$AI,MATCH($B44&amp;"_slope",Conditions!$R$1:$AI$1,0)+16,FALSE)+VLOOKUP(AJ$3,Conditions!$B:$AI,MATCH($B44&amp;"_intercept",Conditions!$R$1:$AI$1,0)+16,FALSE)),""),"")</f>
        <v/>
      </c>
      <c r="AK44" s="69" t="str">
        <f>IFERROR(IF(AK26,EXP(LN(AK26)*VLOOKUP(AK$3,Conditions!$B:$AI,MATCH($B44&amp;"_slope",Conditions!$R$1:$AI$1,0)+16,FALSE)+VLOOKUP(AK$3,Conditions!$B:$AI,MATCH($B44&amp;"_intercept",Conditions!$R$1:$AI$1,0)+16,FALSE)),""),"")</f>
        <v/>
      </c>
      <c r="AL44" s="69" t="str">
        <f>IFERROR(IF(AL26,EXP(LN(AL26)*VLOOKUP(AL$3,Conditions!$B:$AI,MATCH($B44&amp;"_slope",Conditions!$R$1:$AI$1,0)+16,FALSE)+VLOOKUP(AL$3,Conditions!$B:$AI,MATCH($B44&amp;"_intercept",Conditions!$R$1:$AI$1,0)+16,FALSE)),""),"")</f>
        <v/>
      </c>
      <c r="AM44" s="69" t="str">
        <f>IFERROR(IF(AM26,EXP(LN(AM26)*VLOOKUP(AM$3,Conditions!$B:$AI,MATCH($B44&amp;"_slope",Conditions!$R$1:$AI$1,0)+16,FALSE)+VLOOKUP(AM$3,Conditions!$B:$AI,MATCH($B44&amp;"_intercept",Conditions!$R$1:$AI$1,0)+16,FALSE)),""),"")</f>
        <v/>
      </c>
      <c r="AN44" s="69" t="str">
        <f>IFERROR(IF(AN26,EXP(LN(AN26)*VLOOKUP(AN$3,Conditions!$B:$AI,MATCH($B44&amp;"_slope",Conditions!$R$1:$AI$1,0)+16,FALSE)+VLOOKUP(AN$3,Conditions!$B:$AI,MATCH($B44&amp;"_intercept",Conditions!$R$1:$AI$1,0)+16,FALSE)),""),"")</f>
        <v/>
      </c>
      <c r="AO44" s="69" t="str">
        <f>IFERROR(IF(AO26,EXP(LN(AO26)*VLOOKUP(AO$3,Conditions!$B:$AI,MATCH($B44&amp;"_slope",Conditions!$R$1:$AI$1,0)+16,FALSE)+VLOOKUP(AO$3,Conditions!$B:$AI,MATCH($B44&amp;"_intercept",Conditions!$R$1:$AI$1,0)+16,FALSE)),""),"")</f>
        <v/>
      </c>
      <c r="AP44" s="69" t="str">
        <f>IFERROR(IF(AP26,EXP(LN(AP26)*VLOOKUP(AP$3,Conditions!$B:$AI,MATCH($B44&amp;"_slope",Conditions!$R$1:$AI$1,0)+16,FALSE)+VLOOKUP(AP$3,Conditions!$B:$AI,MATCH($B44&amp;"_intercept",Conditions!$R$1:$AI$1,0)+16,FALSE)),""),"")</f>
        <v/>
      </c>
      <c r="AQ44" s="69" t="str">
        <f>IFERROR(IF(AQ26,EXP(LN(AQ26)*VLOOKUP(AQ$3,Conditions!$B:$AI,MATCH($B44&amp;"_slope",Conditions!$R$1:$AI$1,0)+16,FALSE)+VLOOKUP(AQ$3,Conditions!$B:$AI,MATCH($B44&amp;"_intercept",Conditions!$R$1:$AI$1,0)+16,FALSE)),""),"")</f>
        <v/>
      </c>
      <c r="AR44" s="69" t="str">
        <f>IFERROR(IF(AR26,EXP(LN(AR26)*VLOOKUP(AR$3,Conditions!$B:$AI,MATCH($B44&amp;"_slope",Conditions!$R$1:$AI$1,0)+16,FALSE)+VLOOKUP(AR$3,Conditions!$B:$AI,MATCH($B44&amp;"_intercept",Conditions!$R$1:$AI$1,0)+16,FALSE)),""),"")</f>
        <v/>
      </c>
      <c r="AS44" s="69" t="str">
        <f>IFERROR(IF(AS26,EXP(LN(AS26)*VLOOKUP(AS$3,Conditions!$B:$AI,MATCH($B44&amp;"_slope",Conditions!$R$1:$AI$1,0)+16,FALSE)+VLOOKUP(AS$3,Conditions!$B:$AI,MATCH($B44&amp;"_intercept",Conditions!$R$1:$AI$1,0)+16,FALSE)),""),"")</f>
        <v/>
      </c>
      <c r="AT44" s="69" t="str">
        <f>IFERROR(IF(AT26,EXP(LN(AT26)*VLOOKUP(AT$3,Conditions!$B:$AI,MATCH($B44&amp;"_slope",Conditions!$R$1:$AI$1,0)+16,FALSE)+VLOOKUP(AT$3,Conditions!$B:$AI,MATCH($B44&amp;"_intercept",Conditions!$R$1:$AI$1,0)+16,FALSE)),""),"")</f>
        <v/>
      </c>
      <c r="AU44" s="69" t="str">
        <f>IFERROR(IF(AU26,EXP(LN(AU26)*VLOOKUP(AU$3,Conditions!$B:$AI,MATCH($B44&amp;"_slope",Conditions!$R$1:$AI$1,0)+16,FALSE)+VLOOKUP(AU$3,Conditions!$B:$AI,MATCH($B44&amp;"_intercept",Conditions!$R$1:$AI$1,0)+16,FALSE)),""),"")</f>
        <v/>
      </c>
      <c r="AV44" s="69" t="str">
        <f>IFERROR(IF(AV26,EXP(LN(AV26)*VLOOKUP(AV$3,Conditions!$B:$AI,MATCH($B44&amp;"_slope",Conditions!$R$1:$AI$1,0)+16,FALSE)+VLOOKUP(AV$3,Conditions!$B:$AI,MATCH($B44&amp;"_intercept",Conditions!$R$1:$AI$1,0)+16,FALSE)),""),"")</f>
        <v/>
      </c>
      <c r="AW44" s="69" t="str">
        <f>IFERROR(IF(AW26,EXP(LN(AW26)*VLOOKUP(AW$3,Conditions!$B:$AI,MATCH($B44&amp;"_slope",Conditions!$R$1:$AI$1,0)+16,FALSE)+VLOOKUP(AW$3,Conditions!$B:$AI,MATCH($B44&amp;"_intercept",Conditions!$R$1:$AI$1,0)+16,FALSE)),""),"")</f>
        <v/>
      </c>
      <c r="AX44" s="69" t="str">
        <f>IFERROR(IF(AX26,EXP(LN(AX26)*VLOOKUP(AX$3,Conditions!$B:$AI,MATCH($B44&amp;"_slope",Conditions!$R$1:$AI$1,0)+16,FALSE)+VLOOKUP(AX$3,Conditions!$B:$AI,MATCH($B44&amp;"_intercept",Conditions!$R$1:$AI$1,0)+16,FALSE)),""),"")</f>
        <v/>
      </c>
      <c r="AY44" s="69" t="str">
        <f>IFERROR(IF(AY26,EXP(LN(AY26)*VLOOKUP(AY$3,Conditions!$B:$AI,MATCH($B44&amp;"_slope",Conditions!$R$1:$AI$1,0)+16,FALSE)+VLOOKUP(AY$3,Conditions!$B:$AI,MATCH($B44&amp;"_intercept",Conditions!$R$1:$AI$1,0)+16,FALSE)),""),"")</f>
        <v/>
      </c>
      <c r="AZ44" s="69" t="str">
        <f>IFERROR(IF(AZ26,EXP(LN(AZ26)*VLOOKUP(AZ$3,Conditions!$B:$AI,MATCH($B44&amp;"_slope",Conditions!$R$1:$AI$1,0)+16,FALSE)+VLOOKUP(AZ$3,Conditions!$B:$AI,MATCH($B44&amp;"_intercept",Conditions!$R$1:$AI$1,0)+16,FALSE)),""),"")</f>
        <v/>
      </c>
      <c r="BA44" s="69" t="str">
        <f>IFERROR(IF(BA26,EXP(LN(BA26)*VLOOKUP(BA$3,Conditions!$B:$AI,MATCH($B44&amp;"_slope",Conditions!$R$1:$AI$1,0)+16,FALSE)+VLOOKUP(BA$3,Conditions!$B:$AI,MATCH($B44&amp;"_intercept",Conditions!$R$1:$AI$1,0)+16,FALSE)),""),"")</f>
        <v/>
      </c>
      <c r="BB44" s="69" t="str">
        <f>IFERROR(IF(BB26,EXP(LN(BB26)*VLOOKUP(BB$3,Conditions!$B:$AI,MATCH($B44&amp;"_slope",Conditions!$R$1:$AI$1,0)+16,FALSE)+VLOOKUP(BB$3,Conditions!$B:$AI,MATCH($B44&amp;"_intercept",Conditions!$R$1:$AI$1,0)+16,FALSE)),""),"")</f>
        <v/>
      </c>
      <c r="BC44" s="69" t="str">
        <f>IFERROR(IF(BC26,EXP(LN(BC26)*VLOOKUP(BC$3,Conditions!$B:$AI,MATCH($B44&amp;"_slope",Conditions!$R$1:$AI$1,0)+16,FALSE)+VLOOKUP(BC$3,Conditions!$B:$AI,MATCH($B44&amp;"_intercept",Conditions!$R$1:$AI$1,0)+16,FALSE)),""),"")</f>
        <v/>
      </c>
      <c r="BD44" s="69" t="str">
        <f>IFERROR(IF(BD26,EXP(LN(BD26)*VLOOKUP(BD$3,Conditions!$B:$AI,MATCH($B44&amp;"_slope",Conditions!$R$1:$AI$1,0)+16,FALSE)+VLOOKUP(BD$3,Conditions!$B:$AI,MATCH($B44&amp;"_intercept",Conditions!$R$1:$AI$1,0)+16,FALSE)),""),"")</f>
        <v/>
      </c>
      <c r="BE44" s="69" t="str">
        <f>IFERROR(IF(BE26,EXP(LN(BE26)*VLOOKUP(BE$3,Conditions!$B:$AI,MATCH($B44&amp;"_slope",Conditions!$R$1:$AI$1,0)+16,FALSE)+VLOOKUP(BE$3,Conditions!$B:$AI,MATCH($B44&amp;"_intercept",Conditions!$R$1:$AI$1,0)+16,FALSE)),""),"")</f>
        <v/>
      </c>
      <c r="BF44" s="69" t="str">
        <f>IFERROR(IF(BF26,EXP(LN(BF26)*VLOOKUP(BF$3,Conditions!$B:$AI,MATCH($B44&amp;"_slope",Conditions!$R$1:$AI$1,0)+16,FALSE)+VLOOKUP(BF$3,Conditions!$B:$AI,MATCH($B44&amp;"_intercept",Conditions!$R$1:$AI$1,0)+16,FALSE)),""),"")</f>
        <v/>
      </c>
      <c r="BG44" s="69" t="str">
        <f>IFERROR(IF(BG26,EXP(LN(BG26)*VLOOKUP(BG$3,Conditions!$B:$AI,MATCH($B44&amp;"_slope",Conditions!$R$1:$AI$1,0)+16,FALSE)+VLOOKUP(BG$3,Conditions!$B:$AI,MATCH($B44&amp;"_intercept",Conditions!$R$1:$AI$1,0)+16,FALSE)),""),"")</f>
        <v/>
      </c>
      <c r="BH44" s="69" t="str">
        <f>IFERROR(IF(BH26,EXP(LN(BH26)*VLOOKUP(BH$3,Conditions!$B:$AI,MATCH($B44&amp;"_slope",Conditions!$R$1:$AI$1,0)+16,FALSE)+VLOOKUP(BH$3,Conditions!$B:$AI,MATCH($B44&amp;"_intercept",Conditions!$R$1:$AI$1,0)+16,FALSE)),""),"")</f>
        <v/>
      </c>
      <c r="BI44" s="69" t="str">
        <f>IFERROR(IF(BI26,EXP(LN(BI26)*VLOOKUP(BI$3,Conditions!$B:$AI,MATCH($B44&amp;"_slope",Conditions!$R$1:$AI$1,0)+16,FALSE)+VLOOKUP(BI$3,Conditions!$B:$AI,MATCH($B44&amp;"_intercept",Conditions!$R$1:$AI$1,0)+16,FALSE)),""),"")</f>
        <v/>
      </c>
      <c r="BJ44" s="69" t="str">
        <f>IFERROR(IF(BJ26,EXP(LN(BJ26)*VLOOKUP(BJ$3,Conditions!$B:$AI,MATCH($B44&amp;"_slope",Conditions!$R$1:$AI$1,0)+16,FALSE)+VLOOKUP(BJ$3,Conditions!$B:$AI,MATCH($B44&amp;"_intercept",Conditions!$R$1:$AI$1,0)+16,FALSE)),""),"")</f>
        <v/>
      </c>
      <c r="BK44" s="69" t="str">
        <f>IFERROR(IF(BK26,EXP(LN(BK26)*VLOOKUP(BK$3,Conditions!$B:$AI,MATCH($B44&amp;"_slope",Conditions!$R$1:$AI$1,0)+16,FALSE)+VLOOKUP(BK$3,Conditions!$B:$AI,MATCH($B44&amp;"_intercept",Conditions!$R$1:$AI$1,0)+16,FALSE)),""),"")</f>
        <v/>
      </c>
      <c r="BL44" s="69" t="str">
        <f>IFERROR(IF(BL26,EXP(LN(BL26)*VLOOKUP(BL$3,Conditions!$B:$AI,MATCH($B44&amp;"_slope",Conditions!$R$1:$AI$1,0)+16,FALSE)+VLOOKUP(BL$3,Conditions!$B:$AI,MATCH($B44&amp;"_intercept",Conditions!$R$1:$AI$1,0)+16,FALSE)),""),"")</f>
        <v/>
      </c>
      <c r="BM44" s="69" t="str">
        <f>IFERROR(IF(BM26,EXP(LN(BM26)*VLOOKUP(BM$3,Conditions!$B:$AI,MATCH($B44&amp;"_slope",Conditions!$R$1:$AI$1,0)+16,FALSE)+VLOOKUP(BM$3,Conditions!$B:$AI,MATCH($B44&amp;"_intercept",Conditions!$R$1:$AI$1,0)+16,FALSE)),""),"")</f>
        <v/>
      </c>
      <c r="BN44" s="69" t="str">
        <f>IFERROR(IF(BN26,EXP(LN(BN26)*VLOOKUP(BN$3,Conditions!$B:$AI,MATCH($B44&amp;"_slope",Conditions!$R$1:$AI$1,0)+16,FALSE)+VLOOKUP(BN$3,Conditions!$B:$AI,MATCH($B44&amp;"_intercept",Conditions!$R$1:$AI$1,0)+16,FALSE)),""),"")</f>
        <v/>
      </c>
      <c r="BO44" s="69" t="str">
        <f>IFERROR(IF(BO26,EXP(LN(BO26)*VLOOKUP(BO$3,Conditions!$B:$AI,MATCH($B44&amp;"_slope",Conditions!$R$1:$AI$1,0)+16,FALSE)+VLOOKUP(BO$3,Conditions!$B:$AI,MATCH($B44&amp;"_intercept",Conditions!$R$1:$AI$1,0)+16,FALSE)),""),"")</f>
        <v/>
      </c>
      <c r="BP44" s="69" t="str">
        <f>IFERROR(IF(BP26,EXP(LN(BP26)*VLOOKUP(BP$3,Conditions!$B:$AI,MATCH($B44&amp;"_slope",Conditions!$R$1:$AI$1,0)+16,FALSE)+VLOOKUP(BP$3,Conditions!$B:$AI,MATCH($B44&amp;"_intercept",Conditions!$R$1:$AI$1,0)+16,FALSE)),""),"")</f>
        <v/>
      </c>
      <c r="BQ44" s="69" t="str">
        <f>IFERROR(IF(BQ27,EXP(LN(BQ27)*VLOOKUP(BQ$3,Conditions!$B:$AI,MATCH($B44&amp;"_slope",Conditions!$R$1:$AI$1,0)+16,FALSE)+VLOOKUP(BQ$3,Conditions!$B:$AI,MATCH($B44&amp;"_intercept",Conditions!$R$1:$AI$1,0)+16,FALSE)),""),"")</f>
        <v/>
      </c>
      <c r="BR44" s="69" t="str">
        <f>IFERROR(IF(BR27,EXP(LN(BR27)*VLOOKUP(BR$3,Conditions!$B:$AI,MATCH($B44&amp;"_slope",Conditions!$R$1:$AI$1,0)+16,FALSE)+VLOOKUP(BR$3,Conditions!$B:$AI,MATCH($B44&amp;"_intercept",Conditions!$R$1:$AI$1,0)+16,FALSE)),""),"")</f>
        <v/>
      </c>
      <c r="BS44" s="69" t="str">
        <f>IFERROR(IF(BS27,EXP(LN(BS27)*VLOOKUP(BS$3,Conditions!$B:$AI,MATCH($B44&amp;"_slope",Conditions!$R$1:$AI$1,0)+16,FALSE)+VLOOKUP(BS$3,Conditions!$B:$AI,MATCH($B44&amp;"_intercept",Conditions!$R$1:$AI$1,0)+16,FALSE)),""),"")</f>
        <v/>
      </c>
      <c r="BT44" s="69" t="str">
        <f>IFERROR(IF(BT27,EXP(LN(BT27)*VLOOKUP(BT$3,Conditions!$B:$AI,MATCH($B44&amp;"_slope",Conditions!$R$1:$AI$1,0)+16,FALSE)+VLOOKUP(BT$3,Conditions!$B:$AI,MATCH($B44&amp;"_intercept",Conditions!$R$1:$AI$1,0)+16,FALSE)),""),"")</f>
        <v/>
      </c>
      <c r="BU44" s="69" t="str">
        <f>IFERROR(IF(BU27,EXP(LN(BU27)*VLOOKUP(BU$3,Conditions!$B:$AI,MATCH($B44&amp;"_slope",Conditions!$R$1:$AI$1,0)+16,FALSE)+VLOOKUP(BU$3,Conditions!$B:$AI,MATCH($B44&amp;"_intercept",Conditions!$R$1:$AI$1,0)+16,FALSE)),""),"")</f>
        <v/>
      </c>
      <c r="BV44" s="69" t="str">
        <f>IFERROR(IF(BV27,EXP(LN(BV27)*VLOOKUP(BV$3,Conditions!$B:$AI,MATCH($B44&amp;"_slope",Conditions!$R$1:$AI$1,0)+16,FALSE)+VLOOKUP(BV$3,Conditions!$B:$AI,MATCH($B44&amp;"_intercept",Conditions!$R$1:$AI$1,0)+16,FALSE)),""),"")</f>
        <v/>
      </c>
      <c r="BW44" s="69" t="str">
        <f>IFERROR(IF(BW27,EXP(LN(BW27)*VLOOKUP(BW$3,Conditions!$B:$AI,MATCH($B44&amp;"_slope",Conditions!$R$1:$AI$1,0)+16,FALSE)+VLOOKUP(BW$3,Conditions!$B:$AI,MATCH($B44&amp;"_intercept",Conditions!$R$1:$AI$1,0)+16,FALSE)),""),"")</f>
        <v/>
      </c>
      <c r="BX44" s="69" t="str">
        <f>IFERROR(IF(BX27,EXP(LN(BX27)*VLOOKUP(BX$3,Conditions!$B:$AI,MATCH($B44&amp;"_slope",Conditions!$R$1:$AI$1,0)+16,FALSE)+VLOOKUP(BX$3,Conditions!$B:$AI,MATCH($B44&amp;"_intercept",Conditions!$R$1:$AI$1,0)+16,FALSE)),""),"")</f>
        <v/>
      </c>
      <c r="BY44" s="69" t="str">
        <f>IFERROR(IF(BY27,EXP(LN(BY27)*VLOOKUP(BY$3,Conditions!$B:$AI,MATCH($B44&amp;"_slope",Conditions!$R$1:$AI$1,0)+16,FALSE)+VLOOKUP(BY$3,Conditions!$B:$AI,MATCH($B44&amp;"_intercept",Conditions!$R$1:$AI$1,0)+16,FALSE)),""),"")</f>
        <v/>
      </c>
      <c r="BZ44" s="69" t="str">
        <f>IFERROR(IF(BZ27,EXP(LN(BZ27)*VLOOKUP(BZ$3,Conditions!$B:$AI,MATCH($B44&amp;"_slope",Conditions!$R$1:$AI$1,0)+16,FALSE)+VLOOKUP(BZ$3,Conditions!$B:$AI,MATCH($B44&amp;"_intercept",Conditions!$R$1:$AI$1,0)+16,FALSE)),""),"")</f>
        <v/>
      </c>
      <c r="CA44" s="69" t="str">
        <f>IFERROR(IF(CA27,EXP(LN(CA27)*VLOOKUP(CA$3,Conditions!$B:$AI,MATCH($B44&amp;"_slope",Conditions!$R$1:$AI$1,0)+16,FALSE)+VLOOKUP(CA$3,Conditions!$B:$AI,MATCH($B44&amp;"_intercept",Conditions!$R$1:$AI$1,0)+16,FALSE)),""),"")</f>
        <v/>
      </c>
      <c r="CB44" s="69" t="str">
        <f>IFERROR(IF(CB27,EXP(LN(CB27)*VLOOKUP(CB$3,Conditions!$B:$AI,MATCH($B44&amp;"_slope",Conditions!$R$1:$AI$1,0)+16,FALSE)+VLOOKUP(CB$3,Conditions!$B:$AI,MATCH($B44&amp;"_intercept",Conditions!$R$1:$AI$1,0)+16,FALSE)),""),"")</f>
        <v/>
      </c>
      <c r="CC44" s="69" t="str">
        <f>IFERROR(IF(CC27,EXP(LN(CC27)*VLOOKUP(CC$3,Conditions!$B:$AI,MATCH($B44&amp;"_slope",Conditions!$R$1:$AI$1,0)+16,FALSE)+VLOOKUP(CC$3,Conditions!$B:$AI,MATCH($B44&amp;"_intercept",Conditions!$R$1:$AI$1,0)+16,FALSE)),""),"")</f>
        <v/>
      </c>
      <c r="CD44" s="69" t="str">
        <f>IFERROR(IF(CD27,EXP(LN(CD27)*VLOOKUP(CD$3,Conditions!$B:$AI,MATCH($B44&amp;"_slope",Conditions!$R$1:$AI$1,0)+16,FALSE)+VLOOKUP(CD$3,Conditions!$B:$AI,MATCH($B44&amp;"_intercept",Conditions!$R$1:$AI$1,0)+16,FALSE)),""),"")</f>
        <v/>
      </c>
      <c r="CE44" s="69" t="str">
        <f>IFERROR(IF(CE27,EXP(LN(CE27)*VLOOKUP(CE$3,Conditions!$B:$AI,MATCH($B44&amp;"_slope",Conditions!$R$1:$AI$1,0)+16,FALSE)+VLOOKUP(CE$3,Conditions!$B:$AI,MATCH($B44&amp;"_intercept",Conditions!$R$1:$AI$1,0)+16,FALSE)),""),"")</f>
        <v/>
      </c>
      <c r="CF44" s="69" t="str">
        <f>IFERROR(IF(CF27,EXP(LN(CF27)*VLOOKUP(CF$3,Conditions!$B:$AI,MATCH($B44&amp;"_slope",Conditions!$R$1:$AI$1,0)+16,FALSE)+VLOOKUP(CF$3,Conditions!$B:$AI,MATCH($B44&amp;"_intercept",Conditions!$R$1:$AI$1,0)+16,FALSE)),""),"")</f>
        <v/>
      </c>
      <c r="CG44" s="69" t="str">
        <f>IFERROR(IF(CG27,EXP(LN(CG27)*VLOOKUP(CG$3,Conditions!$B:$AI,MATCH($B44&amp;"_slope",Conditions!$R$1:$AI$1,0)+16,FALSE)+VLOOKUP(CG$3,Conditions!$B:$AI,MATCH($B44&amp;"_intercept",Conditions!$R$1:$AI$1,0)+16,FALSE)),""),"")</f>
        <v/>
      </c>
      <c r="CH44" s="69" t="str">
        <f>IFERROR(IF(CH27,EXP(LN(CH27)*VLOOKUP(CH$3,Conditions!$B:$AI,MATCH($B44&amp;"_slope",Conditions!$R$1:$AI$1,0)+16,FALSE)+VLOOKUP(CH$3,Conditions!$B:$AI,MATCH($B44&amp;"_intercept",Conditions!$R$1:$AI$1,0)+16,FALSE)),""),"")</f>
        <v/>
      </c>
      <c r="CI44" s="69" t="str">
        <f>IFERROR(IF(CI27,EXP(LN(CI27)*VLOOKUP(CI$3,Conditions!$B:$AI,MATCH($B44&amp;"_slope",Conditions!$R$1:$AI$1,0)+16,FALSE)+VLOOKUP(CI$3,Conditions!$B:$AI,MATCH($B44&amp;"_intercept",Conditions!$R$1:$AI$1,0)+16,FALSE)),""),"")</f>
        <v/>
      </c>
      <c r="CJ44" s="69" t="str">
        <f>IFERROR(IF(CJ27,EXP(LN(CJ27)*VLOOKUP(CJ$3,Conditions!$B:$AI,MATCH($B44&amp;"_slope",Conditions!$R$1:$AI$1,0)+16,FALSE)+VLOOKUP(CJ$3,Conditions!$B:$AI,MATCH($B44&amp;"_intercept",Conditions!$R$1:$AI$1,0)+16,FALSE)),""),"")</f>
        <v/>
      </c>
      <c r="CK44" s="69" t="str">
        <f>IFERROR(IF(CK27,EXP(LN(CK27)*VLOOKUP(CK$3,Conditions!$B:$AI,MATCH($B44&amp;"_slope",Conditions!$R$1:$AI$1,0)+16,FALSE)+VLOOKUP(CK$3,Conditions!$B:$AI,MATCH($B44&amp;"_intercept",Conditions!$R$1:$AI$1,0)+16,FALSE)),""),"")</f>
        <v/>
      </c>
      <c r="CL44" s="69" t="str">
        <f>IFERROR(IF(CL27,EXP(LN(CL27)*VLOOKUP(CL$3,Conditions!$B:$AI,MATCH($B44&amp;"_slope",Conditions!$R$1:$AI$1,0)+16,FALSE)+VLOOKUP(CL$3,Conditions!$B:$AI,MATCH($B44&amp;"_intercept",Conditions!$R$1:$AI$1,0)+16,FALSE)),""),"")</f>
        <v/>
      </c>
      <c r="CM44" s="69" t="str">
        <f>IFERROR(IF(CM27,EXP(LN(CM27)*VLOOKUP(CM$3,Conditions!$B:$AI,MATCH($B44&amp;"_slope",Conditions!$R$1:$AI$1,0)+16,FALSE)+VLOOKUP(CM$3,Conditions!$B:$AI,MATCH($B44&amp;"_intercept",Conditions!$R$1:$AI$1,0)+16,FALSE)),""),"")</f>
        <v/>
      </c>
      <c r="CN44" s="69" t="str">
        <f>IFERROR(IF(CN27,EXP(LN(CN27)*VLOOKUP(CN$3,Conditions!$B:$AI,MATCH($B44&amp;"_slope",Conditions!$R$1:$AI$1,0)+16,FALSE)+VLOOKUP(CN$3,Conditions!$B:$AI,MATCH($B44&amp;"_intercept",Conditions!$R$1:$AI$1,0)+16,FALSE)),""),"")</f>
        <v/>
      </c>
      <c r="CO44" s="69" t="str">
        <f>IFERROR(IF(CO27,EXP(LN(CO27)*VLOOKUP(CO$3,Conditions!$B:$AI,MATCH($B44&amp;"_slope",Conditions!$R$1:$AI$1,0)+16,FALSE)+VLOOKUP(CO$3,Conditions!$B:$AI,MATCH($B44&amp;"_intercept",Conditions!$R$1:$AI$1,0)+16,FALSE)),""),"")</f>
        <v/>
      </c>
      <c r="CP44" s="69" t="str">
        <f>IFERROR(IF(CP27,EXP(LN(CP27)*VLOOKUP(CP$3,Conditions!$B:$AI,MATCH($B44&amp;"_slope",Conditions!$R$1:$AI$1,0)+16,FALSE)+VLOOKUP(CP$3,Conditions!$B:$AI,MATCH($B44&amp;"_intercept",Conditions!$R$1:$AI$1,0)+16,FALSE)),""),"")</f>
        <v/>
      </c>
      <c r="CQ44" s="69" t="str">
        <f>IFERROR(IF(CQ27,EXP(LN(CQ27)*VLOOKUP(CQ$3,Conditions!$B:$AI,MATCH($B44&amp;"_slope",Conditions!$R$1:$AI$1,0)+16,FALSE)+VLOOKUP(CQ$3,Conditions!$B:$AI,MATCH($B44&amp;"_intercept",Conditions!$R$1:$AI$1,0)+16,FALSE)),""),"")</f>
        <v/>
      </c>
      <c r="CR44" s="69" t="str">
        <f>IFERROR(IF(CR27,EXP(LN(CR27)*VLOOKUP(CR$3,Conditions!$B:$AI,MATCH($B44&amp;"_slope",Conditions!$R$1:$AI$1,0)+16,FALSE)+VLOOKUP(CR$3,Conditions!$B:$AI,MATCH($B44&amp;"_intercept",Conditions!$R$1:$AI$1,0)+16,FALSE)),""),"")</f>
        <v/>
      </c>
      <c r="CS44" s="69" t="str">
        <f>IFERROR(IF(CS27,EXP(LN(CS27)*VLOOKUP(CS$3,Conditions!$B:$AI,MATCH($B44&amp;"_slope",Conditions!$R$1:$AI$1,0)+16,FALSE)+VLOOKUP(CS$3,Conditions!$B:$AI,MATCH($B44&amp;"_intercept",Conditions!$R$1:$AI$1,0)+16,FALSE)),""),"")</f>
        <v/>
      </c>
      <c r="CT44" s="69" t="str">
        <f>IFERROR(IF(CT27,EXP(LN(CT27)*VLOOKUP(CT$3,Conditions!$B:$AI,MATCH($B44&amp;"_slope",Conditions!$R$1:$AI$1,0)+16,FALSE)+VLOOKUP(CT$3,Conditions!$B:$AI,MATCH($B44&amp;"_intercept",Conditions!$R$1:$AI$1,0)+16,FALSE)),""),"")</f>
        <v/>
      </c>
      <c r="CU44" s="69" t="str">
        <f>IFERROR(IF(CU27,EXP(LN(CU27)*VLOOKUP(CU$3,Conditions!$B:$AI,MATCH($B44&amp;"_slope",Conditions!$R$1:$AI$1,0)+16,FALSE)+VLOOKUP(CU$3,Conditions!$B:$AI,MATCH($B44&amp;"_intercept",Conditions!$R$1:$AI$1,0)+16,FALSE)),""),"")</f>
        <v/>
      </c>
      <c r="CV44" s="69" t="str">
        <f>IFERROR(IF(CV27,EXP(LN(CV27)*VLOOKUP(CV$3,Conditions!$B:$AI,MATCH($B44&amp;"_slope",Conditions!$R$1:$AI$1,0)+16,FALSE)+VLOOKUP(CV$3,Conditions!$B:$AI,MATCH($B44&amp;"_intercept",Conditions!$R$1:$AI$1,0)+16,FALSE)),""),"")</f>
        <v/>
      </c>
      <c r="CW44" s="69" t="str">
        <f>IFERROR(IF(CW27,EXP(LN(CW27)*VLOOKUP(CW$3,Conditions!$B:$AI,MATCH($B44&amp;"_slope",Conditions!$R$1:$AI$1,0)+16,FALSE)+VLOOKUP(CW$3,Conditions!$B:$AI,MATCH($B44&amp;"_intercept",Conditions!$R$1:$AI$1,0)+16,FALSE)),""),"")</f>
        <v/>
      </c>
      <c r="CX44" s="69" t="str">
        <f>IFERROR(IF(CX27,EXP(LN(CX27)*VLOOKUP(CX$3,Conditions!$B:$AI,MATCH($B44&amp;"_slope",Conditions!$R$1:$AI$1,0)+16,FALSE)+VLOOKUP(CX$3,Conditions!$B:$AI,MATCH($B44&amp;"_intercept",Conditions!$R$1:$AI$1,0)+16,FALSE)),""),"")</f>
        <v/>
      </c>
      <c r="CY44" s="69" t="str">
        <f>IFERROR(IF(CY27,EXP(LN(CY27)*VLOOKUP(CY$3,Conditions!$B:$AI,MATCH($B44&amp;"_slope",Conditions!$R$1:$AI$1,0)+16,FALSE)+VLOOKUP(CY$3,Conditions!$B:$AI,MATCH($B44&amp;"_intercept",Conditions!$R$1:$AI$1,0)+16,FALSE)),""),"")</f>
        <v/>
      </c>
      <c r="CZ44" s="69" t="str">
        <f>IFERROR(IF(CZ27,EXP(LN(CZ27)*VLOOKUP(CZ$3,Conditions!$B:$AI,MATCH($B44&amp;"_slope",Conditions!$R$1:$AI$1,0)+16,FALSE)+VLOOKUP(CZ$3,Conditions!$B:$AI,MATCH($B44&amp;"_intercept",Conditions!$R$1:$AI$1,0)+16,FALSE)),""),"")</f>
        <v/>
      </c>
      <c r="DA44" s="69" t="str">
        <f>IFERROR(IF(DA27,EXP(LN(DA27)*VLOOKUP(DA$3,Conditions!$B:$AI,MATCH($B44&amp;"_slope",Conditions!$R$1:$AI$1,0)+16,FALSE)+VLOOKUP(DA$3,Conditions!$B:$AI,MATCH($B44&amp;"_intercept",Conditions!$R$1:$AI$1,0)+16,FALSE)),""),"")</f>
        <v/>
      </c>
      <c r="DB44" s="69" t="str">
        <f>IFERROR(IF(DB27,EXP(LN(DB27)*VLOOKUP(DB$3,Conditions!$B:$AI,MATCH($B44&amp;"_slope",Conditions!$R$1:$AI$1,0)+16,FALSE)+VLOOKUP(DB$3,Conditions!$B:$AI,MATCH($B44&amp;"_intercept",Conditions!$R$1:$AI$1,0)+16,FALSE)),""),"")</f>
        <v/>
      </c>
      <c r="DC44" s="69" t="str">
        <f>IFERROR(IF(DC27,EXP(LN(DC27)*VLOOKUP(DC$3,Conditions!$B:$AI,MATCH($B44&amp;"_slope",Conditions!$R$1:$AI$1,0)+16,FALSE)+VLOOKUP(DC$3,Conditions!$B:$AI,MATCH($B44&amp;"_intercept",Conditions!$R$1:$AI$1,0)+16,FALSE)),""),"")</f>
        <v/>
      </c>
      <c r="DD44" s="69" t="str">
        <f>IFERROR(IF(DD27,EXP(LN(DD27)*VLOOKUP(DD$3,Conditions!$B:$AI,MATCH($B44&amp;"_slope",Conditions!$R$1:$AI$1,0)+16,FALSE)+VLOOKUP(DD$3,Conditions!$B:$AI,MATCH($B44&amp;"_intercept",Conditions!$R$1:$AI$1,0)+16,FALSE)),""),"")</f>
        <v/>
      </c>
      <c r="DE44" s="69" t="str">
        <f>IFERROR(IF(DE27,EXP(LN(DE27)*VLOOKUP(DE$3,Conditions!$B:$AI,MATCH($B44&amp;"_slope",Conditions!$R$1:$AI$1,0)+16,FALSE)+VLOOKUP(DE$3,Conditions!$B:$AI,MATCH($B44&amp;"_intercept",Conditions!$R$1:$AI$1,0)+16,FALSE)),""),"")</f>
        <v/>
      </c>
      <c r="DF44" s="69" t="str">
        <f>IFERROR(IF(DF27,EXP(LN(DF27)*VLOOKUP(DF$3,Conditions!$B:$AI,MATCH($B44&amp;"_slope",Conditions!$R$1:$AI$1,0)+16,FALSE)+VLOOKUP(DF$3,Conditions!$B:$AI,MATCH($B44&amp;"_intercept",Conditions!$R$1:$AI$1,0)+16,FALSE)),""),"")</f>
        <v/>
      </c>
      <c r="DG44" s="69" t="str">
        <f>IFERROR(IF(DG27,EXP(LN(DG27)*VLOOKUP(DG$3,Conditions!$B:$AI,MATCH($B44&amp;"_slope",Conditions!$R$1:$AI$1,0)+16,FALSE)+VLOOKUP(DG$3,Conditions!$B:$AI,MATCH($B44&amp;"_intercept",Conditions!$R$1:$AI$1,0)+16,FALSE)),""),"")</f>
        <v/>
      </c>
      <c r="DH44" s="69" t="str">
        <f>IFERROR(IF(DH27,EXP(LN(DH27)*VLOOKUP(DH$3,Conditions!$B:$AI,MATCH($B44&amp;"_slope",Conditions!$R$1:$AI$1,0)+16,FALSE)+VLOOKUP(DH$3,Conditions!$B:$AI,MATCH($B44&amp;"_intercept",Conditions!$R$1:$AI$1,0)+16,FALSE)),""),"")</f>
        <v/>
      </c>
      <c r="DI44" s="69" t="str">
        <f>IFERROR(IF(DI27,EXP(LN(DI27)*VLOOKUP(DI$3,Conditions!$B:$AI,MATCH($B44&amp;"_slope",Conditions!$R$1:$AI$1,0)+16,FALSE)+VLOOKUP(DI$3,Conditions!$B:$AI,MATCH($B44&amp;"_intercept",Conditions!$R$1:$AI$1,0)+16,FALSE)),""),"")</f>
        <v/>
      </c>
      <c r="DJ44" s="69" t="str">
        <f>IFERROR(IF(DJ27,EXP(LN(DJ27)*VLOOKUP(DJ$3,Conditions!$B:$AI,MATCH($B44&amp;"_slope",Conditions!$R$1:$AI$1,0)+16,FALSE)+VLOOKUP(DJ$3,Conditions!$B:$AI,MATCH($B44&amp;"_intercept",Conditions!$R$1:$AI$1,0)+16,FALSE)),""),"")</f>
        <v/>
      </c>
      <c r="DK44" s="69" t="str">
        <f>IFERROR(IF(DK27,EXP(LN(DK27)*VLOOKUP(DK$3,Conditions!$B:$AI,MATCH($B44&amp;"_slope",Conditions!$R$1:$AI$1,0)+16,FALSE)+VLOOKUP(DK$3,Conditions!$B:$AI,MATCH($B44&amp;"_intercept",Conditions!$R$1:$AI$1,0)+16,FALSE)),""),"")</f>
        <v/>
      </c>
      <c r="DL44" s="69" t="str">
        <f>IFERROR(IF(DL27,EXP(LN(DL27)*VLOOKUP(DL$3,Conditions!$B:$AI,MATCH($B44&amp;"_slope",Conditions!$R$1:$AI$1,0)+16,FALSE)+VLOOKUP(DL$3,Conditions!$B:$AI,MATCH($B44&amp;"_intercept",Conditions!$R$1:$AI$1,0)+16,FALSE)),""),"")</f>
        <v/>
      </c>
      <c r="DM44" s="69" t="str">
        <f>IFERROR(IF(DM27,EXP(LN(DM27)*VLOOKUP(DM$3,Conditions!$B:$AI,MATCH($B44&amp;"_slope",Conditions!$R$1:$AI$1,0)+16,FALSE)+VLOOKUP(DM$3,Conditions!$B:$AI,MATCH($B44&amp;"_intercept",Conditions!$R$1:$AI$1,0)+16,FALSE)),""),"")</f>
        <v/>
      </c>
      <c r="DN44" s="69" t="str">
        <f>IFERROR(IF(DN27,EXP(LN(DN27)*VLOOKUP(DN$3,Conditions!$B:$AI,MATCH($B44&amp;"_slope",Conditions!$R$1:$AI$1,0)+16,FALSE)+VLOOKUP(DN$3,Conditions!$B:$AI,MATCH($B44&amp;"_intercept",Conditions!$R$1:$AI$1,0)+16,FALSE)),""),"")</f>
        <v/>
      </c>
      <c r="DO44" s="69" t="str">
        <f>IFERROR(IF(DO27,EXP(LN(DO27)*VLOOKUP(DO$3,Conditions!$B:$AI,MATCH($B44&amp;"_slope",Conditions!$R$1:$AI$1,0)+16,FALSE)+VLOOKUP(DO$3,Conditions!$B:$AI,MATCH($B44&amp;"_intercept",Conditions!$R$1:$AI$1,0)+16,FALSE)),""),"")</f>
        <v/>
      </c>
      <c r="DP44" s="69" t="str">
        <f>IFERROR(IF(DP27,EXP(LN(DP27)*VLOOKUP(DP$3,Conditions!$B:$AI,MATCH($B44&amp;"_slope",Conditions!$R$1:$AI$1,0)+16,FALSE)+VLOOKUP(DP$3,Conditions!$B:$AI,MATCH($B44&amp;"_intercept",Conditions!$R$1:$AI$1,0)+16,FALSE)),""),"")</f>
        <v/>
      </c>
      <c r="DQ44" s="69" t="str">
        <f>IFERROR(IF(DQ27,EXP(LN(DQ27)*VLOOKUP(DQ$3,Conditions!$B:$AI,MATCH($B44&amp;"_slope",Conditions!$R$1:$AI$1,0)+16,FALSE)+VLOOKUP(DQ$3,Conditions!$B:$AI,MATCH($B44&amp;"_intercept",Conditions!$R$1:$AI$1,0)+16,FALSE)),""),"")</f>
        <v/>
      </c>
      <c r="DR44" s="69" t="str">
        <f>IFERROR(IF(DR27,EXP(LN(DR27)*VLOOKUP(DR$3,Conditions!$B:$AI,MATCH($B44&amp;"_slope",Conditions!$R$1:$AI$1,0)+16,FALSE)+VLOOKUP(DR$3,Conditions!$B:$AI,MATCH($B44&amp;"_intercept",Conditions!$R$1:$AI$1,0)+16,FALSE)),""),"")</f>
        <v/>
      </c>
      <c r="DS44" s="69" t="str">
        <f>IFERROR(IF(DS27,EXP(LN(DS27)*VLOOKUP(DS$3,Conditions!$B:$AI,MATCH($B44&amp;"_slope",Conditions!$R$1:$AI$1,0)+16,FALSE)+VLOOKUP(DS$3,Conditions!$B:$AI,MATCH($B44&amp;"_intercept",Conditions!$R$1:$AI$1,0)+16,FALSE)),""),"")</f>
        <v/>
      </c>
      <c r="DT44" s="69" t="str">
        <f>IFERROR(IF(DT27,EXP(LN(DT27)*VLOOKUP(DT$3,Conditions!$B:$AI,MATCH($B44&amp;"_slope",Conditions!$R$1:$AI$1,0)+16,FALSE)+VLOOKUP(DT$3,Conditions!$B:$AI,MATCH($B44&amp;"_intercept",Conditions!$R$1:$AI$1,0)+16,FALSE)),""),"")</f>
        <v/>
      </c>
      <c r="DU44" s="69" t="str">
        <f>IFERROR(IF(DU27,EXP(LN(DU27)*VLOOKUP(DU$3,Conditions!$B:$AI,MATCH($B44&amp;"_slope",Conditions!$R$1:$AI$1,0)+16,FALSE)+VLOOKUP(DU$3,Conditions!$B:$AI,MATCH($B44&amp;"_intercept",Conditions!$R$1:$AI$1,0)+16,FALSE)),""),"")</f>
        <v/>
      </c>
      <c r="DV44" s="69" t="str">
        <f>IFERROR(IF(DV27,EXP(LN(DV27)*VLOOKUP(DV$3,Conditions!$B:$AI,MATCH($B44&amp;"_slope",Conditions!$R$1:$AI$1,0)+16,FALSE)+VLOOKUP(DV$3,Conditions!$B:$AI,MATCH($B44&amp;"_intercept",Conditions!$R$1:$AI$1,0)+16,FALSE)),""),"")</f>
        <v/>
      </c>
      <c r="DW44" s="69" t="str">
        <f>IFERROR(IF(DW27,EXP(LN(DW27)*VLOOKUP(DW$3,Conditions!$B:$AI,MATCH($B44&amp;"_slope",Conditions!$R$1:$AI$1,0)+16,FALSE)+VLOOKUP(DW$3,Conditions!$B:$AI,MATCH($B44&amp;"_intercept",Conditions!$R$1:$AI$1,0)+16,FALSE)),""),"")</f>
        <v/>
      </c>
      <c r="DX44" s="69" t="str">
        <f>IFERROR(IF(DX27,EXP(LN(DX27)*VLOOKUP(DX$3,Conditions!$B:$AI,MATCH($B44&amp;"_slope",Conditions!$R$1:$AI$1,0)+16,FALSE)+VLOOKUP(DX$3,Conditions!$B:$AI,MATCH($B44&amp;"_intercept",Conditions!$R$1:$AI$1,0)+16,FALSE)),""),"")</f>
        <v/>
      </c>
      <c r="DZ44" s="56" t="str">
        <f>B44</f>
        <v>??a</v>
      </c>
      <c r="EA44" s="69" t="str">
        <f>IFERROR(IF(EA26,EXP(LN(EA26)*VLOOKUP(EA$3,Conditions!$B:$AI,MATCH($B44&amp;"_slope",Conditions!$R$1:$AI$1,0)+16,FALSE)+VLOOKUP(EA$3,Conditions!$B:$AI,MATCH($B44&amp;"_intercept",Conditions!$R$1:$AI$1,0)+16,FALSE)),""),"")</f>
        <v/>
      </c>
      <c r="EB44" s="69" t="str">
        <f>IFERROR(IF(EB26,EB26*VLOOKUP(EB$3,Conditions!$B:$AI,MATCH($B44&amp;"_slope",Conditions!$R$1:$AI$1,0)+16,FALSE)+VLOOKUP(EB$3,Conditions!$B:$AI,MATCH($B44&amp;"_intercept",Conditions!$R$1:$AI$1,0)+16,FALSE),""),"")</f>
        <v/>
      </c>
      <c r="EC44" s="69" t="str">
        <f>IFERROR(IF(EC26,EC26*VLOOKUP(EC$3,Conditions!$B:$AI,MATCH($B44&amp;"_slope",Conditions!$R$1:$AI$1,0)+16,FALSE)+VLOOKUP(EC$3,Conditions!$B:$AI,MATCH($B44&amp;"_intercept",Conditions!$R$1:$AI$1,0)+16,FALSE),""),"")</f>
        <v/>
      </c>
      <c r="ED44" s="69" t="str">
        <f>IFERROR(IF(ED26,ED26*VLOOKUP(ED$3,Conditions!$B:$AI,MATCH($B44&amp;"_slope",Conditions!$R$1:$AI$1,0)+16,FALSE)+VLOOKUP(ED$3,Conditions!$B:$AI,MATCH($B44&amp;"_intercept",Conditions!$R$1:$AI$1,0)+16,FALSE),""),"")</f>
        <v/>
      </c>
      <c r="EE44" s="69" t="str">
        <f>IFERROR(IF(EE26,EE26*VLOOKUP(EE$3,Conditions!$B:$AI,MATCH($B44&amp;"_slope",Conditions!$R$1:$AI$1,0)+16,FALSE)+VLOOKUP(EE$3,Conditions!$B:$AI,MATCH($B44&amp;"_intercept",Conditions!$R$1:$AI$1,0)+16,FALSE),""),"")</f>
        <v/>
      </c>
      <c r="EF44" s="69" t="str">
        <f>IFERROR(IF(EF26,EF26*VLOOKUP(EF$3,Conditions!$B:$AI,MATCH($B44&amp;"_slope",Conditions!$R$1:$AI$1,0)+16,FALSE)+VLOOKUP(EF$3,Conditions!$B:$AI,MATCH($B44&amp;"_intercept",Conditions!$R$1:$AI$1,0)+16,FALSE),""),"")</f>
        <v/>
      </c>
      <c r="EG44" s="69" t="str">
        <f>IFERROR(IF(EG26,EG26*VLOOKUP(EG$3,Conditions!$B:$AI,MATCH($B44&amp;"_slope",Conditions!$R$1:$AI$1,0)+16,FALSE)+VLOOKUP(EG$3,Conditions!$B:$AI,MATCH($B44&amp;"_intercept",Conditions!$R$1:$AI$1,0)+16,FALSE),""),"")</f>
        <v/>
      </c>
      <c r="EH44" s="69" t="str">
        <f>IFERROR(IF(EH26,EH26*VLOOKUP(EH$3,Conditions!$B:$AI,MATCH($B44&amp;"_slope",Conditions!$R$1:$AI$1,0)+16,FALSE)+VLOOKUP(EH$3,Conditions!$B:$AI,MATCH($B44&amp;"_intercept",Conditions!$R$1:$AI$1,0)+16,FALSE),""),"")</f>
        <v/>
      </c>
      <c r="EI44" s="69" t="str">
        <f>IFERROR(IF(EI26,EI26*VLOOKUP(EI$3,Conditions!$B:$AI,MATCH($B44&amp;"_slope",Conditions!$R$1:$AI$1,0)+16,FALSE)+VLOOKUP(EI$3,Conditions!$B:$AI,MATCH($B44&amp;"_intercept",Conditions!$R$1:$AI$1,0)+16,FALSE),""),"")</f>
        <v/>
      </c>
      <c r="EJ44" s="69" t="str">
        <f>IFERROR(IF(EJ26,EJ26*VLOOKUP(EJ$3,Conditions!$B:$AI,MATCH($B44&amp;"_slope",Conditions!$R$1:$AI$1,0)+16,FALSE)+VLOOKUP(EJ$3,Conditions!$B:$AI,MATCH($B44&amp;"_intercept",Conditions!$R$1:$AI$1,0)+16,FALSE),""),"")</f>
        <v/>
      </c>
      <c r="EK44" s="69" t="str">
        <f>IFERROR(IF(EK26,EK26*VLOOKUP(EK$3,Conditions!$B:$AI,MATCH($B44&amp;"_slope",Conditions!$R$1:$AI$1,0)+16,FALSE)+VLOOKUP(EK$3,Conditions!$B:$AI,MATCH($B44&amp;"_intercept",Conditions!$R$1:$AI$1,0)+16,FALSE),""),"")</f>
        <v/>
      </c>
      <c r="EL44" s="69" t="str">
        <f>IFERROR(IF(EL26,EL26*VLOOKUP(EL$3,Conditions!$B:$AI,MATCH($B44&amp;"_slope",Conditions!$R$1:$AI$1,0)+16,FALSE)+VLOOKUP(EL$3,Conditions!$B:$AI,MATCH($B44&amp;"_intercept",Conditions!$R$1:$AI$1,0)+16,FALSE),""),"")</f>
        <v/>
      </c>
      <c r="EM44" s="69" t="str">
        <f>IFERROR(IF(EM26,EM26*VLOOKUP(EM$3,Conditions!$B:$AI,MATCH($B44&amp;"_slope",Conditions!$R$1:$AI$1,0)+16,FALSE)+VLOOKUP(EM$3,Conditions!$B:$AI,MATCH($B44&amp;"_intercept",Conditions!$R$1:$AI$1,0)+16,FALSE),""),"")</f>
        <v/>
      </c>
      <c r="EN44" s="69"/>
      <c r="EO44" s="69"/>
      <c r="EP44" s="69"/>
    </row>
    <row r="45" spans="1:146" s="58" customFormat="1" x14ac:dyDescent="0.2">
      <c r="A45" s="64"/>
      <c r="B45" s="49" t="s">
        <v>100</v>
      </c>
      <c r="C45" s="78"/>
      <c r="D45" s="69" t="str">
        <f>IFERROR(IF(D27,EXP(LN(D27)*VLOOKUP(D$3,Conditions!$B:$AI,MATCH($B45&amp;"_slope",Conditions!$R$1:$AI$1,0)+16,FALSE)+VLOOKUP(D$3,Conditions!$B:$AI,MATCH($B45&amp;"_intercept",Conditions!$R$1:$AI$1,0)+16,FALSE)),""),"")</f>
        <v/>
      </c>
      <c r="E45" s="69" t="str">
        <f>IFERROR(IF(E27,EXP(LN(E27)*VLOOKUP(E$3,Conditions!$B:$AI,MATCH($B45&amp;"_slope",Conditions!$R$1:$AI$1,0)+16,FALSE)+VLOOKUP(E$3,Conditions!$B:$AI,MATCH($B45&amp;"_intercept",Conditions!$R$1:$AI$1,0)+16,FALSE)),""),"")</f>
        <v/>
      </c>
      <c r="F45" s="69" t="str">
        <f>IFERROR(IF(F27,EXP(LN(F27)*VLOOKUP(F$3,Conditions!$B:$AI,MATCH($B45&amp;"_slope",Conditions!$R$1:$AI$1,0)+16,FALSE)+VLOOKUP(F$3,Conditions!$B:$AI,MATCH($B45&amp;"_intercept",Conditions!$R$1:$AI$1,0)+16,FALSE)),""),"")</f>
        <v/>
      </c>
      <c r="G45" s="69" t="str">
        <f>IFERROR(IF(G27,EXP(LN(G27)*VLOOKUP(G$3,Conditions!$B:$AI,MATCH($B45&amp;"_slope",Conditions!$R$1:$AI$1,0)+16,FALSE)+VLOOKUP(G$3,Conditions!$B:$AI,MATCH($B45&amp;"_intercept",Conditions!$R$1:$AI$1,0)+16,FALSE)),""),"")</f>
        <v/>
      </c>
      <c r="H45" s="69" t="str">
        <f>IFERROR(IF(H27,EXP(LN(H27)*VLOOKUP(H$3,Conditions!$B:$AI,MATCH($B45&amp;"_slope",Conditions!$R$1:$AI$1,0)+16,FALSE)+VLOOKUP(H$3,Conditions!$B:$AI,MATCH($B45&amp;"_intercept",Conditions!$R$1:$AI$1,0)+16,FALSE)),""),"")</f>
        <v/>
      </c>
      <c r="I45" s="69" t="str">
        <f>IFERROR(IF(I27,EXP(LN(I27)*VLOOKUP(I$3,Conditions!$B:$AI,MATCH($B45&amp;"_slope",Conditions!$R$1:$AI$1,0)+16,FALSE)+VLOOKUP(I$3,Conditions!$B:$AI,MATCH($B45&amp;"_intercept",Conditions!$R$1:$AI$1,0)+16,FALSE)),""),"")</f>
        <v/>
      </c>
      <c r="J45" s="69" t="str">
        <f>IFERROR(IF(J27,EXP(LN(J27)*VLOOKUP(J$3,Conditions!$B:$AI,MATCH($B45&amp;"_slope",Conditions!$R$1:$AI$1,0)+16,FALSE)+VLOOKUP(J$3,Conditions!$B:$AI,MATCH($B45&amp;"_intercept",Conditions!$R$1:$AI$1,0)+16,FALSE)),""),"")</f>
        <v/>
      </c>
      <c r="K45" s="69" t="str">
        <f>IFERROR(IF(K27,EXP(LN(K27)*VLOOKUP(K$3,Conditions!$B:$AI,MATCH($B45&amp;"_slope",Conditions!$R$1:$AI$1,0)+16,FALSE)+VLOOKUP(K$3,Conditions!$B:$AI,MATCH($B45&amp;"_intercept",Conditions!$R$1:$AI$1,0)+16,FALSE)),""),"")</f>
        <v/>
      </c>
      <c r="L45" s="69" t="str">
        <f>IFERROR(IF(L27,EXP(LN(L27)*VLOOKUP(L$3,Conditions!$B:$AI,MATCH($B45&amp;"_slope",Conditions!$R$1:$AI$1,0)+16,FALSE)+VLOOKUP(L$3,Conditions!$B:$AI,MATCH($B45&amp;"_intercept",Conditions!$R$1:$AI$1,0)+16,FALSE)),""),"")</f>
        <v/>
      </c>
      <c r="M45" s="69" t="str">
        <f>IFERROR(IF(M27,EXP(LN(M27)*VLOOKUP(M$3,Conditions!$B:$AI,MATCH($B45&amp;"_slope",Conditions!$R$1:$AI$1,0)+16,FALSE)+VLOOKUP(M$3,Conditions!$B:$AI,MATCH($B45&amp;"_intercept",Conditions!$R$1:$AI$1,0)+16,FALSE)),""),"")</f>
        <v/>
      </c>
      <c r="N45" s="69" t="str">
        <f>IFERROR(IF(N27,EXP(LN(N27)*VLOOKUP(N$3,Conditions!$B:$AI,MATCH($B45&amp;"_slope",Conditions!$R$1:$AI$1,0)+16,FALSE)+VLOOKUP(N$3,Conditions!$B:$AI,MATCH($B45&amp;"_intercept",Conditions!$R$1:$AI$1,0)+16,FALSE)),""),"")</f>
        <v/>
      </c>
      <c r="O45" s="69" t="str">
        <f>IFERROR(IF(O27,EXP(LN(O27)*VLOOKUP(O$3,Conditions!$B:$AI,MATCH($B45&amp;"_slope",Conditions!$R$1:$AI$1,0)+16,FALSE)+VLOOKUP(O$3,Conditions!$B:$AI,MATCH($B45&amp;"_intercept",Conditions!$R$1:$AI$1,0)+16,FALSE)),""),"")</f>
        <v/>
      </c>
      <c r="P45" s="69" t="str">
        <f>IFERROR(IF(P27,EXP(LN(P27)*VLOOKUP(P$3,Conditions!$B:$AI,MATCH($B45&amp;"_slope",Conditions!$R$1:$AI$1,0)+16,FALSE)+VLOOKUP(P$3,Conditions!$B:$AI,MATCH($B45&amp;"_intercept",Conditions!$R$1:$AI$1,0)+16,FALSE)),""),"")</f>
        <v/>
      </c>
      <c r="Q45" s="69" t="str">
        <f>IFERROR(IF(Q27,EXP(LN(Q27)*VLOOKUP(Q$3,Conditions!$B:$AI,MATCH($B45&amp;"_slope",Conditions!$R$1:$AI$1,0)+16,FALSE)+VLOOKUP(Q$3,Conditions!$B:$AI,MATCH($B45&amp;"_intercept",Conditions!$R$1:$AI$1,0)+16,FALSE)),""),"")</f>
        <v/>
      </c>
      <c r="R45" s="69" t="str">
        <f>IFERROR(IF(R27,EXP(LN(R27)*VLOOKUP(R$3,Conditions!$B:$AI,MATCH($B45&amp;"_slope",Conditions!$R$1:$AI$1,0)+16,FALSE)+VLOOKUP(R$3,Conditions!$B:$AI,MATCH($B45&amp;"_intercept",Conditions!$R$1:$AI$1,0)+16,FALSE)),""),"")</f>
        <v/>
      </c>
      <c r="S45" s="69" t="str">
        <f>IFERROR(IF(S27,EXP(LN(S27)*VLOOKUP(S$3,Conditions!$B:$AI,MATCH($B45&amp;"_slope",Conditions!$R$1:$AI$1,0)+16,FALSE)+VLOOKUP(S$3,Conditions!$B:$AI,MATCH($B45&amp;"_intercept",Conditions!$R$1:$AI$1,0)+16,FALSE)),""),"")</f>
        <v/>
      </c>
      <c r="T45" s="69" t="str">
        <f>IFERROR(IF(T27,EXP(LN(T27)*VLOOKUP(T$3,Conditions!$B:$AI,MATCH($B45&amp;"_slope",Conditions!$R$1:$AI$1,0)+16,FALSE)+VLOOKUP(T$3,Conditions!$B:$AI,MATCH($B45&amp;"_intercept",Conditions!$R$1:$AI$1,0)+16,FALSE)),""),"")</f>
        <v/>
      </c>
      <c r="U45" s="69" t="str">
        <f>IFERROR(IF(U27,EXP(LN(U27)*VLOOKUP(U$3,Conditions!$B:$AI,MATCH($B45&amp;"_slope",Conditions!$R$1:$AI$1,0)+16,FALSE)+VLOOKUP(U$3,Conditions!$B:$AI,MATCH($B45&amp;"_intercept",Conditions!$R$1:$AI$1,0)+16,FALSE)),""),"")</f>
        <v/>
      </c>
      <c r="V45" s="69" t="str">
        <f>IFERROR(IF(V27,EXP(LN(V27)*VLOOKUP(V$3,Conditions!$B:$AI,MATCH($B45&amp;"_slope",Conditions!$R$1:$AI$1,0)+16,FALSE)+VLOOKUP(V$3,Conditions!$B:$AI,MATCH($B45&amp;"_intercept",Conditions!$R$1:$AI$1,0)+16,FALSE)),""),"")</f>
        <v/>
      </c>
      <c r="W45" s="69" t="str">
        <f>IFERROR(IF(W27,EXP(LN(W27)*VLOOKUP(W$3,Conditions!$B:$AI,MATCH($B45&amp;"_slope",Conditions!$R$1:$AI$1,0)+16,FALSE)+VLOOKUP(W$3,Conditions!$B:$AI,MATCH($B45&amp;"_intercept",Conditions!$R$1:$AI$1,0)+16,FALSE)),""),"")</f>
        <v/>
      </c>
      <c r="X45" s="69" t="str">
        <f>IFERROR(IF(X27,EXP(LN(X27)*VLOOKUP(X$3,Conditions!$B:$AI,MATCH($B45&amp;"_slope",Conditions!$R$1:$AI$1,0)+16,FALSE)+VLOOKUP(X$3,Conditions!$B:$AI,MATCH($B45&amp;"_intercept",Conditions!$R$1:$AI$1,0)+16,FALSE)),""),"")</f>
        <v/>
      </c>
      <c r="Y45" s="69" t="str">
        <f>IFERROR(IF(Y27,EXP(LN(Y27)*VLOOKUP(Y$3,Conditions!$B:$AI,MATCH($B45&amp;"_slope",Conditions!$R$1:$AI$1,0)+16,FALSE)+VLOOKUP(Y$3,Conditions!$B:$AI,MATCH($B45&amp;"_intercept",Conditions!$R$1:$AI$1,0)+16,FALSE)),""),"")</f>
        <v/>
      </c>
      <c r="Z45" s="69" t="str">
        <f>IFERROR(IF(Z27,EXP(LN(Z27)*VLOOKUP(Z$3,Conditions!$B:$AI,MATCH($B45&amp;"_slope",Conditions!$R$1:$AI$1,0)+16,FALSE)+VLOOKUP(Z$3,Conditions!$B:$AI,MATCH($B45&amp;"_intercept",Conditions!$R$1:$AI$1,0)+16,FALSE)),""),"")</f>
        <v/>
      </c>
      <c r="AA45" s="69" t="str">
        <f>IFERROR(IF(AA27,EXP(LN(AA27)*VLOOKUP(AA$3,Conditions!$B:$AI,MATCH($B45&amp;"_slope",Conditions!$R$1:$AI$1,0)+16,FALSE)+VLOOKUP(AA$3,Conditions!$B:$AI,MATCH($B45&amp;"_intercept",Conditions!$R$1:$AI$1,0)+16,FALSE)),""),"")</f>
        <v/>
      </c>
      <c r="AB45" s="69" t="str">
        <f>IFERROR(IF(AB27,EXP(LN(AB27)*VLOOKUP(AB$3,Conditions!$B:$AI,MATCH($B45&amp;"_slope",Conditions!$R$1:$AI$1,0)+16,FALSE)+VLOOKUP(AB$3,Conditions!$B:$AI,MATCH($B45&amp;"_intercept",Conditions!$R$1:$AI$1,0)+16,FALSE)),""),"")</f>
        <v/>
      </c>
      <c r="AC45" s="69" t="str">
        <f>IFERROR(IF(AC27,EXP(LN(AC27)*VLOOKUP(AC$3,Conditions!$B:$AI,MATCH($B45&amp;"_slope",Conditions!$R$1:$AI$1,0)+16,FALSE)+VLOOKUP(AC$3,Conditions!$B:$AI,MATCH($B45&amp;"_intercept",Conditions!$R$1:$AI$1,0)+16,FALSE)),""),"")</f>
        <v/>
      </c>
      <c r="AD45" s="69" t="str">
        <f>IFERROR(IF(AD27,EXP(LN(AD27)*VLOOKUP(AD$3,Conditions!$B:$AI,MATCH($B45&amp;"_slope",Conditions!$R$1:$AI$1,0)+16,FALSE)+VLOOKUP(AD$3,Conditions!$B:$AI,MATCH($B45&amp;"_intercept",Conditions!$R$1:$AI$1,0)+16,FALSE)),""),"")</f>
        <v/>
      </c>
      <c r="AE45" s="69" t="str">
        <f>IFERROR(IF(AE27,EXP(LN(AE27)*VLOOKUP(AE$3,Conditions!$B:$AI,MATCH($B45&amp;"_slope",Conditions!$R$1:$AI$1,0)+16,FALSE)+VLOOKUP(AE$3,Conditions!$B:$AI,MATCH($B45&amp;"_intercept",Conditions!$R$1:$AI$1,0)+16,FALSE)),""),"")</f>
        <v/>
      </c>
      <c r="AF45" s="69" t="str">
        <f>IFERROR(IF(AF27,EXP(LN(AF27)*VLOOKUP(AF$3,Conditions!$B:$AI,MATCH($B45&amp;"_slope",Conditions!$R$1:$AI$1,0)+16,FALSE)+VLOOKUP(AF$3,Conditions!$B:$AI,MATCH($B45&amp;"_intercept",Conditions!$R$1:$AI$1,0)+16,FALSE)),""),"")</f>
        <v/>
      </c>
      <c r="AG45" s="69" t="str">
        <f>IFERROR(IF(AG27,EXP(LN(AG27)*VLOOKUP(AG$3,Conditions!$B:$AI,MATCH($B45&amp;"_slope",Conditions!$R$1:$AI$1,0)+16,FALSE)+VLOOKUP(AG$3,Conditions!$B:$AI,MATCH($B45&amp;"_intercept",Conditions!$R$1:$AI$1,0)+16,FALSE)),""),"")</f>
        <v/>
      </c>
      <c r="AH45" s="69" t="str">
        <f>IFERROR(IF(AH27,EXP(LN(AH27)*VLOOKUP(AH$3,Conditions!$B:$AI,MATCH($B45&amp;"_slope",Conditions!$R$1:$AI$1,0)+16,FALSE)+VLOOKUP(AH$3,Conditions!$B:$AI,MATCH($B45&amp;"_intercept",Conditions!$R$1:$AI$1,0)+16,FALSE)),""),"")</f>
        <v/>
      </c>
      <c r="AI45" s="69" t="str">
        <f>IFERROR(IF(AI27,EXP(LN(AI27)*VLOOKUP(AI$3,Conditions!$B:$AI,MATCH($B45&amp;"_slope",Conditions!$R$1:$AI$1,0)+16,FALSE)+VLOOKUP(AI$3,Conditions!$B:$AI,MATCH($B45&amp;"_intercept",Conditions!$R$1:$AI$1,0)+16,FALSE)),""),"")</f>
        <v/>
      </c>
      <c r="AJ45" s="69" t="str">
        <f>IFERROR(IF(AJ27,EXP(LN(AJ27)*VLOOKUP(AJ$3,Conditions!$B:$AI,MATCH($B45&amp;"_slope",Conditions!$R$1:$AI$1,0)+16,FALSE)+VLOOKUP(AJ$3,Conditions!$B:$AI,MATCH($B45&amp;"_intercept",Conditions!$R$1:$AI$1,0)+16,FALSE)),""),"")</f>
        <v/>
      </c>
      <c r="AK45" s="69" t="str">
        <f>IFERROR(IF(AK27,EXP(LN(AK27)*VLOOKUP(AK$3,Conditions!$B:$AI,MATCH($B45&amp;"_slope",Conditions!$R$1:$AI$1,0)+16,FALSE)+VLOOKUP(AK$3,Conditions!$B:$AI,MATCH($B45&amp;"_intercept",Conditions!$R$1:$AI$1,0)+16,FALSE)),""),"")</f>
        <v/>
      </c>
      <c r="AL45" s="69" t="str">
        <f>IFERROR(IF(AL27,EXP(LN(AL27)*VLOOKUP(AL$3,Conditions!$B:$AI,MATCH($B45&amp;"_slope",Conditions!$R$1:$AI$1,0)+16,FALSE)+VLOOKUP(AL$3,Conditions!$B:$AI,MATCH($B45&amp;"_intercept",Conditions!$R$1:$AI$1,0)+16,FALSE)),""),"")</f>
        <v/>
      </c>
      <c r="AM45" s="69" t="str">
        <f>IFERROR(IF(AM27,EXP(LN(AM27)*VLOOKUP(AM$3,Conditions!$B:$AI,MATCH($B45&amp;"_slope",Conditions!$R$1:$AI$1,0)+16,FALSE)+VLOOKUP(AM$3,Conditions!$B:$AI,MATCH($B45&amp;"_intercept",Conditions!$R$1:$AI$1,0)+16,FALSE)),""),"")</f>
        <v/>
      </c>
      <c r="AN45" s="69" t="str">
        <f>IFERROR(IF(AN27,EXP(LN(AN27)*VLOOKUP(AN$3,Conditions!$B:$AI,MATCH($B45&amp;"_slope",Conditions!$R$1:$AI$1,0)+16,FALSE)+VLOOKUP(AN$3,Conditions!$B:$AI,MATCH($B45&amp;"_intercept",Conditions!$R$1:$AI$1,0)+16,FALSE)),""),"")</f>
        <v/>
      </c>
      <c r="AO45" s="69" t="str">
        <f>IFERROR(IF(AO27,EXP(LN(AO27)*VLOOKUP(AO$3,Conditions!$B:$AI,MATCH($B45&amp;"_slope",Conditions!$R$1:$AI$1,0)+16,FALSE)+VLOOKUP(AO$3,Conditions!$B:$AI,MATCH($B45&amp;"_intercept",Conditions!$R$1:$AI$1,0)+16,FALSE)),""),"")</f>
        <v/>
      </c>
      <c r="AP45" s="69" t="str">
        <f>IFERROR(IF(AP27,EXP(LN(AP27)*VLOOKUP(AP$3,Conditions!$B:$AI,MATCH($B45&amp;"_slope",Conditions!$R$1:$AI$1,0)+16,FALSE)+VLOOKUP(AP$3,Conditions!$B:$AI,MATCH($B45&amp;"_intercept",Conditions!$R$1:$AI$1,0)+16,FALSE)),""),"")</f>
        <v/>
      </c>
      <c r="AQ45" s="69" t="str">
        <f>IFERROR(IF(AQ27,EXP(LN(AQ27)*VLOOKUP(AQ$3,Conditions!$B:$AI,MATCH($B45&amp;"_slope",Conditions!$R$1:$AI$1,0)+16,FALSE)+VLOOKUP(AQ$3,Conditions!$B:$AI,MATCH($B45&amp;"_intercept",Conditions!$R$1:$AI$1,0)+16,FALSE)),""),"")</f>
        <v/>
      </c>
      <c r="AR45" s="69" t="str">
        <f>IFERROR(IF(AR27,EXP(LN(AR27)*VLOOKUP(AR$3,Conditions!$B:$AI,MATCH($B45&amp;"_slope",Conditions!$R$1:$AI$1,0)+16,FALSE)+VLOOKUP(AR$3,Conditions!$B:$AI,MATCH($B45&amp;"_intercept",Conditions!$R$1:$AI$1,0)+16,FALSE)),""),"")</f>
        <v/>
      </c>
      <c r="AS45" s="69" t="str">
        <f>IFERROR(IF(AS27,EXP(LN(AS27)*VLOOKUP(AS$3,Conditions!$B:$AI,MATCH($B45&amp;"_slope",Conditions!$R$1:$AI$1,0)+16,FALSE)+VLOOKUP(AS$3,Conditions!$B:$AI,MATCH($B45&amp;"_intercept",Conditions!$R$1:$AI$1,0)+16,FALSE)),""),"")</f>
        <v/>
      </c>
      <c r="AT45" s="69" t="str">
        <f>IFERROR(IF(AT27,EXP(LN(AT27)*VLOOKUP(AT$3,Conditions!$B:$AI,MATCH($B45&amp;"_slope",Conditions!$R$1:$AI$1,0)+16,FALSE)+VLOOKUP(AT$3,Conditions!$B:$AI,MATCH($B45&amp;"_intercept",Conditions!$R$1:$AI$1,0)+16,FALSE)),""),"")</f>
        <v/>
      </c>
      <c r="AU45" s="69" t="str">
        <f>IFERROR(IF(AU27,EXP(LN(AU27)*VLOOKUP(AU$3,Conditions!$B:$AI,MATCH($B45&amp;"_slope",Conditions!$R$1:$AI$1,0)+16,FALSE)+VLOOKUP(AU$3,Conditions!$B:$AI,MATCH($B45&amp;"_intercept",Conditions!$R$1:$AI$1,0)+16,FALSE)),""),"")</f>
        <v/>
      </c>
      <c r="AV45" s="69" t="str">
        <f>IFERROR(IF(AV27,EXP(LN(AV27)*VLOOKUP(AV$3,Conditions!$B:$AI,MATCH($B45&amp;"_slope",Conditions!$R$1:$AI$1,0)+16,FALSE)+VLOOKUP(AV$3,Conditions!$B:$AI,MATCH($B45&amp;"_intercept",Conditions!$R$1:$AI$1,0)+16,FALSE)),""),"")</f>
        <v/>
      </c>
      <c r="AW45" s="69" t="str">
        <f>IFERROR(IF(AW27,EXP(LN(AW27)*VLOOKUP(AW$3,Conditions!$B:$AI,MATCH($B45&amp;"_slope",Conditions!$R$1:$AI$1,0)+16,FALSE)+VLOOKUP(AW$3,Conditions!$B:$AI,MATCH($B45&amp;"_intercept",Conditions!$R$1:$AI$1,0)+16,FALSE)),""),"")</f>
        <v/>
      </c>
      <c r="AX45" s="69" t="str">
        <f>IFERROR(IF(AX27,EXP(LN(AX27)*VLOOKUP(AX$3,Conditions!$B:$AI,MATCH($B45&amp;"_slope",Conditions!$R$1:$AI$1,0)+16,FALSE)+VLOOKUP(AX$3,Conditions!$B:$AI,MATCH($B45&amp;"_intercept",Conditions!$R$1:$AI$1,0)+16,FALSE)),""),"")</f>
        <v/>
      </c>
      <c r="AY45" s="69" t="str">
        <f>IFERROR(IF(AY27,EXP(LN(AY27)*VLOOKUP(AY$3,Conditions!$B:$AI,MATCH($B45&amp;"_slope",Conditions!$R$1:$AI$1,0)+16,FALSE)+VLOOKUP(AY$3,Conditions!$B:$AI,MATCH($B45&amp;"_intercept",Conditions!$R$1:$AI$1,0)+16,FALSE)),""),"")</f>
        <v/>
      </c>
      <c r="AZ45" s="69" t="str">
        <f>IFERROR(IF(AZ27,EXP(LN(AZ27)*VLOOKUP(AZ$3,Conditions!$B:$AI,MATCH($B45&amp;"_slope",Conditions!$R$1:$AI$1,0)+16,FALSE)+VLOOKUP(AZ$3,Conditions!$B:$AI,MATCH($B45&amp;"_intercept",Conditions!$R$1:$AI$1,0)+16,FALSE)),""),"")</f>
        <v/>
      </c>
      <c r="BA45" s="69" t="str">
        <f>IFERROR(IF(BA27,EXP(LN(BA27)*VLOOKUP(BA$3,Conditions!$B:$AI,MATCH($B45&amp;"_slope",Conditions!$R$1:$AI$1,0)+16,FALSE)+VLOOKUP(BA$3,Conditions!$B:$AI,MATCH($B45&amp;"_intercept",Conditions!$R$1:$AI$1,0)+16,FALSE)),""),"")</f>
        <v/>
      </c>
      <c r="BB45" s="69" t="str">
        <f>IFERROR(IF(BB27,EXP(LN(BB27)*VLOOKUP(BB$3,Conditions!$B:$AI,MATCH($B45&amp;"_slope",Conditions!$R$1:$AI$1,0)+16,FALSE)+VLOOKUP(BB$3,Conditions!$B:$AI,MATCH($B45&amp;"_intercept",Conditions!$R$1:$AI$1,0)+16,FALSE)),""),"")</f>
        <v/>
      </c>
      <c r="BC45" s="69" t="str">
        <f>IFERROR(IF(BC27,EXP(LN(BC27)*VLOOKUP(BC$3,Conditions!$B:$AI,MATCH($B45&amp;"_slope",Conditions!$R$1:$AI$1,0)+16,FALSE)+VLOOKUP(BC$3,Conditions!$B:$AI,MATCH($B45&amp;"_intercept",Conditions!$R$1:$AI$1,0)+16,FALSE)),""),"")</f>
        <v/>
      </c>
      <c r="BD45" s="69" t="str">
        <f>IFERROR(IF(BD27,EXP(LN(BD27)*VLOOKUP(BD$3,Conditions!$B:$AI,MATCH($B45&amp;"_slope",Conditions!$R$1:$AI$1,0)+16,FALSE)+VLOOKUP(BD$3,Conditions!$B:$AI,MATCH($B45&amp;"_intercept",Conditions!$R$1:$AI$1,0)+16,FALSE)),""),"")</f>
        <v/>
      </c>
      <c r="BE45" s="69" t="str">
        <f>IFERROR(IF(BE27,EXP(LN(BE27)*VLOOKUP(BE$3,Conditions!$B:$AI,MATCH($B45&amp;"_slope",Conditions!$R$1:$AI$1,0)+16,FALSE)+VLOOKUP(BE$3,Conditions!$B:$AI,MATCH($B45&amp;"_intercept",Conditions!$R$1:$AI$1,0)+16,FALSE)),""),"")</f>
        <v/>
      </c>
      <c r="BF45" s="69" t="str">
        <f>IFERROR(IF(BF27,EXP(LN(BF27)*VLOOKUP(BF$3,Conditions!$B:$AI,MATCH($B45&amp;"_slope",Conditions!$R$1:$AI$1,0)+16,FALSE)+VLOOKUP(BF$3,Conditions!$B:$AI,MATCH($B45&amp;"_intercept",Conditions!$R$1:$AI$1,0)+16,FALSE)),""),"")</f>
        <v/>
      </c>
      <c r="BG45" s="69" t="str">
        <f>IFERROR(IF(BG27,EXP(LN(BG27)*VLOOKUP(BG$3,Conditions!$B:$AI,MATCH($B45&amp;"_slope",Conditions!$R$1:$AI$1,0)+16,FALSE)+VLOOKUP(BG$3,Conditions!$B:$AI,MATCH($B45&amp;"_intercept",Conditions!$R$1:$AI$1,0)+16,FALSE)),""),"")</f>
        <v/>
      </c>
      <c r="BH45" s="69" t="str">
        <f>IFERROR(IF(BH27,EXP(LN(BH27)*VLOOKUP(BH$3,Conditions!$B:$AI,MATCH($B45&amp;"_slope",Conditions!$R$1:$AI$1,0)+16,FALSE)+VLOOKUP(BH$3,Conditions!$B:$AI,MATCH($B45&amp;"_intercept",Conditions!$R$1:$AI$1,0)+16,FALSE)),""),"")</f>
        <v/>
      </c>
      <c r="BI45" s="69" t="str">
        <f>IFERROR(IF(BI27,EXP(LN(BI27)*VLOOKUP(BI$3,Conditions!$B:$AI,MATCH($B45&amp;"_slope",Conditions!$R$1:$AI$1,0)+16,FALSE)+VLOOKUP(BI$3,Conditions!$B:$AI,MATCH($B45&amp;"_intercept",Conditions!$R$1:$AI$1,0)+16,FALSE)),""),"")</f>
        <v/>
      </c>
      <c r="BJ45" s="69" t="str">
        <f>IFERROR(IF(BJ27,EXP(LN(BJ27)*VLOOKUP(BJ$3,Conditions!$B:$AI,MATCH($B45&amp;"_slope",Conditions!$R$1:$AI$1,0)+16,FALSE)+VLOOKUP(BJ$3,Conditions!$B:$AI,MATCH($B45&amp;"_intercept",Conditions!$R$1:$AI$1,0)+16,FALSE)),""),"")</f>
        <v/>
      </c>
      <c r="BK45" s="69" t="str">
        <f>IFERROR(IF(BK27,EXP(LN(BK27)*VLOOKUP(BK$3,Conditions!$B:$AI,MATCH($B45&amp;"_slope",Conditions!$R$1:$AI$1,0)+16,FALSE)+VLOOKUP(BK$3,Conditions!$B:$AI,MATCH($B45&amp;"_intercept",Conditions!$R$1:$AI$1,0)+16,FALSE)),""),"")</f>
        <v/>
      </c>
      <c r="BL45" s="69" t="str">
        <f>IFERROR(IF(BL27,EXP(LN(BL27)*VLOOKUP(BL$3,Conditions!$B:$AI,MATCH($B45&amp;"_slope",Conditions!$R$1:$AI$1,0)+16,FALSE)+VLOOKUP(BL$3,Conditions!$B:$AI,MATCH($B45&amp;"_intercept",Conditions!$R$1:$AI$1,0)+16,FALSE)),""),"")</f>
        <v/>
      </c>
      <c r="BM45" s="69" t="str">
        <f>IFERROR(IF(BM27,EXP(LN(BM27)*VLOOKUP(BM$3,Conditions!$B:$AI,MATCH($B45&amp;"_slope",Conditions!$R$1:$AI$1,0)+16,FALSE)+VLOOKUP(BM$3,Conditions!$B:$AI,MATCH($B45&amp;"_intercept",Conditions!$R$1:$AI$1,0)+16,FALSE)),""),"")</f>
        <v/>
      </c>
      <c r="BN45" s="69" t="str">
        <f>IFERROR(IF(BN27,EXP(LN(BN27)*VLOOKUP(BN$3,Conditions!$B:$AI,MATCH($B45&amp;"_slope",Conditions!$R$1:$AI$1,0)+16,FALSE)+VLOOKUP(BN$3,Conditions!$B:$AI,MATCH($B45&amp;"_intercept",Conditions!$R$1:$AI$1,0)+16,FALSE)),""),"")</f>
        <v/>
      </c>
      <c r="BO45" s="69" t="str">
        <f>IFERROR(IF(BO27,EXP(LN(BO27)*VLOOKUP(BO$3,Conditions!$B:$AI,MATCH($B45&amp;"_slope",Conditions!$R$1:$AI$1,0)+16,FALSE)+VLOOKUP(BO$3,Conditions!$B:$AI,MATCH($B45&amp;"_intercept",Conditions!$R$1:$AI$1,0)+16,FALSE)),""),"")</f>
        <v/>
      </c>
      <c r="BP45" s="69" t="str">
        <f>IFERROR(IF(BP27,EXP(LN(BP27)*VLOOKUP(BP$3,Conditions!$B:$AI,MATCH($B45&amp;"_slope",Conditions!$R$1:$AI$1,0)+16,FALSE)+VLOOKUP(BP$3,Conditions!$B:$AI,MATCH($B45&amp;"_intercept",Conditions!$R$1:$AI$1,0)+16,FALSE)),""),"")</f>
        <v/>
      </c>
      <c r="BQ45" s="69" t="str">
        <f>IFERROR(IF(BQ28,EXP(LN(BQ28)*VLOOKUP(BQ$3,Conditions!$B:$AI,MATCH($B45&amp;"_slope",Conditions!$R$1:$AI$1,0)+16,FALSE)+VLOOKUP(BQ$3,Conditions!$B:$AI,MATCH($B45&amp;"_intercept",Conditions!$R$1:$AI$1,0)+16,FALSE)),""),"")</f>
        <v/>
      </c>
      <c r="BR45" s="69" t="str">
        <f>IFERROR(IF(BR28,EXP(LN(BR28)*VLOOKUP(BR$3,Conditions!$B:$AI,MATCH($B45&amp;"_slope",Conditions!$R$1:$AI$1,0)+16,FALSE)+VLOOKUP(BR$3,Conditions!$B:$AI,MATCH($B45&amp;"_intercept",Conditions!$R$1:$AI$1,0)+16,FALSE)),""),"")</f>
        <v/>
      </c>
      <c r="BS45" s="69" t="str">
        <f>IFERROR(IF(BS28,EXP(LN(BS28)*VLOOKUP(BS$3,Conditions!$B:$AI,MATCH($B45&amp;"_slope",Conditions!$R$1:$AI$1,0)+16,FALSE)+VLOOKUP(BS$3,Conditions!$B:$AI,MATCH($B45&amp;"_intercept",Conditions!$R$1:$AI$1,0)+16,FALSE)),""),"")</f>
        <v/>
      </c>
      <c r="BT45" s="69" t="str">
        <f>IFERROR(IF(BT28,EXP(LN(BT28)*VLOOKUP(BT$3,Conditions!$B:$AI,MATCH($B45&amp;"_slope",Conditions!$R$1:$AI$1,0)+16,FALSE)+VLOOKUP(BT$3,Conditions!$B:$AI,MATCH($B45&amp;"_intercept",Conditions!$R$1:$AI$1,0)+16,FALSE)),""),"")</f>
        <v/>
      </c>
      <c r="BU45" s="69" t="str">
        <f>IFERROR(IF(BU28,EXP(LN(BU28)*VLOOKUP(BU$3,Conditions!$B:$AI,MATCH($B45&amp;"_slope",Conditions!$R$1:$AI$1,0)+16,FALSE)+VLOOKUP(BU$3,Conditions!$B:$AI,MATCH($B45&amp;"_intercept",Conditions!$R$1:$AI$1,0)+16,FALSE)),""),"")</f>
        <v/>
      </c>
      <c r="BV45" s="69" t="str">
        <f>IFERROR(IF(BV28,EXP(LN(BV28)*VLOOKUP(BV$3,Conditions!$B:$AI,MATCH($B45&amp;"_slope",Conditions!$R$1:$AI$1,0)+16,FALSE)+VLOOKUP(BV$3,Conditions!$B:$AI,MATCH($B45&amp;"_intercept",Conditions!$R$1:$AI$1,0)+16,FALSE)),""),"")</f>
        <v/>
      </c>
      <c r="BW45" s="69" t="str">
        <f>IFERROR(IF(BW28,EXP(LN(BW28)*VLOOKUP(BW$3,Conditions!$B:$AI,MATCH($B45&amp;"_slope",Conditions!$R$1:$AI$1,0)+16,FALSE)+VLOOKUP(BW$3,Conditions!$B:$AI,MATCH($B45&amp;"_intercept",Conditions!$R$1:$AI$1,0)+16,FALSE)),""),"")</f>
        <v/>
      </c>
      <c r="BX45" s="69" t="str">
        <f>IFERROR(IF(BX28,EXP(LN(BX28)*VLOOKUP(BX$3,Conditions!$B:$AI,MATCH($B45&amp;"_slope",Conditions!$R$1:$AI$1,0)+16,FALSE)+VLOOKUP(BX$3,Conditions!$B:$AI,MATCH($B45&amp;"_intercept",Conditions!$R$1:$AI$1,0)+16,FALSE)),""),"")</f>
        <v/>
      </c>
      <c r="BY45" s="69" t="str">
        <f>IFERROR(IF(BY28,EXP(LN(BY28)*VLOOKUP(BY$3,Conditions!$B:$AI,MATCH($B45&amp;"_slope",Conditions!$R$1:$AI$1,0)+16,FALSE)+VLOOKUP(BY$3,Conditions!$B:$AI,MATCH($B45&amp;"_intercept",Conditions!$R$1:$AI$1,0)+16,FALSE)),""),"")</f>
        <v/>
      </c>
      <c r="BZ45" s="69" t="str">
        <f>IFERROR(IF(BZ28,EXP(LN(BZ28)*VLOOKUP(BZ$3,Conditions!$B:$AI,MATCH($B45&amp;"_slope",Conditions!$R$1:$AI$1,0)+16,FALSE)+VLOOKUP(BZ$3,Conditions!$B:$AI,MATCH($B45&amp;"_intercept",Conditions!$R$1:$AI$1,0)+16,FALSE)),""),"")</f>
        <v/>
      </c>
      <c r="CA45" s="69" t="str">
        <f>IFERROR(IF(CA28,EXP(LN(CA28)*VLOOKUP(CA$3,Conditions!$B:$AI,MATCH($B45&amp;"_slope",Conditions!$R$1:$AI$1,0)+16,FALSE)+VLOOKUP(CA$3,Conditions!$B:$AI,MATCH($B45&amp;"_intercept",Conditions!$R$1:$AI$1,0)+16,FALSE)),""),"")</f>
        <v/>
      </c>
      <c r="CB45" s="69" t="str">
        <f>IFERROR(IF(CB28,EXP(LN(CB28)*VLOOKUP(CB$3,Conditions!$B:$AI,MATCH($B45&amp;"_slope",Conditions!$R$1:$AI$1,0)+16,FALSE)+VLOOKUP(CB$3,Conditions!$B:$AI,MATCH($B45&amp;"_intercept",Conditions!$R$1:$AI$1,0)+16,FALSE)),""),"")</f>
        <v/>
      </c>
      <c r="CC45" s="69" t="str">
        <f>IFERROR(IF(CC28,EXP(LN(CC28)*VLOOKUP(CC$3,Conditions!$B:$AI,MATCH($B45&amp;"_slope",Conditions!$R$1:$AI$1,0)+16,FALSE)+VLOOKUP(CC$3,Conditions!$B:$AI,MATCH($B45&amp;"_intercept",Conditions!$R$1:$AI$1,0)+16,FALSE)),""),"")</f>
        <v/>
      </c>
      <c r="CD45" s="69" t="str">
        <f>IFERROR(IF(CD28,EXP(LN(CD28)*VLOOKUP(CD$3,Conditions!$B:$AI,MATCH($B45&amp;"_slope",Conditions!$R$1:$AI$1,0)+16,FALSE)+VLOOKUP(CD$3,Conditions!$B:$AI,MATCH($B45&amp;"_intercept",Conditions!$R$1:$AI$1,0)+16,FALSE)),""),"")</f>
        <v/>
      </c>
      <c r="CE45" s="69" t="str">
        <f>IFERROR(IF(CE28,EXP(LN(CE28)*VLOOKUP(CE$3,Conditions!$B:$AI,MATCH($B45&amp;"_slope",Conditions!$R$1:$AI$1,0)+16,FALSE)+VLOOKUP(CE$3,Conditions!$B:$AI,MATCH($B45&amp;"_intercept",Conditions!$R$1:$AI$1,0)+16,FALSE)),""),"")</f>
        <v/>
      </c>
      <c r="CF45" s="69" t="str">
        <f>IFERROR(IF(CF28,EXP(LN(CF28)*VLOOKUP(CF$3,Conditions!$B:$AI,MATCH($B45&amp;"_slope",Conditions!$R$1:$AI$1,0)+16,FALSE)+VLOOKUP(CF$3,Conditions!$B:$AI,MATCH($B45&amp;"_intercept",Conditions!$R$1:$AI$1,0)+16,FALSE)),""),"")</f>
        <v/>
      </c>
      <c r="CG45" s="69" t="str">
        <f>IFERROR(IF(CG28,EXP(LN(CG28)*VLOOKUP(CG$3,Conditions!$B:$AI,MATCH($B45&amp;"_slope",Conditions!$R$1:$AI$1,0)+16,FALSE)+VLOOKUP(CG$3,Conditions!$B:$AI,MATCH($B45&amp;"_intercept",Conditions!$R$1:$AI$1,0)+16,FALSE)),""),"")</f>
        <v/>
      </c>
      <c r="CH45" s="69" t="str">
        <f>IFERROR(IF(CH28,EXP(LN(CH28)*VLOOKUP(CH$3,Conditions!$B:$AI,MATCH($B45&amp;"_slope",Conditions!$R$1:$AI$1,0)+16,FALSE)+VLOOKUP(CH$3,Conditions!$B:$AI,MATCH($B45&amp;"_intercept",Conditions!$R$1:$AI$1,0)+16,FALSE)),""),"")</f>
        <v/>
      </c>
      <c r="CI45" s="69" t="str">
        <f>IFERROR(IF(CI28,EXP(LN(CI28)*VLOOKUP(CI$3,Conditions!$B:$AI,MATCH($B45&amp;"_slope",Conditions!$R$1:$AI$1,0)+16,FALSE)+VLOOKUP(CI$3,Conditions!$B:$AI,MATCH($B45&amp;"_intercept",Conditions!$R$1:$AI$1,0)+16,FALSE)),""),"")</f>
        <v/>
      </c>
      <c r="CJ45" s="69" t="str">
        <f>IFERROR(IF(CJ28,EXP(LN(CJ28)*VLOOKUP(CJ$3,Conditions!$B:$AI,MATCH($B45&amp;"_slope",Conditions!$R$1:$AI$1,0)+16,FALSE)+VLOOKUP(CJ$3,Conditions!$B:$AI,MATCH($B45&amp;"_intercept",Conditions!$R$1:$AI$1,0)+16,FALSE)),""),"")</f>
        <v/>
      </c>
      <c r="CK45" s="69" t="str">
        <f>IFERROR(IF(CK28,EXP(LN(CK28)*VLOOKUP(CK$3,Conditions!$B:$AI,MATCH($B45&amp;"_slope",Conditions!$R$1:$AI$1,0)+16,FALSE)+VLOOKUP(CK$3,Conditions!$B:$AI,MATCH($B45&amp;"_intercept",Conditions!$R$1:$AI$1,0)+16,FALSE)),""),"")</f>
        <v/>
      </c>
      <c r="CL45" s="69" t="str">
        <f>IFERROR(IF(CL28,EXP(LN(CL28)*VLOOKUP(CL$3,Conditions!$B:$AI,MATCH($B45&amp;"_slope",Conditions!$R$1:$AI$1,0)+16,FALSE)+VLOOKUP(CL$3,Conditions!$B:$AI,MATCH($B45&amp;"_intercept",Conditions!$R$1:$AI$1,0)+16,FALSE)),""),"")</f>
        <v/>
      </c>
      <c r="CM45" s="69" t="str">
        <f>IFERROR(IF(CM28,EXP(LN(CM28)*VLOOKUP(CM$3,Conditions!$B:$AI,MATCH($B45&amp;"_slope",Conditions!$R$1:$AI$1,0)+16,FALSE)+VLOOKUP(CM$3,Conditions!$B:$AI,MATCH($B45&amp;"_intercept",Conditions!$R$1:$AI$1,0)+16,FALSE)),""),"")</f>
        <v/>
      </c>
      <c r="CN45" s="69" t="str">
        <f>IFERROR(IF(CN28,EXP(LN(CN28)*VLOOKUP(CN$3,Conditions!$B:$AI,MATCH($B45&amp;"_slope",Conditions!$R$1:$AI$1,0)+16,FALSE)+VLOOKUP(CN$3,Conditions!$B:$AI,MATCH($B45&amp;"_intercept",Conditions!$R$1:$AI$1,0)+16,FALSE)),""),"")</f>
        <v/>
      </c>
      <c r="CO45" s="69" t="str">
        <f>IFERROR(IF(CO28,EXP(LN(CO28)*VLOOKUP(CO$3,Conditions!$B:$AI,MATCH($B45&amp;"_slope",Conditions!$R$1:$AI$1,0)+16,FALSE)+VLOOKUP(CO$3,Conditions!$B:$AI,MATCH($B45&amp;"_intercept",Conditions!$R$1:$AI$1,0)+16,FALSE)),""),"")</f>
        <v/>
      </c>
      <c r="CP45" s="69" t="str">
        <f>IFERROR(IF(CP28,EXP(LN(CP28)*VLOOKUP(CP$3,Conditions!$B:$AI,MATCH($B45&amp;"_slope",Conditions!$R$1:$AI$1,0)+16,FALSE)+VLOOKUP(CP$3,Conditions!$B:$AI,MATCH($B45&amp;"_intercept",Conditions!$R$1:$AI$1,0)+16,FALSE)),""),"")</f>
        <v/>
      </c>
      <c r="CQ45" s="69" t="str">
        <f>IFERROR(IF(CQ28,EXP(LN(CQ28)*VLOOKUP(CQ$3,Conditions!$B:$AI,MATCH($B45&amp;"_slope",Conditions!$R$1:$AI$1,0)+16,FALSE)+VLOOKUP(CQ$3,Conditions!$B:$AI,MATCH($B45&amp;"_intercept",Conditions!$R$1:$AI$1,0)+16,FALSE)),""),"")</f>
        <v/>
      </c>
      <c r="CR45" s="69" t="str">
        <f>IFERROR(IF(CR28,EXP(LN(CR28)*VLOOKUP(CR$3,Conditions!$B:$AI,MATCH($B45&amp;"_slope",Conditions!$R$1:$AI$1,0)+16,FALSE)+VLOOKUP(CR$3,Conditions!$B:$AI,MATCH($B45&amp;"_intercept",Conditions!$R$1:$AI$1,0)+16,FALSE)),""),"")</f>
        <v/>
      </c>
      <c r="CS45" s="69" t="str">
        <f>IFERROR(IF(CS28,EXP(LN(CS28)*VLOOKUP(CS$3,Conditions!$B:$AI,MATCH($B45&amp;"_slope",Conditions!$R$1:$AI$1,0)+16,FALSE)+VLOOKUP(CS$3,Conditions!$B:$AI,MATCH($B45&amp;"_intercept",Conditions!$R$1:$AI$1,0)+16,FALSE)),""),"")</f>
        <v/>
      </c>
      <c r="CT45" s="69" t="str">
        <f>IFERROR(IF(CT28,EXP(LN(CT28)*VLOOKUP(CT$3,Conditions!$B:$AI,MATCH($B45&amp;"_slope",Conditions!$R$1:$AI$1,0)+16,FALSE)+VLOOKUP(CT$3,Conditions!$B:$AI,MATCH($B45&amp;"_intercept",Conditions!$R$1:$AI$1,0)+16,FALSE)),""),"")</f>
        <v/>
      </c>
      <c r="CU45" s="69" t="str">
        <f>IFERROR(IF(CU28,EXP(LN(CU28)*VLOOKUP(CU$3,Conditions!$B:$AI,MATCH($B45&amp;"_slope",Conditions!$R$1:$AI$1,0)+16,FALSE)+VLOOKUP(CU$3,Conditions!$B:$AI,MATCH($B45&amp;"_intercept",Conditions!$R$1:$AI$1,0)+16,FALSE)),""),"")</f>
        <v/>
      </c>
      <c r="CV45" s="69" t="str">
        <f>IFERROR(IF(CV28,EXP(LN(CV28)*VLOOKUP(CV$3,Conditions!$B:$AI,MATCH($B45&amp;"_slope",Conditions!$R$1:$AI$1,0)+16,FALSE)+VLOOKUP(CV$3,Conditions!$B:$AI,MATCH($B45&amp;"_intercept",Conditions!$R$1:$AI$1,0)+16,FALSE)),""),"")</f>
        <v/>
      </c>
      <c r="CW45" s="69" t="str">
        <f>IFERROR(IF(CW28,EXP(LN(CW28)*VLOOKUP(CW$3,Conditions!$B:$AI,MATCH($B45&amp;"_slope",Conditions!$R$1:$AI$1,0)+16,FALSE)+VLOOKUP(CW$3,Conditions!$B:$AI,MATCH($B45&amp;"_intercept",Conditions!$R$1:$AI$1,0)+16,FALSE)),""),"")</f>
        <v/>
      </c>
      <c r="CX45" s="69" t="str">
        <f>IFERROR(IF(CX28,EXP(LN(CX28)*VLOOKUP(CX$3,Conditions!$B:$AI,MATCH($B45&amp;"_slope",Conditions!$R$1:$AI$1,0)+16,FALSE)+VLOOKUP(CX$3,Conditions!$B:$AI,MATCH($B45&amp;"_intercept",Conditions!$R$1:$AI$1,0)+16,FALSE)),""),"")</f>
        <v/>
      </c>
      <c r="CY45" s="69" t="str">
        <f>IFERROR(IF(CY28,EXP(LN(CY28)*VLOOKUP(CY$3,Conditions!$B:$AI,MATCH($B45&amp;"_slope",Conditions!$R$1:$AI$1,0)+16,FALSE)+VLOOKUP(CY$3,Conditions!$B:$AI,MATCH($B45&amp;"_intercept",Conditions!$R$1:$AI$1,0)+16,FALSE)),""),"")</f>
        <v/>
      </c>
      <c r="CZ45" s="69" t="str">
        <f>IFERROR(IF(CZ28,EXP(LN(CZ28)*VLOOKUP(CZ$3,Conditions!$B:$AI,MATCH($B45&amp;"_slope",Conditions!$R$1:$AI$1,0)+16,FALSE)+VLOOKUP(CZ$3,Conditions!$B:$AI,MATCH($B45&amp;"_intercept",Conditions!$R$1:$AI$1,0)+16,FALSE)),""),"")</f>
        <v/>
      </c>
      <c r="DA45" s="69" t="str">
        <f>IFERROR(IF(DA28,EXP(LN(DA28)*VLOOKUP(DA$3,Conditions!$B:$AI,MATCH($B45&amp;"_slope",Conditions!$R$1:$AI$1,0)+16,FALSE)+VLOOKUP(DA$3,Conditions!$B:$AI,MATCH($B45&amp;"_intercept",Conditions!$R$1:$AI$1,0)+16,FALSE)),""),"")</f>
        <v/>
      </c>
      <c r="DB45" s="69" t="str">
        <f>IFERROR(IF(DB28,EXP(LN(DB28)*VLOOKUP(DB$3,Conditions!$B:$AI,MATCH($B45&amp;"_slope",Conditions!$R$1:$AI$1,0)+16,FALSE)+VLOOKUP(DB$3,Conditions!$B:$AI,MATCH($B45&amp;"_intercept",Conditions!$R$1:$AI$1,0)+16,FALSE)),""),"")</f>
        <v/>
      </c>
      <c r="DC45" s="69" t="str">
        <f>IFERROR(IF(DC28,EXP(LN(DC28)*VLOOKUP(DC$3,Conditions!$B:$AI,MATCH($B45&amp;"_slope",Conditions!$R$1:$AI$1,0)+16,FALSE)+VLOOKUP(DC$3,Conditions!$B:$AI,MATCH($B45&amp;"_intercept",Conditions!$R$1:$AI$1,0)+16,FALSE)),""),"")</f>
        <v/>
      </c>
      <c r="DD45" s="69" t="str">
        <f>IFERROR(IF(DD28,EXP(LN(DD28)*VLOOKUP(DD$3,Conditions!$B:$AI,MATCH($B45&amp;"_slope",Conditions!$R$1:$AI$1,0)+16,FALSE)+VLOOKUP(DD$3,Conditions!$B:$AI,MATCH($B45&amp;"_intercept",Conditions!$R$1:$AI$1,0)+16,FALSE)),""),"")</f>
        <v/>
      </c>
      <c r="DE45" s="69" t="str">
        <f>IFERROR(IF(DE28,EXP(LN(DE28)*VLOOKUP(DE$3,Conditions!$B:$AI,MATCH($B45&amp;"_slope",Conditions!$R$1:$AI$1,0)+16,FALSE)+VLOOKUP(DE$3,Conditions!$B:$AI,MATCH($B45&amp;"_intercept",Conditions!$R$1:$AI$1,0)+16,FALSE)),""),"")</f>
        <v/>
      </c>
      <c r="DF45" s="69" t="str">
        <f>IFERROR(IF(DF28,EXP(LN(DF28)*VLOOKUP(DF$3,Conditions!$B:$AI,MATCH($B45&amp;"_slope",Conditions!$R$1:$AI$1,0)+16,FALSE)+VLOOKUP(DF$3,Conditions!$B:$AI,MATCH($B45&amp;"_intercept",Conditions!$R$1:$AI$1,0)+16,FALSE)),""),"")</f>
        <v/>
      </c>
      <c r="DG45" s="69" t="str">
        <f>IFERROR(IF(DG28,EXP(LN(DG28)*VLOOKUP(DG$3,Conditions!$B:$AI,MATCH($B45&amp;"_slope",Conditions!$R$1:$AI$1,0)+16,FALSE)+VLOOKUP(DG$3,Conditions!$B:$AI,MATCH($B45&amp;"_intercept",Conditions!$R$1:$AI$1,0)+16,FALSE)),""),"")</f>
        <v/>
      </c>
      <c r="DH45" s="69" t="str">
        <f>IFERROR(IF(DH28,EXP(LN(DH28)*VLOOKUP(DH$3,Conditions!$B:$AI,MATCH($B45&amp;"_slope",Conditions!$R$1:$AI$1,0)+16,FALSE)+VLOOKUP(DH$3,Conditions!$B:$AI,MATCH($B45&amp;"_intercept",Conditions!$R$1:$AI$1,0)+16,FALSE)),""),"")</f>
        <v/>
      </c>
      <c r="DI45" s="69" t="str">
        <f>IFERROR(IF(DI28,EXP(LN(DI28)*VLOOKUP(DI$3,Conditions!$B:$AI,MATCH($B45&amp;"_slope",Conditions!$R$1:$AI$1,0)+16,FALSE)+VLOOKUP(DI$3,Conditions!$B:$AI,MATCH($B45&amp;"_intercept",Conditions!$R$1:$AI$1,0)+16,FALSE)),""),"")</f>
        <v/>
      </c>
      <c r="DJ45" s="69" t="str">
        <f>IFERROR(IF(DJ28,EXP(LN(DJ28)*VLOOKUP(DJ$3,Conditions!$B:$AI,MATCH($B45&amp;"_slope",Conditions!$R$1:$AI$1,0)+16,FALSE)+VLOOKUP(DJ$3,Conditions!$B:$AI,MATCH($B45&amp;"_intercept",Conditions!$R$1:$AI$1,0)+16,FALSE)),""),"")</f>
        <v/>
      </c>
      <c r="DK45" s="69" t="str">
        <f>IFERROR(IF(DK28,EXP(LN(DK28)*VLOOKUP(DK$3,Conditions!$B:$AI,MATCH($B45&amp;"_slope",Conditions!$R$1:$AI$1,0)+16,FALSE)+VLOOKUP(DK$3,Conditions!$B:$AI,MATCH($B45&amp;"_intercept",Conditions!$R$1:$AI$1,0)+16,FALSE)),""),"")</f>
        <v/>
      </c>
      <c r="DL45" s="69" t="str">
        <f>IFERROR(IF(DL28,EXP(LN(DL28)*VLOOKUP(DL$3,Conditions!$B:$AI,MATCH($B45&amp;"_slope",Conditions!$R$1:$AI$1,0)+16,FALSE)+VLOOKUP(DL$3,Conditions!$B:$AI,MATCH($B45&amp;"_intercept",Conditions!$R$1:$AI$1,0)+16,FALSE)),""),"")</f>
        <v/>
      </c>
      <c r="DM45" s="69" t="str">
        <f>IFERROR(IF(DM28,EXP(LN(DM28)*VLOOKUP(DM$3,Conditions!$B:$AI,MATCH($B45&amp;"_slope",Conditions!$R$1:$AI$1,0)+16,FALSE)+VLOOKUP(DM$3,Conditions!$B:$AI,MATCH($B45&amp;"_intercept",Conditions!$R$1:$AI$1,0)+16,FALSE)),""),"")</f>
        <v/>
      </c>
      <c r="DN45" s="69" t="str">
        <f>IFERROR(IF(DN28,EXP(LN(DN28)*VLOOKUP(DN$3,Conditions!$B:$AI,MATCH($B45&amp;"_slope",Conditions!$R$1:$AI$1,0)+16,FALSE)+VLOOKUP(DN$3,Conditions!$B:$AI,MATCH($B45&amp;"_intercept",Conditions!$R$1:$AI$1,0)+16,FALSE)),""),"")</f>
        <v/>
      </c>
      <c r="DO45" s="69" t="str">
        <f>IFERROR(IF(DO28,EXP(LN(DO28)*VLOOKUP(DO$3,Conditions!$B:$AI,MATCH($B45&amp;"_slope",Conditions!$R$1:$AI$1,0)+16,FALSE)+VLOOKUP(DO$3,Conditions!$B:$AI,MATCH($B45&amp;"_intercept",Conditions!$R$1:$AI$1,0)+16,FALSE)),""),"")</f>
        <v/>
      </c>
      <c r="DP45" s="69" t="str">
        <f>IFERROR(IF(DP28,EXP(LN(DP28)*VLOOKUP(DP$3,Conditions!$B:$AI,MATCH($B45&amp;"_slope",Conditions!$R$1:$AI$1,0)+16,FALSE)+VLOOKUP(DP$3,Conditions!$B:$AI,MATCH($B45&amp;"_intercept",Conditions!$R$1:$AI$1,0)+16,FALSE)),""),"")</f>
        <v/>
      </c>
      <c r="DQ45" s="69" t="str">
        <f>IFERROR(IF(DQ28,EXP(LN(DQ28)*VLOOKUP(DQ$3,Conditions!$B:$AI,MATCH($B45&amp;"_slope",Conditions!$R$1:$AI$1,0)+16,FALSE)+VLOOKUP(DQ$3,Conditions!$B:$AI,MATCH($B45&amp;"_intercept",Conditions!$R$1:$AI$1,0)+16,FALSE)),""),"")</f>
        <v/>
      </c>
      <c r="DR45" s="69" t="str">
        <f>IFERROR(IF(DR28,EXP(LN(DR28)*VLOOKUP(DR$3,Conditions!$B:$AI,MATCH($B45&amp;"_slope",Conditions!$R$1:$AI$1,0)+16,FALSE)+VLOOKUP(DR$3,Conditions!$B:$AI,MATCH($B45&amp;"_intercept",Conditions!$R$1:$AI$1,0)+16,FALSE)),""),"")</f>
        <v/>
      </c>
      <c r="DS45" s="69" t="str">
        <f>IFERROR(IF(DS28,EXP(LN(DS28)*VLOOKUP(DS$3,Conditions!$B:$AI,MATCH($B45&amp;"_slope",Conditions!$R$1:$AI$1,0)+16,FALSE)+VLOOKUP(DS$3,Conditions!$B:$AI,MATCH($B45&amp;"_intercept",Conditions!$R$1:$AI$1,0)+16,FALSE)),""),"")</f>
        <v/>
      </c>
      <c r="DT45" s="69" t="str">
        <f>IFERROR(IF(DT28,EXP(LN(DT28)*VLOOKUP(DT$3,Conditions!$B:$AI,MATCH($B45&amp;"_slope",Conditions!$R$1:$AI$1,0)+16,FALSE)+VLOOKUP(DT$3,Conditions!$B:$AI,MATCH($B45&amp;"_intercept",Conditions!$R$1:$AI$1,0)+16,FALSE)),""),"")</f>
        <v/>
      </c>
      <c r="DU45" s="69" t="str">
        <f>IFERROR(IF(DU28,EXP(LN(DU28)*VLOOKUP(DU$3,Conditions!$B:$AI,MATCH($B45&amp;"_slope",Conditions!$R$1:$AI$1,0)+16,FALSE)+VLOOKUP(DU$3,Conditions!$B:$AI,MATCH($B45&amp;"_intercept",Conditions!$R$1:$AI$1,0)+16,FALSE)),""),"")</f>
        <v/>
      </c>
      <c r="DV45" s="69" t="str">
        <f>IFERROR(IF(DV28,EXP(LN(DV28)*VLOOKUP(DV$3,Conditions!$B:$AI,MATCH($B45&amp;"_slope",Conditions!$R$1:$AI$1,0)+16,FALSE)+VLOOKUP(DV$3,Conditions!$B:$AI,MATCH($B45&amp;"_intercept",Conditions!$R$1:$AI$1,0)+16,FALSE)),""),"")</f>
        <v/>
      </c>
      <c r="DW45" s="69" t="str">
        <f>IFERROR(IF(DW28,EXP(LN(DW28)*VLOOKUP(DW$3,Conditions!$B:$AI,MATCH($B45&amp;"_slope",Conditions!$R$1:$AI$1,0)+16,FALSE)+VLOOKUP(DW$3,Conditions!$B:$AI,MATCH($B45&amp;"_intercept",Conditions!$R$1:$AI$1,0)+16,FALSE)),""),"")</f>
        <v/>
      </c>
      <c r="DX45" s="69" t="str">
        <f>IFERROR(IF(DX28,EXP(LN(DX28)*VLOOKUP(DX$3,Conditions!$B:$AI,MATCH($B45&amp;"_slope",Conditions!$R$1:$AI$1,0)+16,FALSE)+VLOOKUP(DX$3,Conditions!$B:$AI,MATCH($B45&amp;"_intercept",Conditions!$R$1:$AI$1,0)+16,FALSE)),""),"")</f>
        <v/>
      </c>
      <c r="DZ45" s="56" t="s">
        <v>100</v>
      </c>
      <c r="EA45" s="69" t="str">
        <f>IFERROR(IF(EA27,EXP(LN(EA27)*VLOOKUP(EA$3,Conditions!$B:$AI,MATCH($B45&amp;"_slope",Conditions!$R$1:$AI$1,0)+16,FALSE)+VLOOKUP(EA$3,Conditions!$B:$AI,MATCH($B45&amp;"_intercept",Conditions!$R$1:$AI$1,0)+16,FALSE)),""),"")</f>
        <v/>
      </c>
      <c r="EB45" s="69" t="str">
        <f>IFERROR(IF(EB27,EB27*VLOOKUP(EB$3,Conditions!$B:$AI,MATCH($B45&amp;"_slope",Conditions!$R$1:$AI$1,0)+16,FALSE)+VLOOKUP(EB$3,Conditions!$B:$AI,MATCH($B45&amp;"_intercept",Conditions!$R$1:$AI$1,0)+16,FALSE),""),"")</f>
        <v/>
      </c>
      <c r="EC45" s="69" t="str">
        <f>IFERROR(IF(EC27,EC27*VLOOKUP(EC$3,Conditions!$B:$AI,MATCH($B45&amp;"_slope",Conditions!$R$1:$AI$1,0)+16,FALSE)+VLOOKUP(EC$3,Conditions!$B:$AI,MATCH($B45&amp;"_intercept",Conditions!$R$1:$AI$1,0)+16,FALSE),""),"")</f>
        <v/>
      </c>
      <c r="ED45" s="69" t="str">
        <f>IFERROR(IF(ED27,ED27*VLOOKUP(ED$3,Conditions!$B:$AI,MATCH($B45&amp;"_slope",Conditions!$R$1:$AI$1,0)+16,FALSE)+VLOOKUP(ED$3,Conditions!$B:$AI,MATCH($B45&amp;"_intercept",Conditions!$R$1:$AI$1,0)+16,FALSE),""),"")</f>
        <v/>
      </c>
      <c r="EE45" s="69" t="str">
        <f>IFERROR(IF(EE27,EE27*VLOOKUP(EE$3,Conditions!$B:$AI,MATCH($B45&amp;"_slope",Conditions!$R$1:$AI$1,0)+16,FALSE)+VLOOKUP(EE$3,Conditions!$B:$AI,MATCH($B45&amp;"_intercept",Conditions!$R$1:$AI$1,0)+16,FALSE),""),"")</f>
        <v/>
      </c>
      <c r="EF45" s="69" t="str">
        <f>IFERROR(IF(EF27,EF27*VLOOKUP(EF$3,Conditions!$B:$AI,MATCH($B45&amp;"_slope",Conditions!$R$1:$AI$1,0)+16,FALSE)+VLOOKUP(EF$3,Conditions!$B:$AI,MATCH($B45&amp;"_intercept",Conditions!$R$1:$AI$1,0)+16,FALSE),""),"")</f>
        <v/>
      </c>
      <c r="EG45" s="69" t="str">
        <f>IFERROR(IF(EG27,EG27*VLOOKUP(EG$3,Conditions!$B:$AI,MATCH($B45&amp;"_slope",Conditions!$R$1:$AI$1,0)+16,FALSE)+VLOOKUP(EG$3,Conditions!$B:$AI,MATCH($B45&amp;"_intercept",Conditions!$R$1:$AI$1,0)+16,FALSE),""),"")</f>
        <v/>
      </c>
      <c r="EH45" s="69" t="str">
        <f>IFERROR(IF(EH27,EH27*VLOOKUP(EH$3,Conditions!$B:$AI,MATCH($B45&amp;"_slope",Conditions!$R$1:$AI$1,0)+16,FALSE)+VLOOKUP(EH$3,Conditions!$B:$AI,MATCH($B45&amp;"_intercept",Conditions!$R$1:$AI$1,0)+16,FALSE),""),"")</f>
        <v/>
      </c>
      <c r="EI45" s="69" t="str">
        <f>IFERROR(IF(EI27,EI27*VLOOKUP(EI$3,Conditions!$B:$AI,MATCH($B45&amp;"_slope",Conditions!$R$1:$AI$1,0)+16,FALSE)+VLOOKUP(EI$3,Conditions!$B:$AI,MATCH($B45&amp;"_intercept",Conditions!$R$1:$AI$1,0)+16,FALSE),""),"")</f>
        <v/>
      </c>
      <c r="EJ45" s="69" t="str">
        <f>IFERROR(IF(EJ27,EJ27*VLOOKUP(EJ$3,Conditions!$B:$AI,MATCH($B45&amp;"_slope",Conditions!$R$1:$AI$1,0)+16,FALSE)+VLOOKUP(EJ$3,Conditions!$B:$AI,MATCH($B45&amp;"_intercept",Conditions!$R$1:$AI$1,0)+16,FALSE),""),"")</f>
        <v/>
      </c>
      <c r="EK45" s="69" t="str">
        <f>IFERROR(IF(EK27,EK27*VLOOKUP(EK$3,Conditions!$B:$AI,MATCH($B45&amp;"_slope",Conditions!$R$1:$AI$1,0)+16,FALSE)+VLOOKUP(EK$3,Conditions!$B:$AI,MATCH($B45&amp;"_intercept",Conditions!$R$1:$AI$1,0)+16,FALSE),""),"")</f>
        <v/>
      </c>
      <c r="EL45" s="69" t="str">
        <f>IFERROR(IF(EL27,EL27*VLOOKUP(EL$3,Conditions!$B:$AI,MATCH($B45&amp;"_slope",Conditions!$R$1:$AI$1,0)+16,FALSE)+VLOOKUP(EL$3,Conditions!$B:$AI,MATCH($B45&amp;"_intercept",Conditions!$R$1:$AI$1,0)+16,FALSE),""),"")</f>
        <v/>
      </c>
      <c r="EM45" s="69" t="str">
        <f>IFERROR(IF(EM27,EM27*VLOOKUP(EM$3,Conditions!$B:$AI,MATCH($B45&amp;"_slope",Conditions!$R$1:$AI$1,0)+16,FALSE)+VLOOKUP(EM$3,Conditions!$B:$AI,MATCH($B45&amp;"_intercept",Conditions!$R$1:$AI$1,0)+16,FALSE),""),"")</f>
        <v/>
      </c>
      <c r="EN45" s="69"/>
      <c r="EO45" s="69"/>
      <c r="EP45" s="69"/>
    </row>
    <row r="46" spans="1:146" s="73" customFormat="1" x14ac:dyDescent="0.2">
      <c r="A46" s="71"/>
      <c r="B46" s="49" t="s">
        <v>80</v>
      </c>
      <c r="C46" s="78">
        <v>3</v>
      </c>
      <c r="D46" s="69">
        <f>IFERROR(IF(D28,EXP(LN(D28)*VLOOKUP(D$3,Conditions!$B:$AI,MATCH($B46&amp;"_slope",Conditions!$R$1:$AI$1,0)+16,FALSE)+VLOOKUP(D$3,Conditions!$B:$AI,MATCH($B46&amp;"_intercept",Conditions!$R$1:$AI$1,0)+16,FALSE)),""),"")</f>
        <v>0.29871759304283863</v>
      </c>
      <c r="E46" s="69">
        <f>IFERROR(IF(E28,EXP(LN(E28)*VLOOKUP(E$3,Conditions!$B:$AI,MATCH($B46&amp;"_slope",Conditions!$R$1:$AI$1,0)+16,FALSE)+VLOOKUP(E$3,Conditions!$B:$AI,MATCH($B46&amp;"_intercept",Conditions!$R$1:$AI$1,0)+16,FALSE)),""),"")</f>
        <v>0.29894556602813777</v>
      </c>
      <c r="F46" s="69">
        <f>IFERROR(IF(F28,EXP(LN(F28)*VLOOKUP(F$3,Conditions!$B:$AI,MATCH($B46&amp;"_slope",Conditions!$R$1:$AI$1,0)+16,FALSE)+VLOOKUP(F$3,Conditions!$B:$AI,MATCH($B46&amp;"_intercept",Conditions!$R$1:$AI$1,0)+16,FALSE)),""),"")</f>
        <v>0.29883800730091975</v>
      </c>
      <c r="G46" s="69">
        <f>IFERROR(IF(G28,EXP(LN(G28)*VLOOKUP(G$3,Conditions!$B:$AI,MATCH($B46&amp;"_slope",Conditions!$R$1:$AI$1,0)+16,FALSE)+VLOOKUP(G$3,Conditions!$B:$AI,MATCH($B46&amp;"_intercept",Conditions!$R$1:$AI$1,0)+16,FALSE)),""),"")</f>
        <v>0.2949722112672068</v>
      </c>
      <c r="H46" s="69">
        <f>IFERROR(IF(H28,EXP(LN(H28)*VLOOKUP(H$3,Conditions!$B:$AI,MATCH($B46&amp;"_slope",Conditions!$R$1:$AI$1,0)+16,FALSE)+VLOOKUP(H$3,Conditions!$B:$AI,MATCH($B46&amp;"_intercept",Conditions!$R$1:$AI$1,0)+16,FALSE)),""),"")</f>
        <v>0.29799606459883082</v>
      </c>
      <c r="I46" s="69">
        <f>IFERROR(IF(I28,EXP(LN(I28)*VLOOKUP(I$3,Conditions!$B:$AI,MATCH($B46&amp;"_slope",Conditions!$R$1:$AI$1,0)+16,FALSE)+VLOOKUP(I$3,Conditions!$B:$AI,MATCH($B46&amp;"_intercept",Conditions!$R$1:$AI$1,0)+16,FALSE)),""),"")</f>
        <v>0.28865758804263353</v>
      </c>
      <c r="J46" s="69">
        <f>IFERROR(IF(J28,EXP(LN(J28)*VLOOKUP(J$3,Conditions!$B:$AI,MATCH($B46&amp;"_slope",Conditions!$R$1:$AI$1,0)+16,FALSE)+VLOOKUP(J$3,Conditions!$B:$AI,MATCH($B46&amp;"_intercept",Conditions!$R$1:$AI$1,0)+16,FALSE)),""),"")</f>
        <v>0.28931772844045756</v>
      </c>
      <c r="K46" s="69">
        <f>IFERROR(IF(K28,EXP(LN(K28)*VLOOKUP(K$3,Conditions!$B:$AI,MATCH($B46&amp;"_slope",Conditions!$R$1:$AI$1,0)+16,FALSE)+VLOOKUP(K$3,Conditions!$B:$AI,MATCH($B46&amp;"_intercept",Conditions!$R$1:$AI$1,0)+16,FALSE)),""),"")</f>
        <v>0.29083525375802227</v>
      </c>
      <c r="L46" s="69">
        <f>IFERROR(IF(L28,EXP(LN(L28)*VLOOKUP(L$3,Conditions!$B:$AI,MATCH($B46&amp;"_slope",Conditions!$R$1:$AI$1,0)+16,FALSE)+VLOOKUP(L$3,Conditions!$B:$AI,MATCH($B46&amp;"_intercept",Conditions!$R$1:$AI$1,0)+16,FALSE)),""),"")</f>
        <v>0.29180367399256402</v>
      </c>
      <c r="M46" s="69">
        <f>IFERROR(IF(M28,EXP(LN(M28)*VLOOKUP(M$3,Conditions!$B:$AI,MATCH($B46&amp;"_slope",Conditions!$R$1:$AI$1,0)+16,FALSE)+VLOOKUP(M$3,Conditions!$B:$AI,MATCH($B46&amp;"_intercept",Conditions!$R$1:$AI$1,0)+16,FALSE)),""),"")</f>
        <v>0.2447551526294055</v>
      </c>
      <c r="N46" s="69" t="str">
        <f>IFERROR(IF(N28,EXP(LN(N28)*VLOOKUP(N$3,Conditions!$B:$AI,MATCH($B46&amp;"_slope",Conditions!$R$1:$AI$1,0)+16,FALSE)+VLOOKUP(N$3,Conditions!$B:$AI,MATCH($B46&amp;"_intercept",Conditions!$R$1:$AI$1,0)+16,FALSE)),""),"")</f>
        <v/>
      </c>
      <c r="O46" s="69" t="str">
        <f>IFERROR(IF(O28,EXP(LN(O28)*VLOOKUP(O$3,Conditions!$B:$AI,MATCH($B46&amp;"_slope",Conditions!$R$1:$AI$1,0)+16,FALSE)+VLOOKUP(O$3,Conditions!$B:$AI,MATCH($B46&amp;"_intercept",Conditions!$R$1:$AI$1,0)+16,FALSE)),""),"")</f>
        <v/>
      </c>
      <c r="P46" s="69" t="str">
        <f>IFERROR(IF(P28,EXP(LN(P28)*VLOOKUP(P$3,Conditions!$B:$AI,MATCH($B46&amp;"_slope",Conditions!$R$1:$AI$1,0)+16,FALSE)+VLOOKUP(P$3,Conditions!$B:$AI,MATCH($B46&amp;"_intercept",Conditions!$R$1:$AI$1,0)+16,FALSE)),""),"")</f>
        <v/>
      </c>
      <c r="Q46" s="69" t="str">
        <f>IFERROR(IF(Q28,EXP(LN(Q28)*VLOOKUP(Q$3,Conditions!$B:$AI,MATCH($B46&amp;"_slope",Conditions!$R$1:$AI$1,0)+16,FALSE)+VLOOKUP(Q$3,Conditions!$B:$AI,MATCH($B46&amp;"_intercept",Conditions!$R$1:$AI$1,0)+16,FALSE)),""),"")</f>
        <v/>
      </c>
      <c r="R46" s="69" t="str">
        <f>IFERROR(IF(R28,EXP(LN(R28)*VLOOKUP(R$3,Conditions!$B:$AI,MATCH($B46&amp;"_slope",Conditions!$R$1:$AI$1,0)+16,FALSE)+VLOOKUP(R$3,Conditions!$B:$AI,MATCH($B46&amp;"_intercept",Conditions!$R$1:$AI$1,0)+16,FALSE)),""),"")</f>
        <v/>
      </c>
      <c r="S46" s="69">
        <f>IFERROR(IF(S28,EXP(LN(S28)*VLOOKUP(S$3,Conditions!$B:$AI,MATCH($B46&amp;"_slope",Conditions!$R$1:$AI$1,0)+16,FALSE)+VLOOKUP(S$3,Conditions!$B:$AI,MATCH($B46&amp;"_intercept",Conditions!$R$1:$AI$1,0)+16,FALSE)),""),"")</f>
        <v>0.23543275212836068</v>
      </c>
      <c r="T46" s="69">
        <f>IFERROR(IF(T28,EXP(LN(T28)*VLOOKUP(T$3,Conditions!$B:$AI,MATCH($B46&amp;"_slope",Conditions!$R$1:$AI$1,0)+16,FALSE)+VLOOKUP(T$3,Conditions!$B:$AI,MATCH($B46&amp;"_intercept",Conditions!$R$1:$AI$1,0)+16,FALSE)),""),"")</f>
        <v>0.23555720032136754</v>
      </c>
      <c r="U46" s="69">
        <f>IFERROR(IF(U28,EXP(LN(U28)*VLOOKUP(U$3,Conditions!$B:$AI,MATCH($B46&amp;"_slope",Conditions!$R$1:$AI$1,0)+16,FALSE)+VLOOKUP(U$3,Conditions!$B:$AI,MATCH($B46&amp;"_intercept",Conditions!$R$1:$AI$1,0)+16,FALSE)),""),"")</f>
        <v>0.23535149881865466</v>
      </c>
      <c r="V46" s="69">
        <f>IFERROR(IF(V28,EXP(LN(V28)*VLOOKUP(V$3,Conditions!$B:$AI,MATCH($B46&amp;"_slope",Conditions!$R$1:$AI$1,0)+16,FALSE)+VLOOKUP(V$3,Conditions!$B:$AI,MATCH($B46&amp;"_intercept",Conditions!$R$1:$AI$1,0)+16,FALSE)),""),"")</f>
        <v>0.23562028007693189</v>
      </c>
      <c r="W46" s="69">
        <f>IFERROR(IF(W28,EXP(LN(W28)*VLOOKUP(W$3,Conditions!$B:$AI,MATCH($B46&amp;"_slope",Conditions!$R$1:$AI$1,0)+16,FALSE)+VLOOKUP(W$3,Conditions!$B:$AI,MATCH($B46&amp;"_intercept",Conditions!$R$1:$AI$1,0)+16,FALSE)),""),"")</f>
        <v>0.23557708426059926</v>
      </c>
      <c r="X46" s="69">
        <f>IFERROR(IF(X28,EXP(LN(X28)*VLOOKUP(X$3,Conditions!$B:$AI,MATCH($B46&amp;"_slope",Conditions!$R$1:$AI$1,0)+16,FALSE)+VLOOKUP(X$3,Conditions!$B:$AI,MATCH($B46&amp;"_intercept",Conditions!$R$1:$AI$1,0)+16,FALSE)),""),"")</f>
        <v>0.24825736891687419</v>
      </c>
      <c r="Y46" s="69">
        <f>IFERROR(IF(Y28,EXP(LN(Y28)*VLOOKUP(Y$3,Conditions!$B:$AI,MATCH($B46&amp;"_slope",Conditions!$R$1:$AI$1,0)+16,FALSE)+VLOOKUP(Y$3,Conditions!$B:$AI,MATCH($B46&amp;"_intercept",Conditions!$R$1:$AI$1,0)+16,FALSE)),""),"")</f>
        <v>0.24869896432064012</v>
      </c>
      <c r="Z46" s="69">
        <f>IFERROR(IF(Z28,EXP(LN(Z28)*VLOOKUP(Z$3,Conditions!$B:$AI,MATCH($B46&amp;"_slope",Conditions!$R$1:$AI$1,0)+16,FALSE)+VLOOKUP(Z$3,Conditions!$B:$AI,MATCH($B46&amp;"_intercept",Conditions!$R$1:$AI$1,0)+16,FALSE)),""),"")</f>
        <v>0.24839819209284938</v>
      </c>
      <c r="AA46" s="69">
        <f>IFERROR(IF(AA28,EXP(LN(AA28)*VLOOKUP(AA$3,Conditions!$B:$AI,MATCH($B46&amp;"_slope",Conditions!$R$1:$AI$1,0)+16,FALSE)+VLOOKUP(AA$3,Conditions!$B:$AI,MATCH($B46&amp;"_intercept",Conditions!$R$1:$AI$1,0)+16,FALSE)),""),"")</f>
        <v>0.24869896432064012</v>
      </c>
      <c r="AB46" s="69">
        <f>IFERROR(IF(AB28,EXP(LN(AB28)*VLOOKUP(AB$3,Conditions!$B:$AI,MATCH($B46&amp;"_slope",Conditions!$R$1:$AI$1,0)+16,FALSE)+VLOOKUP(AB$3,Conditions!$B:$AI,MATCH($B46&amp;"_intercept",Conditions!$R$1:$AI$1,0)+16,FALSE)),""),"")</f>
        <v>0.24839819209284938</v>
      </c>
      <c r="AC46" s="69">
        <f>IFERROR(IF(AC28,EXP(LN(AC28)*VLOOKUP(AC$3,Conditions!$B:$AI,MATCH($B46&amp;"_slope",Conditions!$R$1:$AI$1,0)+16,FALSE)+VLOOKUP(AC$3,Conditions!$B:$AI,MATCH($B46&amp;"_intercept",Conditions!$R$1:$AI$1,0)+16,FALSE)),""),"")</f>
        <v>0.28304970554024178</v>
      </c>
      <c r="AD46" s="69">
        <f>IFERROR(IF(AD28,EXP(LN(AD28)*VLOOKUP(AD$3,Conditions!$B:$AI,MATCH($B46&amp;"_slope",Conditions!$R$1:$AI$1,0)+16,FALSE)+VLOOKUP(AD$3,Conditions!$B:$AI,MATCH($B46&amp;"_intercept",Conditions!$R$1:$AI$1,0)+16,FALSE)),""),"")</f>
        <v>0.283341477650083</v>
      </c>
      <c r="AE46" s="69">
        <f>IFERROR(IF(AE28,EXP(LN(AE28)*VLOOKUP(AE$3,Conditions!$B:$AI,MATCH($B46&amp;"_slope",Conditions!$R$1:$AI$1,0)+16,FALSE)+VLOOKUP(AE$3,Conditions!$B:$AI,MATCH($B46&amp;"_intercept",Conditions!$R$1:$AI$1,0)+16,FALSE)),""),"")</f>
        <v>0.2837302545099219</v>
      </c>
      <c r="AF46" s="69">
        <f>IFERROR(IF(AF28,EXP(LN(AF28)*VLOOKUP(AF$3,Conditions!$B:$AI,MATCH($B46&amp;"_slope",Conditions!$R$1:$AI$1,0)+16,FALSE)+VLOOKUP(AF$3,Conditions!$B:$AI,MATCH($B46&amp;"_intercept",Conditions!$R$1:$AI$1,0)+16,FALSE)),""),"")</f>
        <v>0.283341477650083</v>
      </c>
      <c r="AG46" s="69">
        <f>IFERROR(IF(AG28,EXP(LN(AG28)*VLOOKUP(AG$3,Conditions!$B:$AI,MATCH($B46&amp;"_slope",Conditions!$R$1:$AI$1,0)+16,FALSE)+VLOOKUP(AG$3,Conditions!$B:$AI,MATCH($B46&amp;"_intercept",Conditions!$R$1:$AI$1,0)+16,FALSE)),""),"")</f>
        <v>0.2837302545099219</v>
      </c>
      <c r="AH46" s="69">
        <f>IFERROR(IF(AH28,EXP(LN(AH28)*VLOOKUP(AH$3,Conditions!$B:$AI,MATCH($B46&amp;"_slope",Conditions!$R$1:$AI$1,0)+16,FALSE)+VLOOKUP(AH$3,Conditions!$B:$AI,MATCH($B46&amp;"_intercept",Conditions!$R$1:$AI$1,0)+16,FALSE)),""),"")</f>
        <v>2.1978905710399332</v>
      </c>
      <c r="AI46" s="69">
        <f>IFERROR(IF(AI28,EXP(LN(AI28)*VLOOKUP(AI$3,Conditions!$B:$AI,MATCH($B46&amp;"_slope",Conditions!$R$1:$AI$1,0)+16,FALSE)+VLOOKUP(AI$3,Conditions!$B:$AI,MATCH($B46&amp;"_intercept",Conditions!$R$1:$AI$1,0)+16,FALSE)),""),"")</f>
        <v>0.24879192611318024</v>
      </c>
      <c r="AJ46" s="69">
        <f>IFERROR(IF(AJ28,EXP(LN(AJ28)*VLOOKUP(AJ$3,Conditions!$B:$AI,MATCH($B46&amp;"_slope",Conditions!$R$1:$AI$1,0)+16,FALSE)+VLOOKUP(AJ$3,Conditions!$B:$AI,MATCH($B46&amp;"_intercept",Conditions!$R$1:$AI$1,0)+16,FALSE)),""),"")</f>
        <v>0.24875501504871866</v>
      </c>
      <c r="AK46" s="69">
        <f>IFERROR(IF(AK28,EXP(LN(AK28)*VLOOKUP(AK$3,Conditions!$B:$AI,MATCH($B46&amp;"_slope",Conditions!$R$1:$AI$1,0)+16,FALSE)+VLOOKUP(AK$3,Conditions!$B:$AI,MATCH($B46&amp;"_intercept",Conditions!$R$1:$AI$1,0)+16,FALSE)),""),"")</f>
        <v>0.24879192611318024</v>
      </c>
      <c r="AL46" s="69">
        <f>IFERROR(IF(AL28,EXP(LN(AL28)*VLOOKUP(AL$3,Conditions!$B:$AI,MATCH($B46&amp;"_slope",Conditions!$R$1:$AI$1,0)+16,FALSE)+VLOOKUP(AL$3,Conditions!$B:$AI,MATCH($B46&amp;"_intercept",Conditions!$R$1:$AI$1,0)+16,FALSE)),""),"")</f>
        <v>0.24875501504871866</v>
      </c>
      <c r="AM46" s="69" t="str">
        <f>IFERROR(IF(AM28,EXP(LN(AM28)*VLOOKUP(AM$3,Conditions!$B:$AI,MATCH($B46&amp;"_slope",Conditions!$R$1:$AI$1,0)+16,FALSE)+VLOOKUP(AM$3,Conditions!$B:$AI,MATCH($B46&amp;"_intercept",Conditions!$R$1:$AI$1,0)+16,FALSE)),""),"")</f>
        <v/>
      </c>
      <c r="AN46" s="69" t="str">
        <f>IFERROR(IF(AN28,EXP(LN(AN28)*VLOOKUP(AN$3,Conditions!$B:$AI,MATCH($B46&amp;"_slope",Conditions!$R$1:$AI$1,0)+16,FALSE)+VLOOKUP(AN$3,Conditions!$B:$AI,MATCH($B46&amp;"_intercept",Conditions!$R$1:$AI$1,0)+16,FALSE)),""),"")</f>
        <v/>
      </c>
      <c r="AO46" s="69" t="str">
        <f>IFERROR(IF(AO28,EXP(LN(AO28)*VLOOKUP(AO$3,Conditions!$B:$AI,MATCH($B46&amp;"_slope",Conditions!$R$1:$AI$1,0)+16,FALSE)+VLOOKUP(AO$3,Conditions!$B:$AI,MATCH($B46&amp;"_intercept",Conditions!$R$1:$AI$1,0)+16,FALSE)),""),"")</f>
        <v/>
      </c>
      <c r="AP46" s="69" t="str">
        <f>IFERROR(IF(AP28,EXP(LN(AP28)*VLOOKUP(AP$3,Conditions!$B:$AI,MATCH($B46&amp;"_slope",Conditions!$R$1:$AI$1,0)+16,FALSE)+VLOOKUP(AP$3,Conditions!$B:$AI,MATCH($B46&amp;"_intercept",Conditions!$R$1:$AI$1,0)+16,FALSE)),""),"")</f>
        <v/>
      </c>
      <c r="AQ46" s="69" t="str">
        <f>IFERROR(IF(AQ28,EXP(LN(AQ28)*VLOOKUP(AQ$3,Conditions!$B:$AI,MATCH($B46&amp;"_slope",Conditions!$R$1:$AI$1,0)+16,FALSE)+VLOOKUP(AQ$3,Conditions!$B:$AI,MATCH($B46&amp;"_intercept",Conditions!$R$1:$AI$1,0)+16,FALSE)),""),"")</f>
        <v/>
      </c>
      <c r="AR46" s="69">
        <f>IFERROR(IF(AR28,EXP(LN(AR28)*VLOOKUP(AR$3,Conditions!$B:$AI,MATCH($B46&amp;"_slope",Conditions!$R$1:$AI$1,0)+16,FALSE)+VLOOKUP(AR$3,Conditions!$B:$AI,MATCH($B46&amp;"_intercept",Conditions!$R$1:$AI$1,0)+16,FALSE)),""),"")</f>
        <v>0.18161459337856969</v>
      </c>
      <c r="AS46" s="69">
        <f>IFERROR(IF(AS28,EXP(LN(AS28)*VLOOKUP(AS$3,Conditions!$B:$AI,MATCH($B46&amp;"_slope",Conditions!$R$1:$AI$1,0)+16,FALSE)+VLOOKUP(AS$3,Conditions!$B:$AI,MATCH($B46&amp;"_intercept",Conditions!$R$1:$AI$1,0)+16,FALSE)),""),"")</f>
        <v>0.18135225541841679</v>
      </c>
      <c r="AT46" s="69">
        <f>IFERROR(IF(AT28,EXP(LN(AT28)*VLOOKUP(AT$3,Conditions!$B:$AI,MATCH($B46&amp;"_slope",Conditions!$R$1:$AI$1,0)+16,FALSE)+VLOOKUP(AT$3,Conditions!$B:$AI,MATCH($B46&amp;"_intercept",Conditions!$R$1:$AI$1,0)+16,FALSE)),""),"")</f>
        <v>0.18190891520025501</v>
      </c>
      <c r="AU46" s="69">
        <f>IFERROR(IF(AU28,EXP(LN(AU28)*VLOOKUP(AU$3,Conditions!$B:$AI,MATCH($B46&amp;"_slope",Conditions!$R$1:$AI$1,0)+16,FALSE)+VLOOKUP(AU$3,Conditions!$B:$AI,MATCH($B46&amp;"_intercept",Conditions!$R$1:$AI$1,0)+16,FALSE)),""),"")</f>
        <v>0.18135225541841679</v>
      </c>
      <c r="AV46" s="69">
        <f>IFERROR(IF(AV28,EXP(LN(AV28)*VLOOKUP(AV$3,Conditions!$B:$AI,MATCH($B46&amp;"_slope",Conditions!$R$1:$AI$1,0)+16,FALSE)+VLOOKUP(AV$3,Conditions!$B:$AI,MATCH($B46&amp;"_intercept",Conditions!$R$1:$AI$1,0)+16,FALSE)),""),"")</f>
        <v>0.18190891520025501</v>
      </c>
      <c r="AW46" s="69">
        <f>IFERROR(IF(AW28,EXP(LN(AW28)*VLOOKUP(AW$3,Conditions!$B:$AI,MATCH($B46&amp;"_slope",Conditions!$R$1:$AI$1,0)+16,FALSE)+VLOOKUP(AW$3,Conditions!$B:$AI,MATCH($B46&amp;"_intercept",Conditions!$R$1:$AI$1,0)+16,FALSE)),""),"")</f>
        <v>9.6322026628063995E-2</v>
      </c>
      <c r="AX46" s="69">
        <f>IFERROR(IF(AX28,EXP(LN(AX28)*VLOOKUP(AX$3,Conditions!$B:$AI,MATCH($B46&amp;"_slope",Conditions!$R$1:$AI$1,0)+16,FALSE)+VLOOKUP(AX$3,Conditions!$B:$AI,MATCH($B46&amp;"_intercept",Conditions!$R$1:$AI$1,0)+16,FALSE)),""),"")</f>
        <v>9.6531543889028099E-2</v>
      </c>
      <c r="AY46" s="69">
        <f>IFERROR(IF(AY28,EXP(LN(AY28)*VLOOKUP(AY$3,Conditions!$B:$AI,MATCH($B46&amp;"_slope",Conditions!$R$1:$AI$1,0)+16,FALSE)+VLOOKUP(AY$3,Conditions!$B:$AI,MATCH($B46&amp;"_intercept",Conditions!$R$1:$AI$1,0)+16,FALSE)),""),"")</f>
        <v>9.6406774236577578E-2</v>
      </c>
      <c r="AZ46" s="69">
        <f>IFERROR(IF(AZ28,EXP(LN(AZ28)*VLOOKUP(AZ$3,Conditions!$B:$AI,MATCH($B46&amp;"_slope",Conditions!$R$1:$AI$1,0)+16,FALSE)+VLOOKUP(AZ$3,Conditions!$B:$AI,MATCH($B46&amp;"_intercept",Conditions!$R$1:$AI$1,0)+16,FALSE)),""),"")</f>
        <v>9.6417592776459934E-2</v>
      </c>
      <c r="BA46" s="69">
        <f>IFERROR(IF(BA28,EXP(LN(BA28)*VLOOKUP(BA$3,Conditions!$B:$AI,MATCH($B46&amp;"_slope",Conditions!$R$1:$AI$1,0)+16,FALSE)+VLOOKUP(BA$3,Conditions!$B:$AI,MATCH($B46&amp;"_intercept",Conditions!$R$1:$AI$1,0)+16,FALSE)),""),"")</f>
        <v>9.6423723251876856E-2</v>
      </c>
      <c r="BB46" s="69">
        <f>IFERROR(IF(BB28,EXP(LN(BB28)*VLOOKUP(BB$3,Conditions!$B:$AI,MATCH($B46&amp;"_slope",Conditions!$R$1:$AI$1,0)+16,FALSE)+VLOOKUP(BB$3,Conditions!$B:$AI,MATCH($B46&amp;"_intercept",Conditions!$R$1:$AI$1,0)+16,FALSE)),""),"")</f>
        <v>9.6137009724448844E-2</v>
      </c>
      <c r="BC46" s="69">
        <f>IFERROR(IF(BC28,EXP(LN(BC28)*VLOOKUP(BC$3,Conditions!$B:$AI,MATCH($B46&amp;"_slope",Conditions!$R$1:$AI$1,0)+16,FALSE)+VLOOKUP(BC$3,Conditions!$B:$AI,MATCH($B46&amp;"_intercept",Conditions!$R$1:$AI$1,0)+16,FALSE)),""),"")</f>
        <v>9.6632506863714426E-2</v>
      </c>
      <c r="BD46" s="69" t="str">
        <f>IFERROR(IF(BD28,EXP(LN(BD28)*VLOOKUP(BD$3,Conditions!$B:$AI,MATCH($B46&amp;"_slope",Conditions!$R$1:$AI$1,0)+16,FALSE)+VLOOKUP(BD$3,Conditions!$B:$AI,MATCH($B46&amp;"_intercept",Conditions!$R$1:$AI$1,0)+16,FALSE)),""),"")</f>
        <v/>
      </c>
      <c r="BE46" s="69" t="str">
        <f>IFERROR(IF(BE28,EXP(LN(BE28)*VLOOKUP(BE$3,Conditions!$B:$AI,MATCH($B46&amp;"_slope",Conditions!$R$1:$AI$1,0)+16,FALSE)+VLOOKUP(BE$3,Conditions!$B:$AI,MATCH($B46&amp;"_intercept",Conditions!$R$1:$AI$1,0)+16,FALSE)),""),"")</f>
        <v/>
      </c>
      <c r="BF46" s="69" t="str">
        <f>IFERROR(IF(BF28,EXP(LN(BF28)*VLOOKUP(BF$3,Conditions!$B:$AI,MATCH($B46&amp;"_slope",Conditions!$R$1:$AI$1,0)+16,FALSE)+VLOOKUP(BF$3,Conditions!$B:$AI,MATCH($B46&amp;"_intercept",Conditions!$R$1:$AI$1,0)+16,FALSE)),""),"")</f>
        <v/>
      </c>
      <c r="BG46" s="69">
        <f>IFERROR(IF(BG28,EXP(LN(BG28)*VLOOKUP(BG$3,Conditions!$B:$AI,MATCH($B46&amp;"_slope",Conditions!$R$1:$AI$1,0)+16,FALSE)+VLOOKUP(BG$3,Conditions!$B:$AI,MATCH($B46&amp;"_intercept",Conditions!$R$1:$AI$1,0)+16,FALSE)),""),"")</f>
        <v>9.6491517626164716E-2</v>
      </c>
      <c r="BH46" s="69">
        <f>IFERROR(IF(BH28,EXP(LN(BH28)*VLOOKUP(BH$3,Conditions!$B:$AI,MATCH($B46&amp;"_slope",Conditions!$R$1:$AI$1,0)+16,FALSE)+VLOOKUP(BH$3,Conditions!$B:$AI,MATCH($B46&amp;"_intercept",Conditions!$R$1:$AI$1,0)+16,FALSE)),""),"")</f>
        <v>9.6545967537133431E-2</v>
      </c>
      <c r="BI46" s="69">
        <f>IFERROR(IF(BI28,EXP(LN(BI28)*VLOOKUP(BI$3,Conditions!$B:$AI,MATCH($B46&amp;"_slope",Conditions!$R$1:$AI$1,0)+16,FALSE)+VLOOKUP(BI$3,Conditions!$B:$AI,MATCH($B46&amp;"_intercept",Conditions!$R$1:$AI$1,0)+16,FALSE)),""),"")</f>
        <v>9.6613396473506571E-2</v>
      </c>
      <c r="BJ46" s="69" t="str">
        <f>IFERROR(IF(BJ28,EXP(LN(BJ28)*VLOOKUP(BJ$3,Conditions!$B:$AI,MATCH($B46&amp;"_slope",Conditions!$R$1:$AI$1,0)+16,FALSE)+VLOOKUP(BJ$3,Conditions!$B:$AI,MATCH($B46&amp;"_intercept",Conditions!$R$1:$AI$1,0)+16,FALSE)),""),"")</f>
        <v/>
      </c>
      <c r="BK46" s="69" t="str">
        <f>IFERROR(IF(BK28,EXP(LN(BK28)*VLOOKUP(BK$3,Conditions!$B:$AI,MATCH($B46&amp;"_slope",Conditions!$R$1:$AI$1,0)+16,FALSE)+VLOOKUP(BK$3,Conditions!$B:$AI,MATCH($B46&amp;"_intercept",Conditions!$R$1:$AI$1,0)+16,FALSE)),""),"")</f>
        <v/>
      </c>
      <c r="BL46" s="69">
        <f>IFERROR(IF(BL28,EXP(LN(BL28)*VLOOKUP(BL$3,Conditions!$B:$AI,MATCH($B46&amp;"_slope",Conditions!$R$1:$AI$1,0)+16,FALSE)+VLOOKUP(BL$3,Conditions!$B:$AI,MATCH($B46&amp;"_intercept",Conditions!$R$1:$AI$1,0)+16,FALSE)),""),"")</f>
        <v>9.6426968788749221E-2</v>
      </c>
      <c r="BM46" s="69">
        <f>IFERROR(IF(BM28,EXP(LN(BM28)*VLOOKUP(BM$3,Conditions!$B:$AI,MATCH($B46&amp;"_slope",Conditions!$R$1:$AI$1,0)+16,FALSE)+VLOOKUP(BM$3,Conditions!$B:$AI,MATCH($B46&amp;"_intercept",Conditions!$R$1:$AI$1,0)+16,FALSE)),""),"")</f>
        <v>9.649872963485856E-2</v>
      </c>
      <c r="BN46" s="69">
        <f>IFERROR(IF(BN28,EXP(LN(BN28)*VLOOKUP(BN$3,Conditions!$B:$AI,MATCH($B46&amp;"_slope",Conditions!$R$1:$AI$1,0)+16,FALSE)+VLOOKUP(BN$3,Conditions!$B:$AI,MATCH($B46&amp;"_intercept",Conditions!$R$1:$AI$1,0)+16,FALSE)),""),"")</f>
        <v>9.6431296161622132E-2</v>
      </c>
      <c r="BO46" s="69" t="str">
        <f>IFERROR(IF(BO28,EXP(LN(BO28)*VLOOKUP(BO$3,Conditions!$B:$AI,MATCH($B46&amp;"_slope",Conditions!$R$1:$AI$1,0)+16,FALSE)+VLOOKUP(BO$3,Conditions!$B:$AI,MATCH($B46&amp;"_intercept",Conditions!$R$1:$AI$1,0)+16,FALSE)),""),"")</f>
        <v/>
      </c>
      <c r="BP46" s="69" t="str">
        <f>IFERROR(IF(BP28,EXP(LN(BP28)*VLOOKUP(BP$3,Conditions!$B:$AI,MATCH($B46&amp;"_slope",Conditions!$R$1:$AI$1,0)+16,FALSE)+VLOOKUP(BP$3,Conditions!$B:$AI,MATCH($B46&amp;"_intercept",Conditions!$R$1:$AI$1,0)+16,FALSE)),""),"")</f>
        <v/>
      </c>
      <c r="BQ46" s="69">
        <f>IFERROR(IF(BQ29,EXP(LN(BQ29)*VLOOKUP(BQ$3,Conditions!$B:$AI,MATCH($B46&amp;"_slope",Conditions!$R$1:$AI$1,0)+16,FALSE)+VLOOKUP(BQ$3,Conditions!$B:$AI,MATCH($B46&amp;"_intercept",Conditions!$R$1:$AI$1,0)+16,FALSE)),""),"")</f>
        <v>2.2147029611512087E-4</v>
      </c>
      <c r="BR46" s="69">
        <f>IFERROR(IF(BR29,EXP(LN(BR29)*VLOOKUP(BR$3,Conditions!$B:$AI,MATCH($B46&amp;"_slope",Conditions!$R$1:$AI$1,0)+16,FALSE)+VLOOKUP(BR$3,Conditions!$B:$AI,MATCH($B46&amp;"_intercept",Conditions!$R$1:$AI$1,0)+16,FALSE)),""),"")</f>
        <v>5.2326505247506452E-4</v>
      </c>
      <c r="BS46" s="69">
        <f>IFERROR(IF(BS29,EXP(LN(BS29)*VLOOKUP(BS$3,Conditions!$B:$AI,MATCH($B46&amp;"_slope",Conditions!$R$1:$AI$1,0)+16,FALSE)+VLOOKUP(BS$3,Conditions!$B:$AI,MATCH($B46&amp;"_intercept",Conditions!$R$1:$AI$1,0)+16,FALSE)),""),"")</f>
        <v>4.5418804410997219E-4</v>
      </c>
      <c r="BT46" s="69">
        <f>IFERROR(IF(BT29,EXP(LN(BT29)*VLOOKUP(BT$3,Conditions!$B:$AI,MATCH($B46&amp;"_slope",Conditions!$R$1:$AI$1,0)+16,FALSE)+VLOOKUP(BT$3,Conditions!$B:$AI,MATCH($B46&amp;"_intercept",Conditions!$R$1:$AI$1,0)+16,FALSE)),""),"")</f>
        <v>4.4392378026625838E-4</v>
      </c>
      <c r="BU46" s="69">
        <f>IFERROR(IF(BU29,EXP(LN(BU29)*VLOOKUP(BU$3,Conditions!$B:$AI,MATCH($B46&amp;"_slope",Conditions!$R$1:$AI$1,0)+16,FALSE)+VLOOKUP(BU$3,Conditions!$B:$AI,MATCH($B46&amp;"_intercept",Conditions!$R$1:$AI$1,0)+16,FALSE)),""),"")</f>
        <v>5.7786389415335289E-4</v>
      </c>
      <c r="BV46" s="69">
        <f>IFERROR(IF(BV29,EXP(LN(BV29)*VLOOKUP(BV$3,Conditions!$B:$AI,MATCH($B46&amp;"_slope",Conditions!$R$1:$AI$1,0)+16,FALSE)+VLOOKUP(BV$3,Conditions!$B:$AI,MATCH($B46&amp;"_intercept",Conditions!$R$1:$AI$1,0)+16,FALSE)),""),"")</f>
        <v>2.9961806400250027E-4</v>
      </c>
      <c r="BW46" s="69">
        <f>IFERROR(IF(BW29,EXP(LN(BW29)*VLOOKUP(BW$3,Conditions!$B:$AI,MATCH($B46&amp;"_slope",Conditions!$R$1:$AI$1,0)+16,FALSE)+VLOOKUP(BW$3,Conditions!$B:$AI,MATCH($B46&amp;"_intercept",Conditions!$R$1:$AI$1,0)+16,FALSE)),""),"")</f>
        <v>1.887675061699235E-4</v>
      </c>
      <c r="BX46" s="69">
        <f>IFERROR(IF(BX29,EXP(LN(BX29)*VLOOKUP(BX$3,Conditions!$B:$AI,MATCH($B46&amp;"_slope",Conditions!$R$1:$AI$1,0)+16,FALSE)+VLOOKUP(BX$3,Conditions!$B:$AI,MATCH($B46&amp;"_intercept",Conditions!$R$1:$AI$1,0)+16,FALSE)),""),"")</f>
        <v>2.4834437125661525E-4</v>
      </c>
      <c r="BY46" s="69">
        <f>IFERROR(IF(BY29,EXP(LN(BY29)*VLOOKUP(BY$3,Conditions!$B:$AI,MATCH($B46&amp;"_slope",Conditions!$R$1:$AI$1,0)+16,FALSE)+VLOOKUP(BY$3,Conditions!$B:$AI,MATCH($B46&amp;"_intercept",Conditions!$R$1:$AI$1,0)+16,FALSE)),""),"")</f>
        <v>3.2357015241288095E-4</v>
      </c>
      <c r="BZ46" s="69">
        <f>IFERROR(IF(BZ29,EXP(LN(BZ29)*VLOOKUP(BZ$3,Conditions!$B:$AI,MATCH($B46&amp;"_slope",Conditions!$R$1:$AI$1,0)+16,FALSE)+VLOOKUP(BZ$3,Conditions!$B:$AI,MATCH($B46&amp;"_intercept",Conditions!$R$1:$AI$1,0)+16,FALSE)),""),"")</f>
        <v>2.6499320932014888E-4</v>
      </c>
      <c r="CA46" s="69">
        <f>IFERROR(IF(CA29,EXP(LN(CA29)*VLOOKUP(CA$3,Conditions!$B:$AI,MATCH($B46&amp;"_slope",Conditions!$R$1:$AI$1,0)+16,FALSE)+VLOOKUP(CA$3,Conditions!$B:$AI,MATCH($B46&amp;"_intercept",Conditions!$R$1:$AI$1,0)+16,FALSE)),""),"")</f>
        <v>3.6525009152642681E-4</v>
      </c>
      <c r="CB46" s="69">
        <f>IFERROR(IF(CB29,EXP(LN(CB29)*VLOOKUP(CB$3,Conditions!$B:$AI,MATCH($B46&amp;"_slope",Conditions!$R$1:$AI$1,0)+16,FALSE)+VLOOKUP(CB$3,Conditions!$B:$AI,MATCH($B46&amp;"_intercept",Conditions!$R$1:$AI$1,0)+16,FALSE)),""),"")</f>
        <v>3.6574459801312208E-4</v>
      </c>
      <c r="CC46" s="69">
        <f>IFERROR(IF(CC29,EXP(LN(CC29)*VLOOKUP(CC$3,Conditions!$B:$AI,MATCH($B46&amp;"_slope",Conditions!$R$1:$AI$1,0)+16,FALSE)+VLOOKUP(CC$3,Conditions!$B:$AI,MATCH($B46&amp;"_intercept",Conditions!$R$1:$AI$1,0)+16,FALSE)),""),"")</f>
        <v>3.34514253425665E-4</v>
      </c>
      <c r="CD46" s="69">
        <f>IFERROR(IF(CD29,EXP(LN(CD29)*VLOOKUP(CD$3,Conditions!$B:$AI,MATCH($B46&amp;"_slope",Conditions!$R$1:$AI$1,0)+16,FALSE)+VLOOKUP(CD$3,Conditions!$B:$AI,MATCH($B46&amp;"_intercept",Conditions!$R$1:$AI$1,0)+16,FALSE)),""),"")</f>
        <v>4.3658394301737262E-4</v>
      </c>
      <c r="CE46" s="69">
        <f>IFERROR(IF(CE29,EXP(LN(CE29)*VLOOKUP(CE$3,Conditions!$B:$AI,MATCH($B46&amp;"_slope",Conditions!$R$1:$AI$1,0)+16,FALSE)+VLOOKUP(CE$3,Conditions!$B:$AI,MATCH($B46&amp;"_intercept",Conditions!$R$1:$AI$1,0)+16,FALSE)),""),"")</f>
        <v>4.8636321369635143E-4</v>
      </c>
      <c r="CF46" s="69">
        <f>IFERROR(IF(CF29,EXP(LN(CF29)*VLOOKUP(CF$3,Conditions!$B:$AI,MATCH($B46&amp;"_slope",Conditions!$R$1:$AI$1,0)+16,FALSE)+VLOOKUP(CF$3,Conditions!$B:$AI,MATCH($B46&amp;"_intercept",Conditions!$R$1:$AI$1,0)+16,FALSE)),""),"")</f>
        <v>8.7618895587380336E-4</v>
      </c>
      <c r="CG46" s="69">
        <f>IFERROR(IF(CG29,EXP(LN(CG29)*VLOOKUP(CG$3,Conditions!$B:$AI,MATCH($B46&amp;"_slope",Conditions!$R$1:$AI$1,0)+16,FALSE)+VLOOKUP(CG$3,Conditions!$B:$AI,MATCH($B46&amp;"_intercept",Conditions!$R$1:$AI$1,0)+16,FALSE)),""),"")</f>
        <v>1.0013585630838625E-3</v>
      </c>
      <c r="CH46" s="69">
        <f>IFERROR(IF(CH29,EXP(LN(CH29)*VLOOKUP(CH$3,Conditions!$B:$AI,MATCH($B46&amp;"_slope",Conditions!$R$1:$AI$1,0)+16,FALSE)+VLOOKUP(CH$3,Conditions!$B:$AI,MATCH($B46&amp;"_intercept",Conditions!$R$1:$AI$1,0)+16,FALSE)),""),"")</f>
        <v>6.158601298147916E-4</v>
      </c>
      <c r="CI46" s="69">
        <f>IFERROR(IF(CI29,EXP(LN(CI29)*VLOOKUP(CI$3,Conditions!$B:$AI,MATCH($B46&amp;"_slope",Conditions!$R$1:$AI$1,0)+16,FALSE)+VLOOKUP(CI$3,Conditions!$B:$AI,MATCH($B46&amp;"_intercept",Conditions!$R$1:$AI$1,0)+16,FALSE)),""),"")</f>
        <v>9.5037308976774555E-4</v>
      </c>
      <c r="CJ46" s="69">
        <f>IFERROR(IF(CJ29,EXP(LN(CJ29)*VLOOKUP(CJ$3,Conditions!$B:$AI,MATCH($B46&amp;"_slope",Conditions!$R$1:$AI$1,0)+16,FALSE)+VLOOKUP(CJ$3,Conditions!$B:$AI,MATCH($B46&amp;"_intercept",Conditions!$R$1:$AI$1,0)+16,FALSE)),""),"")</f>
        <v>1.3687713141941683E-3</v>
      </c>
      <c r="CK46" s="69">
        <f>IFERROR(IF(CK29,EXP(LN(CK29)*VLOOKUP(CK$3,Conditions!$B:$AI,MATCH($B46&amp;"_slope",Conditions!$R$1:$AI$1,0)+16,FALSE)+VLOOKUP(CK$3,Conditions!$B:$AI,MATCH($B46&amp;"_intercept",Conditions!$R$1:$AI$1,0)+16,FALSE)),""),"")</f>
        <v>1.1798594043890493E-3</v>
      </c>
      <c r="CL46" s="69">
        <f>IFERROR(IF(CL29,EXP(LN(CL29)*VLOOKUP(CL$3,Conditions!$B:$AI,MATCH($B46&amp;"_slope",Conditions!$R$1:$AI$1,0)+16,FALSE)+VLOOKUP(CL$3,Conditions!$B:$AI,MATCH($B46&amp;"_intercept",Conditions!$R$1:$AI$1,0)+16,FALSE)),""),"")</f>
        <v>7.9218389983242094E-4</v>
      </c>
      <c r="CM46" s="69">
        <f>IFERROR(IF(CM29,EXP(LN(CM29)*VLOOKUP(CM$3,Conditions!$B:$AI,MATCH($B46&amp;"_slope",Conditions!$R$1:$AI$1,0)+16,FALSE)+VLOOKUP(CM$3,Conditions!$B:$AI,MATCH($B46&amp;"_intercept",Conditions!$R$1:$AI$1,0)+16,FALSE)),""),"")</f>
        <v>8.1630214838250396E-4</v>
      </c>
      <c r="CN46" s="69">
        <f>IFERROR(IF(CN29,EXP(LN(CN29)*VLOOKUP(CN$3,Conditions!$B:$AI,MATCH($B46&amp;"_slope",Conditions!$R$1:$AI$1,0)+16,FALSE)+VLOOKUP(CN$3,Conditions!$B:$AI,MATCH($B46&amp;"_intercept",Conditions!$R$1:$AI$1,0)+16,FALSE)),""),"")</f>
        <v>1.4288105246509219E-3</v>
      </c>
      <c r="CO46" s="69">
        <f>IFERROR(IF(CO29,EXP(LN(CO29)*VLOOKUP(CO$3,Conditions!$B:$AI,MATCH($B46&amp;"_slope",Conditions!$R$1:$AI$1,0)+16,FALSE)+VLOOKUP(CO$3,Conditions!$B:$AI,MATCH($B46&amp;"_intercept",Conditions!$R$1:$AI$1,0)+16,FALSE)),""),"")</f>
        <v>1.0302935111552538E-3</v>
      </c>
      <c r="CP46" s="69">
        <f>IFERROR(IF(CP29,EXP(LN(CP29)*VLOOKUP(CP$3,Conditions!$B:$AI,MATCH($B46&amp;"_slope",Conditions!$R$1:$AI$1,0)+16,FALSE)+VLOOKUP(CP$3,Conditions!$B:$AI,MATCH($B46&amp;"_intercept",Conditions!$R$1:$AI$1,0)+16,FALSE)),""),"")</f>
        <v>1.2519264112077248E-3</v>
      </c>
      <c r="CQ46" s="69">
        <f>IFERROR(IF(CQ29,EXP(LN(CQ29)*VLOOKUP(CQ$3,Conditions!$B:$AI,MATCH($B46&amp;"_slope",Conditions!$R$1:$AI$1,0)+16,FALSE)+VLOOKUP(CQ$3,Conditions!$B:$AI,MATCH($B46&amp;"_intercept",Conditions!$R$1:$AI$1,0)+16,FALSE)),""),"")</f>
        <v>1.2293159359197776E-3</v>
      </c>
      <c r="CR46" s="69">
        <f>IFERROR(IF(CR29,EXP(LN(CR29)*VLOOKUP(CR$3,Conditions!$B:$AI,MATCH($B46&amp;"_slope",Conditions!$R$1:$AI$1,0)+16,FALSE)+VLOOKUP(CR$3,Conditions!$B:$AI,MATCH($B46&amp;"_intercept",Conditions!$R$1:$AI$1,0)+16,FALSE)),""),"")</f>
        <v>1.1803221513674558E-3</v>
      </c>
      <c r="CS46" s="69">
        <f>IFERROR(IF(CS29,EXP(LN(CS29)*VLOOKUP(CS$3,Conditions!$B:$AI,MATCH($B46&amp;"_slope",Conditions!$R$1:$AI$1,0)+16,FALSE)+VLOOKUP(CS$3,Conditions!$B:$AI,MATCH($B46&amp;"_intercept",Conditions!$R$1:$AI$1,0)+16,FALSE)),""),"")</f>
        <v>1.5466447754923834E-3</v>
      </c>
      <c r="CT46" s="69">
        <f>IFERROR(IF(CT29,EXP(LN(CT29)*VLOOKUP(CT$3,Conditions!$B:$AI,MATCH($B46&amp;"_slope",Conditions!$R$1:$AI$1,0)+16,FALSE)+VLOOKUP(CT$3,Conditions!$B:$AI,MATCH($B46&amp;"_intercept",Conditions!$R$1:$AI$1,0)+16,FALSE)),""),"")</f>
        <v>1.0717491875038068E-3</v>
      </c>
      <c r="CU46" s="69">
        <f>IFERROR(IF(CU29,EXP(LN(CU29)*VLOOKUP(CU$3,Conditions!$B:$AI,MATCH($B46&amp;"_slope",Conditions!$R$1:$AI$1,0)+16,FALSE)+VLOOKUP(CU$3,Conditions!$B:$AI,MATCH($B46&amp;"_intercept",Conditions!$R$1:$AI$1,0)+16,FALSE)),""),"")</f>
        <v>1.5407198752501413E-3</v>
      </c>
      <c r="CV46" s="69">
        <f>IFERROR(IF(CV29,EXP(LN(CV29)*VLOOKUP(CV$3,Conditions!$B:$AI,MATCH($B46&amp;"_slope",Conditions!$R$1:$AI$1,0)+16,FALSE)+VLOOKUP(CV$3,Conditions!$B:$AI,MATCH($B46&amp;"_intercept",Conditions!$R$1:$AI$1,0)+16,FALSE)),""),"")</f>
        <v>1.2279308600464845E-3</v>
      </c>
      <c r="CW46" s="69">
        <f>IFERROR(IF(CW29,EXP(LN(CW29)*VLOOKUP(CW$3,Conditions!$B:$AI,MATCH($B46&amp;"_slope",Conditions!$R$1:$AI$1,0)+16,FALSE)+VLOOKUP(CW$3,Conditions!$B:$AI,MATCH($B46&amp;"_intercept",Conditions!$R$1:$AI$1,0)+16,FALSE)),""),"")</f>
        <v>1.1798594043890493E-3</v>
      </c>
      <c r="CX46" s="69">
        <f>IFERROR(IF(CX29,EXP(LN(CX29)*VLOOKUP(CX$3,Conditions!$B:$AI,MATCH($B46&amp;"_slope",Conditions!$R$1:$AI$1,0)+16,FALSE)+VLOOKUP(CX$3,Conditions!$B:$AI,MATCH($B46&amp;"_intercept",Conditions!$R$1:$AI$1,0)+16,FALSE)),""),"")</f>
        <v>1.6271889323994332E-3</v>
      </c>
      <c r="CY46" s="69">
        <f>IFERROR(IF(CY29,EXP(LN(CY29)*VLOOKUP(CY$3,Conditions!$B:$AI,MATCH($B46&amp;"_slope",Conditions!$R$1:$AI$1,0)+16,FALSE)+VLOOKUP(CY$3,Conditions!$B:$AI,MATCH($B46&amp;"_intercept",Conditions!$R$1:$AI$1,0)+16,FALSE)),""),"")</f>
        <v>1.2989195351505757E-3</v>
      </c>
      <c r="CZ46" s="69">
        <f>IFERROR(IF(CZ29,EXP(LN(CZ29)*VLOOKUP(CZ$3,Conditions!$B:$AI,MATCH($B46&amp;"_slope",Conditions!$R$1:$AI$1,0)+16,FALSE)+VLOOKUP(CZ$3,Conditions!$B:$AI,MATCH($B46&amp;"_intercept",Conditions!$R$1:$AI$1,0)+16,FALSE)),""),"")</f>
        <v>1.5534796022624248E-3</v>
      </c>
      <c r="DA46" s="69">
        <f>IFERROR(IF(DA29,EXP(LN(DA29)*VLOOKUP(DA$3,Conditions!$B:$AI,MATCH($B46&amp;"_slope",Conditions!$R$1:$AI$1,0)+16,FALSE)+VLOOKUP(DA$3,Conditions!$B:$AI,MATCH($B46&amp;"_intercept",Conditions!$R$1:$AI$1,0)+16,FALSE)),""),"")</f>
        <v>1.6862014934823034E-3</v>
      </c>
      <c r="DB46" s="69">
        <f>IFERROR(IF(DB29,EXP(LN(DB29)*VLOOKUP(DB$3,Conditions!$B:$AI,MATCH($B46&amp;"_slope",Conditions!$R$1:$AI$1,0)+16,FALSE)+VLOOKUP(DB$3,Conditions!$B:$AI,MATCH($B46&amp;"_intercept",Conditions!$R$1:$AI$1,0)+16,FALSE)),""),"")</f>
        <v>1.5666887801198256E-3</v>
      </c>
      <c r="DC46" s="69">
        <f>IFERROR(IF(DC29,EXP(LN(DC29)*VLOOKUP(DC$3,Conditions!$B:$AI,MATCH($B46&amp;"_slope",Conditions!$R$1:$AI$1,0)+16,FALSE)+VLOOKUP(DC$3,Conditions!$B:$AI,MATCH($B46&amp;"_intercept",Conditions!$R$1:$AI$1,0)+16,FALSE)),""),"")</f>
        <v>1.5156386419562069E-3</v>
      </c>
      <c r="DD46" s="69">
        <f>IFERROR(IF(DD29,EXP(LN(DD29)*VLOOKUP(DD$3,Conditions!$B:$AI,MATCH($B46&amp;"_slope",Conditions!$R$1:$AI$1,0)+16,FALSE)+VLOOKUP(DD$3,Conditions!$B:$AI,MATCH($B46&amp;"_intercept",Conditions!$R$1:$AI$1,0)+16,FALSE)),""),"")</f>
        <v>1.6353670375335078E-3</v>
      </c>
      <c r="DE46" s="69">
        <f>IFERROR(IF(DE29,EXP(LN(DE29)*VLOOKUP(DE$3,Conditions!$B:$AI,MATCH($B46&amp;"_slope",Conditions!$R$1:$AI$1,0)+16,FALSE)+VLOOKUP(DE$3,Conditions!$B:$AI,MATCH($B46&amp;"_intercept",Conditions!$R$1:$AI$1,0)+16,FALSE)),""),"")</f>
        <v>1.5707868955149688E-3</v>
      </c>
      <c r="DF46" s="69">
        <f>IFERROR(IF(DF29,EXP(LN(DF29)*VLOOKUP(DF$3,Conditions!$B:$AI,MATCH($B46&amp;"_slope",Conditions!$R$1:$AI$1,0)+16,FALSE)+VLOOKUP(DF$3,Conditions!$B:$AI,MATCH($B46&amp;"_intercept",Conditions!$R$1:$AI$1,0)+16,FALSE)),""),"")</f>
        <v>1.5033174530549173E-3</v>
      </c>
      <c r="DG46" s="69">
        <f>IFERROR(IF(DG29,EXP(LN(DG29)*VLOOKUP(DG$3,Conditions!$B:$AI,MATCH($B46&amp;"_slope",Conditions!$R$1:$AI$1,0)+16,FALSE)+VLOOKUP(DG$3,Conditions!$B:$AI,MATCH($B46&amp;"_intercept",Conditions!$R$1:$AI$1,0)+16,FALSE)),""),"")</f>
        <v>1.497382991275144E-3</v>
      </c>
      <c r="DH46" s="69">
        <f>IFERROR(IF(DH29,EXP(LN(DH29)*VLOOKUP(DH$3,Conditions!$B:$AI,MATCH($B46&amp;"_slope",Conditions!$R$1:$AI$1,0)+16,FALSE)+VLOOKUP(DH$3,Conditions!$B:$AI,MATCH($B46&amp;"_intercept",Conditions!$R$1:$AI$1,0)+16,FALSE)),""),"")</f>
        <v>1.5074251492097803E-3</v>
      </c>
      <c r="DI46" s="69">
        <f>IFERROR(IF(DI29,EXP(LN(DI29)*VLOOKUP(DI$3,Conditions!$B:$AI,MATCH($B46&amp;"_slope",Conditions!$R$1:$AI$1,0)+16,FALSE)+VLOOKUP(DI$3,Conditions!$B:$AI,MATCH($B46&amp;"_intercept",Conditions!$R$1:$AI$1,0)+16,FALSE)),""),"")</f>
        <v>1.7111329364935079E-3</v>
      </c>
      <c r="DJ46" s="69" t="str">
        <f>IFERROR(IF(DJ29,EXP(LN(DJ29)*VLOOKUP(DJ$3,Conditions!$B:$AI,MATCH($B46&amp;"_slope",Conditions!$R$1:$AI$1,0)+16,FALSE)+VLOOKUP(DJ$3,Conditions!$B:$AI,MATCH($B46&amp;"_intercept",Conditions!$R$1:$AI$1,0)+16,FALSE)),""),"")</f>
        <v/>
      </c>
      <c r="DK46" s="69" t="str">
        <f>IFERROR(IF(DK29,EXP(LN(DK29)*VLOOKUP(DK$3,Conditions!$B:$AI,MATCH($B46&amp;"_slope",Conditions!$R$1:$AI$1,0)+16,FALSE)+VLOOKUP(DK$3,Conditions!$B:$AI,MATCH($B46&amp;"_intercept",Conditions!$R$1:$AI$1,0)+16,FALSE)),""),"")</f>
        <v/>
      </c>
      <c r="DL46" s="69" t="str">
        <f>IFERROR(IF(DL29,EXP(LN(DL29)*VLOOKUP(DL$3,Conditions!$B:$AI,MATCH($B46&amp;"_slope",Conditions!$R$1:$AI$1,0)+16,FALSE)+VLOOKUP(DL$3,Conditions!$B:$AI,MATCH($B46&amp;"_intercept",Conditions!$R$1:$AI$1,0)+16,FALSE)),""),"")</f>
        <v/>
      </c>
      <c r="DM46" s="69" t="str">
        <f>IFERROR(IF(DM29,EXP(LN(DM29)*VLOOKUP(DM$3,Conditions!$B:$AI,MATCH($B46&amp;"_slope",Conditions!$R$1:$AI$1,0)+16,FALSE)+VLOOKUP(DM$3,Conditions!$B:$AI,MATCH($B46&amp;"_intercept",Conditions!$R$1:$AI$1,0)+16,FALSE)),""),"")</f>
        <v/>
      </c>
      <c r="DN46" s="69" t="str">
        <f>IFERROR(IF(DN29,EXP(LN(DN29)*VLOOKUP(DN$3,Conditions!$B:$AI,MATCH($B46&amp;"_slope",Conditions!$R$1:$AI$1,0)+16,FALSE)+VLOOKUP(DN$3,Conditions!$B:$AI,MATCH($B46&amp;"_intercept",Conditions!$R$1:$AI$1,0)+16,FALSE)),""),"")</f>
        <v/>
      </c>
      <c r="DO46" s="69" t="str">
        <f>IFERROR(IF(DO29,EXP(LN(DO29)*VLOOKUP(DO$3,Conditions!$B:$AI,MATCH($B46&amp;"_slope",Conditions!$R$1:$AI$1,0)+16,FALSE)+VLOOKUP(DO$3,Conditions!$B:$AI,MATCH($B46&amp;"_intercept",Conditions!$R$1:$AI$1,0)+16,FALSE)),""),"")</f>
        <v/>
      </c>
      <c r="DP46" s="69" t="str">
        <f>IFERROR(IF(DP29,EXP(LN(DP29)*VLOOKUP(DP$3,Conditions!$B:$AI,MATCH($B46&amp;"_slope",Conditions!$R$1:$AI$1,0)+16,FALSE)+VLOOKUP(DP$3,Conditions!$B:$AI,MATCH($B46&amp;"_intercept",Conditions!$R$1:$AI$1,0)+16,FALSE)),""),"")</f>
        <v/>
      </c>
      <c r="DQ46" s="69" t="str">
        <f>IFERROR(IF(DQ29,EXP(LN(DQ29)*VLOOKUP(DQ$3,Conditions!$B:$AI,MATCH($B46&amp;"_slope",Conditions!$R$1:$AI$1,0)+16,FALSE)+VLOOKUP(DQ$3,Conditions!$B:$AI,MATCH($B46&amp;"_intercept",Conditions!$R$1:$AI$1,0)+16,FALSE)),""),"")</f>
        <v/>
      </c>
      <c r="DR46" s="69" t="str">
        <f>IFERROR(IF(DR29,EXP(LN(DR29)*VLOOKUP(DR$3,Conditions!$B:$AI,MATCH($B46&amp;"_slope",Conditions!$R$1:$AI$1,0)+16,FALSE)+VLOOKUP(DR$3,Conditions!$B:$AI,MATCH($B46&amp;"_intercept",Conditions!$R$1:$AI$1,0)+16,FALSE)),""),"")</f>
        <v/>
      </c>
      <c r="DS46" s="69" t="str">
        <f>IFERROR(IF(DS29,EXP(LN(DS29)*VLOOKUP(DS$3,Conditions!$B:$AI,MATCH($B46&amp;"_slope",Conditions!$R$1:$AI$1,0)+16,FALSE)+VLOOKUP(DS$3,Conditions!$B:$AI,MATCH($B46&amp;"_intercept",Conditions!$R$1:$AI$1,0)+16,FALSE)),""),"")</f>
        <v/>
      </c>
      <c r="DT46" s="69" t="str">
        <f>IFERROR(IF(DT29,EXP(LN(DT29)*VLOOKUP(DT$3,Conditions!$B:$AI,MATCH($B46&amp;"_slope",Conditions!$R$1:$AI$1,0)+16,FALSE)+VLOOKUP(DT$3,Conditions!$B:$AI,MATCH($B46&amp;"_intercept",Conditions!$R$1:$AI$1,0)+16,FALSE)),""),"")</f>
        <v/>
      </c>
      <c r="DU46" s="69" t="str">
        <f>IFERROR(IF(DU29,EXP(LN(DU29)*VLOOKUP(DU$3,Conditions!$B:$AI,MATCH($B46&amp;"_slope",Conditions!$R$1:$AI$1,0)+16,FALSE)+VLOOKUP(DU$3,Conditions!$B:$AI,MATCH($B46&amp;"_intercept",Conditions!$R$1:$AI$1,0)+16,FALSE)),""),"")</f>
        <v/>
      </c>
      <c r="DV46" s="69" t="str">
        <f>IFERROR(IF(DV29,EXP(LN(DV29)*VLOOKUP(DV$3,Conditions!$B:$AI,MATCH($B46&amp;"_slope",Conditions!$R$1:$AI$1,0)+16,FALSE)+VLOOKUP(DV$3,Conditions!$B:$AI,MATCH($B46&amp;"_intercept",Conditions!$R$1:$AI$1,0)+16,FALSE)),""),"")</f>
        <v/>
      </c>
      <c r="DW46" s="69" t="str">
        <f>IFERROR(IF(DW29,EXP(LN(DW29)*VLOOKUP(DW$3,Conditions!$B:$AI,MATCH($B46&amp;"_slope",Conditions!$R$1:$AI$1,0)+16,FALSE)+VLOOKUP(DW$3,Conditions!$B:$AI,MATCH($B46&amp;"_intercept",Conditions!$R$1:$AI$1,0)+16,FALSE)),""),"")</f>
        <v/>
      </c>
      <c r="DX46" s="69" t="str">
        <f>IFERROR(IF(DX29,EXP(LN(DX29)*VLOOKUP(DX$3,Conditions!$B:$AI,MATCH($B46&amp;"_slope",Conditions!$R$1:$AI$1,0)+16,FALSE)+VLOOKUP(DX$3,Conditions!$B:$AI,MATCH($B46&amp;"_intercept",Conditions!$R$1:$AI$1,0)+16,FALSE)),""),"")</f>
        <v/>
      </c>
      <c r="DZ46" s="56" t="str">
        <f t="shared" ref="DZ46:DZ55" si="29">B46</f>
        <v>glycerol_RI</v>
      </c>
      <c r="EA46" s="69">
        <f>IFERROR(IF(EA28,EXP(LN(EA28)*VLOOKUP(EA$3,Conditions!$B:$AI,MATCH($B46&amp;"_slope",Conditions!$R$1:$AI$1,0)+16,FALSE)+VLOOKUP(EA$3,Conditions!$B:$AI,MATCH($B46&amp;"_intercept",Conditions!$R$1:$AI$1,0)+16,FALSE)),""),"")</f>
        <v>9.6647290226291482E-2</v>
      </c>
      <c r="EB46" s="69">
        <f>IFERROR(IF(EB28,EXP(LN(EB28)*VLOOKUP(EB$3,Conditions!$B:$AI,MATCH($B46&amp;"_slope",Conditions!$R$1:$AI$1,0)+16,FALSE)+VLOOKUP(EB$3,Conditions!$B:$AI,MATCH($B46&amp;"_intercept",Conditions!$R$1:$AI$1,0)+16,FALSE)),""),"")</f>
        <v>9.6761586537632796E-2</v>
      </c>
      <c r="EC46" s="69">
        <f>IFERROR(IF(EC28,EXP(LN(EC28)*VLOOKUP(EC$3,Conditions!$B:$AI,MATCH($B46&amp;"_slope",Conditions!$R$1:$AI$1,0)+16,FALSE)+VLOOKUP(EC$3,Conditions!$B:$AI,MATCH($B46&amp;"_intercept",Conditions!$R$1:$AI$1,0)+16,FALSE)),""),"")</f>
        <v>9.6735627163571772E-2</v>
      </c>
      <c r="ED46" s="69">
        <f>IFERROR(IF(ED28,EXP(LN(ED28)*VLOOKUP(ED$3,Conditions!$B:$AI,MATCH($B46&amp;"_slope",Conditions!$R$1:$AI$1,0)+16,FALSE)+VLOOKUP(ED$3,Conditions!$B:$AI,MATCH($B46&amp;"_intercept",Conditions!$R$1:$AI$1,0)+16,FALSE)),""),"")</f>
        <v>9.6933196926357157E-2</v>
      </c>
      <c r="EE46" s="69">
        <f>IFERROR(IF(EE28,EXP(LN(EE28)*VLOOKUP(EE$3,Conditions!$B:$AI,MATCH($B46&amp;"_slope",Conditions!$R$1:$AI$1,0)+16,FALSE)+VLOOKUP(EE$3,Conditions!$B:$AI,MATCH($B46&amp;"_intercept",Conditions!$R$1:$AI$1,0)+16,FALSE)),""),"")</f>
        <v>9.6977899327573988E-2</v>
      </c>
      <c r="EF46" s="69">
        <f>IFERROR(IF(EF28,EXP(LN(EF28)*VLOOKUP(EF$3,Conditions!$B:$AI,MATCH($B46&amp;"_slope",Conditions!$R$1:$AI$1,0)+16,FALSE)+VLOOKUP(EF$3,Conditions!$B:$AI,MATCH($B46&amp;"_intercept",Conditions!$R$1:$AI$1,0)+16,FALSE)),""),"")</f>
        <v>9.7011064871129718E-2</v>
      </c>
      <c r="EG46" s="69">
        <f>IFERROR(IF(EG28,EXP(LN(EG28)*VLOOKUP(EG$3,Conditions!$B:$AI,MATCH($B46&amp;"_slope",Conditions!$R$1:$AI$1,0)+16,FALSE)+VLOOKUP(EG$3,Conditions!$B:$AI,MATCH($B46&amp;"_intercept",Conditions!$R$1:$AI$1,0)+16,FALSE)),""),"")</f>
        <v>9.6752572910784679E-2</v>
      </c>
      <c r="EH46" s="69">
        <f>IFERROR(IF(EH28,EXP(LN(EH28)*VLOOKUP(EH$3,Conditions!$B:$AI,MATCH($B46&amp;"_slope",Conditions!$R$1:$AI$1,0)+16,FALSE)+VLOOKUP(EH$3,Conditions!$B:$AI,MATCH($B46&amp;"_intercept",Conditions!$R$1:$AI$1,0)+16,FALSE)),""),"")</f>
        <v>9.6876956763140024E-2</v>
      </c>
      <c r="EI46" s="69">
        <f>IFERROR(IF(EI28,EXP(LN(EI28)*VLOOKUP(EI$3,Conditions!$B:$AI,MATCH($B46&amp;"_slope",Conditions!$R$1:$AI$1,0)+16,FALSE)+VLOOKUP(EI$3,Conditions!$B:$AI,MATCH($B46&amp;"_intercept",Conditions!$R$1:$AI$1,0)+16,FALSE)),""),"")</f>
        <v>0.18162739659157129</v>
      </c>
      <c r="EJ46" s="69">
        <f>IFERROR(IF(EJ28,EXP(LN(EJ28)*VLOOKUP(EJ$3,Conditions!$B:$AI,MATCH($B46&amp;"_slope",Conditions!$R$1:$AI$1,0)+16,FALSE)+VLOOKUP(EJ$3,Conditions!$B:$AI,MATCH($B46&amp;"_intercept",Conditions!$R$1:$AI$1,0)+16,FALSE)),""),"")</f>
        <v>9.7011064871129718E-2</v>
      </c>
      <c r="EK46" s="69">
        <f>IFERROR(IF(EK28,EXP(LN(EK28)*VLOOKUP(EK$3,Conditions!$B:$AI,MATCH($B46&amp;"_slope",Conditions!$R$1:$AI$1,0)+16,FALSE)+VLOOKUP(EK$3,Conditions!$B:$AI,MATCH($B46&amp;"_intercept",Conditions!$R$1:$AI$1,0)+16,FALSE)),""),"")</f>
        <v>9.6752572910784679E-2</v>
      </c>
      <c r="EL46" s="69">
        <f>IFERROR(IF(EL28,EXP(LN(EL28)*VLOOKUP(EL$3,Conditions!$B:$AI,MATCH($B46&amp;"_slope",Conditions!$R$1:$AI$1,0)+16,FALSE)+VLOOKUP(EL$3,Conditions!$B:$AI,MATCH($B46&amp;"_intercept",Conditions!$R$1:$AI$1,0)+16,FALSE)),""),"")</f>
        <v>9.6876956763140024E-2</v>
      </c>
      <c r="EM46" s="69">
        <f>IFERROR(IF(EM28,EXP(LN(EM28)*VLOOKUP(EM$3,Conditions!$B:$AI,MATCH($B46&amp;"_slope",Conditions!$R$1:$AI$1,0)+16,FALSE)+VLOOKUP(EM$3,Conditions!$B:$AI,MATCH($B46&amp;"_intercept",Conditions!$R$1:$AI$1,0)+16,FALSE)),""),"")</f>
        <v>9.6452331845314848E-2</v>
      </c>
      <c r="EN46" s="69"/>
      <c r="EO46" s="69"/>
      <c r="EP46" s="69"/>
    </row>
    <row r="47" spans="1:146" s="58" customFormat="1" x14ac:dyDescent="0.2">
      <c r="A47" s="64"/>
      <c r="B47" s="49" t="str">
        <f t="shared" ref="B47:B54" si="30">CONCATENATE(B29,"_",$C$40)</f>
        <v>ethylene glycol_RI</v>
      </c>
      <c r="C47" s="78">
        <v>2</v>
      </c>
      <c r="D47" s="69" t="str">
        <f>IFERROR(IF(D29,EXP(LN(D29)*VLOOKUP(D$3,Conditions!$B:$AI,MATCH($B47&amp;"_slope",Conditions!$R$1:$AI$1,0)+16,FALSE)+VLOOKUP(D$3,Conditions!$B:$AI,MATCH($B47&amp;"_intercept",Conditions!$R$1:$AI$1,0)+16,FALSE)),""),"")</f>
        <v/>
      </c>
      <c r="E47" s="69" t="str">
        <f>IFERROR(IF(E29,EXP(LN(E29)*VLOOKUP(E$3,Conditions!$B:$AI,MATCH($B47&amp;"_slope",Conditions!$R$1:$AI$1,0)+16,FALSE)+VLOOKUP(E$3,Conditions!$B:$AI,MATCH($B47&amp;"_intercept",Conditions!$R$1:$AI$1,0)+16,FALSE)),""),"")</f>
        <v/>
      </c>
      <c r="F47" s="69" t="str">
        <f>IFERROR(IF(F29,EXP(LN(F29)*VLOOKUP(F$3,Conditions!$B:$AI,MATCH($B47&amp;"_slope",Conditions!$R$1:$AI$1,0)+16,FALSE)+VLOOKUP(F$3,Conditions!$B:$AI,MATCH($B47&amp;"_intercept",Conditions!$R$1:$AI$1,0)+16,FALSE)),""),"")</f>
        <v/>
      </c>
      <c r="G47" s="69" t="str">
        <f>IFERROR(IF(G29,EXP(LN(G29)*VLOOKUP(G$3,Conditions!$B:$AI,MATCH($B47&amp;"_slope",Conditions!$R$1:$AI$1,0)+16,FALSE)+VLOOKUP(G$3,Conditions!$B:$AI,MATCH($B47&amp;"_intercept",Conditions!$R$1:$AI$1,0)+16,FALSE)),""),"")</f>
        <v/>
      </c>
      <c r="H47" s="69" t="str">
        <f>IFERROR(IF(H29,EXP(LN(H29)*VLOOKUP(H$3,Conditions!$B:$AI,MATCH($B47&amp;"_slope",Conditions!$R$1:$AI$1,0)+16,FALSE)+VLOOKUP(H$3,Conditions!$B:$AI,MATCH($B47&amp;"_intercept",Conditions!$R$1:$AI$1,0)+16,FALSE)),""),"")</f>
        <v/>
      </c>
      <c r="I47" s="69" t="str">
        <f>IFERROR(IF(I29,EXP(LN(I29)*VLOOKUP(I$3,Conditions!$B:$AI,MATCH($B47&amp;"_slope",Conditions!$R$1:$AI$1,0)+16,FALSE)+VLOOKUP(I$3,Conditions!$B:$AI,MATCH($B47&amp;"_intercept",Conditions!$R$1:$AI$1,0)+16,FALSE)),""),"")</f>
        <v/>
      </c>
      <c r="J47" s="69" t="str">
        <f>IFERROR(IF(J29,EXP(LN(J29)*VLOOKUP(J$3,Conditions!$B:$AI,MATCH($B47&amp;"_slope",Conditions!$R$1:$AI$1,0)+16,FALSE)+VLOOKUP(J$3,Conditions!$B:$AI,MATCH($B47&amp;"_intercept",Conditions!$R$1:$AI$1,0)+16,FALSE)),""),"")</f>
        <v/>
      </c>
      <c r="K47" s="69" t="str">
        <f>IFERROR(IF(K29,EXP(LN(K29)*VLOOKUP(K$3,Conditions!$B:$AI,MATCH($B47&amp;"_slope",Conditions!$R$1:$AI$1,0)+16,FALSE)+VLOOKUP(K$3,Conditions!$B:$AI,MATCH($B47&amp;"_intercept",Conditions!$R$1:$AI$1,0)+16,FALSE)),""),"")</f>
        <v/>
      </c>
      <c r="L47" s="69" t="str">
        <f>IFERROR(IF(L29,EXP(LN(L29)*VLOOKUP(L$3,Conditions!$B:$AI,MATCH($B47&amp;"_slope",Conditions!$R$1:$AI$1,0)+16,FALSE)+VLOOKUP(L$3,Conditions!$B:$AI,MATCH($B47&amp;"_intercept",Conditions!$R$1:$AI$1,0)+16,FALSE)),""),"")</f>
        <v/>
      </c>
      <c r="M47" s="69" t="str">
        <f>IFERROR(IF(M29,EXP(LN(M29)*VLOOKUP(M$3,Conditions!$B:$AI,MATCH($B47&amp;"_slope",Conditions!$R$1:$AI$1,0)+16,FALSE)+VLOOKUP(M$3,Conditions!$B:$AI,MATCH($B47&amp;"_intercept",Conditions!$R$1:$AI$1,0)+16,FALSE)),""),"")</f>
        <v/>
      </c>
      <c r="N47" s="69" t="str">
        <f>IFERROR(IF(N29,EXP(LN(N29)*VLOOKUP(N$3,Conditions!$B:$AI,MATCH($B47&amp;"_slope",Conditions!$R$1:$AI$1,0)+16,FALSE)+VLOOKUP(N$3,Conditions!$B:$AI,MATCH($B47&amp;"_intercept",Conditions!$R$1:$AI$1,0)+16,FALSE)),""),"")</f>
        <v/>
      </c>
      <c r="O47" s="69" t="str">
        <f>IFERROR(IF(O29,EXP(LN(O29)*VLOOKUP(O$3,Conditions!$B:$AI,MATCH($B47&amp;"_slope",Conditions!$R$1:$AI$1,0)+16,FALSE)+VLOOKUP(O$3,Conditions!$B:$AI,MATCH($B47&amp;"_intercept",Conditions!$R$1:$AI$1,0)+16,FALSE)),""),"")</f>
        <v/>
      </c>
      <c r="P47" s="69" t="str">
        <f>IFERROR(IF(P29,EXP(LN(P29)*VLOOKUP(P$3,Conditions!$B:$AI,MATCH($B47&amp;"_slope",Conditions!$R$1:$AI$1,0)+16,FALSE)+VLOOKUP(P$3,Conditions!$B:$AI,MATCH($B47&amp;"_intercept",Conditions!$R$1:$AI$1,0)+16,FALSE)),""),"")</f>
        <v/>
      </c>
      <c r="Q47" s="69" t="str">
        <f>IFERROR(IF(Q29,EXP(LN(Q29)*VLOOKUP(Q$3,Conditions!$B:$AI,MATCH($B47&amp;"_slope",Conditions!$R$1:$AI$1,0)+16,FALSE)+VLOOKUP(Q$3,Conditions!$B:$AI,MATCH($B47&amp;"_intercept",Conditions!$R$1:$AI$1,0)+16,FALSE)),""),"")</f>
        <v/>
      </c>
      <c r="R47" s="69" t="str">
        <f>IFERROR(IF(R29,EXP(LN(R29)*VLOOKUP(R$3,Conditions!$B:$AI,MATCH($B47&amp;"_slope",Conditions!$R$1:$AI$1,0)+16,FALSE)+VLOOKUP(R$3,Conditions!$B:$AI,MATCH($B47&amp;"_intercept",Conditions!$R$1:$AI$1,0)+16,FALSE)),""),"")</f>
        <v/>
      </c>
      <c r="S47" s="69" t="str">
        <f>IFERROR(IF(S29,EXP(LN(S29)*VLOOKUP(S$3,Conditions!$B:$AI,MATCH($B47&amp;"_slope",Conditions!$R$1:$AI$1,0)+16,FALSE)+VLOOKUP(S$3,Conditions!$B:$AI,MATCH($B47&amp;"_intercept",Conditions!$R$1:$AI$1,0)+16,FALSE)),""),"")</f>
        <v/>
      </c>
      <c r="T47" s="69" t="str">
        <f>IFERROR(IF(T29,EXP(LN(T29)*VLOOKUP(T$3,Conditions!$B:$AI,MATCH($B47&amp;"_slope",Conditions!$R$1:$AI$1,0)+16,FALSE)+VLOOKUP(T$3,Conditions!$B:$AI,MATCH($B47&amp;"_intercept",Conditions!$R$1:$AI$1,0)+16,FALSE)),""),"")</f>
        <v/>
      </c>
      <c r="U47" s="69" t="str">
        <f>IFERROR(IF(U29,EXP(LN(U29)*VLOOKUP(U$3,Conditions!$B:$AI,MATCH($B47&amp;"_slope",Conditions!$R$1:$AI$1,0)+16,FALSE)+VLOOKUP(U$3,Conditions!$B:$AI,MATCH($B47&amp;"_intercept",Conditions!$R$1:$AI$1,0)+16,FALSE)),""),"")</f>
        <v/>
      </c>
      <c r="V47" s="69" t="str">
        <f>IFERROR(IF(V29,EXP(LN(V29)*VLOOKUP(V$3,Conditions!$B:$AI,MATCH($B47&amp;"_slope",Conditions!$R$1:$AI$1,0)+16,FALSE)+VLOOKUP(V$3,Conditions!$B:$AI,MATCH($B47&amp;"_intercept",Conditions!$R$1:$AI$1,0)+16,FALSE)),""),"")</f>
        <v/>
      </c>
      <c r="W47" s="69" t="str">
        <f>IFERROR(IF(W29,EXP(LN(W29)*VLOOKUP(W$3,Conditions!$B:$AI,MATCH($B47&amp;"_slope",Conditions!$R$1:$AI$1,0)+16,FALSE)+VLOOKUP(W$3,Conditions!$B:$AI,MATCH($B47&amp;"_intercept",Conditions!$R$1:$AI$1,0)+16,FALSE)),""),"")</f>
        <v/>
      </c>
      <c r="X47" s="69">
        <f>IFERROR(IF(X29,EXP(LN(X29)*VLOOKUP(X$3,Conditions!$B:$AI,MATCH($B47&amp;"_slope",Conditions!$R$1:$AI$1,0)+16,FALSE)+VLOOKUP(X$3,Conditions!$B:$AI,MATCH($B47&amp;"_intercept",Conditions!$R$1:$AI$1,0)+16,FALSE)),""),"")</f>
        <v>0.27126541360160283</v>
      </c>
      <c r="Y47" s="69">
        <f>IFERROR(IF(Y29,EXP(LN(Y29)*VLOOKUP(Y$3,Conditions!$B:$AI,MATCH($B47&amp;"_slope",Conditions!$R$1:$AI$1,0)+16,FALSE)+VLOOKUP(Y$3,Conditions!$B:$AI,MATCH($B47&amp;"_intercept",Conditions!$R$1:$AI$1,0)+16,FALSE)),""),"")</f>
        <v>0.27166366361699179</v>
      </c>
      <c r="Z47" s="69">
        <f>IFERROR(IF(Z29,EXP(LN(Z29)*VLOOKUP(Z$3,Conditions!$B:$AI,MATCH($B47&amp;"_slope",Conditions!$R$1:$AI$1,0)+16,FALSE)+VLOOKUP(Z$3,Conditions!$B:$AI,MATCH($B47&amp;"_intercept",Conditions!$R$1:$AI$1,0)+16,FALSE)),""),"")</f>
        <v>0.27136184261447333</v>
      </c>
      <c r="AA47" s="69">
        <f>IFERROR(IF(AA29,EXP(LN(AA29)*VLOOKUP(AA$3,Conditions!$B:$AI,MATCH($B47&amp;"_slope",Conditions!$R$1:$AI$1,0)+16,FALSE)+VLOOKUP(AA$3,Conditions!$B:$AI,MATCH($B47&amp;"_intercept",Conditions!$R$1:$AI$1,0)+16,FALSE)),""),"")</f>
        <v>0.27166366361699179</v>
      </c>
      <c r="AB47" s="69">
        <f>IFERROR(IF(AB29,EXP(LN(AB29)*VLOOKUP(AB$3,Conditions!$B:$AI,MATCH($B47&amp;"_slope",Conditions!$R$1:$AI$1,0)+16,FALSE)+VLOOKUP(AB$3,Conditions!$B:$AI,MATCH($B47&amp;"_intercept",Conditions!$R$1:$AI$1,0)+16,FALSE)),""),"")</f>
        <v>0.27136184261447333</v>
      </c>
      <c r="AC47" s="69" t="str">
        <f>IFERROR(IF(AC29,EXP(LN(AC29)*VLOOKUP(AC$3,Conditions!$B:$AI,MATCH($B47&amp;"_slope",Conditions!$R$1:$AI$1,0)+16,FALSE)+VLOOKUP(AC$3,Conditions!$B:$AI,MATCH($B47&amp;"_intercept",Conditions!$R$1:$AI$1,0)+16,FALSE)),""),"")</f>
        <v/>
      </c>
      <c r="AD47" s="69" t="str">
        <f>IFERROR(IF(AD29,EXP(LN(AD29)*VLOOKUP(AD$3,Conditions!$B:$AI,MATCH($B47&amp;"_slope",Conditions!$R$1:$AI$1,0)+16,FALSE)+VLOOKUP(AD$3,Conditions!$B:$AI,MATCH($B47&amp;"_intercept",Conditions!$R$1:$AI$1,0)+16,FALSE)),""),"")</f>
        <v/>
      </c>
      <c r="AE47" s="69" t="str">
        <f>IFERROR(IF(AE29,EXP(LN(AE29)*VLOOKUP(AE$3,Conditions!$B:$AI,MATCH($B47&amp;"_slope",Conditions!$R$1:$AI$1,0)+16,FALSE)+VLOOKUP(AE$3,Conditions!$B:$AI,MATCH($B47&amp;"_intercept",Conditions!$R$1:$AI$1,0)+16,FALSE)),""),"")</f>
        <v/>
      </c>
      <c r="AF47" s="69" t="str">
        <f>IFERROR(IF(AF29,EXP(LN(AF29)*VLOOKUP(AF$3,Conditions!$B:$AI,MATCH($B47&amp;"_slope",Conditions!$R$1:$AI$1,0)+16,FALSE)+VLOOKUP(AF$3,Conditions!$B:$AI,MATCH($B47&amp;"_intercept",Conditions!$R$1:$AI$1,0)+16,FALSE)),""),"")</f>
        <v/>
      </c>
      <c r="AG47" s="69" t="str">
        <f>IFERROR(IF(AG29,EXP(LN(AG29)*VLOOKUP(AG$3,Conditions!$B:$AI,MATCH($B47&amp;"_slope",Conditions!$R$1:$AI$1,0)+16,FALSE)+VLOOKUP(AG$3,Conditions!$B:$AI,MATCH($B47&amp;"_intercept",Conditions!$R$1:$AI$1,0)+16,FALSE)),""),"")</f>
        <v/>
      </c>
      <c r="AH47" s="69">
        <f>IFERROR(IF(AH29,EXP(LN(AH29)*VLOOKUP(AH$3,Conditions!$B:$AI,MATCH($B47&amp;"_slope",Conditions!$R$1:$AI$1,0)+16,FALSE)+VLOOKUP(AH$3,Conditions!$B:$AI,MATCH($B47&amp;"_intercept",Conditions!$R$1:$AI$1,0)+16,FALSE)),""),"")</f>
        <v>0.27111346892675353</v>
      </c>
      <c r="AI47" s="69">
        <f>IFERROR(IF(AI29,EXP(LN(AI29)*VLOOKUP(AI$3,Conditions!$B:$AI,MATCH($B47&amp;"_slope",Conditions!$R$1:$AI$1,0)+16,FALSE)+VLOOKUP(AI$3,Conditions!$B:$AI,MATCH($B47&amp;"_intercept",Conditions!$R$1:$AI$1,0)+16,FALSE)),""),"")</f>
        <v>0.27183542059313714</v>
      </c>
      <c r="AJ47" s="69">
        <f>IFERROR(IF(AJ29,EXP(LN(AJ29)*VLOOKUP(AJ$3,Conditions!$B:$AI,MATCH($B47&amp;"_slope",Conditions!$R$1:$AI$1,0)+16,FALSE)+VLOOKUP(AJ$3,Conditions!$B:$AI,MATCH($B47&amp;"_intercept",Conditions!$R$1:$AI$1,0)+16,FALSE)),""),"")</f>
        <v>0.27190104134090248</v>
      </c>
      <c r="AK47" s="69">
        <f>IFERROR(IF(AK29,EXP(LN(AK29)*VLOOKUP(AK$3,Conditions!$B:$AI,MATCH($B47&amp;"_slope",Conditions!$R$1:$AI$1,0)+16,FALSE)+VLOOKUP(AK$3,Conditions!$B:$AI,MATCH($B47&amp;"_intercept",Conditions!$R$1:$AI$1,0)+16,FALSE)),""),"")</f>
        <v>0.27183542059313714</v>
      </c>
      <c r="AL47" s="69">
        <f>IFERROR(IF(AL29,EXP(LN(AL29)*VLOOKUP(AL$3,Conditions!$B:$AI,MATCH($B47&amp;"_slope",Conditions!$R$1:$AI$1,0)+16,FALSE)+VLOOKUP(AL$3,Conditions!$B:$AI,MATCH($B47&amp;"_intercept",Conditions!$R$1:$AI$1,0)+16,FALSE)),""),"")</f>
        <v>0.27190104134090248</v>
      </c>
      <c r="AM47" s="69" t="str">
        <f>IFERROR(IF(AM29,EXP(LN(AM29)*VLOOKUP(AM$3,Conditions!$B:$AI,MATCH($B47&amp;"_slope",Conditions!$R$1:$AI$1,0)+16,FALSE)+VLOOKUP(AM$3,Conditions!$B:$AI,MATCH($B47&amp;"_intercept",Conditions!$R$1:$AI$1,0)+16,FALSE)),""),"")</f>
        <v/>
      </c>
      <c r="AN47" s="69" t="str">
        <f>IFERROR(IF(AN29,EXP(LN(AN29)*VLOOKUP(AN$3,Conditions!$B:$AI,MATCH($B47&amp;"_slope",Conditions!$R$1:$AI$1,0)+16,FALSE)+VLOOKUP(AN$3,Conditions!$B:$AI,MATCH($B47&amp;"_intercept",Conditions!$R$1:$AI$1,0)+16,FALSE)),""),"")</f>
        <v/>
      </c>
      <c r="AO47" s="69" t="str">
        <f>IFERROR(IF(AO29,EXP(LN(AO29)*VLOOKUP(AO$3,Conditions!$B:$AI,MATCH($B47&amp;"_slope",Conditions!$R$1:$AI$1,0)+16,FALSE)+VLOOKUP(AO$3,Conditions!$B:$AI,MATCH($B47&amp;"_intercept",Conditions!$R$1:$AI$1,0)+16,FALSE)),""),"")</f>
        <v/>
      </c>
      <c r="AP47" s="69" t="str">
        <f>IFERROR(IF(AP29,EXP(LN(AP29)*VLOOKUP(AP$3,Conditions!$B:$AI,MATCH($B47&amp;"_slope",Conditions!$R$1:$AI$1,0)+16,FALSE)+VLOOKUP(AP$3,Conditions!$B:$AI,MATCH($B47&amp;"_intercept",Conditions!$R$1:$AI$1,0)+16,FALSE)),""),"")</f>
        <v/>
      </c>
      <c r="AQ47" s="69" t="str">
        <f>IFERROR(IF(AQ29,EXP(LN(AQ29)*VLOOKUP(AQ$3,Conditions!$B:$AI,MATCH($B47&amp;"_slope",Conditions!$R$1:$AI$1,0)+16,FALSE)+VLOOKUP(AQ$3,Conditions!$B:$AI,MATCH($B47&amp;"_intercept",Conditions!$R$1:$AI$1,0)+16,FALSE)),""),"")</f>
        <v/>
      </c>
      <c r="AR47" s="69">
        <f>IFERROR(IF(AR29,EXP(LN(AR29)*VLOOKUP(AR$3,Conditions!$B:$AI,MATCH($B47&amp;"_slope",Conditions!$R$1:$AI$1,0)+16,FALSE)+VLOOKUP(AR$3,Conditions!$B:$AI,MATCH($B47&amp;"_intercept",Conditions!$R$1:$AI$1,0)+16,FALSE)),""),"")</f>
        <v>0.15856581399879735</v>
      </c>
      <c r="AS47" s="69">
        <f>IFERROR(IF(AS29,EXP(LN(AS29)*VLOOKUP(AS$3,Conditions!$B:$AI,MATCH($B47&amp;"_slope",Conditions!$R$1:$AI$1,0)+16,FALSE)+VLOOKUP(AS$3,Conditions!$B:$AI,MATCH($B47&amp;"_intercept",Conditions!$R$1:$AI$1,0)+16,FALSE)),""),"")</f>
        <v>0.15851833034290241</v>
      </c>
      <c r="AT47" s="69">
        <f>IFERROR(IF(AT29,EXP(LN(AT29)*VLOOKUP(AT$3,Conditions!$B:$AI,MATCH($B47&amp;"_slope",Conditions!$R$1:$AI$1,0)+16,FALSE)+VLOOKUP(AT$3,Conditions!$B:$AI,MATCH($B47&amp;"_intercept",Conditions!$R$1:$AI$1,0)+16,FALSE)),""),"")</f>
        <v>0.15860768455838031</v>
      </c>
      <c r="AU47" s="69">
        <f>IFERROR(IF(AU29,EXP(LN(AU29)*VLOOKUP(AU$3,Conditions!$B:$AI,MATCH($B47&amp;"_slope",Conditions!$R$1:$AI$1,0)+16,FALSE)+VLOOKUP(AU$3,Conditions!$B:$AI,MATCH($B47&amp;"_intercept",Conditions!$R$1:$AI$1,0)+16,FALSE)),""),"")</f>
        <v>0.15851833034290241</v>
      </c>
      <c r="AV47" s="69">
        <f>IFERROR(IF(AV29,EXP(LN(AV29)*VLOOKUP(AV$3,Conditions!$B:$AI,MATCH($B47&amp;"_slope",Conditions!$R$1:$AI$1,0)+16,FALSE)+VLOOKUP(AV$3,Conditions!$B:$AI,MATCH($B47&amp;"_intercept",Conditions!$R$1:$AI$1,0)+16,FALSE)),""),"")</f>
        <v>0.15860768455838031</v>
      </c>
      <c r="AW47" s="69" t="str">
        <f>IFERROR(IF(AW29,EXP(LN(AW29)*VLOOKUP(AW$3,Conditions!$B:$AI,MATCH($B47&amp;"_slope",Conditions!$R$1:$AI$1,0)+16,FALSE)+VLOOKUP(AW$3,Conditions!$B:$AI,MATCH($B47&amp;"_intercept",Conditions!$R$1:$AI$1,0)+16,FALSE)),""),"")</f>
        <v/>
      </c>
      <c r="AX47" s="69" t="str">
        <f>IFERROR(IF(AX29,EXP(LN(AX29)*VLOOKUP(AX$3,Conditions!$B:$AI,MATCH($B47&amp;"_slope",Conditions!$R$1:$AI$1,0)+16,FALSE)+VLOOKUP(AX$3,Conditions!$B:$AI,MATCH($B47&amp;"_intercept",Conditions!$R$1:$AI$1,0)+16,FALSE)),""),"")</f>
        <v/>
      </c>
      <c r="AY47" s="69" t="str">
        <f>IFERROR(IF(AY29,EXP(LN(AY29)*VLOOKUP(AY$3,Conditions!$B:$AI,MATCH($B47&amp;"_slope",Conditions!$R$1:$AI$1,0)+16,FALSE)+VLOOKUP(AY$3,Conditions!$B:$AI,MATCH($B47&amp;"_intercept",Conditions!$R$1:$AI$1,0)+16,FALSE)),""),"")</f>
        <v/>
      </c>
      <c r="AZ47" s="69" t="str">
        <f>IFERROR(IF(AZ29,EXP(LN(AZ29)*VLOOKUP(AZ$3,Conditions!$B:$AI,MATCH($B47&amp;"_slope",Conditions!$R$1:$AI$1,0)+16,FALSE)+VLOOKUP(AZ$3,Conditions!$B:$AI,MATCH($B47&amp;"_intercept",Conditions!$R$1:$AI$1,0)+16,FALSE)),""),"")</f>
        <v/>
      </c>
      <c r="BA47" s="69" t="str">
        <f>IFERROR(IF(BA29,EXP(LN(BA29)*VLOOKUP(BA$3,Conditions!$B:$AI,MATCH($B47&amp;"_slope",Conditions!$R$1:$AI$1,0)+16,FALSE)+VLOOKUP(BA$3,Conditions!$B:$AI,MATCH($B47&amp;"_intercept",Conditions!$R$1:$AI$1,0)+16,FALSE)),""),"")</f>
        <v/>
      </c>
      <c r="BB47" s="69" t="str">
        <f>IFERROR(IF(BB29,EXP(LN(BB29)*VLOOKUP(BB$3,Conditions!$B:$AI,MATCH($B47&amp;"_slope",Conditions!$R$1:$AI$1,0)+16,FALSE)+VLOOKUP(BB$3,Conditions!$B:$AI,MATCH($B47&amp;"_intercept",Conditions!$R$1:$AI$1,0)+16,FALSE)),""),"")</f>
        <v/>
      </c>
      <c r="BC47" s="69" t="str">
        <f>IFERROR(IF(BC29,EXP(LN(BC29)*VLOOKUP(BC$3,Conditions!$B:$AI,MATCH($B47&amp;"_slope",Conditions!$R$1:$AI$1,0)+16,FALSE)+VLOOKUP(BC$3,Conditions!$B:$AI,MATCH($B47&amp;"_intercept",Conditions!$R$1:$AI$1,0)+16,FALSE)),""),"")</f>
        <v/>
      </c>
      <c r="BD47" s="69" t="str">
        <f>IFERROR(IF(BD29,EXP(LN(BD29)*VLOOKUP(BD$3,Conditions!$B:$AI,MATCH($B47&amp;"_slope",Conditions!$R$1:$AI$1,0)+16,FALSE)+VLOOKUP(BD$3,Conditions!$B:$AI,MATCH($B47&amp;"_intercept",Conditions!$R$1:$AI$1,0)+16,FALSE)),""),"")</f>
        <v/>
      </c>
      <c r="BE47" s="69" t="str">
        <f>IFERROR(IF(BE29,EXP(LN(BE29)*VLOOKUP(BE$3,Conditions!$B:$AI,MATCH($B47&amp;"_slope",Conditions!$R$1:$AI$1,0)+16,FALSE)+VLOOKUP(BE$3,Conditions!$B:$AI,MATCH($B47&amp;"_intercept",Conditions!$R$1:$AI$1,0)+16,FALSE)),""),"")</f>
        <v/>
      </c>
      <c r="BF47" s="69" t="str">
        <f>IFERROR(IF(BF29,EXP(LN(BF29)*VLOOKUP(BF$3,Conditions!$B:$AI,MATCH($B47&amp;"_slope",Conditions!$R$1:$AI$1,0)+16,FALSE)+VLOOKUP(BF$3,Conditions!$B:$AI,MATCH($B47&amp;"_intercept",Conditions!$R$1:$AI$1,0)+16,FALSE)),""),"")</f>
        <v/>
      </c>
      <c r="BG47" s="69" t="str">
        <f>IFERROR(IF(BG29,EXP(LN(BG29)*VLOOKUP(BG$3,Conditions!$B:$AI,MATCH($B47&amp;"_slope",Conditions!$R$1:$AI$1,0)+16,FALSE)+VLOOKUP(BG$3,Conditions!$B:$AI,MATCH($B47&amp;"_intercept",Conditions!$R$1:$AI$1,0)+16,FALSE)),""),"")</f>
        <v/>
      </c>
      <c r="BH47" s="69" t="str">
        <f>IFERROR(IF(BH29,EXP(LN(BH29)*VLOOKUP(BH$3,Conditions!$B:$AI,MATCH($B47&amp;"_slope",Conditions!$R$1:$AI$1,0)+16,FALSE)+VLOOKUP(BH$3,Conditions!$B:$AI,MATCH($B47&amp;"_intercept",Conditions!$R$1:$AI$1,0)+16,FALSE)),""),"")</f>
        <v/>
      </c>
      <c r="BI47" s="69" t="str">
        <f>IFERROR(IF(BI29,EXP(LN(BI29)*VLOOKUP(BI$3,Conditions!$B:$AI,MATCH($B47&amp;"_slope",Conditions!$R$1:$AI$1,0)+16,FALSE)+VLOOKUP(BI$3,Conditions!$B:$AI,MATCH($B47&amp;"_intercept",Conditions!$R$1:$AI$1,0)+16,FALSE)),""),"")</f>
        <v/>
      </c>
      <c r="BJ47" s="69" t="str">
        <f>IFERROR(IF(BJ29,EXP(LN(BJ29)*VLOOKUP(BJ$3,Conditions!$B:$AI,MATCH($B47&amp;"_slope",Conditions!$R$1:$AI$1,0)+16,FALSE)+VLOOKUP(BJ$3,Conditions!$B:$AI,MATCH($B47&amp;"_intercept",Conditions!$R$1:$AI$1,0)+16,FALSE)),""),"")</f>
        <v/>
      </c>
      <c r="BK47" s="69" t="str">
        <f>IFERROR(IF(BK29,EXP(LN(BK29)*VLOOKUP(BK$3,Conditions!$B:$AI,MATCH($B47&amp;"_slope",Conditions!$R$1:$AI$1,0)+16,FALSE)+VLOOKUP(BK$3,Conditions!$B:$AI,MATCH($B47&amp;"_intercept",Conditions!$R$1:$AI$1,0)+16,FALSE)),""),"")</f>
        <v/>
      </c>
      <c r="BL47" s="69" t="str">
        <f>IFERROR(IF(BL29,EXP(LN(BL29)*VLOOKUP(BL$3,Conditions!$B:$AI,MATCH($B47&amp;"_slope",Conditions!$R$1:$AI$1,0)+16,FALSE)+VLOOKUP(BL$3,Conditions!$B:$AI,MATCH($B47&amp;"_intercept",Conditions!$R$1:$AI$1,0)+16,FALSE)),""),"")</f>
        <v/>
      </c>
      <c r="BM47" s="69" t="str">
        <f>IFERROR(IF(BM29,EXP(LN(BM29)*VLOOKUP(BM$3,Conditions!$B:$AI,MATCH($B47&amp;"_slope",Conditions!$R$1:$AI$1,0)+16,FALSE)+VLOOKUP(BM$3,Conditions!$B:$AI,MATCH($B47&amp;"_intercept",Conditions!$R$1:$AI$1,0)+16,FALSE)),""),"")</f>
        <v/>
      </c>
      <c r="BN47" s="69" t="str">
        <f>IFERROR(IF(BN29,EXP(LN(BN29)*VLOOKUP(BN$3,Conditions!$B:$AI,MATCH($B47&amp;"_slope",Conditions!$R$1:$AI$1,0)+16,FALSE)+VLOOKUP(BN$3,Conditions!$B:$AI,MATCH($B47&amp;"_intercept",Conditions!$R$1:$AI$1,0)+16,FALSE)),""),"")</f>
        <v/>
      </c>
      <c r="BO47" s="69" t="str">
        <f>IFERROR(IF(BO29,EXP(LN(BO29)*VLOOKUP(BO$3,Conditions!$B:$AI,MATCH($B47&amp;"_slope",Conditions!$R$1:$AI$1,0)+16,FALSE)+VLOOKUP(BO$3,Conditions!$B:$AI,MATCH($B47&amp;"_intercept",Conditions!$R$1:$AI$1,0)+16,FALSE)),""),"")</f>
        <v/>
      </c>
      <c r="BP47" s="69" t="str">
        <f>IFERROR(IF(BP29,EXP(LN(BP29)*VLOOKUP(BP$3,Conditions!$B:$AI,MATCH($B47&amp;"_slope",Conditions!$R$1:$AI$1,0)+16,FALSE)+VLOOKUP(BP$3,Conditions!$B:$AI,MATCH($B47&amp;"_intercept",Conditions!$R$1:$AI$1,0)+16,FALSE)),""),"")</f>
        <v/>
      </c>
      <c r="BQ47" s="69">
        <f>IFERROR(IF(BQ30,EXP(LN(BQ30)*VLOOKUP(BQ$3,Conditions!$B:$AI,MATCH($B47&amp;"_slope",Conditions!$R$1:$AI$1,0)+16,FALSE)+VLOOKUP(BQ$3,Conditions!$B:$AI,MATCH($B47&amp;"_intercept",Conditions!$R$1:$AI$1,0)+16,FALSE)),""),"")</f>
        <v>1.6872811131664783E-3</v>
      </c>
      <c r="BR47" s="69">
        <f>IFERROR(IF(BR30,EXP(LN(BR30)*VLOOKUP(BR$3,Conditions!$B:$AI,MATCH($B47&amp;"_slope",Conditions!$R$1:$AI$1,0)+16,FALSE)+VLOOKUP(BR$3,Conditions!$B:$AI,MATCH($B47&amp;"_intercept",Conditions!$R$1:$AI$1,0)+16,FALSE)),""),"")</f>
        <v>2.1552378247681517E-3</v>
      </c>
      <c r="BS47" s="69">
        <f>IFERROR(IF(BS30,EXP(LN(BS30)*VLOOKUP(BS$3,Conditions!$B:$AI,MATCH($B47&amp;"_slope",Conditions!$R$1:$AI$1,0)+16,FALSE)+VLOOKUP(BS$3,Conditions!$B:$AI,MATCH($B47&amp;"_intercept",Conditions!$R$1:$AI$1,0)+16,FALSE)),""),"")</f>
        <v>2.1595373560190124E-3</v>
      </c>
      <c r="BT47" s="69">
        <f>IFERROR(IF(BT30,EXP(LN(BT30)*VLOOKUP(BT$3,Conditions!$B:$AI,MATCH($B47&amp;"_slope",Conditions!$R$1:$AI$1,0)+16,FALSE)+VLOOKUP(BT$3,Conditions!$B:$AI,MATCH($B47&amp;"_intercept",Conditions!$R$1:$AI$1,0)+16,FALSE)),""),"")</f>
        <v>1.9534228384802768E-3</v>
      </c>
      <c r="BU47" s="69">
        <f>IFERROR(IF(BU30,EXP(LN(BU30)*VLOOKUP(BU$3,Conditions!$B:$AI,MATCH($B47&amp;"_slope",Conditions!$R$1:$AI$1,0)+16,FALSE)+VLOOKUP(BU$3,Conditions!$B:$AI,MATCH($B47&amp;"_intercept",Conditions!$R$1:$AI$1,0)+16,FALSE)),""),"")</f>
        <v>2.3980606112560831E-3</v>
      </c>
      <c r="BV47" s="69">
        <f>IFERROR(IF(BV30,EXP(LN(BV30)*VLOOKUP(BV$3,Conditions!$B:$AI,MATCH($B47&amp;"_slope",Conditions!$R$1:$AI$1,0)+16,FALSE)+VLOOKUP(BV$3,Conditions!$B:$AI,MATCH($B47&amp;"_intercept",Conditions!$R$1:$AI$1,0)+16,FALSE)),""),"")</f>
        <v>2.8525417049513834E-3</v>
      </c>
      <c r="BW47" s="69">
        <f>IFERROR(IF(BW30,EXP(LN(BW30)*VLOOKUP(BW$3,Conditions!$B:$AI,MATCH($B47&amp;"_slope",Conditions!$R$1:$AI$1,0)+16,FALSE)+VLOOKUP(BW$3,Conditions!$B:$AI,MATCH($B47&amp;"_intercept",Conditions!$R$1:$AI$1,0)+16,FALSE)),""),"")</f>
        <v>2.5938813696781255E-3</v>
      </c>
      <c r="BX47" s="69">
        <f>IFERROR(IF(BX30,EXP(LN(BX30)*VLOOKUP(BX$3,Conditions!$B:$AI,MATCH($B47&amp;"_slope",Conditions!$R$1:$AI$1,0)+16,FALSE)+VLOOKUP(BX$3,Conditions!$B:$AI,MATCH($B47&amp;"_intercept",Conditions!$R$1:$AI$1,0)+16,FALSE)),""),"")</f>
        <v>2.598088065190845E-3</v>
      </c>
      <c r="BY47" s="69">
        <f>IFERROR(IF(BY30,EXP(LN(BY30)*VLOOKUP(BY$3,Conditions!$B:$AI,MATCH($B47&amp;"_slope",Conditions!$R$1:$AI$1,0)+16,FALSE)+VLOOKUP(BY$3,Conditions!$B:$AI,MATCH($B47&amp;"_intercept",Conditions!$R$1:$AI$1,0)+16,FALSE)),""),"")</f>
        <v>2.6841505696457418E-3</v>
      </c>
      <c r="BZ47" s="69">
        <f>IFERROR(IF(BZ30,EXP(LN(BZ30)*VLOOKUP(BZ$3,Conditions!$B:$AI,MATCH($B47&amp;"_slope",Conditions!$R$1:$AI$1,0)+16,FALSE)+VLOOKUP(BZ$3,Conditions!$B:$AI,MATCH($B47&amp;"_intercept",Conditions!$R$1:$AI$1,0)+16,FALSE)),""),"")</f>
        <v>2.6345126171983388E-3</v>
      </c>
      <c r="CA47" s="69">
        <f>IFERROR(IF(CA30,EXP(LN(CA30)*VLOOKUP(CA$3,Conditions!$B:$AI,MATCH($B47&amp;"_slope",Conditions!$R$1:$AI$1,0)+16,FALSE)+VLOOKUP(CA$3,Conditions!$B:$AI,MATCH($B47&amp;"_intercept",Conditions!$R$1:$AI$1,0)+16,FALSE)),""),"")</f>
        <v>4.1388045860732553E-3</v>
      </c>
      <c r="CB47" s="69">
        <f>IFERROR(IF(CB30,EXP(LN(CB30)*VLOOKUP(CB$3,Conditions!$B:$AI,MATCH($B47&amp;"_slope",Conditions!$R$1:$AI$1,0)+16,FALSE)+VLOOKUP(CB$3,Conditions!$B:$AI,MATCH($B47&amp;"_intercept",Conditions!$R$1:$AI$1,0)+16,FALSE)),""),"")</f>
        <v>4.140131730980056E-3</v>
      </c>
      <c r="CC47" s="69">
        <f>IFERROR(IF(CC30,EXP(LN(CC30)*VLOOKUP(CC$3,Conditions!$B:$AI,MATCH($B47&amp;"_slope",Conditions!$R$1:$AI$1,0)+16,FALSE)+VLOOKUP(CC$3,Conditions!$B:$AI,MATCH($B47&amp;"_intercept",Conditions!$R$1:$AI$1,0)+16,FALSE)),""),"")</f>
        <v>3.9024219722444057E-3</v>
      </c>
      <c r="CD47" s="69">
        <f>IFERROR(IF(CD30,EXP(LN(CD30)*VLOOKUP(CD$3,Conditions!$B:$AI,MATCH($B47&amp;"_slope",Conditions!$R$1:$AI$1,0)+16,FALSE)+VLOOKUP(CD$3,Conditions!$B:$AI,MATCH($B47&amp;"_intercept",Conditions!$R$1:$AI$1,0)+16,FALSE)),""),"")</f>
        <v>4.2044384027177676E-3</v>
      </c>
      <c r="CE47" s="69">
        <f>IFERROR(IF(CE30,EXP(LN(CE30)*VLOOKUP(CE$3,Conditions!$B:$AI,MATCH($B47&amp;"_slope",Conditions!$R$1:$AI$1,0)+16,FALSE)+VLOOKUP(CE$3,Conditions!$B:$AI,MATCH($B47&amp;"_intercept",Conditions!$R$1:$AI$1,0)+16,FALSE)),""),"")</f>
        <v>4.1772714889614744E-3</v>
      </c>
      <c r="CF47" s="69">
        <f>IFERROR(IF(CF30,EXP(LN(CF30)*VLOOKUP(CF$3,Conditions!$B:$AI,MATCH($B47&amp;"_slope",Conditions!$R$1:$AI$1,0)+16,FALSE)+VLOOKUP(CF$3,Conditions!$B:$AI,MATCH($B47&amp;"_intercept",Conditions!$R$1:$AI$1,0)+16,FALSE)),""),"")</f>
        <v>6.0235151992091337E-3</v>
      </c>
      <c r="CG47" s="69">
        <f>IFERROR(IF(CG30,EXP(LN(CG30)*VLOOKUP(CG$3,Conditions!$B:$AI,MATCH($B47&amp;"_slope",Conditions!$R$1:$AI$1,0)+16,FALSE)+VLOOKUP(CG$3,Conditions!$B:$AI,MATCH($B47&amp;"_intercept",Conditions!$R$1:$AI$1,0)+16,FALSE)),""),"")</f>
        <v>6.1807188490642529E-3</v>
      </c>
      <c r="CH47" s="69">
        <f>IFERROR(IF(CH30,EXP(LN(CH30)*VLOOKUP(CH$3,Conditions!$B:$AI,MATCH($B47&amp;"_slope",Conditions!$R$1:$AI$1,0)+16,FALSE)+VLOOKUP(CH$3,Conditions!$B:$AI,MATCH($B47&amp;"_intercept",Conditions!$R$1:$AI$1,0)+16,FALSE)),""),"")</f>
        <v>5.7516993909060444E-3</v>
      </c>
      <c r="CI47" s="69">
        <f>IFERROR(IF(CI30,EXP(LN(CI30)*VLOOKUP(CI$3,Conditions!$B:$AI,MATCH($B47&amp;"_slope",Conditions!$R$1:$AI$1,0)+16,FALSE)+VLOOKUP(CI$3,Conditions!$B:$AI,MATCH($B47&amp;"_intercept",Conditions!$R$1:$AI$1,0)+16,FALSE)),""),"")</f>
        <v>6.0787177353172359E-3</v>
      </c>
      <c r="CJ47" s="69">
        <f>IFERROR(IF(CJ30,EXP(LN(CJ30)*VLOOKUP(CJ$3,Conditions!$B:$AI,MATCH($B47&amp;"_slope",Conditions!$R$1:$AI$1,0)+16,FALSE)+VLOOKUP(CJ$3,Conditions!$B:$AI,MATCH($B47&amp;"_intercept",Conditions!$R$1:$AI$1,0)+16,FALSE)),""),"")</f>
        <v>6.9037600992316889E-3</v>
      </c>
      <c r="CK47" s="69">
        <f>IFERROR(IF(CK30,EXP(LN(CK30)*VLOOKUP(CK$3,Conditions!$B:$AI,MATCH($B47&amp;"_slope",Conditions!$R$1:$AI$1,0)+16,FALSE)+VLOOKUP(CK$3,Conditions!$B:$AI,MATCH($B47&amp;"_intercept",Conditions!$R$1:$AI$1,0)+16,FALSE)),""),"")</f>
        <v>7.2034936847776392E-3</v>
      </c>
      <c r="CL47" s="69">
        <f>IFERROR(IF(CL30,EXP(LN(CL30)*VLOOKUP(CL$3,Conditions!$B:$AI,MATCH($B47&amp;"_slope",Conditions!$R$1:$AI$1,0)+16,FALSE)+VLOOKUP(CL$3,Conditions!$B:$AI,MATCH($B47&amp;"_intercept",Conditions!$R$1:$AI$1,0)+16,FALSE)),""),"")</f>
        <v>6.6351306088870002E-3</v>
      </c>
      <c r="CM47" s="69">
        <f>IFERROR(IF(CM30,EXP(LN(CM30)*VLOOKUP(CM$3,Conditions!$B:$AI,MATCH($B47&amp;"_slope",Conditions!$R$1:$AI$1,0)+16,FALSE)+VLOOKUP(CM$3,Conditions!$B:$AI,MATCH($B47&amp;"_intercept",Conditions!$R$1:$AI$1,0)+16,FALSE)),""),"")</f>
        <v>6.7141596416782504E-3</v>
      </c>
      <c r="CN47" s="69">
        <f>IFERROR(IF(CN30,EXP(LN(CN30)*VLOOKUP(CN$3,Conditions!$B:$AI,MATCH($B47&amp;"_slope",Conditions!$R$1:$AI$1,0)+16,FALSE)+VLOOKUP(CN$3,Conditions!$B:$AI,MATCH($B47&amp;"_intercept",Conditions!$R$1:$AI$1,0)+16,FALSE)),""),"")</f>
        <v>7.1475241122981687E-3</v>
      </c>
      <c r="CO47" s="69">
        <f>IFERROR(IF(CO30,EXP(LN(CO30)*VLOOKUP(CO$3,Conditions!$B:$AI,MATCH($B47&amp;"_slope",Conditions!$R$1:$AI$1,0)+16,FALSE)+VLOOKUP(CO$3,Conditions!$B:$AI,MATCH($B47&amp;"_intercept",Conditions!$R$1:$AI$1,0)+16,FALSE)),""),"")</f>
        <v>6.9412314628058336E-3</v>
      </c>
      <c r="CP47" s="69">
        <f>IFERROR(IF(CP30,EXP(LN(CP30)*VLOOKUP(CP$3,Conditions!$B:$AI,MATCH($B47&amp;"_slope",Conditions!$R$1:$AI$1,0)+16,FALSE)+VLOOKUP(CP$3,Conditions!$B:$AI,MATCH($B47&amp;"_intercept",Conditions!$R$1:$AI$1,0)+16,FALSE)),""),"")</f>
        <v>8.9128505318457809E-3</v>
      </c>
      <c r="CQ47" s="69">
        <f>IFERROR(IF(CQ30,EXP(LN(CQ30)*VLOOKUP(CQ$3,Conditions!$B:$AI,MATCH($B47&amp;"_slope",Conditions!$R$1:$AI$1,0)+16,FALSE)+VLOOKUP(CQ$3,Conditions!$B:$AI,MATCH($B47&amp;"_intercept",Conditions!$R$1:$AI$1,0)+16,FALSE)),""),"")</f>
        <v>9.0769485517090288E-3</v>
      </c>
      <c r="CR47" s="69">
        <f>IFERROR(IF(CR30,EXP(LN(CR30)*VLOOKUP(CR$3,Conditions!$B:$AI,MATCH($B47&amp;"_slope",Conditions!$R$1:$AI$1,0)+16,FALSE)+VLOOKUP(CR$3,Conditions!$B:$AI,MATCH($B47&amp;"_intercept",Conditions!$R$1:$AI$1,0)+16,FALSE)),""),"")</f>
        <v>8.9158813795888209E-3</v>
      </c>
      <c r="CS47" s="69">
        <f>IFERROR(IF(CS30,EXP(LN(CS30)*VLOOKUP(CS$3,Conditions!$B:$AI,MATCH($B47&amp;"_slope",Conditions!$R$1:$AI$1,0)+16,FALSE)+VLOOKUP(CS$3,Conditions!$B:$AI,MATCH($B47&amp;"_intercept",Conditions!$R$1:$AI$1,0)+16,FALSE)),""),"")</f>
        <v>9.288367649588283E-3</v>
      </c>
      <c r="CT47" s="69">
        <f>IFERROR(IF(CT30,EXP(LN(CT30)*VLOOKUP(CT$3,Conditions!$B:$AI,MATCH($B47&amp;"_slope",Conditions!$R$1:$AI$1,0)+16,FALSE)+VLOOKUP(CT$3,Conditions!$B:$AI,MATCH($B47&amp;"_intercept",Conditions!$R$1:$AI$1,0)+16,FALSE)),""),"")</f>
        <v>8.983740616592335E-3</v>
      </c>
      <c r="CU47" s="69">
        <f>IFERROR(IF(CU30,EXP(LN(CU30)*VLOOKUP(CU$3,Conditions!$B:$AI,MATCH($B47&amp;"_slope",Conditions!$R$1:$AI$1,0)+16,FALSE)+VLOOKUP(CU$3,Conditions!$B:$AI,MATCH($B47&amp;"_intercept",Conditions!$R$1:$AI$1,0)+16,FALSE)),""),"")</f>
        <v>9.6500923912797715E-3</v>
      </c>
      <c r="CV47" s="69">
        <f>IFERROR(IF(CV30,EXP(LN(CV30)*VLOOKUP(CV$3,Conditions!$B:$AI,MATCH($B47&amp;"_slope",Conditions!$R$1:$AI$1,0)+16,FALSE)+VLOOKUP(CV$3,Conditions!$B:$AI,MATCH($B47&amp;"_intercept",Conditions!$R$1:$AI$1,0)+16,FALSE)),""),"")</f>
        <v>9.2690616585552211E-3</v>
      </c>
      <c r="CW47" s="69">
        <f>IFERROR(IF(CW30,EXP(LN(CW30)*VLOOKUP(CW$3,Conditions!$B:$AI,MATCH($B47&amp;"_slope",Conditions!$R$1:$AI$1,0)+16,FALSE)+VLOOKUP(CW$3,Conditions!$B:$AI,MATCH($B47&amp;"_intercept",Conditions!$R$1:$AI$1,0)+16,FALSE)),""),"")</f>
        <v>9.1150464904486642E-3</v>
      </c>
      <c r="CX47" s="69">
        <f>IFERROR(IF(CX30,EXP(LN(CX30)*VLOOKUP(CX$3,Conditions!$B:$AI,MATCH($B47&amp;"_slope",Conditions!$R$1:$AI$1,0)+16,FALSE)+VLOOKUP(CX$3,Conditions!$B:$AI,MATCH($B47&amp;"_intercept",Conditions!$R$1:$AI$1,0)+16,FALSE)),""),"")</f>
        <v>9.6849154976068868E-3</v>
      </c>
      <c r="CY47" s="69">
        <f>IFERROR(IF(CY30,EXP(LN(CY30)*VLOOKUP(CY$3,Conditions!$B:$AI,MATCH($B47&amp;"_slope",Conditions!$R$1:$AI$1,0)+16,FALSE)+VLOOKUP(CY$3,Conditions!$B:$AI,MATCH($B47&amp;"_intercept",Conditions!$R$1:$AI$1,0)+16,FALSE)),""),"")</f>
        <v>9.3721732866178381E-3</v>
      </c>
      <c r="CZ47" s="69">
        <f>IFERROR(IF(CZ30,EXP(LN(CZ30)*VLOOKUP(CZ$3,Conditions!$B:$AI,MATCH($B47&amp;"_slope",Conditions!$R$1:$AI$1,0)+16,FALSE)+VLOOKUP(CZ$3,Conditions!$B:$AI,MATCH($B47&amp;"_intercept",Conditions!$R$1:$AI$1,0)+16,FALSE)),""),"")</f>
        <v>1.0867032527080595E-2</v>
      </c>
      <c r="DA47" s="69">
        <f>IFERROR(IF(DA30,EXP(LN(DA30)*VLOOKUP(DA$3,Conditions!$B:$AI,MATCH($B47&amp;"_slope",Conditions!$R$1:$AI$1,0)+16,FALSE)+VLOOKUP(DA$3,Conditions!$B:$AI,MATCH($B47&amp;"_intercept",Conditions!$R$1:$AI$1,0)+16,FALSE)),""),"")</f>
        <v>1.1101236945187554E-2</v>
      </c>
      <c r="DB47" s="69">
        <f>IFERROR(IF(DB30,EXP(LN(DB30)*VLOOKUP(DB$3,Conditions!$B:$AI,MATCH($B47&amp;"_slope",Conditions!$R$1:$AI$1,0)+16,FALSE)+VLOOKUP(DB$3,Conditions!$B:$AI,MATCH($B47&amp;"_intercept",Conditions!$R$1:$AI$1,0)+16,FALSE)),""),"")</f>
        <v>1.0854596069366175E-2</v>
      </c>
      <c r="DC47" s="69">
        <f>IFERROR(IF(DC30,EXP(LN(DC30)*VLOOKUP(DC$3,Conditions!$B:$AI,MATCH($B47&amp;"_slope",Conditions!$R$1:$AI$1,0)+16,FALSE)+VLOOKUP(DC$3,Conditions!$B:$AI,MATCH($B47&amp;"_intercept",Conditions!$R$1:$AI$1,0)+16,FALSE)),""),"")</f>
        <v>1.0791795864228204E-2</v>
      </c>
      <c r="DD47" s="69">
        <f>IFERROR(IF(DD30,EXP(LN(DD30)*VLOOKUP(DD$3,Conditions!$B:$AI,MATCH($B47&amp;"_slope",Conditions!$R$1:$AI$1,0)+16,FALSE)+VLOOKUP(DD$3,Conditions!$B:$AI,MATCH($B47&amp;"_intercept",Conditions!$R$1:$AI$1,0)+16,FALSE)),""),"")</f>
        <v>1.1128404529674122E-2</v>
      </c>
      <c r="DE47" s="69">
        <f>IFERROR(IF(DE30,EXP(LN(DE30)*VLOOKUP(DE$3,Conditions!$B:$AI,MATCH($B47&amp;"_slope",Conditions!$R$1:$AI$1,0)+16,FALSE)+VLOOKUP(DE$3,Conditions!$B:$AI,MATCH($B47&amp;"_intercept",Conditions!$R$1:$AI$1,0)+16,FALSE)),""),"")</f>
        <v>9.3968760277985761E-3</v>
      </c>
      <c r="DF47" s="69">
        <f>IFERROR(IF(DF30,EXP(LN(DF30)*VLOOKUP(DF$3,Conditions!$B:$AI,MATCH($B47&amp;"_slope",Conditions!$R$1:$AI$1,0)+16,FALSE)+VLOOKUP(DF$3,Conditions!$B:$AI,MATCH($B47&amp;"_intercept",Conditions!$R$1:$AI$1,0)+16,FALSE)),""),"")</f>
        <v>9.4853816251730481E-3</v>
      </c>
      <c r="DG47" s="69">
        <f>IFERROR(IF(DG30,EXP(LN(DG30)*VLOOKUP(DG$3,Conditions!$B:$AI,MATCH($B47&amp;"_slope",Conditions!$R$1:$AI$1,0)+16,FALSE)+VLOOKUP(DG$3,Conditions!$B:$AI,MATCH($B47&amp;"_intercept",Conditions!$R$1:$AI$1,0)+16,FALSE)),""),"")</f>
        <v>9.3721732866178381E-3</v>
      </c>
      <c r="DH47" s="69">
        <f>IFERROR(IF(DH30,EXP(LN(DH30)*VLOOKUP(DH$3,Conditions!$B:$AI,MATCH($B47&amp;"_slope",Conditions!$R$1:$AI$1,0)+16,FALSE)+VLOOKUP(DH$3,Conditions!$B:$AI,MATCH($B47&amp;"_intercept",Conditions!$R$1:$AI$1,0)+16,FALSE)),""),"")</f>
        <v>9.4221733355052302E-3</v>
      </c>
      <c r="DI47" s="69">
        <f>IFERROR(IF(DI30,EXP(LN(DI30)*VLOOKUP(DI$3,Conditions!$B:$AI,MATCH($B47&amp;"_slope",Conditions!$R$1:$AI$1,0)+16,FALSE)+VLOOKUP(DI$3,Conditions!$B:$AI,MATCH($B47&amp;"_intercept",Conditions!$R$1:$AI$1,0)+16,FALSE)),""),"")</f>
        <v>9.6831146650492202E-3</v>
      </c>
      <c r="DJ47" s="69" t="str">
        <f>IFERROR(IF(DJ30,EXP(LN(DJ30)*VLOOKUP(DJ$3,Conditions!$B:$AI,MATCH($B47&amp;"_slope",Conditions!$R$1:$AI$1,0)+16,FALSE)+VLOOKUP(DJ$3,Conditions!$B:$AI,MATCH($B47&amp;"_intercept",Conditions!$R$1:$AI$1,0)+16,FALSE)),""),"")</f>
        <v/>
      </c>
      <c r="DK47" s="69" t="str">
        <f>IFERROR(IF(DK30,EXP(LN(DK30)*VLOOKUP(DK$3,Conditions!$B:$AI,MATCH($B47&amp;"_slope",Conditions!$R$1:$AI$1,0)+16,FALSE)+VLOOKUP(DK$3,Conditions!$B:$AI,MATCH($B47&amp;"_intercept",Conditions!$R$1:$AI$1,0)+16,FALSE)),""),"")</f>
        <v/>
      </c>
      <c r="DL47" s="69" t="str">
        <f>IFERROR(IF(DL30,EXP(LN(DL30)*VLOOKUP(DL$3,Conditions!$B:$AI,MATCH($B47&amp;"_slope",Conditions!$R$1:$AI$1,0)+16,FALSE)+VLOOKUP(DL$3,Conditions!$B:$AI,MATCH($B47&amp;"_intercept",Conditions!$R$1:$AI$1,0)+16,FALSE)),""),"")</f>
        <v/>
      </c>
      <c r="DM47" s="69" t="str">
        <f>IFERROR(IF(DM30,EXP(LN(DM30)*VLOOKUP(DM$3,Conditions!$B:$AI,MATCH($B47&amp;"_slope",Conditions!$R$1:$AI$1,0)+16,FALSE)+VLOOKUP(DM$3,Conditions!$B:$AI,MATCH($B47&amp;"_intercept",Conditions!$R$1:$AI$1,0)+16,FALSE)),""),"")</f>
        <v/>
      </c>
      <c r="DN47" s="69" t="str">
        <f>IFERROR(IF(DN30,EXP(LN(DN30)*VLOOKUP(DN$3,Conditions!$B:$AI,MATCH($B47&amp;"_slope",Conditions!$R$1:$AI$1,0)+16,FALSE)+VLOOKUP(DN$3,Conditions!$B:$AI,MATCH($B47&amp;"_intercept",Conditions!$R$1:$AI$1,0)+16,FALSE)),""),"")</f>
        <v/>
      </c>
      <c r="DO47" s="69" t="str">
        <f>IFERROR(IF(DO30,EXP(LN(DO30)*VLOOKUP(DO$3,Conditions!$B:$AI,MATCH($B47&amp;"_slope",Conditions!$R$1:$AI$1,0)+16,FALSE)+VLOOKUP(DO$3,Conditions!$B:$AI,MATCH($B47&amp;"_intercept",Conditions!$R$1:$AI$1,0)+16,FALSE)),""),"")</f>
        <v/>
      </c>
      <c r="DP47" s="69" t="str">
        <f>IFERROR(IF(DP30,EXP(LN(DP30)*VLOOKUP(DP$3,Conditions!$B:$AI,MATCH($B47&amp;"_slope",Conditions!$R$1:$AI$1,0)+16,FALSE)+VLOOKUP(DP$3,Conditions!$B:$AI,MATCH($B47&amp;"_intercept",Conditions!$R$1:$AI$1,0)+16,FALSE)),""),"")</f>
        <v/>
      </c>
      <c r="DQ47" s="69" t="str">
        <f>IFERROR(IF(DQ30,EXP(LN(DQ30)*VLOOKUP(DQ$3,Conditions!$B:$AI,MATCH($B47&amp;"_slope",Conditions!$R$1:$AI$1,0)+16,FALSE)+VLOOKUP(DQ$3,Conditions!$B:$AI,MATCH($B47&amp;"_intercept",Conditions!$R$1:$AI$1,0)+16,FALSE)),""),"")</f>
        <v/>
      </c>
      <c r="DR47" s="69" t="str">
        <f>IFERROR(IF(DR30,EXP(LN(DR30)*VLOOKUP(DR$3,Conditions!$B:$AI,MATCH($B47&amp;"_slope",Conditions!$R$1:$AI$1,0)+16,FALSE)+VLOOKUP(DR$3,Conditions!$B:$AI,MATCH($B47&amp;"_intercept",Conditions!$R$1:$AI$1,0)+16,FALSE)),""),"")</f>
        <v/>
      </c>
      <c r="DS47" s="69" t="str">
        <f>IFERROR(IF(DS30,EXP(LN(DS30)*VLOOKUP(DS$3,Conditions!$B:$AI,MATCH($B47&amp;"_slope",Conditions!$R$1:$AI$1,0)+16,FALSE)+VLOOKUP(DS$3,Conditions!$B:$AI,MATCH($B47&amp;"_intercept",Conditions!$R$1:$AI$1,0)+16,FALSE)),""),"")</f>
        <v/>
      </c>
      <c r="DT47" s="69" t="str">
        <f>IFERROR(IF(DT30,EXP(LN(DT30)*VLOOKUP(DT$3,Conditions!$B:$AI,MATCH($B47&amp;"_slope",Conditions!$R$1:$AI$1,0)+16,FALSE)+VLOOKUP(DT$3,Conditions!$B:$AI,MATCH($B47&amp;"_intercept",Conditions!$R$1:$AI$1,0)+16,FALSE)),""),"")</f>
        <v/>
      </c>
      <c r="DU47" s="69" t="str">
        <f>IFERROR(IF(DU30,EXP(LN(DU30)*VLOOKUP(DU$3,Conditions!$B:$AI,MATCH($B47&amp;"_slope",Conditions!$R$1:$AI$1,0)+16,FALSE)+VLOOKUP(DU$3,Conditions!$B:$AI,MATCH($B47&amp;"_intercept",Conditions!$R$1:$AI$1,0)+16,FALSE)),""),"")</f>
        <v/>
      </c>
      <c r="DV47" s="69" t="str">
        <f>IFERROR(IF(DV30,EXP(LN(DV30)*VLOOKUP(DV$3,Conditions!$B:$AI,MATCH($B47&amp;"_slope",Conditions!$R$1:$AI$1,0)+16,FALSE)+VLOOKUP(DV$3,Conditions!$B:$AI,MATCH($B47&amp;"_intercept",Conditions!$R$1:$AI$1,0)+16,FALSE)),""),"")</f>
        <v/>
      </c>
      <c r="DW47" s="69" t="str">
        <f>IFERROR(IF(DW30,EXP(LN(DW30)*VLOOKUP(DW$3,Conditions!$B:$AI,MATCH($B47&amp;"_slope",Conditions!$R$1:$AI$1,0)+16,FALSE)+VLOOKUP(DW$3,Conditions!$B:$AI,MATCH($B47&amp;"_intercept",Conditions!$R$1:$AI$1,0)+16,FALSE)),""),"")</f>
        <v/>
      </c>
      <c r="DX47" s="69" t="str">
        <f>IFERROR(IF(DX30,EXP(LN(DX30)*VLOOKUP(DX$3,Conditions!$B:$AI,MATCH($B47&amp;"_slope",Conditions!$R$1:$AI$1,0)+16,FALSE)+VLOOKUP(DX$3,Conditions!$B:$AI,MATCH($B47&amp;"_intercept",Conditions!$R$1:$AI$1,0)+16,FALSE)),""),"")</f>
        <v/>
      </c>
      <c r="DZ47" s="56" t="str">
        <f t="shared" si="29"/>
        <v>ethylene glycol_RI</v>
      </c>
      <c r="EA47" s="69" t="str">
        <f>IFERROR(IF(EA29,EXP(LN(EA29)*VLOOKUP(EA$3,Conditions!$B:$AI,MATCH($B47&amp;"_slope",Conditions!$R$1:$AI$1,0)+16,FALSE)+VLOOKUP(EA$3,Conditions!$B:$AI,MATCH($B47&amp;"_intercept",Conditions!$R$1:$AI$1,0)+16,FALSE)),""),"")</f>
        <v/>
      </c>
      <c r="EB47" s="69" t="str">
        <f>IFERROR(IF(EB29,EXP(LN(EB29)*VLOOKUP(EB$3,Conditions!$B:$AI,MATCH($B47&amp;"_slope",Conditions!$R$1:$AI$1,0)+16,FALSE)+VLOOKUP(EB$3,Conditions!$B:$AI,MATCH($B47&amp;"_intercept",Conditions!$R$1:$AI$1,0)+16,FALSE)),""),"")</f>
        <v/>
      </c>
      <c r="EC47" s="69" t="str">
        <f>IFERROR(IF(EC29,EXP(LN(EC29)*VLOOKUP(EC$3,Conditions!$B:$AI,MATCH($B47&amp;"_slope",Conditions!$R$1:$AI$1,0)+16,FALSE)+VLOOKUP(EC$3,Conditions!$B:$AI,MATCH($B47&amp;"_intercept",Conditions!$R$1:$AI$1,0)+16,FALSE)),""),"")</f>
        <v/>
      </c>
      <c r="ED47" s="69" t="str">
        <f>IFERROR(IF(ED29,EXP(LN(ED29)*VLOOKUP(ED$3,Conditions!$B:$AI,MATCH($B47&amp;"_slope",Conditions!$R$1:$AI$1,0)+16,FALSE)+VLOOKUP(ED$3,Conditions!$B:$AI,MATCH($B47&amp;"_intercept",Conditions!$R$1:$AI$1,0)+16,FALSE)),""),"")</f>
        <v/>
      </c>
      <c r="EE47" s="69">
        <f>IFERROR(IF(EE29,EXP(LN(EE29)*VLOOKUP(EE$3,Conditions!$B:$AI,MATCH($B47&amp;"_slope",Conditions!$R$1:$AI$1,0)+16,FALSE)+VLOOKUP(EE$3,Conditions!$B:$AI,MATCH($B47&amp;"_intercept",Conditions!$R$1:$AI$1,0)+16,FALSE)),""),"")</f>
        <v>0.27146329129714569</v>
      </c>
      <c r="EF47" s="69" t="str">
        <f>IFERROR(IF(EF29,EXP(LN(EF29)*VLOOKUP(EF$3,Conditions!$B:$AI,MATCH($B47&amp;"_slope",Conditions!$R$1:$AI$1,0)+16,FALSE)+VLOOKUP(EF$3,Conditions!$B:$AI,MATCH($B47&amp;"_intercept",Conditions!$R$1:$AI$1,0)+16,FALSE)),""),"")</f>
        <v/>
      </c>
      <c r="EG47" s="69">
        <f>IFERROR(IF(EG29,EXP(LN(EG29)*VLOOKUP(EG$3,Conditions!$B:$AI,MATCH($B47&amp;"_slope",Conditions!$R$1:$AI$1,0)+16,FALSE)+VLOOKUP(EG$3,Conditions!$B:$AI,MATCH($B47&amp;"_intercept",Conditions!$R$1:$AI$1,0)+16,FALSE)),""),"")</f>
        <v>0.27171729853827431</v>
      </c>
      <c r="EH47" s="69" t="str">
        <f>IFERROR(IF(EH29,EXP(LN(EH29)*VLOOKUP(EH$3,Conditions!$B:$AI,MATCH($B47&amp;"_slope",Conditions!$R$1:$AI$1,0)+16,FALSE)+VLOOKUP(EH$3,Conditions!$B:$AI,MATCH($B47&amp;"_intercept",Conditions!$R$1:$AI$1,0)+16,FALSE)),""),"")</f>
        <v/>
      </c>
      <c r="EI47" s="69">
        <f>IFERROR(IF(EI29,EXP(LN(EI29)*VLOOKUP(EI$3,Conditions!$B:$AI,MATCH($B47&amp;"_slope",Conditions!$R$1:$AI$1,0)+16,FALSE)+VLOOKUP(EI$3,Conditions!$B:$AI,MATCH($B47&amp;"_intercept",Conditions!$R$1:$AI$1,0)+16,FALSE)),""),"")</f>
        <v>0.15856356935465366</v>
      </c>
      <c r="EJ47" s="69" t="str">
        <f>IFERROR(IF(EJ29,EXP(LN(EJ29)*VLOOKUP(EJ$3,Conditions!$B:$AI,MATCH($B47&amp;"_slope",Conditions!$R$1:$AI$1,0)+16,FALSE)+VLOOKUP(EJ$3,Conditions!$B:$AI,MATCH($B47&amp;"_intercept",Conditions!$R$1:$AI$1,0)+16,FALSE)),""),"")</f>
        <v/>
      </c>
      <c r="EK47" s="69" t="str">
        <f>IFERROR(IF(EK29,EXP(LN(EK29)*VLOOKUP(EK$3,Conditions!$B:$AI,MATCH($B47&amp;"_slope",Conditions!$R$1:$AI$1,0)+16,FALSE)+VLOOKUP(EK$3,Conditions!$B:$AI,MATCH($B47&amp;"_intercept",Conditions!$R$1:$AI$1,0)+16,FALSE)),""),"")</f>
        <v/>
      </c>
      <c r="EL47" s="69" t="str">
        <f>IFERROR(IF(EL29,EXP(LN(EL29)*VLOOKUP(EL$3,Conditions!$B:$AI,MATCH($B47&amp;"_slope",Conditions!$R$1:$AI$1,0)+16,FALSE)+VLOOKUP(EL$3,Conditions!$B:$AI,MATCH($B47&amp;"_intercept",Conditions!$R$1:$AI$1,0)+16,FALSE)),""),"")</f>
        <v/>
      </c>
      <c r="EM47" s="69" t="str">
        <f>IFERROR(IF(EM29,EXP(LN(EM29)*VLOOKUP(EM$3,Conditions!$B:$AI,MATCH($B47&amp;"_slope",Conditions!$R$1:$AI$1,0)+16,FALSE)+VLOOKUP(EM$3,Conditions!$B:$AI,MATCH($B47&amp;"_intercept",Conditions!$R$1:$AI$1,0)+16,FALSE)),""),"")</f>
        <v/>
      </c>
      <c r="EN47" s="69"/>
      <c r="EO47" s="69"/>
      <c r="EP47" s="69"/>
    </row>
    <row r="48" spans="1:146" s="58" customFormat="1" x14ac:dyDescent="0.2">
      <c r="A48" s="64"/>
      <c r="B48" s="49" t="str">
        <f t="shared" si="30"/>
        <v>1,2-propanediol_RI</v>
      </c>
      <c r="C48" s="78">
        <v>3</v>
      </c>
      <c r="D48" s="69">
        <f>IFERROR(IF(D30,EXP(LN(D30)*VLOOKUP(D$3,Conditions!$B:$AI,MATCH($B48&amp;"_slope",Conditions!$R$1:$AI$1,0)+16,FALSE)+VLOOKUP(D$3,Conditions!$B:$AI,MATCH($B48&amp;"_intercept",Conditions!$R$1:$AI$1,0)+16,FALSE)),""),"")</f>
        <v>1.0738819026860079E-2</v>
      </c>
      <c r="E48" s="69">
        <f>IFERROR(IF(E30,EXP(LN(E30)*VLOOKUP(E$3,Conditions!$B:$AI,MATCH($B48&amp;"_slope",Conditions!$R$1:$AI$1,0)+16,FALSE)+VLOOKUP(E$3,Conditions!$B:$AI,MATCH($B48&amp;"_intercept",Conditions!$R$1:$AI$1,0)+16,FALSE)),""),"")</f>
        <v>1.0468333685881655E-2</v>
      </c>
      <c r="F48" s="69">
        <f>IFERROR(IF(F30,EXP(LN(F30)*VLOOKUP(F$3,Conditions!$B:$AI,MATCH($B48&amp;"_slope",Conditions!$R$1:$AI$1,0)+16,FALSE)+VLOOKUP(F$3,Conditions!$B:$AI,MATCH($B48&amp;"_intercept",Conditions!$R$1:$AI$1,0)+16,FALSE)),""),"")</f>
        <v>1.0419892357479799E-2</v>
      </c>
      <c r="G48" s="69">
        <f>IFERROR(IF(G30,EXP(LN(G30)*VLOOKUP(G$3,Conditions!$B:$AI,MATCH($B48&amp;"_slope",Conditions!$R$1:$AI$1,0)+16,FALSE)+VLOOKUP(G$3,Conditions!$B:$AI,MATCH($B48&amp;"_intercept",Conditions!$R$1:$AI$1,0)+16,FALSE)),""),"")</f>
        <v>1.0704905062799345E-2</v>
      </c>
      <c r="H48" s="69">
        <f>IFERROR(IF(H30,EXP(LN(H30)*VLOOKUP(H$3,Conditions!$B:$AI,MATCH($B48&amp;"_slope",Conditions!$R$1:$AI$1,0)+16,FALSE)+VLOOKUP(H$3,Conditions!$B:$AI,MATCH($B48&amp;"_intercept",Conditions!$R$1:$AI$1,0)+16,FALSE)),""),"")</f>
        <v>1.0503892412735838E-2</v>
      </c>
      <c r="I48" s="69">
        <f>IFERROR(IF(I30,EXP(LN(I30)*VLOOKUP(I$3,Conditions!$B:$AI,MATCH($B48&amp;"_slope",Conditions!$R$1:$AI$1,0)+16,FALSE)+VLOOKUP(I$3,Conditions!$B:$AI,MATCH($B48&amp;"_intercept",Conditions!$R$1:$AI$1,0)+16,FALSE)),""),"")</f>
        <v>8.8902486363603497E-3</v>
      </c>
      <c r="J48" s="69">
        <f>IFERROR(IF(J30,EXP(LN(J30)*VLOOKUP(J$3,Conditions!$B:$AI,MATCH($B48&amp;"_slope",Conditions!$R$1:$AI$1,0)+16,FALSE)+VLOOKUP(J$3,Conditions!$B:$AI,MATCH($B48&amp;"_intercept",Conditions!$R$1:$AI$1,0)+16,FALSE)),""),"")</f>
        <v>9.9727050480558996E-3</v>
      </c>
      <c r="K48" s="69">
        <f>IFERROR(IF(K30,EXP(LN(K30)*VLOOKUP(K$3,Conditions!$B:$AI,MATCH($B48&amp;"_slope",Conditions!$R$1:$AI$1,0)+16,FALSE)+VLOOKUP(K$3,Conditions!$B:$AI,MATCH($B48&amp;"_intercept",Conditions!$R$1:$AI$1,0)+16,FALSE)),""),"")</f>
        <v>1.0214214906831094E-2</v>
      </c>
      <c r="L48" s="69">
        <f>IFERROR(IF(L30,EXP(LN(L30)*VLOOKUP(L$3,Conditions!$B:$AI,MATCH($B48&amp;"_slope",Conditions!$R$1:$AI$1,0)+16,FALSE)+VLOOKUP(L$3,Conditions!$B:$AI,MATCH($B48&amp;"_intercept",Conditions!$R$1:$AI$1,0)+16,FALSE)),""),"")</f>
        <v>1.0160543008835322E-2</v>
      </c>
      <c r="M48" s="69">
        <f>IFERROR(IF(M30,EXP(LN(M30)*VLOOKUP(M$3,Conditions!$B:$AI,MATCH($B48&amp;"_slope",Conditions!$R$1:$AI$1,0)+16,FALSE)+VLOOKUP(M$3,Conditions!$B:$AI,MATCH($B48&amp;"_intercept",Conditions!$R$1:$AI$1,0)+16,FALSE)),""),"")</f>
        <v>2.1729718821561814E-2</v>
      </c>
      <c r="N48" s="69" t="str">
        <f>IFERROR(IF(N30,EXP(LN(N30)*VLOOKUP(N$3,Conditions!$B:$AI,MATCH($B48&amp;"_slope",Conditions!$R$1:$AI$1,0)+16,FALSE)+VLOOKUP(N$3,Conditions!$B:$AI,MATCH($B48&amp;"_intercept",Conditions!$R$1:$AI$1,0)+16,FALSE)),""),"")</f>
        <v/>
      </c>
      <c r="O48" s="69" t="str">
        <f>IFERROR(IF(O30,EXP(LN(O30)*VLOOKUP(O$3,Conditions!$B:$AI,MATCH($B48&amp;"_slope",Conditions!$R$1:$AI$1,0)+16,FALSE)+VLOOKUP(O$3,Conditions!$B:$AI,MATCH($B48&amp;"_intercept",Conditions!$R$1:$AI$1,0)+16,FALSE)),""),"")</f>
        <v/>
      </c>
      <c r="P48" s="69" t="str">
        <f>IFERROR(IF(P30,EXP(LN(P30)*VLOOKUP(P$3,Conditions!$B:$AI,MATCH($B48&amp;"_slope",Conditions!$R$1:$AI$1,0)+16,FALSE)+VLOOKUP(P$3,Conditions!$B:$AI,MATCH($B48&amp;"_intercept",Conditions!$R$1:$AI$1,0)+16,FALSE)),""),"")</f>
        <v/>
      </c>
      <c r="Q48" s="69" t="str">
        <f>IFERROR(IF(Q30,EXP(LN(Q30)*VLOOKUP(Q$3,Conditions!$B:$AI,MATCH($B48&amp;"_slope",Conditions!$R$1:$AI$1,0)+16,FALSE)+VLOOKUP(Q$3,Conditions!$B:$AI,MATCH($B48&amp;"_intercept",Conditions!$R$1:$AI$1,0)+16,FALSE)),""),"")</f>
        <v/>
      </c>
      <c r="R48" s="69" t="str">
        <f>IFERROR(IF(R30,EXP(LN(R30)*VLOOKUP(R$3,Conditions!$B:$AI,MATCH($B48&amp;"_slope",Conditions!$R$1:$AI$1,0)+16,FALSE)+VLOOKUP(R$3,Conditions!$B:$AI,MATCH($B48&amp;"_intercept",Conditions!$R$1:$AI$1,0)+16,FALSE)),""),"")</f>
        <v/>
      </c>
      <c r="S48" s="69">
        <f>IFERROR(IF(S30,EXP(LN(S30)*VLOOKUP(S$3,Conditions!$B:$AI,MATCH($B48&amp;"_slope",Conditions!$R$1:$AI$1,0)+16,FALSE)+VLOOKUP(S$3,Conditions!$B:$AI,MATCH($B48&amp;"_intercept",Conditions!$R$1:$AI$1,0)+16,FALSE)),""),"")</f>
        <v>3.9568173010691265E-2</v>
      </c>
      <c r="T48" s="69">
        <f>IFERROR(IF(T30,EXP(LN(T30)*VLOOKUP(T$3,Conditions!$B:$AI,MATCH($B48&amp;"_slope",Conditions!$R$1:$AI$1,0)+16,FALSE)+VLOOKUP(T$3,Conditions!$B:$AI,MATCH($B48&amp;"_intercept",Conditions!$R$1:$AI$1,0)+16,FALSE)),""),"")</f>
        <v>3.9677522124396958E-2</v>
      </c>
      <c r="U48" s="69">
        <f>IFERROR(IF(U30,EXP(LN(U30)*VLOOKUP(U$3,Conditions!$B:$AI,MATCH($B48&amp;"_slope",Conditions!$R$1:$AI$1,0)+16,FALSE)+VLOOKUP(U$3,Conditions!$B:$AI,MATCH($B48&amp;"_intercept",Conditions!$R$1:$AI$1,0)+16,FALSE)),""),"")</f>
        <v>3.958040852194853E-2</v>
      </c>
      <c r="V48" s="69">
        <f>IFERROR(IF(V30,EXP(LN(V30)*VLOOKUP(V$3,Conditions!$B:$AI,MATCH($B48&amp;"_slope",Conditions!$R$1:$AI$1,0)+16,FALSE)+VLOOKUP(V$3,Conditions!$B:$AI,MATCH($B48&amp;"_intercept",Conditions!$R$1:$AI$1,0)+16,FALSE)),""),"")</f>
        <v>3.9681968846138775E-2</v>
      </c>
      <c r="W48" s="69">
        <f>IFERROR(IF(W30,EXP(LN(W30)*VLOOKUP(W$3,Conditions!$B:$AI,MATCH($B48&amp;"_slope",Conditions!$R$1:$AI$1,0)+16,FALSE)+VLOOKUP(W$3,Conditions!$B:$AI,MATCH($B48&amp;"_intercept",Conditions!$R$1:$AI$1,0)+16,FALSE)),""),"")</f>
        <v>3.9585228347665723E-2</v>
      </c>
      <c r="X48" s="69" t="str">
        <f>IFERROR(IF(X30,EXP(LN(X30)*VLOOKUP(X$3,Conditions!$B:$AI,MATCH($B48&amp;"_slope",Conditions!$R$1:$AI$1,0)+16,FALSE)+VLOOKUP(X$3,Conditions!$B:$AI,MATCH($B48&amp;"_intercept",Conditions!$R$1:$AI$1,0)+16,FALSE)),""),"")</f>
        <v/>
      </c>
      <c r="Y48" s="69" t="str">
        <f>IFERROR(IF(Y30,EXP(LN(Y30)*VLOOKUP(Y$3,Conditions!$B:$AI,MATCH($B48&amp;"_slope",Conditions!$R$1:$AI$1,0)+16,FALSE)+VLOOKUP(Y$3,Conditions!$B:$AI,MATCH($B48&amp;"_intercept",Conditions!$R$1:$AI$1,0)+16,FALSE)),""),"")</f>
        <v/>
      </c>
      <c r="Z48" s="69" t="str">
        <f>IFERROR(IF(Z30,EXP(LN(Z30)*VLOOKUP(Z$3,Conditions!$B:$AI,MATCH($B48&amp;"_slope",Conditions!$R$1:$AI$1,0)+16,FALSE)+VLOOKUP(Z$3,Conditions!$B:$AI,MATCH($B48&amp;"_intercept",Conditions!$R$1:$AI$1,0)+16,FALSE)),""),"")</f>
        <v/>
      </c>
      <c r="AA48" s="69" t="str">
        <f>IFERROR(IF(AA30,EXP(LN(AA30)*VLOOKUP(AA$3,Conditions!$B:$AI,MATCH($B48&amp;"_slope",Conditions!$R$1:$AI$1,0)+16,FALSE)+VLOOKUP(AA$3,Conditions!$B:$AI,MATCH($B48&amp;"_intercept",Conditions!$R$1:$AI$1,0)+16,FALSE)),""),"")</f>
        <v/>
      </c>
      <c r="AB48" s="69" t="str">
        <f>IFERROR(IF(AB30,EXP(LN(AB30)*VLOOKUP(AB$3,Conditions!$B:$AI,MATCH($B48&amp;"_slope",Conditions!$R$1:$AI$1,0)+16,FALSE)+VLOOKUP(AB$3,Conditions!$B:$AI,MATCH($B48&amp;"_intercept",Conditions!$R$1:$AI$1,0)+16,FALSE)),""),"")</f>
        <v/>
      </c>
      <c r="AC48" s="69">
        <f>IFERROR(IF(AC30,EXP(LN(AC30)*VLOOKUP(AC$3,Conditions!$B:$AI,MATCH($B48&amp;"_slope",Conditions!$R$1:$AI$1,0)+16,FALSE)+VLOOKUP(AC$3,Conditions!$B:$AI,MATCH($B48&amp;"_intercept",Conditions!$R$1:$AI$1,0)+16,FALSE)),""),"")</f>
        <v>4.1330300570641229E-2</v>
      </c>
      <c r="AD48" s="69">
        <f>IFERROR(IF(AD30,EXP(LN(AD30)*VLOOKUP(AD$3,Conditions!$B:$AI,MATCH($B48&amp;"_slope",Conditions!$R$1:$AI$1,0)+16,FALSE)+VLOOKUP(AD$3,Conditions!$B:$AI,MATCH($B48&amp;"_intercept",Conditions!$R$1:$AI$1,0)+16,FALSE)),""),"")</f>
        <v>4.1998020960135864E-2</v>
      </c>
      <c r="AE48" s="69">
        <f>IFERROR(IF(AE30,EXP(LN(AE30)*VLOOKUP(AE$3,Conditions!$B:$AI,MATCH($B48&amp;"_slope",Conditions!$R$1:$AI$1,0)+16,FALSE)+VLOOKUP(AE$3,Conditions!$B:$AI,MATCH($B48&amp;"_intercept",Conditions!$R$1:$AI$1,0)+16,FALSE)),""),"")</f>
        <v>4.13567453918018E-2</v>
      </c>
      <c r="AF48" s="69">
        <f>IFERROR(IF(AF30,EXP(LN(AF30)*VLOOKUP(AF$3,Conditions!$B:$AI,MATCH($B48&amp;"_slope",Conditions!$R$1:$AI$1,0)+16,FALSE)+VLOOKUP(AF$3,Conditions!$B:$AI,MATCH($B48&amp;"_intercept",Conditions!$R$1:$AI$1,0)+16,FALSE)),""),"")</f>
        <v>4.1998020960135864E-2</v>
      </c>
      <c r="AG48" s="69">
        <f>IFERROR(IF(AG30,EXP(LN(AG30)*VLOOKUP(AG$3,Conditions!$B:$AI,MATCH($B48&amp;"_slope",Conditions!$R$1:$AI$1,0)+16,FALSE)+VLOOKUP(AG$3,Conditions!$B:$AI,MATCH($B48&amp;"_intercept",Conditions!$R$1:$AI$1,0)+16,FALSE)),""),"")</f>
        <v>4.13567453918018E-2</v>
      </c>
      <c r="AH48" s="69" t="str">
        <f>IFERROR(IF(AH30,EXP(LN(AH30)*VLOOKUP(AH$3,Conditions!$B:$AI,MATCH($B48&amp;"_slope",Conditions!$R$1:$AI$1,0)+16,FALSE)+VLOOKUP(AH$3,Conditions!$B:$AI,MATCH($B48&amp;"_intercept",Conditions!$R$1:$AI$1,0)+16,FALSE)),""),"")</f>
        <v/>
      </c>
      <c r="AI48" s="69" t="str">
        <f>IFERROR(IF(AI30,EXP(LN(AI30)*VLOOKUP(AI$3,Conditions!$B:$AI,MATCH($B48&amp;"_slope",Conditions!$R$1:$AI$1,0)+16,FALSE)+VLOOKUP(AI$3,Conditions!$B:$AI,MATCH($B48&amp;"_intercept",Conditions!$R$1:$AI$1,0)+16,FALSE)),""),"")</f>
        <v/>
      </c>
      <c r="AJ48" s="69" t="str">
        <f>IFERROR(IF(AJ30,EXP(LN(AJ30)*VLOOKUP(AJ$3,Conditions!$B:$AI,MATCH($B48&amp;"_slope",Conditions!$R$1:$AI$1,0)+16,FALSE)+VLOOKUP(AJ$3,Conditions!$B:$AI,MATCH($B48&amp;"_intercept",Conditions!$R$1:$AI$1,0)+16,FALSE)),""),"")</f>
        <v/>
      </c>
      <c r="AK48" s="69" t="str">
        <f>IFERROR(IF(AK30,EXP(LN(AK30)*VLOOKUP(AK$3,Conditions!$B:$AI,MATCH($B48&amp;"_slope",Conditions!$R$1:$AI$1,0)+16,FALSE)+VLOOKUP(AK$3,Conditions!$B:$AI,MATCH($B48&amp;"_intercept",Conditions!$R$1:$AI$1,0)+16,FALSE)),""),"")</f>
        <v/>
      </c>
      <c r="AL48" s="69" t="str">
        <f>IFERROR(IF(AL30,EXP(LN(AL30)*VLOOKUP(AL$3,Conditions!$B:$AI,MATCH($B48&amp;"_slope",Conditions!$R$1:$AI$1,0)+16,FALSE)+VLOOKUP(AL$3,Conditions!$B:$AI,MATCH($B48&amp;"_intercept",Conditions!$R$1:$AI$1,0)+16,FALSE)),""),"")</f>
        <v/>
      </c>
      <c r="AM48" s="69" t="str">
        <f>IFERROR(IF(AM30,EXP(LN(AM30)*VLOOKUP(AM$3,Conditions!$B:$AI,MATCH($B48&amp;"_slope",Conditions!$R$1:$AI$1,0)+16,FALSE)+VLOOKUP(AM$3,Conditions!$B:$AI,MATCH($B48&amp;"_intercept",Conditions!$R$1:$AI$1,0)+16,FALSE)),""),"")</f>
        <v/>
      </c>
      <c r="AN48" s="69" t="str">
        <f>IFERROR(IF(AN30,EXP(LN(AN30)*VLOOKUP(AN$3,Conditions!$B:$AI,MATCH($B48&amp;"_slope",Conditions!$R$1:$AI$1,0)+16,FALSE)+VLOOKUP(AN$3,Conditions!$B:$AI,MATCH($B48&amp;"_intercept",Conditions!$R$1:$AI$1,0)+16,FALSE)),""),"")</f>
        <v/>
      </c>
      <c r="AO48" s="69" t="str">
        <f>IFERROR(IF(AO30,EXP(LN(AO30)*VLOOKUP(AO$3,Conditions!$B:$AI,MATCH($B48&amp;"_slope",Conditions!$R$1:$AI$1,0)+16,FALSE)+VLOOKUP(AO$3,Conditions!$B:$AI,MATCH($B48&amp;"_intercept",Conditions!$R$1:$AI$1,0)+16,FALSE)),""),"")</f>
        <v/>
      </c>
      <c r="AP48" s="69" t="str">
        <f>IFERROR(IF(AP30,EXP(LN(AP30)*VLOOKUP(AP$3,Conditions!$B:$AI,MATCH($B48&amp;"_slope",Conditions!$R$1:$AI$1,0)+16,FALSE)+VLOOKUP(AP$3,Conditions!$B:$AI,MATCH($B48&amp;"_intercept",Conditions!$R$1:$AI$1,0)+16,FALSE)),""),"")</f>
        <v/>
      </c>
      <c r="AQ48" s="69" t="str">
        <f>IFERROR(IF(AQ30,EXP(LN(AQ30)*VLOOKUP(AQ$3,Conditions!$B:$AI,MATCH($B48&amp;"_slope",Conditions!$R$1:$AI$1,0)+16,FALSE)+VLOOKUP(AQ$3,Conditions!$B:$AI,MATCH($B48&amp;"_intercept",Conditions!$R$1:$AI$1,0)+16,FALSE)),""),"")</f>
        <v/>
      </c>
      <c r="AR48" s="69">
        <f>IFERROR(IF(AR30,EXP(LN(AR30)*VLOOKUP(AR$3,Conditions!$B:$AI,MATCH($B48&amp;"_slope",Conditions!$R$1:$AI$1,0)+16,FALSE)+VLOOKUP(AR$3,Conditions!$B:$AI,MATCH($B48&amp;"_intercept",Conditions!$R$1:$AI$1,0)+16,FALSE)),""),"")</f>
        <v>0.10625366722993493</v>
      </c>
      <c r="AS48" s="69">
        <f>IFERROR(IF(AS30,EXP(LN(AS30)*VLOOKUP(AS$3,Conditions!$B:$AI,MATCH($B48&amp;"_slope",Conditions!$R$1:$AI$1,0)+16,FALSE)+VLOOKUP(AS$3,Conditions!$B:$AI,MATCH($B48&amp;"_intercept",Conditions!$R$1:$AI$1,0)+16,FALSE)),""),"")</f>
        <v>0.10621412034888707</v>
      </c>
      <c r="AT48" s="69">
        <f>IFERROR(IF(AT30,EXP(LN(AT30)*VLOOKUP(AT$3,Conditions!$B:$AI,MATCH($B48&amp;"_slope",Conditions!$R$1:$AI$1,0)+16,FALSE)+VLOOKUP(AT$3,Conditions!$B:$AI,MATCH($B48&amp;"_intercept",Conditions!$R$1:$AI$1,0)+16,FALSE)),""),"")</f>
        <v>0.10622430697059135</v>
      </c>
      <c r="AU48" s="69">
        <f>IFERROR(IF(AU30,EXP(LN(AU30)*VLOOKUP(AU$3,Conditions!$B:$AI,MATCH($B48&amp;"_slope",Conditions!$R$1:$AI$1,0)+16,FALSE)+VLOOKUP(AU$3,Conditions!$B:$AI,MATCH($B48&amp;"_intercept",Conditions!$R$1:$AI$1,0)+16,FALSE)),""),"")</f>
        <v>0.10621412034888707</v>
      </c>
      <c r="AV48" s="69">
        <f>IFERROR(IF(AV30,EXP(LN(AV30)*VLOOKUP(AV$3,Conditions!$B:$AI,MATCH($B48&amp;"_slope",Conditions!$R$1:$AI$1,0)+16,FALSE)+VLOOKUP(AV$3,Conditions!$B:$AI,MATCH($B48&amp;"_intercept",Conditions!$R$1:$AI$1,0)+16,FALSE)),""),"")</f>
        <v>0.10622430697059135</v>
      </c>
      <c r="AW48" s="69" t="str">
        <f>IFERROR(IF(AW30,EXP(LN(AW30)*VLOOKUP(AW$3,Conditions!$B:$AI,MATCH($B48&amp;"_slope",Conditions!$R$1:$AI$1,0)+16,FALSE)+VLOOKUP(AW$3,Conditions!$B:$AI,MATCH($B48&amp;"_intercept",Conditions!$R$1:$AI$1,0)+16,FALSE)),""),"")</f>
        <v/>
      </c>
      <c r="AX48" s="69" t="str">
        <f>IFERROR(IF(AX30,EXP(LN(AX30)*VLOOKUP(AX$3,Conditions!$B:$AI,MATCH($B48&amp;"_slope",Conditions!$R$1:$AI$1,0)+16,FALSE)+VLOOKUP(AX$3,Conditions!$B:$AI,MATCH($B48&amp;"_intercept",Conditions!$R$1:$AI$1,0)+16,FALSE)),""),"")</f>
        <v/>
      </c>
      <c r="AY48" s="69" t="str">
        <f>IFERROR(IF(AY30,EXP(LN(AY30)*VLOOKUP(AY$3,Conditions!$B:$AI,MATCH($B48&amp;"_slope",Conditions!$R$1:$AI$1,0)+16,FALSE)+VLOOKUP(AY$3,Conditions!$B:$AI,MATCH($B48&amp;"_intercept",Conditions!$R$1:$AI$1,0)+16,FALSE)),""),"")</f>
        <v/>
      </c>
      <c r="AZ48" s="69" t="str">
        <f>IFERROR(IF(AZ30,EXP(LN(AZ30)*VLOOKUP(AZ$3,Conditions!$B:$AI,MATCH($B48&amp;"_slope",Conditions!$R$1:$AI$1,0)+16,FALSE)+VLOOKUP(AZ$3,Conditions!$B:$AI,MATCH($B48&amp;"_intercept",Conditions!$R$1:$AI$1,0)+16,FALSE)),""),"")</f>
        <v/>
      </c>
      <c r="BA48" s="69" t="str">
        <f>IFERROR(IF(BA30,EXP(LN(BA30)*VLOOKUP(BA$3,Conditions!$B:$AI,MATCH($B48&amp;"_slope",Conditions!$R$1:$AI$1,0)+16,FALSE)+VLOOKUP(BA$3,Conditions!$B:$AI,MATCH($B48&amp;"_intercept",Conditions!$R$1:$AI$1,0)+16,FALSE)),""),"")</f>
        <v/>
      </c>
      <c r="BB48" s="69" t="str">
        <f>IFERROR(IF(BB30,EXP(LN(BB30)*VLOOKUP(BB$3,Conditions!$B:$AI,MATCH($B48&amp;"_slope",Conditions!$R$1:$AI$1,0)+16,FALSE)+VLOOKUP(BB$3,Conditions!$B:$AI,MATCH($B48&amp;"_intercept",Conditions!$R$1:$AI$1,0)+16,FALSE)),""),"")</f>
        <v/>
      </c>
      <c r="BC48" s="69" t="str">
        <f>IFERROR(IF(BC30,EXP(LN(BC30)*VLOOKUP(BC$3,Conditions!$B:$AI,MATCH($B48&amp;"_slope",Conditions!$R$1:$AI$1,0)+16,FALSE)+VLOOKUP(BC$3,Conditions!$B:$AI,MATCH($B48&amp;"_intercept",Conditions!$R$1:$AI$1,0)+16,FALSE)),""),"")</f>
        <v/>
      </c>
      <c r="BD48" s="69" t="str">
        <f>IFERROR(IF(BD30,EXP(LN(BD30)*VLOOKUP(BD$3,Conditions!$B:$AI,MATCH($B48&amp;"_slope",Conditions!$R$1:$AI$1,0)+16,FALSE)+VLOOKUP(BD$3,Conditions!$B:$AI,MATCH($B48&amp;"_intercept",Conditions!$R$1:$AI$1,0)+16,FALSE)),""),"")</f>
        <v/>
      </c>
      <c r="BE48" s="69" t="str">
        <f>IFERROR(IF(BE30,EXP(LN(BE30)*VLOOKUP(BE$3,Conditions!$B:$AI,MATCH($B48&amp;"_slope",Conditions!$R$1:$AI$1,0)+16,FALSE)+VLOOKUP(BE$3,Conditions!$B:$AI,MATCH($B48&amp;"_intercept",Conditions!$R$1:$AI$1,0)+16,FALSE)),""),"")</f>
        <v/>
      </c>
      <c r="BF48" s="69" t="str">
        <f>IFERROR(IF(BF30,EXP(LN(BF30)*VLOOKUP(BF$3,Conditions!$B:$AI,MATCH($B48&amp;"_slope",Conditions!$R$1:$AI$1,0)+16,FALSE)+VLOOKUP(BF$3,Conditions!$B:$AI,MATCH($B48&amp;"_intercept",Conditions!$R$1:$AI$1,0)+16,FALSE)),""),"")</f>
        <v/>
      </c>
      <c r="BG48" s="69" t="str">
        <f>IFERROR(IF(BG30,EXP(LN(BG30)*VLOOKUP(BG$3,Conditions!$B:$AI,MATCH($B48&amp;"_slope",Conditions!$R$1:$AI$1,0)+16,FALSE)+VLOOKUP(BG$3,Conditions!$B:$AI,MATCH($B48&amp;"_intercept",Conditions!$R$1:$AI$1,0)+16,FALSE)),""),"")</f>
        <v/>
      </c>
      <c r="BH48" s="69" t="str">
        <f>IFERROR(IF(BH30,EXP(LN(BH30)*VLOOKUP(BH$3,Conditions!$B:$AI,MATCH($B48&amp;"_slope",Conditions!$R$1:$AI$1,0)+16,FALSE)+VLOOKUP(BH$3,Conditions!$B:$AI,MATCH($B48&amp;"_intercept",Conditions!$R$1:$AI$1,0)+16,FALSE)),""),"")</f>
        <v/>
      </c>
      <c r="BI48" s="69" t="str">
        <f>IFERROR(IF(BI30,EXP(LN(BI30)*VLOOKUP(BI$3,Conditions!$B:$AI,MATCH($B48&amp;"_slope",Conditions!$R$1:$AI$1,0)+16,FALSE)+VLOOKUP(BI$3,Conditions!$B:$AI,MATCH($B48&amp;"_intercept",Conditions!$R$1:$AI$1,0)+16,FALSE)),""),"")</f>
        <v/>
      </c>
      <c r="BJ48" s="69" t="str">
        <f>IFERROR(IF(BJ30,EXP(LN(BJ30)*VLOOKUP(BJ$3,Conditions!$B:$AI,MATCH($B48&amp;"_slope",Conditions!$R$1:$AI$1,0)+16,FALSE)+VLOOKUP(BJ$3,Conditions!$B:$AI,MATCH($B48&amp;"_intercept",Conditions!$R$1:$AI$1,0)+16,FALSE)),""),"")</f>
        <v/>
      </c>
      <c r="BK48" s="69" t="str">
        <f>IFERROR(IF(BK30,EXP(LN(BK30)*VLOOKUP(BK$3,Conditions!$B:$AI,MATCH($B48&amp;"_slope",Conditions!$R$1:$AI$1,0)+16,FALSE)+VLOOKUP(BK$3,Conditions!$B:$AI,MATCH($B48&amp;"_intercept",Conditions!$R$1:$AI$1,0)+16,FALSE)),""),"")</f>
        <v/>
      </c>
      <c r="BL48" s="69" t="str">
        <f>IFERROR(IF(BL30,EXP(LN(BL30)*VLOOKUP(BL$3,Conditions!$B:$AI,MATCH($B48&amp;"_slope",Conditions!$R$1:$AI$1,0)+16,FALSE)+VLOOKUP(BL$3,Conditions!$B:$AI,MATCH($B48&amp;"_intercept",Conditions!$R$1:$AI$1,0)+16,FALSE)),""),"")</f>
        <v/>
      </c>
      <c r="BM48" s="69" t="str">
        <f>IFERROR(IF(BM30,EXP(LN(BM30)*VLOOKUP(BM$3,Conditions!$B:$AI,MATCH($B48&amp;"_slope",Conditions!$R$1:$AI$1,0)+16,FALSE)+VLOOKUP(BM$3,Conditions!$B:$AI,MATCH($B48&amp;"_intercept",Conditions!$R$1:$AI$1,0)+16,FALSE)),""),"")</f>
        <v/>
      </c>
      <c r="BN48" s="69" t="str">
        <f>IFERROR(IF(BN30,EXP(LN(BN30)*VLOOKUP(BN$3,Conditions!$B:$AI,MATCH($B48&amp;"_slope",Conditions!$R$1:$AI$1,0)+16,FALSE)+VLOOKUP(BN$3,Conditions!$B:$AI,MATCH($B48&amp;"_intercept",Conditions!$R$1:$AI$1,0)+16,FALSE)),""),"")</f>
        <v/>
      </c>
      <c r="BO48" s="69" t="str">
        <f>IFERROR(IF(BO30,EXP(LN(BO30)*VLOOKUP(BO$3,Conditions!$B:$AI,MATCH($B48&amp;"_slope",Conditions!$R$1:$AI$1,0)+16,FALSE)+VLOOKUP(BO$3,Conditions!$B:$AI,MATCH($B48&amp;"_intercept",Conditions!$R$1:$AI$1,0)+16,FALSE)),""),"")</f>
        <v/>
      </c>
      <c r="BP48" s="69" t="str">
        <f>IFERROR(IF(BP30,EXP(LN(BP30)*VLOOKUP(BP$3,Conditions!$B:$AI,MATCH($B48&amp;"_slope",Conditions!$R$1:$AI$1,0)+16,FALSE)+VLOOKUP(BP$3,Conditions!$B:$AI,MATCH($B48&amp;"_intercept",Conditions!$R$1:$AI$1,0)+16,FALSE)),""),"")</f>
        <v/>
      </c>
      <c r="BQ48" s="69" t="str">
        <f>IFERROR(IF(BQ31,EXP(LN(BQ31)*VLOOKUP(BQ$3,Conditions!$B:$AI,MATCH($B48&amp;"_slope",Conditions!$R$1:$AI$1,0)+16,FALSE)+VLOOKUP(BQ$3,Conditions!$B:$AI,MATCH($B48&amp;"_intercept",Conditions!$R$1:$AI$1,0)+16,FALSE)),""),"")</f>
        <v/>
      </c>
      <c r="BR48" s="69" t="str">
        <f>IFERROR(IF(BR31,EXP(LN(BR31)*VLOOKUP(BR$3,Conditions!$B:$AI,MATCH($B48&amp;"_slope",Conditions!$R$1:$AI$1,0)+16,FALSE)+VLOOKUP(BR$3,Conditions!$B:$AI,MATCH($B48&amp;"_intercept",Conditions!$R$1:$AI$1,0)+16,FALSE)),""),"")</f>
        <v/>
      </c>
      <c r="BS48" s="69" t="str">
        <f>IFERROR(IF(BS31,EXP(LN(BS31)*VLOOKUP(BS$3,Conditions!$B:$AI,MATCH($B48&amp;"_slope",Conditions!$R$1:$AI$1,0)+16,FALSE)+VLOOKUP(BS$3,Conditions!$B:$AI,MATCH($B48&amp;"_intercept",Conditions!$R$1:$AI$1,0)+16,FALSE)),""),"")</f>
        <v/>
      </c>
      <c r="BT48" s="69" t="str">
        <f>IFERROR(IF(BT31,EXP(LN(BT31)*VLOOKUP(BT$3,Conditions!$B:$AI,MATCH($B48&amp;"_slope",Conditions!$R$1:$AI$1,0)+16,FALSE)+VLOOKUP(BT$3,Conditions!$B:$AI,MATCH($B48&amp;"_intercept",Conditions!$R$1:$AI$1,0)+16,FALSE)),""),"")</f>
        <v/>
      </c>
      <c r="BU48" s="69" t="str">
        <f>IFERROR(IF(BU31,EXP(LN(BU31)*VLOOKUP(BU$3,Conditions!$B:$AI,MATCH($B48&amp;"_slope",Conditions!$R$1:$AI$1,0)+16,FALSE)+VLOOKUP(BU$3,Conditions!$B:$AI,MATCH($B48&amp;"_intercept",Conditions!$R$1:$AI$1,0)+16,FALSE)),""),"")</f>
        <v/>
      </c>
      <c r="BV48" s="69">
        <f>IFERROR(IF(BV31,EXP(LN(BV31)*VLOOKUP(BV$3,Conditions!$B:$AI,MATCH($B48&amp;"_slope",Conditions!$R$1:$AI$1,0)+16,FALSE)+VLOOKUP(BV$3,Conditions!$B:$AI,MATCH($B48&amp;"_intercept",Conditions!$R$1:$AI$1,0)+16,FALSE)),""),"")</f>
        <v>1.9919402029795389E-4</v>
      </c>
      <c r="BW48" s="69">
        <f>IFERROR(IF(BW31,EXP(LN(BW31)*VLOOKUP(BW$3,Conditions!$B:$AI,MATCH($B48&amp;"_slope",Conditions!$R$1:$AI$1,0)+16,FALSE)+VLOOKUP(BW$3,Conditions!$B:$AI,MATCH($B48&amp;"_intercept",Conditions!$R$1:$AI$1,0)+16,FALSE)),""),"")</f>
        <v>2.0035520758166533E-4</v>
      </c>
      <c r="BX48" s="69">
        <f>IFERROR(IF(BX31,EXP(LN(BX31)*VLOOKUP(BX$3,Conditions!$B:$AI,MATCH($B48&amp;"_slope",Conditions!$R$1:$AI$1,0)+16,FALSE)+VLOOKUP(BX$3,Conditions!$B:$AI,MATCH($B48&amp;"_intercept",Conditions!$R$1:$AI$1,0)+16,FALSE)),""),"")</f>
        <v>1.7564541545794592E-4</v>
      </c>
      <c r="BY48" s="69">
        <f>IFERROR(IF(BY31,EXP(LN(BY31)*VLOOKUP(BY$3,Conditions!$B:$AI,MATCH($B48&amp;"_slope",Conditions!$R$1:$AI$1,0)+16,FALSE)+VLOOKUP(BY$3,Conditions!$B:$AI,MATCH($B48&amp;"_intercept",Conditions!$R$1:$AI$1,0)+16,FALSE)),""),"")</f>
        <v>2.0151494399536725E-4</v>
      </c>
      <c r="BZ48" s="69">
        <f>IFERROR(IF(BZ31,EXP(LN(BZ31)*VLOOKUP(BZ$3,Conditions!$B:$AI,MATCH($B48&amp;"_slope",Conditions!$R$1:$AI$1,0)+16,FALSE)+VLOOKUP(BZ$3,Conditions!$B:$AI,MATCH($B48&amp;"_intercept",Conditions!$R$1:$AI$1,0)+16,FALSE)),""),"")</f>
        <v>2.0729227467956447E-4</v>
      </c>
      <c r="CA48" s="69">
        <f>IFERROR(IF(CA31,EXP(LN(CA31)*VLOOKUP(CA$3,Conditions!$B:$AI,MATCH($B48&amp;"_slope",Conditions!$R$1:$AI$1,0)+16,FALSE)+VLOOKUP(CA$3,Conditions!$B:$AI,MATCH($B48&amp;"_intercept",Conditions!$R$1:$AI$1,0)+16,FALSE)),""),"")</f>
        <v>2.8934244575848031E-4</v>
      </c>
      <c r="CB48" s="69">
        <f>IFERROR(IF(CB31,EXP(LN(CB31)*VLOOKUP(CB$3,Conditions!$B:$AI,MATCH($B48&amp;"_slope",Conditions!$R$1:$AI$1,0)+16,FALSE)+VLOOKUP(CB$3,Conditions!$B:$AI,MATCH($B48&amp;"_intercept",Conditions!$R$1:$AI$1,0)+16,FALSE)),""),"")</f>
        <v>2.501576879858748E-4</v>
      </c>
      <c r="CC48" s="69">
        <f>IFERROR(IF(CC31,EXP(LN(CC31)*VLOOKUP(CC$3,Conditions!$B:$AI,MATCH($B48&amp;"_slope",Conditions!$R$1:$AI$1,0)+16,FALSE)+VLOOKUP(CC$3,Conditions!$B:$AI,MATCH($B48&amp;"_intercept",Conditions!$R$1:$AI$1,0)+16,FALSE)),""),"")</f>
        <v>1.9453451711649736E-4</v>
      </c>
      <c r="CD48" s="69">
        <f>IFERROR(IF(CD31,EXP(LN(CD31)*VLOOKUP(CD$3,Conditions!$B:$AI,MATCH($B48&amp;"_slope",Conditions!$R$1:$AI$1,0)+16,FALSE)+VLOOKUP(CD$3,Conditions!$B:$AI,MATCH($B48&amp;"_intercept",Conditions!$R$1:$AI$1,0)+16,FALSE)),""),"")</f>
        <v>3.5738874201206127E-4</v>
      </c>
      <c r="CE48" s="69">
        <f>IFERROR(IF(CE31,EXP(LN(CE31)*VLOOKUP(CE$3,Conditions!$B:$AI,MATCH($B48&amp;"_slope",Conditions!$R$1:$AI$1,0)+16,FALSE)+VLOOKUP(CE$3,Conditions!$B:$AI,MATCH($B48&amp;"_intercept",Conditions!$R$1:$AI$1,0)+16,FALSE)),""),"")</f>
        <v>3.0850301561658139E-4</v>
      </c>
      <c r="CF48" s="69">
        <f>IFERROR(IF(CF31,EXP(LN(CF31)*VLOOKUP(CF$3,Conditions!$B:$AI,MATCH($B48&amp;"_slope",Conditions!$R$1:$AI$1,0)+16,FALSE)+VLOOKUP(CF$3,Conditions!$B:$AI,MATCH($B48&amp;"_intercept",Conditions!$R$1:$AI$1,0)+16,FALSE)),""),"")</f>
        <v>4.1282583946139771E-4</v>
      </c>
      <c r="CG48" s="69">
        <f>IFERROR(IF(CG31,EXP(LN(CG31)*VLOOKUP(CG$3,Conditions!$B:$AI,MATCH($B48&amp;"_slope",Conditions!$R$1:$AI$1,0)+16,FALSE)+VLOOKUP(CG$3,Conditions!$B:$AI,MATCH($B48&amp;"_intercept",Conditions!$R$1:$AI$1,0)+16,FALSE)),""),"")</f>
        <v>5.3244311584674144E-4</v>
      </c>
      <c r="CH48" s="69">
        <f>IFERROR(IF(CH31,EXP(LN(CH31)*VLOOKUP(CH$3,Conditions!$B:$AI,MATCH($B48&amp;"_slope",Conditions!$R$1:$AI$1,0)+16,FALSE)+VLOOKUP(CH$3,Conditions!$B:$AI,MATCH($B48&amp;"_intercept",Conditions!$R$1:$AI$1,0)+16,FALSE)),""),"")</f>
        <v>3.3261965558970376E-4</v>
      </c>
      <c r="CI48" s="69">
        <f>IFERROR(IF(CI31,EXP(LN(CI31)*VLOOKUP(CI$3,Conditions!$B:$AI,MATCH($B48&amp;"_slope",Conditions!$R$1:$AI$1,0)+16,FALSE)+VLOOKUP(CI$3,Conditions!$B:$AI,MATCH($B48&amp;"_intercept",Conditions!$R$1:$AI$1,0)+16,FALSE)),""),"")</f>
        <v>4.9837333771450565E-4</v>
      </c>
      <c r="CJ48" s="69">
        <f>IFERROR(IF(CJ31,EXP(LN(CJ31)*VLOOKUP(CJ$3,Conditions!$B:$AI,MATCH($B48&amp;"_slope",Conditions!$R$1:$AI$1,0)+16,FALSE)+VLOOKUP(CJ$3,Conditions!$B:$AI,MATCH($B48&amp;"_intercept",Conditions!$R$1:$AI$1,0)+16,FALSE)),""),"")</f>
        <v>1.2301857578194964E-3</v>
      </c>
      <c r="CK48" s="69">
        <f>IFERROR(IF(CK31,EXP(LN(CK31)*VLOOKUP(CK$3,Conditions!$B:$AI,MATCH($B48&amp;"_slope",Conditions!$R$1:$AI$1,0)+16,FALSE)+VLOOKUP(CK$3,Conditions!$B:$AI,MATCH($B48&amp;"_intercept",Conditions!$R$1:$AI$1,0)+16,FALSE)),""),"")</f>
        <v>5.5303219844845088E-4</v>
      </c>
      <c r="CL48" s="69">
        <f>IFERROR(IF(CL31,EXP(LN(CL31)*VLOOKUP(CL$3,Conditions!$B:$AI,MATCH($B48&amp;"_slope",Conditions!$R$1:$AI$1,0)+16,FALSE)+VLOOKUP(CL$3,Conditions!$B:$AI,MATCH($B48&amp;"_intercept",Conditions!$R$1:$AI$1,0)+16,FALSE)),""),"")</f>
        <v>2.8827006027547681E-4</v>
      </c>
      <c r="CM48" s="69">
        <f>IFERROR(IF(CM31,EXP(LN(CM31)*VLOOKUP(CM$3,Conditions!$B:$AI,MATCH($B48&amp;"_slope",Conditions!$R$1:$AI$1,0)+16,FALSE)+VLOOKUP(CM$3,Conditions!$B:$AI,MATCH($B48&amp;"_intercept",Conditions!$R$1:$AI$1,0)+16,FALSE)),""),"")</f>
        <v>4.2371576692021914E-4</v>
      </c>
      <c r="CN48" s="69">
        <f>IFERROR(IF(CN31,EXP(LN(CN31)*VLOOKUP(CN$3,Conditions!$B:$AI,MATCH($B48&amp;"_slope",Conditions!$R$1:$AI$1,0)+16,FALSE)+VLOOKUP(CN$3,Conditions!$B:$AI,MATCH($B48&amp;"_intercept",Conditions!$R$1:$AI$1,0)+16,FALSE)),""),"")</f>
        <v>6.0746042888107853E-4</v>
      </c>
      <c r="CO48" s="69">
        <f>IFERROR(IF(CO31,EXP(LN(CO31)*VLOOKUP(CO$3,Conditions!$B:$AI,MATCH($B48&amp;"_slope",Conditions!$R$1:$AI$1,0)+16,FALSE)+VLOOKUP(CO$3,Conditions!$B:$AI,MATCH($B48&amp;"_intercept",Conditions!$R$1:$AI$1,0)+16,FALSE)),""),"")</f>
        <v>4.1778339778094996E-4</v>
      </c>
      <c r="CP48" s="69">
        <f>IFERROR(IF(CP31,EXP(LN(CP31)*VLOOKUP(CP$3,Conditions!$B:$AI,MATCH($B48&amp;"_slope",Conditions!$R$1:$AI$1,0)+16,FALSE)+VLOOKUP(CP$3,Conditions!$B:$AI,MATCH($B48&amp;"_intercept",Conditions!$R$1:$AI$1,0)+16,FALSE)),""),"")</f>
        <v>3.1167117810687025E-4</v>
      </c>
      <c r="CQ48" s="69">
        <f>IFERROR(IF(CQ31,EXP(LN(CQ31)*VLOOKUP(CQ$3,Conditions!$B:$AI,MATCH($B48&amp;"_slope",Conditions!$R$1:$AI$1,0)+16,FALSE)+VLOOKUP(CQ$3,Conditions!$B:$AI,MATCH($B48&amp;"_intercept",Conditions!$R$1:$AI$1,0)+16,FALSE)),""),"")</f>
        <v>3.9987532200508986E-4</v>
      </c>
      <c r="CR48" s="69">
        <f>IFERROR(IF(CR31,EXP(LN(CR31)*VLOOKUP(CR$3,Conditions!$B:$AI,MATCH($B48&amp;"_slope",Conditions!$R$1:$AI$1,0)+16,FALSE)+VLOOKUP(CR$3,Conditions!$B:$AI,MATCH($B48&amp;"_intercept",Conditions!$R$1:$AI$1,0)+16,FALSE)),""),"")</f>
        <v>4.1580190648848647E-4</v>
      </c>
      <c r="CS48" s="69">
        <f>IFERROR(IF(CS31,EXP(LN(CS31)*VLOOKUP(CS$3,Conditions!$B:$AI,MATCH($B48&amp;"_slope",Conditions!$R$1:$AI$1,0)+16,FALSE)+VLOOKUP(CS$3,Conditions!$B:$AI,MATCH($B48&amp;"_intercept",Conditions!$R$1:$AI$1,0)+16,FALSE)),""),"")</f>
        <v>5.2019597997004347E-4</v>
      </c>
      <c r="CT48" s="69">
        <f>IFERROR(IF(CT31,EXP(LN(CT31)*VLOOKUP(CT$3,Conditions!$B:$AI,MATCH($B48&amp;"_slope",Conditions!$R$1:$AI$1,0)+16,FALSE)+VLOOKUP(CT$3,Conditions!$B:$AI,MATCH($B48&amp;"_intercept",Conditions!$R$1:$AI$1,0)+16,FALSE)),""),"")</f>
        <v>3.6454263519022982E-4</v>
      </c>
      <c r="CU48" s="69">
        <f>IFERROR(IF(CU31,EXP(LN(CU31)*VLOOKUP(CU$3,Conditions!$B:$AI,MATCH($B48&amp;"_slope",Conditions!$R$1:$AI$1,0)+16,FALSE)+VLOOKUP(CU$3,Conditions!$B:$AI,MATCH($B48&amp;"_intercept",Conditions!$R$1:$AI$1,0)+16,FALSE)),""),"")</f>
        <v>5.5582688553075857E-4</v>
      </c>
      <c r="CV48" s="69">
        <f>IFERROR(IF(CV31,EXP(LN(CV31)*VLOOKUP(CV$3,Conditions!$B:$AI,MATCH($B48&amp;"_slope",Conditions!$R$1:$AI$1,0)+16,FALSE)+VLOOKUP(CV$3,Conditions!$B:$AI,MATCH($B48&amp;"_intercept",Conditions!$R$1:$AI$1,0)+16,FALSE)),""),"")</f>
        <v>3.0214546942676322E-4</v>
      </c>
      <c r="CW48" s="69">
        <f>IFERROR(IF(CW31,EXP(LN(CW31)*VLOOKUP(CW$3,Conditions!$B:$AI,MATCH($B48&amp;"_slope",Conditions!$R$1:$AI$1,0)+16,FALSE)+VLOOKUP(CW$3,Conditions!$B:$AI,MATCH($B48&amp;"_intercept",Conditions!$R$1:$AI$1,0)+16,FALSE)),""),"")</f>
        <v>1.5139197975060862E-4</v>
      </c>
      <c r="CX48" s="69">
        <f>IFERROR(IF(CX31,EXP(LN(CX31)*VLOOKUP(CX$3,Conditions!$B:$AI,MATCH($B48&amp;"_slope",Conditions!$R$1:$AI$1,0)+16,FALSE)+VLOOKUP(CX$3,Conditions!$B:$AI,MATCH($B48&amp;"_intercept",Conditions!$R$1:$AI$1,0)+16,FALSE)),""),"")</f>
        <v>4.6476066997069843E-4</v>
      </c>
      <c r="CY48" s="69">
        <f>IFERROR(IF(CY31,EXP(LN(CY31)*VLOOKUP(CY$3,Conditions!$B:$AI,MATCH($B48&amp;"_slope",Conditions!$R$1:$AI$1,0)+16,FALSE)+VLOOKUP(CY$3,Conditions!$B:$AI,MATCH($B48&amp;"_intercept",Conditions!$R$1:$AI$1,0)+16,FALSE)),""),"")</f>
        <v>3.0108308168973322E-4</v>
      </c>
      <c r="CZ48" s="69">
        <f>IFERROR(IF(CZ31,EXP(LN(CZ31)*VLOOKUP(CZ$3,Conditions!$B:$AI,MATCH($B48&amp;"_slope",Conditions!$R$1:$AI$1,0)+16,FALSE)+VLOOKUP(CZ$3,Conditions!$B:$AI,MATCH($B48&amp;"_intercept",Conditions!$R$1:$AI$1,0)+16,FALSE)),""),"")</f>
        <v>3.5020380121313191E-4</v>
      </c>
      <c r="DA48" s="69">
        <f>IFERROR(IF(DA31,EXP(LN(DA31)*VLOOKUP(DA$3,Conditions!$B:$AI,MATCH($B48&amp;"_slope",Conditions!$R$1:$AI$1,0)+16,FALSE)+VLOOKUP(DA$3,Conditions!$B:$AI,MATCH($B48&amp;"_intercept",Conditions!$R$1:$AI$1,0)+16,FALSE)),""),"")</f>
        <v>4.7152413318615706E-4</v>
      </c>
      <c r="DB48" s="69">
        <f>IFERROR(IF(DB31,EXP(LN(DB31)*VLOOKUP(DB$3,Conditions!$B:$AI,MATCH($B48&amp;"_slope",Conditions!$R$1:$AI$1,0)+16,FALSE)+VLOOKUP(DB$3,Conditions!$B:$AI,MATCH($B48&amp;"_intercept",Conditions!$R$1:$AI$1,0)+16,FALSE)),""),"")</f>
        <v>3.1061589965721801E-4</v>
      </c>
      <c r="DC48" s="69">
        <f>IFERROR(IF(DC31,EXP(LN(DC31)*VLOOKUP(DC$3,Conditions!$B:$AI,MATCH($B48&amp;"_slope",Conditions!$R$1:$AI$1,0)+16,FALSE)+VLOOKUP(DC$3,Conditions!$B:$AI,MATCH($B48&amp;"_intercept",Conditions!$R$1:$AI$1,0)+16,FALSE)),""),"")</f>
        <v>3.4505218636013787E-4</v>
      </c>
      <c r="DD48" s="69" t="str">
        <f>IFERROR(IF(DD31,EXP(LN(DD31)*VLOOKUP(DD$3,Conditions!$B:$AI,MATCH($B48&amp;"_slope",Conditions!$R$1:$AI$1,0)+16,FALSE)+VLOOKUP(DD$3,Conditions!$B:$AI,MATCH($B48&amp;"_intercept",Conditions!$R$1:$AI$1,0)+16,FALSE)),""),"")</f>
        <v/>
      </c>
      <c r="DE48" s="69">
        <f>IFERROR(IF(DE31,EXP(LN(DE31)*VLOOKUP(DE$3,Conditions!$B:$AI,MATCH($B48&amp;"_slope",Conditions!$R$1:$AI$1,0)+16,FALSE)+VLOOKUP(DE$3,Conditions!$B:$AI,MATCH($B48&amp;"_intercept",Conditions!$R$1:$AI$1,0)+16,FALSE)),""),"")</f>
        <v>2.839718537604902E-4</v>
      </c>
      <c r="DF48" s="69">
        <f>IFERROR(IF(DF31,EXP(LN(DF31)*VLOOKUP(DF$3,Conditions!$B:$AI,MATCH($B48&amp;"_slope",Conditions!$R$1:$AI$1,0)+16,FALSE)+VLOOKUP(DF$3,Conditions!$B:$AI,MATCH($B48&amp;"_intercept",Conditions!$R$1:$AI$1,0)+16,FALSE)),""),"")</f>
        <v>4.0486685249416693E-4</v>
      </c>
      <c r="DG48" s="69">
        <f>IFERROR(IF(DG31,EXP(LN(DG31)*VLOOKUP(DG$3,Conditions!$B:$AI,MATCH($B48&amp;"_slope",Conditions!$R$1:$AI$1,0)+16,FALSE)+VLOOKUP(DG$3,Conditions!$B:$AI,MATCH($B48&amp;"_intercept",Conditions!$R$1:$AI$1,0)+16,FALSE)),""),"")</f>
        <v>3.0001988415568161E-4</v>
      </c>
      <c r="DH48" s="69">
        <f>IFERROR(IF(DH31,EXP(LN(DH31)*VLOOKUP(DH$3,Conditions!$B:$AI,MATCH($B48&amp;"_slope",Conditions!$R$1:$AI$1,0)+16,FALSE)+VLOOKUP(DH$3,Conditions!$B:$AI,MATCH($B48&amp;"_intercept",Conditions!$R$1:$AI$1,0)+16,FALSE)),""),"")</f>
        <v>3.2949593094014638E-4</v>
      </c>
      <c r="DI48" s="69">
        <f>IFERROR(IF(DI31,EXP(LN(DI31)*VLOOKUP(DI$3,Conditions!$B:$AI,MATCH($B48&amp;"_slope",Conditions!$R$1:$AI$1,0)+16,FALSE)+VLOOKUP(DI$3,Conditions!$B:$AI,MATCH($B48&amp;"_intercept",Conditions!$R$1:$AI$1,0)+16,FALSE)),""),"")</f>
        <v>4.2075183923449974E-4</v>
      </c>
      <c r="DJ48" s="69" t="str">
        <f>IFERROR(IF(DJ31,EXP(LN(DJ31)*VLOOKUP(DJ$3,Conditions!$B:$AI,MATCH($B48&amp;"_slope",Conditions!$R$1:$AI$1,0)+16,FALSE)+VLOOKUP(DJ$3,Conditions!$B:$AI,MATCH($B48&amp;"_intercept",Conditions!$R$1:$AI$1,0)+16,FALSE)),""),"")</f>
        <v/>
      </c>
      <c r="DK48" s="69" t="str">
        <f>IFERROR(IF(DK31,EXP(LN(DK31)*VLOOKUP(DK$3,Conditions!$B:$AI,MATCH($B48&amp;"_slope",Conditions!$R$1:$AI$1,0)+16,FALSE)+VLOOKUP(DK$3,Conditions!$B:$AI,MATCH($B48&amp;"_intercept",Conditions!$R$1:$AI$1,0)+16,FALSE)),""),"")</f>
        <v/>
      </c>
      <c r="DL48" s="69" t="str">
        <f>IFERROR(IF(DL31,EXP(LN(DL31)*VLOOKUP(DL$3,Conditions!$B:$AI,MATCH($B48&amp;"_slope",Conditions!$R$1:$AI$1,0)+16,FALSE)+VLOOKUP(DL$3,Conditions!$B:$AI,MATCH($B48&amp;"_intercept",Conditions!$R$1:$AI$1,0)+16,FALSE)),""),"")</f>
        <v/>
      </c>
      <c r="DM48" s="69" t="str">
        <f>IFERROR(IF(DM31,EXP(LN(DM31)*VLOOKUP(DM$3,Conditions!$B:$AI,MATCH($B48&amp;"_slope",Conditions!$R$1:$AI$1,0)+16,FALSE)+VLOOKUP(DM$3,Conditions!$B:$AI,MATCH($B48&amp;"_intercept",Conditions!$R$1:$AI$1,0)+16,FALSE)),""),"")</f>
        <v/>
      </c>
      <c r="DN48" s="69" t="str">
        <f>IFERROR(IF(DN31,EXP(LN(DN31)*VLOOKUP(DN$3,Conditions!$B:$AI,MATCH($B48&amp;"_slope",Conditions!$R$1:$AI$1,0)+16,FALSE)+VLOOKUP(DN$3,Conditions!$B:$AI,MATCH($B48&amp;"_intercept",Conditions!$R$1:$AI$1,0)+16,FALSE)),""),"")</f>
        <v/>
      </c>
      <c r="DO48" s="69" t="str">
        <f>IFERROR(IF(DO31,EXP(LN(DO31)*VLOOKUP(DO$3,Conditions!$B:$AI,MATCH($B48&amp;"_slope",Conditions!$R$1:$AI$1,0)+16,FALSE)+VLOOKUP(DO$3,Conditions!$B:$AI,MATCH($B48&amp;"_intercept",Conditions!$R$1:$AI$1,0)+16,FALSE)),""),"")</f>
        <v/>
      </c>
      <c r="DP48" s="69" t="str">
        <f>IFERROR(IF(DP31,EXP(LN(DP31)*VLOOKUP(DP$3,Conditions!$B:$AI,MATCH($B48&amp;"_slope",Conditions!$R$1:$AI$1,0)+16,FALSE)+VLOOKUP(DP$3,Conditions!$B:$AI,MATCH($B48&amp;"_intercept",Conditions!$R$1:$AI$1,0)+16,FALSE)),""),"")</f>
        <v/>
      </c>
      <c r="DQ48" s="69" t="str">
        <f>IFERROR(IF(DQ31,EXP(LN(DQ31)*VLOOKUP(DQ$3,Conditions!$B:$AI,MATCH($B48&amp;"_slope",Conditions!$R$1:$AI$1,0)+16,FALSE)+VLOOKUP(DQ$3,Conditions!$B:$AI,MATCH($B48&amp;"_intercept",Conditions!$R$1:$AI$1,0)+16,FALSE)),""),"")</f>
        <v/>
      </c>
      <c r="DR48" s="69" t="str">
        <f>IFERROR(IF(DR31,EXP(LN(DR31)*VLOOKUP(DR$3,Conditions!$B:$AI,MATCH($B48&amp;"_slope",Conditions!$R$1:$AI$1,0)+16,FALSE)+VLOOKUP(DR$3,Conditions!$B:$AI,MATCH($B48&amp;"_intercept",Conditions!$R$1:$AI$1,0)+16,FALSE)),""),"")</f>
        <v/>
      </c>
      <c r="DS48" s="69" t="str">
        <f>IFERROR(IF(DS31,EXP(LN(DS31)*VLOOKUP(DS$3,Conditions!$B:$AI,MATCH($B48&amp;"_slope",Conditions!$R$1:$AI$1,0)+16,FALSE)+VLOOKUP(DS$3,Conditions!$B:$AI,MATCH($B48&amp;"_intercept",Conditions!$R$1:$AI$1,0)+16,FALSE)),""),"")</f>
        <v/>
      </c>
      <c r="DT48" s="69" t="str">
        <f>IFERROR(IF(DT31,EXP(LN(DT31)*VLOOKUP(DT$3,Conditions!$B:$AI,MATCH($B48&amp;"_slope",Conditions!$R$1:$AI$1,0)+16,FALSE)+VLOOKUP(DT$3,Conditions!$B:$AI,MATCH($B48&amp;"_intercept",Conditions!$R$1:$AI$1,0)+16,FALSE)),""),"")</f>
        <v/>
      </c>
      <c r="DU48" s="69" t="str">
        <f>IFERROR(IF(DU31,EXP(LN(DU31)*VLOOKUP(DU$3,Conditions!$B:$AI,MATCH($B48&amp;"_slope",Conditions!$R$1:$AI$1,0)+16,FALSE)+VLOOKUP(DU$3,Conditions!$B:$AI,MATCH($B48&amp;"_intercept",Conditions!$R$1:$AI$1,0)+16,FALSE)),""),"")</f>
        <v/>
      </c>
      <c r="DV48" s="69" t="str">
        <f>IFERROR(IF(DV31,EXP(LN(DV31)*VLOOKUP(DV$3,Conditions!$B:$AI,MATCH($B48&amp;"_slope",Conditions!$R$1:$AI$1,0)+16,FALSE)+VLOOKUP(DV$3,Conditions!$B:$AI,MATCH($B48&amp;"_intercept",Conditions!$R$1:$AI$1,0)+16,FALSE)),""),"")</f>
        <v/>
      </c>
      <c r="DW48" s="69" t="str">
        <f>IFERROR(IF(DW31,EXP(LN(DW31)*VLOOKUP(DW$3,Conditions!$B:$AI,MATCH($B48&amp;"_slope",Conditions!$R$1:$AI$1,0)+16,FALSE)+VLOOKUP(DW$3,Conditions!$B:$AI,MATCH($B48&amp;"_intercept",Conditions!$R$1:$AI$1,0)+16,FALSE)),""),"")</f>
        <v/>
      </c>
      <c r="DX48" s="69" t="str">
        <f>IFERROR(IF(DX31,EXP(LN(DX31)*VLOOKUP(DX$3,Conditions!$B:$AI,MATCH($B48&amp;"_slope",Conditions!$R$1:$AI$1,0)+16,FALSE)+VLOOKUP(DX$3,Conditions!$B:$AI,MATCH($B48&amp;"_intercept",Conditions!$R$1:$AI$1,0)+16,FALSE)),""),"")</f>
        <v/>
      </c>
      <c r="DZ48" s="56" t="str">
        <f t="shared" si="29"/>
        <v>1,2-propanediol_RI</v>
      </c>
      <c r="EA48" s="69">
        <f>IFERROR(IF(EA30,EXP(LN(EA30)*VLOOKUP(EA$3,Conditions!$B:$AI,MATCH($B48&amp;"_slope",Conditions!$R$1:$AI$1,0)+16,FALSE)+VLOOKUP(EA$3,Conditions!$B:$AI,MATCH($B48&amp;"_intercept",Conditions!$R$1:$AI$1,0)+16,FALSE)),""),"")</f>
        <v>1.1478531538768381E-2</v>
      </c>
      <c r="EB48" s="69">
        <f>IFERROR(IF(EB30,EXP(LN(EB30)*VLOOKUP(EB$3,Conditions!$B:$AI,MATCH($B48&amp;"_slope",Conditions!$R$1:$AI$1,0)+16,FALSE)+VLOOKUP(EB$3,Conditions!$B:$AI,MATCH($B48&amp;"_intercept",Conditions!$R$1:$AI$1,0)+16,FALSE)),""),"")</f>
        <v>1.1478531538768381E-2</v>
      </c>
      <c r="EC48" s="69" t="str">
        <f>IFERROR(IF(EC30,EXP(LN(EC30)*VLOOKUP(EC$3,Conditions!$B:$AI,MATCH($B48&amp;"_slope",Conditions!$R$1:$AI$1,0)+16,FALSE)+VLOOKUP(EC$3,Conditions!$B:$AI,MATCH($B48&amp;"_intercept",Conditions!$R$1:$AI$1,0)+16,FALSE)),""),"")</f>
        <v/>
      </c>
      <c r="ED48" s="69">
        <f>IFERROR(IF(ED30,EXP(LN(ED30)*VLOOKUP(ED$3,Conditions!$B:$AI,MATCH($B48&amp;"_slope",Conditions!$R$1:$AI$1,0)+16,FALSE)+VLOOKUP(ED$3,Conditions!$B:$AI,MATCH($B48&amp;"_intercept",Conditions!$R$1:$AI$1,0)+16,FALSE)),""),"")</f>
        <v>3.9618667035623556E-2</v>
      </c>
      <c r="EE48" s="69" t="str">
        <f>IFERROR(IF(EE30,EXP(LN(EE30)*VLOOKUP(EE$3,Conditions!$B:$AI,MATCH($B48&amp;"_slope",Conditions!$R$1:$AI$1,0)+16,FALSE)+VLOOKUP(EE$3,Conditions!$B:$AI,MATCH($B48&amp;"_intercept",Conditions!$R$1:$AI$1,0)+16,FALSE)),""),"")</f>
        <v/>
      </c>
      <c r="EF48" s="69">
        <f>IFERROR(IF(EF30,EXP(LN(EF30)*VLOOKUP(EF$3,Conditions!$B:$AI,MATCH($B48&amp;"_slope",Conditions!$R$1:$AI$1,0)+16,FALSE)+VLOOKUP(EF$3,Conditions!$B:$AI,MATCH($B48&amp;"_intercept",Conditions!$R$1:$AI$1,0)+16,FALSE)),""),"")</f>
        <v>4.1608229782486919E-2</v>
      </c>
      <c r="EG48" s="69" t="str">
        <f>IFERROR(IF(EG30,EXP(LN(EG30)*VLOOKUP(EG$3,Conditions!$B:$AI,MATCH($B48&amp;"_slope",Conditions!$R$1:$AI$1,0)+16,FALSE)+VLOOKUP(EG$3,Conditions!$B:$AI,MATCH($B48&amp;"_intercept",Conditions!$R$1:$AI$1,0)+16,FALSE)),""),"")</f>
        <v/>
      </c>
      <c r="EH48" s="69" t="str">
        <f>IFERROR(IF(EH30,EXP(LN(EH30)*VLOOKUP(EH$3,Conditions!$B:$AI,MATCH($B48&amp;"_slope",Conditions!$R$1:$AI$1,0)+16,FALSE)+VLOOKUP(EH$3,Conditions!$B:$AI,MATCH($B48&amp;"_intercept",Conditions!$R$1:$AI$1,0)+16,FALSE)),""),"")</f>
        <v/>
      </c>
      <c r="EI48" s="69">
        <f>IFERROR(IF(EI30,EXP(LN(EI30)*VLOOKUP(EI$3,Conditions!$B:$AI,MATCH($B48&amp;"_slope",Conditions!$R$1:$AI$1,0)+16,FALSE)+VLOOKUP(EI$3,Conditions!$B:$AI,MATCH($B48&amp;"_intercept",Conditions!$R$1:$AI$1,0)+16,FALSE)),""),"")</f>
        <v>0.10622610458782646</v>
      </c>
      <c r="EJ48" s="69" t="str">
        <f>IFERROR(IF(EJ30,EXP(LN(EJ30)*VLOOKUP(EJ$3,Conditions!$B:$AI,MATCH($B48&amp;"_slope",Conditions!$R$1:$AI$1,0)+16,FALSE)+VLOOKUP(EJ$3,Conditions!$B:$AI,MATCH($B48&amp;"_intercept",Conditions!$R$1:$AI$1,0)+16,FALSE)),""),"")</f>
        <v/>
      </c>
      <c r="EK48" s="69" t="str">
        <f>IFERROR(IF(EK30,EXP(LN(EK30)*VLOOKUP(EK$3,Conditions!$B:$AI,MATCH($B48&amp;"_slope",Conditions!$R$1:$AI$1,0)+16,FALSE)+VLOOKUP(EK$3,Conditions!$B:$AI,MATCH($B48&amp;"_intercept",Conditions!$R$1:$AI$1,0)+16,FALSE)),""),"")</f>
        <v/>
      </c>
      <c r="EL48" s="69" t="str">
        <f>IFERROR(IF(EL30,EXP(LN(EL30)*VLOOKUP(EL$3,Conditions!$B:$AI,MATCH($B48&amp;"_slope",Conditions!$R$1:$AI$1,0)+16,FALSE)+VLOOKUP(EL$3,Conditions!$B:$AI,MATCH($B48&amp;"_intercept",Conditions!$R$1:$AI$1,0)+16,FALSE)),""),"")</f>
        <v/>
      </c>
      <c r="EM48" s="69" t="str">
        <f>IFERROR(IF(EM30,EXP(LN(EM30)*VLOOKUP(EM$3,Conditions!$B:$AI,MATCH($B48&amp;"_slope",Conditions!$R$1:$AI$1,0)+16,FALSE)+VLOOKUP(EM$3,Conditions!$B:$AI,MATCH($B48&amp;"_intercept",Conditions!$R$1:$AI$1,0)+16,FALSE)),""),"")</f>
        <v/>
      </c>
      <c r="EN48" s="69"/>
      <c r="EO48" s="69"/>
      <c r="EP48" s="69"/>
    </row>
    <row r="49" spans="1:146" s="58" customFormat="1" x14ac:dyDescent="0.2">
      <c r="A49" s="64"/>
      <c r="B49" s="49" t="str">
        <f t="shared" si="30"/>
        <v>1,3-propanediol_RI</v>
      </c>
      <c r="C49" s="78">
        <v>3</v>
      </c>
      <c r="D49" s="69" t="str">
        <f>IFERROR(IF(D31,EXP(LN(D31)*VLOOKUP(D$3,Conditions!$B:$AI,MATCH($B49&amp;"_slope",Conditions!$R$1:$AI$1,0)+16,FALSE)+VLOOKUP(D$3,Conditions!$B:$AI,MATCH($B49&amp;"_intercept",Conditions!$R$1:$AI$1,0)+16,FALSE)),""),"")</f>
        <v/>
      </c>
      <c r="E49" s="69" t="str">
        <f>IFERROR(IF(E31,EXP(LN(E31)*VLOOKUP(E$3,Conditions!$B:$AI,MATCH($B49&amp;"_slope",Conditions!$R$1:$AI$1,0)+16,FALSE)+VLOOKUP(E$3,Conditions!$B:$AI,MATCH($B49&amp;"_intercept",Conditions!$R$1:$AI$1,0)+16,FALSE)),""),"")</f>
        <v/>
      </c>
      <c r="F49" s="69" t="str">
        <f>IFERROR(IF(F31,EXP(LN(F31)*VLOOKUP(F$3,Conditions!$B:$AI,MATCH($B49&amp;"_slope",Conditions!$R$1:$AI$1,0)+16,FALSE)+VLOOKUP(F$3,Conditions!$B:$AI,MATCH($B49&amp;"_intercept",Conditions!$R$1:$AI$1,0)+16,FALSE)),""),"")</f>
        <v/>
      </c>
      <c r="G49" s="69" t="str">
        <f>IFERROR(IF(G31,EXP(LN(G31)*VLOOKUP(G$3,Conditions!$B:$AI,MATCH($B49&amp;"_slope",Conditions!$R$1:$AI$1,0)+16,FALSE)+VLOOKUP(G$3,Conditions!$B:$AI,MATCH($B49&amp;"_intercept",Conditions!$R$1:$AI$1,0)+16,FALSE)),""),"")</f>
        <v/>
      </c>
      <c r="H49" s="69" t="str">
        <f>IFERROR(IF(H31,EXP(LN(H31)*VLOOKUP(H$3,Conditions!$B:$AI,MATCH($B49&amp;"_slope",Conditions!$R$1:$AI$1,0)+16,FALSE)+VLOOKUP(H$3,Conditions!$B:$AI,MATCH($B49&amp;"_intercept",Conditions!$R$1:$AI$1,0)+16,FALSE)),""),"")</f>
        <v/>
      </c>
      <c r="I49" s="69" t="str">
        <f>IFERROR(IF(I31,EXP(LN(I31)*VLOOKUP(I$3,Conditions!$B:$AI,MATCH($B49&amp;"_slope",Conditions!$R$1:$AI$1,0)+16,FALSE)+VLOOKUP(I$3,Conditions!$B:$AI,MATCH($B49&amp;"_intercept",Conditions!$R$1:$AI$1,0)+16,FALSE)),""),"")</f>
        <v/>
      </c>
      <c r="J49" s="69" t="str">
        <f>IFERROR(IF(J31,EXP(LN(J31)*VLOOKUP(J$3,Conditions!$B:$AI,MATCH($B49&amp;"_slope",Conditions!$R$1:$AI$1,0)+16,FALSE)+VLOOKUP(J$3,Conditions!$B:$AI,MATCH($B49&amp;"_intercept",Conditions!$R$1:$AI$1,0)+16,FALSE)),""),"")</f>
        <v/>
      </c>
      <c r="K49" s="69" t="str">
        <f>IFERROR(IF(K31,EXP(LN(K31)*VLOOKUP(K$3,Conditions!$B:$AI,MATCH($B49&amp;"_slope",Conditions!$R$1:$AI$1,0)+16,FALSE)+VLOOKUP(K$3,Conditions!$B:$AI,MATCH($B49&amp;"_intercept",Conditions!$R$1:$AI$1,0)+16,FALSE)),""),"")</f>
        <v/>
      </c>
      <c r="L49" s="69" t="str">
        <f>IFERROR(IF(L31,EXP(LN(L31)*VLOOKUP(L$3,Conditions!$B:$AI,MATCH($B49&amp;"_slope",Conditions!$R$1:$AI$1,0)+16,FALSE)+VLOOKUP(L$3,Conditions!$B:$AI,MATCH($B49&amp;"_intercept",Conditions!$R$1:$AI$1,0)+16,FALSE)),""),"")</f>
        <v/>
      </c>
      <c r="M49" s="69" t="str">
        <f>IFERROR(IF(M31,EXP(LN(M31)*VLOOKUP(M$3,Conditions!$B:$AI,MATCH($B49&amp;"_slope",Conditions!$R$1:$AI$1,0)+16,FALSE)+VLOOKUP(M$3,Conditions!$B:$AI,MATCH($B49&amp;"_intercept",Conditions!$R$1:$AI$1,0)+16,FALSE)),""),"")</f>
        <v/>
      </c>
      <c r="N49" s="69" t="str">
        <f>IFERROR(IF(N31,EXP(LN(N31)*VLOOKUP(N$3,Conditions!$B:$AI,MATCH($B49&amp;"_slope",Conditions!$R$1:$AI$1,0)+16,FALSE)+VLOOKUP(N$3,Conditions!$B:$AI,MATCH($B49&amp;"_intercept",Conditions!$R$1:$AI$1,0)+16,FALSE)),""),"")</f>
        <v/>
      </c>
      <c r="O49" s="69" t="str">
        <f>IFERROR(IF(O31,EXP(LN(O31)*VLOOKUP(O$3,Conditions!$B:$AI,MATCH($B49&amp;"_slope",Conditions!$R$1:$AI$1,0)+16,FALSE)+VLOOKUP(O$3,Conditions!$B:$AI,MATCH($B49&amp;"_intercept",Conditions!$R$1:$AI$1,0)+16,FALSE)),""),"")</f>
        <v/>
      </c>
      <c r="P49" s="69" t="str">
        <f>IFERROR(IF(P31,EXP(LN(P31)*VLOOKUP(P$3,Conditions!$B:$AI,MATCH($B49&amp;"_slope",Conditions!$R$1:$AI$1,0)+16,FALSE)+VLOOKUP(P$3,Conditions!$B:$AI,MATCH($B49&amp;"_intercept",Conditions!$R$1:$AI$1,0)+16,FALSE)),""),"")</f>
        <v/>
      </c>
      <c r="Q49" s="69" t="str">
        <f>IFERROR(IF(Q31,EXP(LN(Q31)*VLOOKUP(Q$3,Conditions!$B:$AI,MATCH($B49&amp;"_slope",Conditions!$R$1:$AI$1,0)+16,FALSE)+VLOOKUP(Q$3,Conditions!$B:$AI,MATCH($B49&amp;"_intercept",Conditions!$R$1:$AI$1,0)+16,FALSE)),""),"")</f>
        <v/>
      </c>
      <c r="R49" s="69" t="str">
        <f>IFERROR(IF(R31,EXP(LN(R31)*VLOOKUP(R$3,Conditions!$B:$AI,MATCH($B49&amp;"_slope",Conditions!$R$1:$AI$1,0)+16,FALSE)+VLOOKUP(R$3,Conditions!$B:$AI,MATCH($B49&amp;"_intercept",Conditions!$R$1:$AI$1,0)+16,FALSE)),""),"")</f>
        <v/>
      </c>
      <c r="S49" s="69" t="str">
        <f>IFERROR(IF(S31,EXP(LN(S31)*VLOOKUP(S$3,Conditions!$B:$AI,MATCH($B49&amp;"_slope",Conditions!$R$1:$AI$1,0)+16,FALSE)+VLOOKUP(S$3,Conditions!$B:$AI,MATCH($B49&amp;"_intercept",Conditions!$R$1:$AI$1,0)+16,FALSE)),""),"")</f>
        <v/>
      </c>
      <c r="T49" s="69" t="str">
        <f>IFERROR(IF(T31,EXP(LN(T31)*VLOOKUP(T$3,Conditions!$B:$AI,MATCH($B49&amp;"_slope",Conditions!$R$1:$AI$1,0)+16,FALSE)+VLOOKUP(T$3,Conditions!$B:$AI,MATCH($B49&amp;"_intercept",Conditions!$R$1:$AI$1,0)+16,FALSE)),""),"")</f>
        <v/>
      </c>
      <c r="U49" s="69" t="str">
        <f>IFERROR(IF(U31,EXP(LN(U31)*VLOOKUP(U$3,Conditions!$B:$AI,MATCH($B49&amp;"_slope",Conditions!$R$1:$AI$1,0)+16,FALSE)+VLOOKUP(U$3,Conditions!$B:$AI,MATCH($B49&amp;"_intercept",Conditions!$R$1:$AI$1,0)+16,FALSE)),""),"")</f>
        <v/>
      </c>
      <c r="V49" s="69" t="str">
        <f>IFERROR(IF(V31,EXP(LN(V31)*VLOOKUP(V$3,Conditions!$B:$AI,MATCH($B49&amp;"_slope",Conditions!$R$1:$AI$1,0)+16,FALSE)+VLOOKUP(V$3,Conditions!$B:$AI,MATCH($B49&amp;"_intercept",Conditions!$R$1:$AI$1,0)+16,FALSE)),""),"")</f>
        <v/>
      </c>
      <c r="W49" s="69" t="str">
        <f>IFERROR(IF(W31,EXP(LN(W31)*VLOOKUP(W$3,Conditions!$B:$AI,MATCH($B49&amp;"_slope",Conditions!$R$1:$AI$1,0)+16,FALSE)+VLOOKUP(W$3,Conditions!$B:$AI,MATCH($B49&amp;"_intercept",Conditions!$R$1:$AI$1,0)+16,FALSE)),""),"")</f>
        <v/>
      </c>
      <c r="X49" s="69" t="str">
        <f>IFERROR(IF(X31,EXP(LN(X31)*VLOOKUP(X$3,Conditions!$B:$AI,MATCH($B49&amp;"_slope",Conditions!$R$1:$AI$1,0)+16,FALSE)+VLOOKUP(X$3,Conditions!$B:$AI,MATCH($B49&amp;"_intercept",Conditions!$R$1:$AI$1,0)+16,FALSE)),""),"")</f>
        <v/>
      </c>
      <c r="Y49" s="69" t="str">
        <f>IFERROR(IF(Y31,EXP(LN(Y31)*VLOOKUP(Y$3,Conditions!$B:$AI,MATCH($B49&amp;"_slope",Conditions!$R$1:$AI$1,0)+16,FALSE)+VLOOKUP(Y$3,Conditions!$B:$AI,MATCH($B49&amp;"_intercept",Conditions!$R$1:$AI$1,0)+16,FALSE)),""),"")</f>
        <v/>
      </c>
      <c r="Z49" s="69" t="str">
        <f>IFERROR(IF(Z31,EXP(LN(Z31)*VLOOKUP(Z$3,Conditions!$B:$AI,MATCH($B49&amp;"_slope",Conditions!$R$1:$AI$1,0)+16,FALSE)+VLOOKUP(Z$3,Conditions!$B:$AI,MATCH($B49&amp;"_intercept",Conditions!$R$1:$AI$1,0)+16,FALSE)),""),"")</f>
        <v/>
      </c>
      <c r="AA49" s="69" t="str">
        <f>IFERROR(IF(AA31,EXP(LN(AA31)*VLOOKUP(AA$3,Conditions!$B:$AI,MATCH($B49&amp;"_slope",Conditions!$R$1:$AI$1,0)+16,FALSE)+VLOOKUP(AA$3,Conditions!$B:$AI,MATCH($B49&amp;"_intercept",Conditions!$R$1:$AI$1,0)+16,FALSE)),""),"")</f>
        <v/>
      </c>
      <c r="AB49" s="69" t="str">
        <f>IFERROR(IF(AB31,EXP(LN(AB31)*VLOOKUP(AB$3,Conditions!$B:$AI,MATCH($B49&amp;"_slope",Conditions!$R$1:$AI$1,0)+16,FALSE)+VLOOKUP(AB$3,Conditions!$B:$AI,MATCH($B49&amp;"_intercept",Conditions!$R$1:$AI$1,0)+16,FALSE)),""),"")</f>
        <v/>
      </c>
      <c r="AC49" s="69" t="str">
        <f>IFERROR(IF(AC31,EXP(LN(AC31)*VLOOKUP(AC$3,Conditions!$B:$AI,MATCH($B49&amp;"_slope",Conditions!$R$1:$AI$1,0)+16,FALSE)+VLOOKUP(AC$3,Conditions!$B:$AI,MATCH($B49&amp;"_intercept",Conditions!$R$1:$AI$1,0)+16,FALSE)),""),"")</f>
        <v/>
      </c>
      <c r="AD49" s="69" t="str">
        <f>IFERROR(IF(AD31,EXP(LN(AD31)*VLOOKUP(AD$3,Conditions!$B:$AI,MATCH($B49&amp;"_slope",Conditions!$R$1:$AI$1,0)+16,FALSE)+VLOOKUP(AD$3,Conditions!$B:$AI,MATCH($B49&amp;"_intercept",Conditions!$R$1:$AI$1,0)+16,FALSE)),""),"")</f>
        <v/>
      </c>
      <c r="AE49" s="69" t="str">
        <f>IFERROR(IF(AE31,EXP(LN(AE31)*VLOOKUP(AE$3,Conditions!$B:$AI,MATCH($B49&amp;"_slope",Conditions!$R$1:$AI$1,0)+16,FALSE)+VLOOKUP(AE$3,Conditions!$B:$AI,MATCH($B49&amp;"_intercept",Conditions!$R$1:$AI$1,0)+16,FALSE)),""),"")</f>
        <v/>
      </c>
      <c r="AF49" s="69" t="str">
        <f>IFERROR(IF(AF31,EXP(LN(AF31)*VLOOKUP(AF$3,Conditions!$B:$AI,MATCH($B49&amp;"_slope",Conditions!$R$1:$AI$1,0)+16,FALSE)+VLOOKUP(AF$3,Conditions!$B:$AI,MATCH($B49&amp;"_intercept",Conditions!$R$1:$AI$1,0)+16,FALSE)),""),"")</f>
        <v/>
      </c>
      <c r="AG49" s="69" t="str">
        <f>IFERROR(IF(AG31,EXP(LN(AG31)*VLOOKUP(AG$3,Conditions!$B:$AI,MATCH($B49&amp;"_slope",Conditions!$R$1:$AI$1,0)+16,FALSE)+VLOOKUP(AG$3,Conditions!$B:$AI,MATCH($B49&amp;"_intercept",Conditions!$R$1:$AI$1,0)+16,FALSE)),""),"")</f>
        <v/>
      </c>
      <c r="AH49" s="69" t="str">
        <f>IFERROR(IF(AH31,EXP(LN(AH31)*VLOOKUP(AH$3,Conditions!$B:$AI,MATCH($B49&amp;"_slope",Conditions!$R$1:$AI$1,0)+16,FALSE)+VLOOKUP(AH$3,Conditions!$B:$AI,MATCH($B49&amp;"_intercept",Conditions!$R$1:$AI$1,0)+16,FALSE)),""),"")</f>
        <v/>
      </c>
      <c r="AI49" s="69" t="str">
        <f>IFERROR(IF(AI31,EXP(LN(AI31)*VLOOKUP(AI$3,Conditions!$B:$AI,MATCH($B49&amp;"_slope",Conditions!$R$1:$AI$1,0)+16,FALSE)+VLOOKUP(AI$3,Conditions!$B:$AI,MATCH($B49&amp;"_intercept",Conditions!$R$1:$AI$1,0)+16,FALSE)),""),"")</f>
        <v/>
      </c>
      <c r="AJ49" s="69" t="str">
        <f>IFERROR(IF(AJ31,EXP(LN(AJ31)*VLOOKUP(AJ$3,Conditions!$B:$AI,MATCH($B49&amp;"_slope",Conditions!$R$1:$AI$1,0)+16,FALSE)+VLOOKUP(AJ$3,Conditions!$B:$AI,MATCH($B49&amp;"_intercept",Conditions!$R$1:$AI$1,0)+16,FALSE)),""),"")</f>
        <v/>
      </c>
      <c r="AK49" s="69" t="str">
        <f>IFERROR(IF(AK31,EXP(LN(AK31)*VLOOKUP(AK$3,Conditions!$B:$AI,MATCH($B49&amp;"_slope",Conditions!$R$1:$AI$1,0)+16,FALSE)+VLOOKUP(AK$3,Conditions!$B:$AI,MATCH($B49&amp;"_intercept",Conditions!$R$1:$AI$1,0)+16,FALSE)),""),"")</f>
        <v/>
      </c>
      <c r="AL49" s="69" t="str">
        <f>IFERROR(IF(AL31,EXP(LN(AL31)*VLOOKUP(AL$3,Conditions!$B:$AI,MATCH($B49&amp;"_slope",Conditions!$R$1:$AI$1,0)+16,FALSE)+VLOOKUP(AL$3,Conditions!$B:$AI,MATCH($B49&amp;"_intercept",Conditions!$R$1:$AI$1,0)+16,FALSE)),""),"")</f>
        <v/>
      </c>
      <c r="AM49" s="69" t="str">
        <f>IFERROR(IF(AM31,EXP(LN(AM31)*VLOOKUP(AM$3,Conditions!$B:$AI,MATCH($B49&amp;"_slope",Conditions!$R$1:$AI$1,0)+16,FALSE)+VLOOKUP(AM$3,Conditions!$B:$AI,MATCH($B49&amp;"_intercept",Conditions!$R$1:$AI$1,0)+16,FALSE)),""),"")</f>
        <v/>
      </c>
      <c r="AN49" s="69" t="str">
        <f>IFERROR(IF(AN31,EXP(LN(AN31)*VLOOKUP(AN$3,Conditions!$B:$AI,MATCH($B49&amp;"_slope",Conditions!$R$1:$AI$1,0)+16,FALSE)+VLOOKUP(AN$3,Conditions!$B:$AI,MATCH($B49&amp;"_intercept",Conditions!$R$1:$AI$1,0)+16,FALSE)),""),"")</f>
        <v/>
      </c>
      <c r="AO49" s="69" t="str">
        <f>IFERROR(IF(AO31,EXP(LN(AO31)*VLOOKUP(AO$3,Conditions!$B:$AI,MATCH($B49&amp;"_slope",Conditions!$R$1:$AI$1,0)+16,FALSE)+VLOOKUP(AO$3,Conditions!$B:$AI,MATCH($B49&amp;"_intercept",Conditions!$R$1:$AI$1,0)+16,FALSE)),""),"")</f>
        <v/>
      </c>
      <c r="AP49" s="69" t="str">
        <f>IFERROR(IF(AP31,EXP(LN(AP31)*VLOOKUP(AP$3,Conditions!$B:$AI,MATCH($B49&amp;"_slope",Conditions!$R$1:$AI$1,0)+16,FALSE)+VLOOKUP(AP$3,Conditions!$B:$AI,MATCH($B49&amp;"_intercept",Conditions!$R$1:$AI$1,0)+16,FALSE)),""),"")</f>
        <v/>
      </c>
      <c r="AQ49" s="69" t="str">
        <f>IFERROR(IF(AQ31,EXP(LN(AQ31)*VLOOKUP(AQ$3,Conditions!$B:$AI,MATCH($B49&amp;"_slope",Conditions!$R$1:$AI$1,0)+16,FALSE)+VLOOKUP(AQ$3,Conditions!$B:$AI,MATCH($B49&amp;"_intercept",Conditions!$R$1:$AI$1,0)+16,FALSE)),""),"")</f>
        <v/>
      </c>
      <c r="AR49" s="69" t="str">
        <f>IFERROR(IF(AR31,EXP(LN(AR31)*VLOOKUP(AR$3,Conditions!$B:$AI,MATCH($B49&amp;"_slope",Conditions!$R$1:$AI$1,0)+16,FALSE)+VLOOKUP(AR$3,Conditions!$B:$AI,MATCH($B49&amp;"_intercept",Conditions!$R$1:$AI$1,0)+16,FALSE)),""),"")</f>
        <v/>
      </c>
      <c r="AS49" s="69" t="str">
        <f>IFERROR(IF(AS31,EXP(LN(AS31)*VLOOKUP(AS$3,Conditions!$B:$AI,MATCH($B49&amp;"_slope",Conditions!$R$1:$AI$1,0)+16,FALSE)+VLOOKUP(AS$3,Conditions!$B:$AI,MATCH($B49&amp;"_intercept",Conditions!$R$1:$AI$1,0)+16,FALSE)),""),"")</f>
        <v/>
      </c>
      <c r="AT49" s="69" t="str">
        <f>IFERROR(IF(AT31,EXP(LN(AT31)*VLOOKUP(AT$3,Conditions!$B:$AI,MATCH($B49&amp;"_slope",Conditions!$R$1:$AI$1,0)+16,FALSE)+VLOOKUP(AT$3,Conditions!$B:$AI,MATCH($B49&amp;"_intercept",Conditions!$R$1:$AI$1,0)+16,FALSE)),""),"")</f>
        <v/>
      </c>
      <c r="AU49" s="69" t="str">
        <f>IFERROR(IF(AU31,EXP(LN(AU31)*VLOOKUP(AU$3,Conditions!$B:$AI,MATCH($B49&amp;"_slope",Conditions!$R$1:$AI$1,0)+16,FALSE)+VLOOKUP(AU$3,Conditions!$B:$AI,MATCH($B49&amp;"_intercept",Conditions!$R$1:$AI$1,0)+16,FALSE)),""),"")</f>
        <v/>
      </c>
      <c r="AV49" s="69" t="str">
        <f>IFERROR(IF(AV31,EXP(LN(AV31)*VLOOKUP(AV$3,Conditions!$B:$AI,MATCH($B49&amp;"_slope",Conditions!$R$1:$AI$1,0)+16,FALSE)+VLOOKUP(AV$3,Conditions!$B:$AI,MATCH($B49&amp;"_intercept",Conditions!$R$1:$AI$1,0)+16,FALSE)),""),"")</f>
        <v/>
      </c>
      <c r="AW49" s="69" t="str">
        <f>IFERROR(IF(AW31,EXP(LN(AW31)*VLOOKUP(AW$3,Conditions!$B:$AI,MATCH($B49&amp;"_slope",Conditions!$R$1:$AI$1,0)+16,FALSE)+VLOOKUP(AW$3,Conditions!$B:$AI,MATCH($B49&amp;"_intercept",Conditions!$R$1:$AI$1,0)+16,FALSE)),""),"")</f>
        <v/>
      </c>
      <c r="AX49" s="69" t="str">
        <f>IFERROR(IF(AX31,EXP(LN(AX31)*VLOOKUP(AX$3,Conditions!$B:$AI,MATCH($B49&amp;"_slope",Conditions!$R$1:$AI$1,0)+16,FALSE)+VLOOKUP(AX$3,Conditions!$B:$AI,MATCH($B49&amp;"_intercept",Conditions!$R$1:$AI$1,0)+16,FALSE)),""),"")</f>
        <v/>
      </c>
      <c r="AY49" s="69" t="str">
        <f>IFERROR(IF(AY31,EXP(LN(AY31)*VLOOKUP(AY$3,Conditions!$B:$AI,MATCH($B49&amp;"_slope",Conditions!$R$1:$AI$1,0)+16,FALSE)+VLOOKUP(AY$3,Conditions!$B:$AI,MATCH($B49&amp;"_intercept",Conditions!$R$1:$AI$1,0)+16,FALSE)),""),"")</f>
        <v/>
      </c>
      <c r="AZ49" s="69" t="str">
        <f>IFERROR(IF(AZ31,EXP(LN(AZ31)*VLOOKUP(AZ$3,Conditions!$B:$AI,MATCH($B49&amp;"_slope",Conditions!$R$1:$AI$1,0)+16,FALSE)+VLOOKUP(AZ$3,Conditions!$B:$AI,MATCH($B49&amp;"_intercept",Conditions!$R$1:$AI$1,0)+16,FALSE)),""),"")</f>
        <v/>
      </c>
      <c r="BA49" s="69" t="str">
        <f>IFERROR(IF(BA31,EXP(LN(BA31)*VLOOKUP(BA$3,Conditions!$B:$AI,MATCH($B49&amp;"_slope",Conditions!$R$1:$AI$1,0)+16,FALSE)+VLOOKUP(BA$3,Conditions!$B:$AI,MATCH($B49&amp;"_intercept",Conditions!$R$1:$AI$1,0)+16,FALSE)),""),"")</f>
        <v/>
      </c>
      <c r="BB49" s="69" t="str">
        <f>IFERROR(IF(BB31,EXP(LN(BB31)*VLOOKUP(BB$3,Conditions!$B:$AI,MATCH($B49&amp;"_slope",Conditions!$R$1:$AI$1,0)+16,FALSE)+VLOOKUP(BB$3,Conditions!$B:$AI,MATCH($B49&amp;"_intercept",Conditions!$R$1:$AI$1,0)+16,FALSE)),""),"")</f>
        <v/>
      </c>
      <c r="BC49" s="69" t="str">
        <f>IFERROR(IF(BC31,EXP(LN(BC31)*VLOOKUP(BC$3,Conditions!$B:$AI,MATCH($B49&amp;"_slope",Conditions!$R$1:$AI$1,0)+16,FALSE)+VLOOKUP(BC$3,Conditions!$B:$AI,MATCH($B49&amp;"_intercept",Conditions!$R$1:$AI$1,0)+16,FALSE)),""),"")</f>
        <v/>
      </c>
      <c r="BD49" s="69" t="str">
        <f>IFERROR(IF(BD31,EXP(LN(BD31)*VLOOKUP(BD$3,Conditions!$B:$AI,MATCH($B49&amp;"_slope",Conditions!$R$1:$AI$1,0)+16,FALSE)+VLOOKUP(BD$3,Conditions!$B:$AI,MATCH($B49&amp;"_intercept",Conditions!$R$1:$AI$1,0)+16,FALSE)),""),"")</f>
        <v/>
      </c>
      <c r="BE49" s="69" t="str">
        <f>IFERROR(IF(BE31,EXP(LN(BE31)*VLOOKUP(BE$3,Conditions!$B:$AI,MATCH($B49&amp;"_slope",Conditions!$R$1:$AI$1,0)+16,FALSE)+VLOOKUP(BE$3,Conditions!$B:$AI,MATCH($B49&amp;"_intercept",Conditions!$R$1:$AI$1,0)+16,FALSE)),""),"")</f>
        <v/>
      </c>
      <c r="BF49" s="69" t="str">
        <f>IFERROR(IF(BF31,EXP(LN(BF31)*VLOOKUP(BF$3,Conditions!$B:$AI,MATCH($B49&amp;"_slope",Conditions!$R$1:$AI$1,0)+16,FALSE)+VLOOKUP(BF$3,Conditions!$B:$AI,MATCH($B49&amp;"_intercept",Conditions!$R$1:$AI$1,0)+16,FALSE)),""),"")</f>
        <v/>
      </c>
      <c r="BG49" s="69" t="str">
        <f>IFERROR(IF(BG31,EXP(LN(BG31)*VLOOKUP(BG$3,Conditions!$B:$AI,MATCH($B49&amp;"_slope",Conditions!$R$1:$AI$1,0)+16,FALSE)+VLOOKUP(BG$3,Conditions!$B:$AI,MATCH($B49&amp;"_intercept",Conditions!$R$1:$AI$1,0)+16,FALSE)),""),"")</f>
        <v/>
      </c>
      <c r="BH49" s="69" t="str">
        <f>IFERROR(IF(BH31,EXP(LN(BH31)*VLOOKUP(BH$3,Conditions!$B:$AI,MATCH($B49&amp;"_slope",Conditions!$R$1:$AI$1,0)+16,FALSE)+VLOOKUP(BH$3,Conditions!$B:$AI,MATCH($B49&amp;"_intercept",Conditions!$R$1:$AI$1,0)+16,FALSE)),""),"")</f>
        <v/>
      </c>
      <c r="BI49" s="69" t="str">
        <f>IFERROR(IF(BI31,EXP(LN(BI31)*VLOOKUP(BI$3,Conditions!$B:$AI,MATCH($B49&amp;"_slope",Conditions!$R$1:$AI$1,0)+16,FALSE)+VLOOKUP(BI$3,Conditions!$B:$AI,MATCH($B49&amp;"_intercept",Conditions!$R$1:$AI$1,0)+16,FALSE)),""),"")</f>
        <v/>
      </c>
      <c r="BJ49" s="69" t="str">
        <f>IFERROR(IF(BJ31,EXP(LN(BJ31)*VLOOKUP(BJ$3,Conditions!$B:$AI,MATCH($B49&amp;"_slope",Conditions!$R$1:$AI$1,0)+16,FALSE)+VLOOKUP(BJ$3,Conditions!$B:$AI,MATCH($B49&amp;"_intercept",Conditions!$R$1:$AI$1,0)+16,FALSE)),""),"")</f>
        <v/>
      </c>
      <c r="BK49" s="69" t="str">
        <f>IFERROR(IF(BK31,EXP(LN(BK31)*VLOOKUP(BK$3,Conditions!$B:$AI,MATCH($B49&amp;"_slope",Conditions!$R$1:$AI$1,0)+16,FALSE)+VLOOKUP(BK$3,Conditions!$B:$AI,MATCH($B49&amp;"_intercept",Conditions!$R$1:$AI$1,0)+16,FALSE)),""),"")</f>
        <v/>
      </c>
      <c r="BL49" s="69" t="str">
        <f>IFERROR(IF(BL31,EXP(LN(BL31)*VLOOKUP(BL$3,Conditions!$B:$AI,MATCH($B49&amp;"_slope",Conditions!$R$1:$AI$1,0)+16,FALSE)+VLOOKUP(BL$3,Conditions!$B:$AI,MATCH($B49&amp;"_intercept",Conditions!$R$1:$AI$1,0)+16,FALSE)),""),"")</f>
        <v/>
      </c>
      <c r="BM49" s="69" t="str">
        <f>IFERROR(IF(BM31,EXP(LN(BM31)*VLOOKUP(BM$3,Conditions!$B:$AI,MATCH($B49&amp;"_slope",Conditions!$R$1:$AI$1,0)+16,FALSE)+VLOOKUP(BM$3,Conditions!$B:$AI,MATCH($B49&amp;"_intercept",Conditions!$R$1:$AI$1,0)+16,FALSE)),""),"")</f>
        <v/>
      </c>
      <c r="BN49" s="69" t="str">
        <f>IFERROR(IF(BN31,EXP(LN(BN31)*VLOOKUP(BN$3,Conditions!$B:$AI,MATCH($B49&amp;"_slope",Conditions!$R$1:$AI$1,0)+16,FALSE)+VLOOKUP(BN$3,Conditions!$B:$AI,MATCH($B49&amp;"_intercept",Conditions!$R$1:$AI$1,0)+16,FALSE)),""),"")</f>
        <v/>
      </c>
      <c r="BO49" s="69" t="str">
        <f>IFERROR(IF(BO31,EXP(LN(BO31)*VLOOKUP(BO$3,Conditions!$B:$AI,MATCH($B49&amp;"_slope",Conditions!$R$1:$AI$1,0)+16,FALSE)+VLOOKUP(BO$3,Conditions!$B:$AI,MATCH($B49&amp;"_intercept",Conditions!$R$1:$AI$1,0)+16,FALSE)),""),"")</f>
        <v/>
      </c>
      <c r="BP49" s="69" t="str">
        <f>IFERROR(IF(BP31,EXP(LN(BP31)*VLOOKUP(BP$3,Conditions!$B:$AI,MATCH($B49&amp;"_slope",Conditions!$R$1:$AI$1,0)+16,FALSE)+VLOOKUP(BP$3,Conditions!$B:$AI,MATCH($B49&amp;"_intercept",Conditions!$R$1:$AI$1,0)+16,FALSE)),""),"")</f>
        <v/>
      </c>
      <c r="BQ49" s="69">
        <f>IFERROR(IF(BQ32,EXP(LN(BQ32)*VLOOKUP(BQ$3,Conditions!$B:$AI,MATCH($B49&amp;"_slope",Conditions!$R$1:$AI$1,0)+16,FALSE)+VLOOKUP(BQ$3,Conditions!$B:$AI,MATCH($B49&amp;"_intercept",Conditions!$R$1:$AI$1,0)+16,FALSE)),""),"")</f>
        <v>3.9993713119739225E-4</v>
      </c>
      <c r="BR49" s="69">
        <f>IFERROR(IF(BR32,EXP(LN(BR32)*VLOOKUP(BR$3,Conditions!$B:$AI,MATCH($B49&amp;"_slope",Conditions!$R$1:$AI$1,0)+16,FALSE)+VLOOKUP(BR$3,Conditions!$B:$AI,MATCH($B49&amp;"_intercept",Conditions!$R$1:$AI$1,0)+16,FALSE)),""),"")</f>
        <v>1.3521981967070027E-4</v>
      </c>
      <c r="BS49" s="69">
        <f>IFERROR(IF(BS32,EXP(LN(BS32)*VLOOKUP(BS$3,Conditions!$B:$AI,MATCH($B49&amp;"_slope",Conditions!$R$1:$AI$1,0)+16,FALSE)+VLOOKUP(BS$3,Conditions!$B:$AI,MATCH($B49&amp;"_intercept",Conditions!$R$1:$AI$1,0)+16,FALSE)),""),"")</f>
        <v>1.3355555321077509E-4</v>
      </c>
      <c r="BT49" s="69">
        <f>IFERROR(IF(BT32,EXP(LN(BT32)*VLOOKUP(BT$3,Conditions!$B:$AI,MATCH($B49&amp;"_slope",Conditions!$R$1:$AI$1,0)+16,FALSE)+VLOOKUP(BT$3,Conditions!$B:$AI,MATCH($B49&amp;"_intercept",Conditions!$R$1:$AI$1,0)+16,FALSE)),""),"")</f>
        <v>3.1210403865457152E-4</v>
      </c>
      <c r="BU49" s="69" t="str">
        <f>IFERROR(IF(BU32,EXP(LN(BU32)*VLOOKUP(BU$3,Conditions!$B:$AI,MATCH($B49&amp;"_slope",Conditions!$R$1:$AI$1,0)+16,FALSE)+VLOOKUP(BU$3,Conditions!$B:$AI,MATCH($B49&amp;"_intercept",Conditions!$R$1:$AI$1,0)+16,FALSE)),""),"")</f>
        <v/>
      </c>
      <c r="BV49" s="69">
        <f>IFERROR(IF(BV32,EXP(LN(BV32)*VLOOKUP(BV$3,Conditions!$B:$AI,MATCH($B49&amp;"_slope",Conditions!$R$1:$AI$1,0)+16,FALSE)+VLOOKUP(BV$3,Conditions!$B:$AI,MATCH($B49&amp;"_intercept",Conditions!$R$1:$AI$1,0)+16,FALSE)),""),"")</f>
        <v>5.5111263450482962E-4</v>
      </c>
      <c r="BW49" s="69">
        <f>IFERROR(IF(BW32,EXP(LN(BW32)*VLOOKUP(BW$3,Conditions!$B:$AI,MATCH($B49&amp;"_slope",Conditions!$R$1:$AI$1,0)+16,FALSE)+VLOOKUP(BW$3,Conditions!$B:$AI,MATCH($B49&amp;"_intercept",Conditions!$R$1:$AI$1,0)+16,FALSE)),""),"")</f>
        <v>5.2763472693255617E-4</v>
      </c>
      <c r="BX49" s="69">
        <f>IFERROR(IF(BX32,EXP(LN(BX32)*VLOOKUP(BX$3,Conditions!$B:$AI,MATCH($B49&amp;"_slope",Conditions!$R$1:$AI$1,0)+16,FALSE)+VLOOKUP(BX$3,Conditions!$B:$AI,MATCH($B49&amp;"_intercept",Conditions!$R$1:$AI$1,0)+16,FALSE)),""),"")</f>
        <v>6.8790550267294986E-4</v>
      </c>
      <c r="BY49" s="69">
        <f>IFERROR(IF(BY32,EXP(LN(BY32)*VLOOKUP(BY$3,Conditions!$B:$AI,MATCH($B49&amp;"_slope",Conditions!$R$1:$AI$1,0)+16,FALSE)+VLOOKUP(BY$3,Conditions!$B:$AI,MATCH($B49&amp;"_intercept",Conditions!$R$1:$AI$1,0)+16,FALSE)),""),"")</f>
        <v>6.4301561910603351E-4</v>
      </c>
      <c r="BZ49" s="69">
        <f>IFERROR(IF(BZ32,EXP(LN(BZ32)*VLOOKUP(BZ$3,Conditions!$B:$AI,MATCH($B49&amp;"_slope",Conditions!$R$1:$AI$1,0)+16,FALSE)+VLOOKUP(BZ$3,Conditions!$B:$AI,MATCH($B49&amp;"_intercept",Conditions!$R$1:$AI$1,0)+16,FALSE)),""),"")</f>
        <v>6.1431695391241949E-4</v>
      </c>
      <c r="CA49" s="69">
        <f>IFERROR(IF(CA32,EXP(LN(CA32)*VLOOKUP(CA$3,Conditions!$B:$AI,MATCH($B49&amp;"_slope",Conditions!$R$1:$AI$1,0)+16,FALSE)+VLOOKUP(CA$3,Conditions!$B:$AI,MATCH($B49&amp;"_intercept",Conditions!$R$1:$AI$1,0)+16,FALSE)),""),"")</f>
        <v>4.9387878571215669E-4</v>
      </c>
      <c r="CB49" s="69">
        <f>IFERROR(IF(CB32,EXP(LN(CB32)*VLOOKUP(CB$3,Conditions!$B:$AI,MATCH($B49&amp;"_slope",Conditions!$R$1:$AI$1,0)+16,FALSE)+VLOOKUP(CB$3,Conditions!$B:$AI,MATCH($B49&amp;"_intercept",Conditions!$R$1:$AI$1,0)+16,FALSE)),""),"")</f>
        <v>6.6790326913920763E-4</v>
      </c>
      <c r="CC49" s="69">
        <f>IFERROR(IF(CC32,EXP(LN(CC32)*VLOOKUP(CC$3,Conditions!$B:$AI,MATCH($B49&amp;"_slope",Conditions!$R$1:$AI$1,0)+16,FALSE)+VLOOKUP(CC$3,Conditions!$B:$AI,MATCH($B49&amp;"_intercept",Conditions!$R$1:$AI$1,0)+16,FALSE)),""),"")</f>
        <v>8.1227621175277136E-4</v>
      </c>
      <c r="CD49" s="69">
        <f>IFERROR(IF(CD32,EXP(LN(CD32)*VLOOKUP(CD$3,Conditions!$B:$AI,MATCH($B49&amp;"_slope",Conditions!$R$1:$AI$1,0)+16,FALSE)+VLOOKUP(CD$3,Conditions!$B:$AI,MATCH($B49&amp;"_intercept",Conditions!$R$1:$AI$1,0)+16,FALSE)),""),"")</f>
        <v>6.0106756284494496E-4</v>
      </c>
      <c r="CE49" s="69">
        <f>IFERROR(IF(CE32,EXP(LN(CE32)*VLOOKUP(CE$3,Conditions!$B:$AI,MATCH($B49&amp;"_slope",Conditions!$R$1:$AI$1,0)+16,FALSE)+VLOOKUP(CE$3,Conditions!$B:$AI,MATCH($B49&amp;"_intercept",Conditions!$R$1:$AI$1,0)+16,FALSE)),""),"")</f>
        <v>4.6855341759367722E-4</v>
      </c>
      <c r="CF49" s="69">
        <f>IFERROR(IF(CF32,EXP(LN(CF32)*VLOOKUP(CF$3,Conditions!$B:$AI,MATCH($B49&amp;"_slope",Conditions!$R$1:$AI$1,0)+16,FALSE)+VLOOKUP(CF$3,Conditions!$B:$AI,MATCH($B49&amp;"_intercept",Conditions!$R$1:$AI$1,0)+16,FALSE)),""),"")</f>
        <v>4.1829223913446642E-4</v>
      </c>
      <c r="CG49" s="69">
        <f>IFERROR(IF(CG32,EXP(LN(CG32)*VLOOKUP(CG$3,Conditions!$B:$AI,MATCH($B49&amp;"_slope",Conditions!$R$1:$AI$1,0)+16,FALSE)+VLOOKUP(CG$3,Conditions!$B:$AI,MATCH($B49&amp;"_intercept",Conditions!$R$1:$AI$1,0)+16,FALSE)),""),"")</f>
        <v>2.4663331144042364E-4</v>
      </c>
      <c r="CH49" s="69">
        <f>IFERROR(IF(CH32,EXP(LN(CH32)*VLOOKUP(CH$3,Conditions!$B:$AI,MATCH($B49&amp;"_slope",Conditions!$R$1:$AI$1,0)+16,FALSE)+VLOOKUP(CH$3,Conditions!$B:$AI,MATCH($B49&amp;"_intercept",Conditions!$R$1:$AI$1,0)+16,FALSE)),""),"")</f>
        <v>5.2639291075408184E-4</v>
      </c>
      <c r="CI49" s="69">
        <f>IFERROR(IF(CI32,EXP(LN(CI32)*VLOOKUP(CI$3,Conditions!$B:$AI,MATCH($B49&amp;"_slope",Conditions!$R$1:$AI$1,0)+16,FALSE)+VLOOKUP(CI$3,Conditions!$B:$AI,MATCH($B49&amp;"_intercept",Conditions!$R$1:$AI$1,0)+16,FALSE)),""),"")</f>
        <v>2.7264924177175705E-4</v>
      </c>
      <c r="CJ49" s="69" t="str">
        <f>IFERROR(IF(CJ32,EXP(LN(CJ32)*VLOOKUP(CJ$3,Conditions!$B:$AI,MATCH($B49&amp;"_slope",Conditions!$R$1:$AI$1,0)+16,FALSE)+VLOOKUP(CJ$3,Conditions!$B:$AI,MATCH($B49&amp;"_intercept",Conditions!$R$1:$AI$1,0)+16,FALSE)),""),"")</f>
        <v/>
      </c>
      <c r="CK49" s="69">
        <f>IFERROR(IF(CK32,EXP(LN(CK32)*VLOOKUP(CK$3,Conditions!$B:$AI,MATCH($B49&amp;"_slope",Conditions!$R$1:$AI$1,0)+16,FALSE)+VLOOKUP(CK$3,Conditions!$B:$AI,MATCH($B49&amp;"_intercept",Conditions!$R$1:$AI$1,0)+16,FALSE)),""),"")</f>
        <v>1.7242134397514586E-4</v>
      </c>
      <c r="CL49" s="69">
        <f>IFERROR(IF(CL32,EXP(LN(CL32)*VLOOKUP(CL$3,Conditions!$B:$AI,MATCH($B49&amp;"_slope",Conditions!$R$1:$AI$1,0)+16,FALSE)+VLOOKUP(CL$3,Conditions!$B:$AI,MATCH($B49&amp;"_intercept",Conditions!$R$1:$AI$1,0)+16,FALSE)),""),"")</f>
        <v>5.0894055334154233E-4</v>
      </c>
      <c r="CM49" s="69">
        <f>IFERROR(IF(CM32,EXP(LN(CM32)*VLOOKUP(CM$3,Conditions!$B:$AI,MATCH($B49&amp;"_slope",Conditions!$R$1:$AI$1,0)+16,FALSE)+VLOOKUP(CM$3,Conditions!$B:$AI,MATCH($B49&amp;"_intercept",Conditions!$R$1:$AI$1,0)+16,FALSE)),""),"")</f>
        <v>3.8804187736695382E-4</v>
      </c>
      <c r="CN49" s="69">
        <f>IFERROR(IF(CN32,EXP(LN(CN32)*VLOOKUP(CN$3,Conditions!$B:$AI,MATCH($B49&amp;"_slope",Conditions!$R$1:$AI$1,0)+16,FALSE)+VLOOKUP(CN$3,Conditions!$B:$AI,MATCH($B49&amp;"_intercept",Conditions!$R$1:$AI$1,0)+16,FALSE)),""),"")</f>
        <v>1.3687970838211375E-4</v>
      </c>
      <c r="CO49" s="69">
        <f>IFERROR(IF(CO32,EXP(LN(CO32)*VLOOKUP(CO$3,Conditions!$B:$AI,MATCH($B49&amp;"_slope",Conditions!$R$1:$AI$1,0)+16,FALSE)+VLOOKUP(CO$3,Conditions!$B:$AI,MATCH($B49&amp;"_intercept",Conditions!$R$1:$AI$1,0)+16,FALSE)),""),"")</f>
        <v>4.2220286079743181E-4</v>
      </c>
      <c r="CP49" s="69">
        <f>IFERROR(IF(CP32,EXP(LN(CP32)*VLOOKUP(CP$3,Conditions!$B:$AI,MATCH($B49&amp;"_slope",Conditions!$R$1:$AI$1,0)+16,FALSE)+VLOOKUP(CP$3,Conditions!$B:$AI,MATCH($B49&amp;"_intercept",Conditions!$R$1:$AI$1,0)+16,FALSE)),""),"")</f>
        <v>7.1477111193383081E-4</v>
      </c>
      <c r="CQ49" s="69">
        <f>IFERROR(IF(CQ32,EXP(LN(CQ32)*VLOOKUP(CQ$3,Conditions!$B:$AI,MATCH($B49&amp;"_slope",Conditions!$R$1:$AI$1,0)+16,FALSE)+VLOOKUP(CQ$3,Conditions!$B:$AI,MATCH($B49&amp;"_intercept",Conditions!$R$1:$AI$1,0)+16,FALSE)),""),"")</f>
        <v>4.0782524742565468E-4</v>
      </c>
      <c r="CR49" s="69">
        <f>IFERROR(IF(CR32,EXP(LN(CR32)*VLOOKUP(CR$3,Conditions!$B:$AI,MATCH($B49&amp;"_slope",Conditions!$R$1:$AI$1,0)+16,FALSE)+VLOOKUP(CR$3,Conditions!$B:$AI,MATCH($B49&amp;"_intercept",Conditions!$R$1:$AI$1,0)+16,FALSE)),""),"")</f>
        <v>4.5321717190047379E-4</v>
      </c>
      <c r="CS49" s="69">
        <f>IFERROR(IF(CS32,EXP(LN(CS32)*VLOOKUP(CS$3,Conditions!$B:$AI,MATCH($B49&amp;"_slope",Conditions!$R$1:$AI$1,0)+16,FALSE)+VLOOKUP(CS$3,Conditions!$B:$AI,MATCH($B49&amp;"_intercept",Conditions!$R$1:$AI$1,0)+16,FALSE)),""),"")</f>
        <v>1.6767406734549917E-4</v>
      </c>
      <c r="CT49" s="69">
        <f>IFERROR(IF(CT32,EXP(LN(CT32)*VLOOKUP(CT$3,Conditions!$B:$AI,MATCH($B49&amp;"_slope",Conditions!$R$1:$AI$1,0)+16,FALSE)+VLOOKUP(CT$3,Conditions!$B:$AI,MATCH($B49&amp;"_intercept",Conditions!$R$1:$AI$1,0)+16,FALSE)),""),"")</f>
        <v>5.2390739210106852E-4</v>
      </c>
      <c r="CU49" s="69">
        <f>IFERROR(IF(CU32,EXP(LN(CU32)*VLOOKUP(CU$3,Conditions!$B:$AI,MATCH($B49&amp;"_slope",Conditions!$R$1:$AI$1,0)+16,FALSE)+VLOOKUP(CU$3,Conditions!$B:$AI,MATCH($B49&amp;"_intercept",Conditions!$R$1:$AI$1,0)+16,FALSE)),""),"")</f>
        <v>3.532229128251238E-4</v>
      </c>
      <c r="CV49" s="69">
        <f>IFERROR(IF(CV32,EXP(LN(CV32)*VLOOKUP(CV$3,Conditions!$B:$AI,MATCH($B49&amp;"_slope",Conditions!$R$1:$AI$1,0)+16,FALSE)+VLOOKUP(CV$3,Conditions!$B:$AI,MATCH($B49&amp;"_intercept",Conditions!$R$1:$AI$1,0)+16,FALSE)),""),"")</f>
        <v>9.3047817290116679E-4</v>
      </c>
      <c r="CW49" s="69">
        <f>IFERROR(IF(CW32,EXP(LN(CW32)*VLOOKUP(CW$3,Conditions!$B:$AI,MATCH($B49&amp;"_slope",Conditions!$R$1:$AI$1,0)+16,FALSE)+VLOOKUP(CW$3,Conditions!$B:$AI,MATCH($B49&amp;"_intercept",Conditions!$R$1:$AI$1,0)+16,FALSE)),""),"")</f>
        <v>1.5300336422623666E-3</v>
      </c>
      <c r="CX49" s="69">
        <f>IFERROR(IF(CX32,EXP(LN(CX32)*VLOOKUP(CX$3,Conditions!$B:$AI,MATCH($B49&amp;"_slope",Conditions!$R$1:$AI$1,0)+16,FALSE)+VLOOKUP(CX$3,Conditions!$B:$AI,MATCH($B49&amp;"_intercept",Conditions!$R$1:$AI$1,0)+16,FALSE)),""),"")</f>
        <v>3.1903437040683627E-4</v>
      </c>
      <c r="CY49" s="69">
        <f>IFERROR(IF(CY32,EXP(LN(CY32)*VLOOKUP(CY$3,Conditions!$B:$AI,MATCH($B49&amp;"_slope",Conditions!$R$1:$AI$1,0)+16,FALSE)+VLOOKUP(CY$3,Conditions!$B:$AI,MATCH($B49&amp;"_intercept",Conditions!$R$1:$AI$1,0)+16,FALSE)),""),"")</f>
        <v>6.8086030181769923E-4</v>
      </c>
      <c r="CZ49" s="69">
        <f>IFERROR(IF(CZ32,EXP(LN(CZ32)*VLOOKUP(CZ$3,Conditions!$B:$AI,MATCH($B49&amp;"_slope",Conditions!$R$1:$AI$1,0)+16,FALSE)+VLOOKUP(CZ$3,Conditions!$B:$AI,MATCH($B49&amp;"_intercept",Conditions!$R$1:$AI$1,0)+16,FALSE)),""),"")</f>
        <v>4.8504727383423687E-4</v>
      </c>
      <c r="DA49" s="69">
        <f>IFERROR(IF(DA32,EXP(LN(DA32)*VLOOKUP(DA$3,Conditions!$B:$AI,MATCH($B49&amp;"_slope",Conditions!$R$1:$AI$1,0)+16,FALSE)+VLOOKUP(DA$3,Conditions!$B:$AI,MATCH($B49&amp;"_intercept",Conditions!$R$1:$AI$1,0)+16,FALSE)),""),"")</f>
        <v>3.9861921558591784E-4</v>
      </c>
      <c r="DB49" s="69">
        <f>IFERROR(IF(DB32,EXP(LN(DB32)*VLOOKUP(DB$3,Conditions!$B:$AI,MATCH($B49&amp;"_slope",Conditions!$R$1:$AI$1,0)+16,FALSE)+VLOOKUP(DB$3,Conditions!$B:$AI,MATCH($B49&amp;"_intercept",Conditions!$R$1:$AI$1,0)+16,FALSE)),""),"")</f>
        <v>5.6705328432275607E-4</v>
      </c>
      <c r="DC49" s="69">
        <f>IFERROR(IF(DC32,EXP(LN(DC32)*VLOOKUP(DC$3,Conditions!$B:$AI,MATCH($B49&amp;"_slope",Conditions!$R$1:$AI$1,0)+16,FALSE)+VLOOKUP(DC$3,Conditions!$B:$AI,MATCH($B49&amp;"_intercept",Conditions!$R$1:$AI$1,0)+16,FALSE)),""),"")</f>
        <v>4.5193416911254837E-4</v>
      </c>
      <c r="DD49" s="69">
        <f>IFERROR(IF(DD32,EXP(LN(DD32)*VLOOKUP(DD$3,Conditions!$B:$AI,MATCH($B49&amp;"_slope",Conditions!$R$1:$AI$1,0)+16,FALSE)+VLOOKUP(DD$3,Conditions!$B:$AI,MATCH($B49&amp;"_intercept",Conditions!$R$1:$AI$1,0)+16,FALSE)),""),"")</f>
        <v>5.0894055334154233E-4</v>
      </c>
      <c r="DE49" s="69">
        <f>IFERROR(IF(DE32,EXP(LN(DE32)*VLOOKUP(DE$3,Conditions!$B:$AI,MATCH($B49&amp;"_slope",Conditions!$R$1:$AI$1,0)+16,FALSE)+VLOOKUP(DE$3,Conditions!$B:$AI,MATCH($B49&amp;"_intercept",Conditions!$R$1:$AI$1,0)+16,FALSE)),""),"")</f>
        <v>6.1431695391241949E-4</v>
      </c>
      <c r="DF49" s="69">
        <f>IFERROR(IF(DF32,EXP(LN(DF32)*VLOOKUP(DF$3,Conditions!$B:$AI,MATCH($B49&amp;"_slope",Conditions!$R$1:$AI$1,0)+16,FALSE)+VLOOKUP(DF$3,Conditions!$B:$AI,MATCH($B49&amp;"_intercept",Conditions!$R$1:$AI$1,0)+16,FALSE)),""),"")</f>
        <v>4.8125180325772626E-4</v>
      </c>
      <c r="DG49" s="69">
        <f>IFERROR(IF(DG32,EXP(LN(DG32)*VLOOKUP(DG$3,Conditions!$B:$AI,MATCH($B49&amp;"_slope",Conditions!$R$1:$AI$1,0)+16,FALSE)+VLOOKUP(DG$3,Conditions!$B:$AI,MATCH($B49&amp;"_intercept",Conditions!$R$1:$AI$1,0)+16,FALSE)),""),"")</f>
        <v>5.9018046857126549E-4</v>
      </c>
      <c r="DH49" s="69">
        <f>IFERROR(IF(DH32,EXP(LN(DH32)*VLOOKUP(DH$3,Conditions!$B:$AI,MATCH($B49&amp;"_slope",Conditions!$R$1:$AI$1,0)+16,FALSE)+VLOOKUP(DH$3,Conditions!$B:$AI,MATCH($B49&amp;"_intercept",Conditions!$R$1:$AI$1,0)+16,FALSE)),""),"")</f>
        <v>4.6217658718955903E-4</v>
      </c>
      <c r="DI49" s="69">
        <f>IFERROR(IF(DI32,EXP(LN(DI32)*VLOOKUP(DI$3,Conditions!$B:$AI,MATCH($B49&amp;"_slope",Conditions!$R$1:$AI$1,0)+16,FALSE)+VLOOKUP(DI$3,Conditions!$B:$AI,MATCH($B49&amp;"_intercept",Conditions!$R$1:$AI$1,0)+16,FALSE)),""),"")</f>
        <v>4.3776888443735083E-4</v>
      </c>
      <c r="DJ49" s="69">
        <f>IFERROR(IF(DJ32,EXP(LN(DJ32)*VLOOKUP(DJ$3,Conditions!$B:$AI,MATCH($B49&amp;"_slope",Conditions!$R$1:$AI$1,0)+16,FALSE)+VLOOKUP(DJ$3,Conditions!$B:$AI,MATCH($B49&amp;"_intercept",Conditions!$R$1:$AI$1,0)+16,FALSE)),""),"")</f>
        <v>1.8494743418357262E-4</v>
      </c>
      <c r="DK49" s="69">
        <f>IFERROR(IF(DK32,EXP(LN(DK32)*VLOOKUP(DK$3,Conditions!$B:$AI,MATCH($B49&amp;"_slope",Conditions!$R$1:$AI$1,0)+16,FALSE)+VLOOKUP(DK$3,Conditions!$B:$AI,MATCH($B49&amp;"_intercept",Conditions!$R$1:$AI$1,0)+16,FALSE)),""),"")</f>
        <v>1.4347696356460662E-4</v>
      </c>
      <c r="DL49" s="69" t="str">
        <f>IFERROR(IF(DL32,EXP(LN(DL32)*VLOOKUP(DL$3,Conditions!$B:$AI,MATCH($B49&amp;"_slope",Conditions!$R$1:$AI$1,0)+16,FALSE)+VLOOKUP(DL$3,Conditions!$B:$AI,MATCH($B49&amp;"_intercept",Conditions!$R$1:$AI$1,0)+16,FALSE)),""),"")</f>
        <v/>
      </c>
      <c r="DM49" s="69" t="str">
        <f>IFERROR(IF(DM32,EXP(LN(DM32)*VLOOKUP(DM$3,Conditions!$B:$AI,MATCH($B49&amp;"_slope",Conditions!$R$1:$AI$1,0)+16,FALSE)+VLOOKUP(DM$3,Conditions!$B:$AI,MATCH($B49&amp;"_intercept",Conditions!$R$1:$AI$1,0)+16,FALSE)),""),"")</f>
        <v/>
      </c>
      <c r="DN49" s="69" t="str">
        <f>IFERROR(IF(DN32,EXP(LN(DN32)*VLOOKUP(DN$3,Conditions!$B:$AI,MATCH($B49&amp;"_slope",Conditions!$R$1:$AI$1,0)+16,FALSE)+VLOOKUP(DN$3,Conditions!$B:$AI,MATCH($B49&amp;"_intercept",Conditions!$R$1:$AI$1,0)+16,FALSE)),""),"")</f>
        <v/>
      </c>
      <c r="DO49" s="69" t="str">
        <f>IFERROR(IF(DO32,EXP(LN(DO32)*VLOOKUP(DO$3,Conditions!$B:$AI,MATCH($B49&amp;"_slope",Conditions!$R$1:$AI$1,0)+16,FALSE)+VLOOKUP(DO$3,Conditions!$B:$AI,MATCH($B49&amp;"_intercept",Conditions!$R$1:$AI$1,0)+16,FALSE)),""),"")</f>
        <v/>
      </c>
      <c r="DP49" s="69" t="str">
        <f>IFERROR(IF(DP32,EXP(LN(DP32)*VLOOKUP(DP$3,Conditions!$B:$AI,MATCH($B49&amp;"_slope",Conditions!$R$1:$AI$1,0)+16,FALSE)+VLOOKUP(DP$3,Conditions!$B:$AI,MATCH($B49&amp;"_intercept",Conditions!$R$1:$AI$1,0)+16,FALSE)),""),"")</f>
        <v/>
      </c>
      <c r="DQ49" s="69" t="str">
        <f>IFERROR(IF(DQ32,EXP(LN(DQ32)*VLOOKUP(DQ$3,Conditions!$B:$AI,MATCH($B49&amp;"_slope",Conditions!$R$1:$AI$1,0)+16,FALSE)+VLOOKUP(DQ$3,Conditions!$B:$AI,MATCH($B49&amp;"_intercept",Conditions!$R$1:$AI$1,0)+16,FALSE)),""),"")</f>
        <v/>
      </c>
      <c r="DR49" s="69" t="str">
        <f>IFERROR(IF(DR32,EXP(LN(DR32)*VLOOKUP(DR$3,Conditions!$B:$AI,MATCH($B49&amp;"_slope",Conditions!$R$1:$AI$1,0)+16,FALSE)+VLOOKUP(DR$3,Conditions!$B:$AI,MATCH($B49&amp;"_intercept",Conditions!$R$1:$AI$1,0)+16,FALSE)),""),"")</f>
        <v/>
      </c>
      <c r="DS49" s="69" t="str">
        <f>IFERROR(IF(DS32,EXP(LN(DS32)*VLOOKUP(DS$3,Conditions!$B:$AI,MATCH($B49&amp;"_slope",Conditions!$R$1:$AI$1,0)+16,FALSE)+VLOOKUP(DS$3,Conditions!$B:$AI,MATCH($B49&amp;"_intercept",Conditions!$R$1:$AI$1,0)+16,FALSE)),""),"")</f>
        <v/>
      </c>
      <c r="DT49" s="69" t="str">
        <f>IFERROR(IF(DT32,EXP(LN(DT32)*VLOOKUP(DT$3,Conditions!$B:$AI,MATCH($B49&amp;"_slope",Conditions!$R$1:$AI$1,0)+16,FALSE)+VLOOKUP(DT$3,Conditions!$B:$AI,MATCH($B49&amp;"_intercept",Conditions!$R$1:$AI$1,0)+16,FALSE)),""),"")</f>
        <v/>
      </c>
      <c r="DU49" s="69" t="str">
        <f>IFERROR(IF(DU32,EXP(LN(DU32)*VLOOKUP(DU$3,Conditions!$B:$AI,MATCH($B49&amp;"_slope",Conditions!$R$1:$AI$1,0)+16,FALSE)+VLOOKUP(DU$3,Conditions!$B:$AI,MATCH($B49&amp;"_intercept",Conditions!$R$1:$AI$1,0)+16,FALSE)),""),"")</f>
        <v/>
      </c>
      <c r="DV49" s="69" t="str">
        <f>IFERROR(IF(DV32,EXP(LN(DV32)*VLOOKUP(DV$3,Conditions!$B:$AI,MATCH($B49&amp;"_slope",Conditions!$R$1:$AI$1,0)+16,FALSE)+VLOOKUP(DV$3,Conditions!$B:$AI,MATCH($B49&amp;"_intercept",Conditions!$R$1:$AI$1,0)+16,FALSE)),""),"")</f>
        <v/>
      </c>
      <c r="DW49" s="69" t="str">
        <f>IFERROR(IF(DW32,EXP(LN(DW32)*VLOOKUP(DW$3,Conditions!$B:$AI,MATCH($B49&amp;"_slope",Conditions!$R$1:$AI$1,0)+16,FALSE)+VLOOKUP(DW$3,Conditions!$B:$AI,MATCH($B49&amp;"_intercept",Conditions!$R$1:$AI$1,0)+16,FALSE)),""),"")</f>
        <v/>
      </c>
      <c r="DX49" s="69" t="str">
        <f>IFERROR(IF(DX32,EXP(LN(DX32)*VLOOKUP(DX$3,Conditions!$B:$AI,MATCH($B49&amp;"_slope",Conditions!$R$1:$AI$1,0)+16,FALSE)+VLOOKUP(DX$3,Conditions!$B:$AI,MATCH($B49&amp;"_intercept",Conditions!$R$1:$AI$1,0)+16,FALSE)),""),"")</f>
        <v/>
      </c>
      <c r="DZ49" s="56" t="str">
        <f t="shared" si="29"/>
        <v>1,3-propanediol_RI</v>
      </c>
      <c r="EA49" s="69" t="str">
        <f>IFERROR(IF(EA31,EXP(LN(EA31)*VLOOKUP(EA$3,Conditions!$B:$AI,MATCH($B49&amp;"_slope",Conditions!$R$1:$AI$1,0)+16,FALSE)+VLOOKUP(EA$3,Conditions!$B:$AI,MATCH($B49&amp;"_intercept",Conditions!$R$1:$AI$1,0)+16,FALSE)),""),"")</f>
        <v/>
      </c>
      <c r="EB49" s="69" t="str">
        <f>IFERROR(IF(EB31,EXP(LN(EB31)*VLOOKUP(EB$3,Conditions!$B:$AI,MATCH($B49&amp;"_slope",Conditions!$R$1:$AI$1,0)+16,FALSE)+VLOOKUP(EB$3,Conditions!$B:$AI,MATCH($B49&amp;"_intercept",Conditions!$R$1:$AI$1,0)+16,FALSE)),""),"")</f>
        <v/>
      </c>
      <c r="EC49" s="69" t="str">
        <f>IFERROR(IF(EC31,EXP(LN(EC31)*VLOOKUP(EC$3,Conditions!$B:$AI,MATCH($B49&amp;"_slope",Conditions!$R$1:$AI$1,0)+16,FALSE)+VLOOKUP(EC$3,Conditions!$B:$AI,MATCH($B49&amp;"_intercept",Conditions!$R$1:$AI$1,0)+16,FALSE)),""),"")</f>
        <v/>
      </c>
      <c r="ED49" s="69" t="str">
        <f>IFERROR(IF(ED31,EXP(LN(ED31)*VLOOKUP(ED$3,Conditions!$B:$AI,MATCH($B49&amp;"_slope",Conditions!$R$1:$AI$1,0)+16,FALSE)+VLOOKUP(ED$3,Conditions!$B:$AI,MATCH($B49&amp;"_intercept",Conditions!$R$1:$AI$1,0)+16,FALSE)),""),"")</f>
        <v/>
      </c>
      <c r="EE49" s="69" t="str">
        <f>IFERROR(IF(EE31,EXP(LN(EE31)*VLOOKUP(EE$3,Conditions!$B:$AI,MATCH($B49&amp;"_slope",Conditions!$R$1:$AI$1,0)+16,FALSE)+VLOOKUP(EE$3,Conditions!$B:$AI,MATCH($B49&amp;"_intercept",Conditions!$R$1:$AI$1,0)+16,FALSE)),""),"")</f>
        <v/>
      </c>
      <c r="EF49" s="69" t="str">
        <f>IFERROR(IF(EF31,EXP(LN(EF31)*VLOOKUP(EF$3,Conditions!$B:$AI,MATCH($B49&amp;"_slope",Conditions!$R$1:$AI$1,0)+16,FALSE)+VLOOKUP(EF$3,Conditions!$B:$AI,MATCH($B49&amp;"_intercept",Conditions!$R$1:$AI$1,0)+16,FALSE)),""),"")</f>
        <v/>
      </c>
      <c r="EG49" s="69" t="str">
        <f>IFERROR(IF(EG31,EXP(LN(EG31)*VLOOKUP(EG$3,Conditions!$B:$AI,MATCH($B49&amp;"_slope",Conditions!$R$1:$AI$1,0)+16,FALSE)+VLOOKUP(EG$3,Conditions!$B:$AI,MATCH($B49&amp;"_intercept",Conditions!$R$1:$AI$1,0)+16,FALSE)),""),"")</f>
        <v/>
      </c>
      <c r="EH49" s="69" t="str">
        <f>IFERROR(IF(EH31,EXP(LN(EH31)*VLOOKUP(EH$3,Conditions!$B:$AI,MATCH($B49&amp;"_slope",Conditions!$R$1:$AI$1,0)+16,FALSE)+VLOOKUP(EH$3,Conditions!$B:$AI,MATCH($B49&amp;"_intercept",Conditions!$R$1:$AI$1,0)+16,FALSE)),""),"")</f>
        <v/>
      </c>
      <c r="EI49" s="69" t="str">
        <f>IFERROR(IF(EI31,EXP(LN(EI31)*VLOOKUP(EI$3,Conditions!$B:$AI,MATCH($B49&amp;"_slope",Conditions!$R$1:$AI$1,0)+16,FALSE)+VLOOKUP(EI$3,Conditions!$B:$AI,MATCH($B49&amp;"_intercept",Conditions!$R$1:$AI$1,0)+16,FALSE)),""),"")</f>
        <v/>
      </c>
      <c r="EJ49" s="69" t="str">
        <f>IFERROR(IF(EJ31,EXP(LN(EJ31)*VLOOKUP(EJ$3,Conditions!$B:$AI,MATCH($B49&amp;"_slope",Conditions!$R$1:$AI$1,0)+16,FALSE)+VLOOKUP(EJ$3,Conditions!$B:$AI,MATCH($B49&amp;"_intercept",Conditions!$R$1:$AI$1,0)+16,FALSE)),""),"")</f>
        <v/>
      </c>
      <c r="EK49" s="69" t="str">
        <f>IFERROR(IF(EK31,EXP(LN(EK31)*VLOOKUP(EK$3,Conditions!$B:$AI,MATCH($B49&amp;"_slope",Conditions!$R$1:$AI$1,0)+16,FALSE)+VLOOKUP(EK$3,Conditions!$B:$AI,MATCH($B49&amp;"_intercept",Conditions!$R$1:$AI$1,0)+16,FALSE)),""),"")</f>
        <v/>
      </c>
      <c r="EL49" s="69" t="str">
        <f>IFERROR(IF(EL31,EXP(LN(EL31)*VLOOKUP(EL$3,Conditions!$B:$AI,MATCH($B49&amp;"_slope",Conditions!$R$1:$AI$1,0)+16,FALSE)+VLOOKUP(EL$3,Conditions!$B:$AI,MATCH($B49&amp;"_intercept",Conditions!$R$1:$AI$1,0)+16,FALSE)),""),"")</f>
        <v/>
      </c>
      <c r="EM49" s="69" t="str">
        <f>IFERROR(IF(EM31,EXP(LN(EM31)*VLOOKUP(EM$3,Conditions!$B:$AI,MATCH($B49&amp;"_slope",Conditions!$R$1:$AI$1,0)+16,FALSE)+VLOOKUP(EM$3,Conditions!$B:$AI,MATCH($B49&amp;"_intercept",Conditions!$R$1:$AI$1,0)+16,FALSE)),""),"")</f>
        <v/>
      </c>
      <c r="EN49" s="69"/>
      <c r="EO49" s="69"/>
      <c r="EP49" s="69"/>
    </row>
    <row r="50" spans="1:146" s="58" customFormat="1" x14ac:dyDescent="0.2">
      <c r="A50" s="64"/>
      <c r="B50" s="49" t="str">
        <f t="shared" si="30"/>
        <v>1-propanol_RI</v>
      </c>
      <c r="C50" s="78">
        <v>3</v>
      </c>
      <c r="D50" s="69" t="str">
        <f>IFERROR(IF(D32,EXP(LN(D32)*VLOOKUP(D$3,Conditions!$B:$AI,MATCH($B50&amp;"_slope",Conditions!$R$1:$AI$1,0)+16,FALSE)+VLOOKUP(D$3,Conditions!$B:$AI,MATCH($B50&amp;"_intercept",Conditions!$R$1:$AI$1,0)+16,FALSE)),""),"")</f>
        <v/>
      </c>
      <c r="E50" s="69" t="str">
        <f>IFERROR(IF(E32,EXP(LN(E32)*VLOOKUP(E$3,Conditions!$B:$AI,MATCH($B50&amp;"_slope",Conditions!$R$1:$AI$1,0)+16,FALSE)+VLOOKUP(E$3,Conditions!$B:$AI,MATCH($B50&amp;"_intercept",Conditions!$R$1:$AI$1,0)+16,FALSE)),""),"")</f>
        <v/>
      </c>
      <c r="F50" s="69" t="str">
        <f>IFERROR(IF(F32,EXP(LN(F32)*VLOOKUP(F$3,Conditions!$B:$AI,MATCH($B50&amp;"_slope",Conditions!$R$1:$AI$1,0)+16,FALSE)+VLOOKUP(F$3,Conditions!$B:$AI,MATCH($B50&amp;"_intercept",Conditions!$R$1:$AI$1,0)+16,FALSE)),""),"")</f>
        <v/>
      </c>
      <c r="G50" s="69" t="str">
        <f>IFERROR(IF(G32,EXP(LN(G32)*VLOOKUP(G$3,Conditions!$B:$AI,MATCH($B50&amp;"_slope",Conditions!$R$1:$AI$1,0)+16,FALSE)+VLOOKUP(G$3,Conditions!$B:$AI,MATCH($B50&amp;"_intercept",Conditions!$R$1:$AI$1,0)+16,FALSE)),""),"")</f>
        <v/>
      </c>
      <c r="H50" s="69" t="str">
        <f>IFERROR(IF(H32,EXP(LN(H32)*VLOOKUP(H$3,Conditions!$B:$AI,MATCH($B50&amp;"_slope",Conditions!$R$1:$AI$1,0)+16,FALSE)+VLOOKUP(H$3,Conditions!$B:$AI,MATCH($B50&amp;"_intercept",Conditions!$R$1:$AI$1,0)+16,FALSE)),""),"")</f>
        <v/>
      </c>
      <c r="I50" s="69" t="str">
        <f>IFERROR(IF(I32,EXP(LN(I32)*VLOOKUP(I$3,Conditions!$B:$AI,MATCH($B50&amp;"_slope",Conditions!$R$1:$AI$1,0)+16,FALSE)+VLOOKUP(I$3,Conditions!$B:$AI,MATCH($B50&amp;"_intercept",Conditions!$R$1:$AI$1,0)+16,FALSE)),""),"")</f>
        <v/>
      </c>
      <c r="J50" s="69" t="str">
        <f>IFERROR(IF(J32,EXP(LN(J32)*VLOOKUP(J$3,Conditions!$B:$AI,MATCH($B50&amp;"_slope",Conditions!$R$1:$AI$1,0)+16,FALSE)+VLOOKUP(J$3,Conditions!$B:$AI,MATCH($B50&amp;"_intercept",Conditions!$R$1:$AI$1,0)+16,FALSE)),""),"")</f>
        <v/>
      </c>
      <c r="K50" s="69" t="str">
        <f>IFERROR(IF(K32,EXP(LN(K32)*VLOOKUP(K$3,Conditions!$B:$AI,MATCH($B50&amp;"_slope",Conditions!$R$1:$AI$1,0)+16,FALSE)+VLOOKUP(K$3,Conditions!$B:$AI,MATCH($B50&amp;"_intercept",Conditions!$R$1:$AI$1,0)+16,FALSE)),""),"")</f>
        <v/>
      </c>
      <c r="L50" s="69" t="str">
        <f>IFERROR(IF(L32,EXP(LN(L32)*VLOOKUP(L$3,Conditions!$B:$AI,MATCH($B50&amp;"_slope",Conditions!$R$1:$AI$1,0)+16,FALSE)+VLOOKUP(L$3,Conditions!$B:$AI,MATCH($B50&amp;"_intercept",Conditions!$R$1:$AI$1,0)+16,FALSE)),""),"")</f>
        <v/>
      </c>
      <c r="M50" s="69" t="str">
        <f>IFERROR(IF(M32,EXP(LN(M32)*VLOOKUP(M$3,Conditions!$B:$AI,MATCH($B50&amp;"_slope",Conditions!$R$1:$AI$1,0)+16,FALSE)+VLOOKUP(M$3,Conditions!$B:$AI,MATCH($B50&amp;"_intercept",Conditions!$R$1:$AI$1,0)+16,FALSE)),""),"")</f>
        <v/>
      </c>
      <c r="N50" s="69" t="str">
        <f>IFERROR(IF(N32,EXP(LN(N32)*VLOOKUP(N$3,Conditions!$B:$AI,MATCH($B50&amp;"_slope",Conditions!$R$1:$AI$1,0)+16,FALSE)+VLOOKUP(N$3,Conditions!$B:$AI,MATCH($B50&amp;"_intercept",Conditions!$R$1:$AI$1,0)+16,FALSE)),""),"")</f>
        <v/>
      </c>
      <c r="O50" s="69" t="str">
        <f>IFERROR(IF(O32,EXP(LN(O32)*VLOOKUP(O$3,Conditions!$B:$AI,MATCH($B50&amp;"_slope",Conditions!$R$1:$AI$1,0)+16,FALSE)+VLOOKUP(O$3,Conditions!$B:$AI,MATCH($B50&amp;"_intercept",Conditions!$R$1:$AI$1,0)+16,FALSE)),""),"")</f>
        <v/>
      </c>
      <c r="P50" s="69" t="str">
        <f>IFERROR(IF(P32,EXP(LN(P32)*VLOOKUP(P$3,Conditions!$B:$AI,MATCH($B50&amp;"_slope",Conditions!$R$1:$AI$1,0)+16,FALSE)+VLOOKUP(P$3,Conditions!$B:$AI,MATCH($B50&amp;"_intercept",Conditions!$R$1:$AI$1,0)+16,FALSE)),""),"")</f>
        <v/>
      </c>
      <c r="Q50" s="69" t="str">
        <f>IFERROR(IF(Q32,EXP(LN(Q32)*VLOOKUP(Q$3,Conditions!$B:$AI,MATCH($B50&amp;"_slope",Conditions!$R$1:$AI$1,0)+16,FALSE)+VLOOKUP(Q$3,Conditions!$B:$AI,MATCH($B50&amp;"_intercept",Conditions!$R$1:$AI$1,0)+16,FALSE)),""),"")</f>
        <v/>
      </c>
      <c r="R50" s="69" t="str">
        <f>IFERROR(IF(R32,EXP(LN(R32)*VLOOKUP(R$3,Conditions!$B:$AI,MATCH($B50&amp;"_slope",Conditions!$R$1:$AI$1,0)+16,FALSE)+VLOOKUP(R$3,Conditions!$B:$AI,MATCH($B50&amp;"_intercept",Conditions!$R$1:$AI$1,0)+16,FALSE)),""),"")</f>
        <v/>
      </c>
      <c r="S50" s="69" t="str">
        <f>IFERROR(IF(S32,EXP(LN(S32)*VLOOKUP(S$3,Conditions!$B:$AI,MATCH($B50&amp;"_slope",Conditions!$R$1:$AI$1,0)+16,FALSE)+VLOOKUP(S$3,Conditions!$B:$AI,MATCH($B50&amp;"_intercept",Conditions!$R$1:$AI$1,0)+16,FALSE)),""),"")</f>
        <v/>
      </c>
      <c r="T50" s="69" t="str">
        <f>IFERROR(IF(T32,EXP(LN(T32)*VLOOKUP(T$3,Conditions!$B:$AI,MATCH($B50&amp;"_slope",Conditions!$R$1:$AI$1,0)+16,FALSE)+VLOOKUP(T$3,Conditions!$B:$AI,MATCH($B50&amp;"_intercept",Conditions!$R$1:$AI$1,0)+16,FALSE)),""),"")</f>
        <v/>
      </c>
      <c r="U50" s="69" t="str">
        <f>IFERROR(IF(U32,EXP(LN(U32)*VLOOKUP(U$3,Conditions!$B:$AI,MATCH($B50&amp;"_slope",Conditions!$R$1:$AI$1,0)+16,FALSE)+VLOOKUP(U$3,Conditions!$B:$AI,MATCH($B50&amp;"_intercept",Conditions!$R$1:$AI$1,0)+16,FALSE)),""),"")</f>
        <v/>
      </c>
      <c r="V50" s="69" t="str">
        <f>IFERROR(IF(V32,EXP(LN(V32)*VLOOKUP(V$3,Conditions!$B:$AI,MATCH($B50&amp;"_slope",Conditions!$R$1:$AI$1,0)+16,FALSE)+VLOOKUP(V$3,Conditions!$B:$AI,MATCH($B50&amp;"_intercept",Conditions!$R$1:$AI$1,0)+16,FALSE)),""),"")</f>
        <v/>
      </c>
      <c r="W50" s="69" t="str">
        <f>IFERROR(IF(W32,EXP(LN(W32)*VLOOKUP(W$3,Conditions!$B:$AI,MATCH($B50&amp;"_slope",Conditions!$R$1:$AI$1,0)+16,FALSE)+VLOOKUP(W$3,Conditions!$B:$AI,MATCH($B50&amp;"_intercept",Conditions!$R$1:$AI$1,0)+16,FALSE)),""),"")</f>
        <v/>
      </c>
      <c r="X50" s="69" t="str">
        <f>IFERROR(IF(X32,EXP(LN(X32)*VLOOKUP(X$3,Conditions!$B:$AI,MATCH($B50&amp;"_slope",Conditions!$R$1:$AI$1,0)+16,FALSE)+VLOOKUP(X$3,Conditions!$B:$AI,MATCH($B50&amp;"_intercept",Conditions!$R$1:$AI$1,0)+16,FALSE)),""),"")</f>
        <v/>
      </c>
      <c r="Y50" s="69" t="str">
        <f>IFERROR(IF(Y32,EXP(LN(Y32)*VLOOKUP(Y$3,Conditions!$B:$AI,MATCH($B50&amp;"_slope",Conditions!$R$1:$AI$1,0)+16,FALSE)+VLOOKUP(Y$3,Conditions!$B:$AI,MATCH($B50&amp;"_intercept",Conditions!$R$1:$AI$1,0)+16,FALSE)),""),"")</f>
        <v/>
      </c>
      <c r="Z50" s="69" t="str">
        <f>IFERROR(IF(Z32,EXP(LN(Z32)*VLOOKUP(Z$3,Conditions!$B:$AI,MATCH($B50&amp;"_slope",Conditions!$R$1:$AI$1,0)+16,FALSE)+VLOOKUP(Z$3,Conditions!$B:$AI,MATCH($B50&amp;"_intercept",Conditions!$R$1:$AI$1,0)+16,FALSE)),""),"")</f>
        <v/>
      </c>
      <c r="AA50" s="69" t="str">
        <f>IFERROR(IF(AA32,EXP(LN(AA32)*VLOOKUP(AA$3,Conditions!$B:$AI,MATCH($B50&amp;"_slope",Conditions!$R$1:$AI$1,0)+16,FALSE)+VLOOKUP(AA$3,Conditions!$B:$AI,MATCH($B50&amp;"_intercept",Conditions!$R$1:$AI$1,0)+16,FALSE)),""),"")</f>
        <v/>
      </c>
      <c r="AB50" s="69" t="str">
        <f>IFERROR(IF(AB32,EXP(LN(AB32)*VLOOKUP(AB$3,Conditions!$B:$AI,MATCH($B50&amp;"_slope",Conditions!$R$1:$AI$1,0)+16,FALSE)+VLOOKUP(AB$3,Conditions!$B:$AI,MATCH($B50&amp;"_intercept",Conditions!$R$1:$AI$1,0)+16,FALSE)),""),"")</f>
        <v/>
      </c>
      <c r="AC50" s="69" t="str">
        <f>IFERROR(IF(AC32,EXP(LN(AC32)*VLOOKUP(AC$3,Conditions!$B:$AI,MATCH($B50&amp;"_slope",Conditions!$R$1:$AI$1,0)+16,FALSE)+VLOOKUP(AC$3,Conditions!$B:$AI,MATCH($B50&amp;"_intercept",Conditions!$R$1:$AI$1,0)+16,FALSE)),""),"")</f>
        <v/>
      </c>
      <c r="AD50" s="69" t="str">
        <f>IFERROR(IF(AD32,EXP(LN(AD32)*VLOOKUP(AD$3,Conditions!$B:$AI,MATCH($B50&amp;"_slope",Conditions!$R$1:$AI$1,0)+16,FALSE)+VLOOKUP(AD$3,Conditions!$B:$AI,MATCH($B50&amp;"_intercept",Conditions!$R$1:$AI$1,0)+16,FALSE)),""),"")</f>
        <v/>
      </c>
      <c r="AE50" s="69" t="str">
        <f>IFERROR(IF(AE32,EXP(LN(AE32)*VLOOKUP(AE$3,Conditions!$B:$AI,MATCH($B50&amp;"_slope",Conditions!$R$1:$AI$1,0)+16,FALSE)+VLOOKUP(AE$3,Conditions!$B:$AI,MATCH($B50&amp;"_intercept",Conditions!$R$1:$AI$1,0)+16,FALSE)),""),"")</f>
        <v/>
      </c>
      <c r="AF50" s="69" t="str">
        <f>IFERROR(IF(AF32,EXP(LN(AF32)*VLOOKUP(AF$3,Conditions!$B:$AI,MATCH($B50&amp;"_slope",Conditions!$R$1:$AI$1,0)+16,FALSE)+VLOOKUP(AF$3,Conditions!$B:$AI,MATCH($B50&amp;"_intercept",Conditions!$R$1:$AI$1,0)+16,FALSE)),""),"")</f>
        <v/>
      </c>
      <c r="AG50" s="69" t="str">
        <f>IFERROR(IF(AG32,EXP(LN(AG32)*VLOOKUP(AG$3,Conditions!$B:$AI,MATCH($B50&amp;"_slope",Conditions!$R$1:$AI$1,0)+16,FALSE)+VLOOKUP(AG$3,Conditions!$B:$AI,MATCH($B50&amp;"_intercept",Conditions!$R$1:$AI$1,0)+16,FALSE)),""),"")</f>
        <v/>
      </c>
      <c r="AH50" s="69" t="str">
        <f>IFERROR(IF(AH32,EXP(LN(AH32)*VLOOKUP(AH$3,Conditions!$B:$AI,MATCH($B50&amp;"_slope",Conditions!$R$1:$AI$1,0)+16,FALSE)+VLOOKUP(AH$3,Conditions!$B:$AI,MATCH($B50&amp;"_intercept",Conditions!$R$1:$AI$1,0)+16,FALSE)),""),"")</f>
        <v/>
      </c>
      <c r="AI50" s="69" t="str">
        <f>IFERROR(IF(AI32,EXP(LN(AI32)*VLOOKUP(AI$3,Conditions!$B:$AI,MATCH($B50&amp;"_slope",Conditions!$R$1:$AI$1,0)+16,FALSE)+VLOOKUP(AI$3,Conditions!$B:$AI,MATCH($B50&amp;"_intercept",Conditions!$R$1:$AI$1,0)+16,FALSE)),""),"")</f>
        <v/>
      </c>
      <c r="AJ50" s="69" t="str">
        <f>IFERROR(IF(AJ32,EXP(LN(AJ32)*VLOOKUP(AJ$3,Conditions!$B:$AI,MATCH($B50&amp;"_slope",Conditions!$R$1:$AI$1,0)+16,FALSE)+VLOOKUP(AJ$3,Conditions!$B:$AI,MATCH($B50&amp;"_intercept",Conditions!$R$1:$AI$1,0)+16,FALSE)),""),"")</f>
        <v/>
      </c>
      <c r="AK50" s="69" t="str">
        <f>IFERROR(IF(AK32,EXP(LN(AK32)*VLOOKUP(AK$3,Conditions!$B:$AI,MATCH($B50&amp;"_slope",Conditions!$R$1:$AI$1,0)+16,FALSE)+VLOOKUP(AK$3,Conditions!$B:$AI,MATCH($B50&amp;"_intercept",Conditions!$R$1:$AI$1,0)+16,FALSE)),""),"")</f>
        <v/>
      </c>
      <c r="AL50" s="69" t="str">
        <f>IFERROR(IF(AL32,EXP(LN(AL32)*VLOOKUP(AL$3,Conditions!$B:$AI,MATCH($B50&amp;"_slope",Conditions!$R$1:$AI$1,0)+16,FALSE)+VLOOKUP(AL$3,Conditions!$B:$AI,MATCH($B50&amp;"_intercept",Conditions!$R$1:$AI$1,0)+16,FALSE)),""),"")</f>
        <v/>
      </c>
      <c r="AM50" s="69" t="str">
        <f>IFERROR(IF(AM32,EXP(LN(AM32)*VLOOKUP(AM$3,Conditions!$B:$AI,MATCH($B50&amp;"_slope",Conditions!$R$1:$AI$1,0)+16,FALSE)+VLOOKUP(AM$3,Conditions!$B:$AI,MATCH($B50&amp;"_intercept",Conditions!$R$1:$AI$1,0)+16,FALSE)),""),"")</f>
        <v/>
      </c>
      <c r="AN50" s="69" t="str">
        <f>IFERROR(IF(AN32,EXP(LN(AN32)*VLOOKUP(AN$3,Conditions!$B:$AI,MATCH($B50&amp;"_slope",Conditions!$R$1:$AI$1,0)+16,FALSE)+VLOOKUP(AN$3,Conditions!$B:$AI,MATCH($B50&amp;"_intercept",Conditions!$R$1:$AI$1,0)+16,FALSE)),""),"")</f>
        <v/>
      </c>
      <c r="AO50" s="69" t="str">
        <f>IFERROR(IF(AO32,EXP(LN(AO32)*VLOOKUP(AO$3,Conditions!$B:$AI,MATCH($B50&amp;"_slope",Conditions!$R$1:$AI$1,0)+16,FALSE)+VLOOKUP(AO$3,Conditions!$B:$AI,MATCH($B50&amp;"_intercept",Conditions!$R$1:$AI$1,0)+16,FALSE)),""),"")</f>
        <v/>
      </c>
      <c r="AP50" s="69" t="str">
        <f>IFERROR(IF(AP32,EXP(LN(AP32)*VLOOKUP(AP$3,Conditions!$B:$AI,MATCH($B50&amp;"_slope",Conditions!$R$1:$AI$1,0)+16,FALSE)+VLOOKUP(AP$3,Conditions!$B:$AI,MATCH($B50&amp;"_intercept",Conditions!$R$1:$AI$1,0)+16,FALSE)),""),"")</f>
        <v/>
      </c>
      <c r="AQ50" s="69" t="str">
        <f>IFERROR(IF(AQ32,EXP(LN(AQ32)*VLOOKUP(AQ$3,Conditions!$B:$AI,MATCH($B50&amp;"_slope",Conditions!$R$1:$AI$1,0)+16,FALSE)+VLOOKUP(AQ$3,Conditions!$B:$AI,MATCH($B50&amp;"_intercept",Conditions!$R$1:$AI$1,0)+16,FALSE)),""),"")</f>
        <v/>
      </c>
      <c r="AR50" s="69" t="str">
        <f>IFERROR(IF(AR32,EXP(LN(AR32)*VLOOKUP(AR$3,Conditions!$B:$AI,MATCH($B50&amp;"_slope",Conditions!$R$1:$AI$1,0)+16,FALSE)+VLOOKUP(AR$3,Conditions!$B:$AI,MATCH($B50&amp;"_intercept",Conditions!$R$1:$AI$1,0)+16,FALSE)),""),"")</f>
        <v/>
      </c>
      <c r="AS50" s="69" t="str">
        <f>IFERROR(IF(AS32,EXP(LN(AS32)*VLOOKUP(AS$3,Conditions!$B:$AI,MATCH($B50&amp;"_slope",Conditions!$R$1:$AI$1,0)+16,FALSE)+VLOOKUP(AS$3,Conditions!$B:$AI,MATCH($B50&amp;"_intercept",Conditions!$R$1:$AI$1,0)+16,FALSE)),""),"")</f>
        <v/>
      </c>
      <c r="AT50" s="69" t="str">
        <f>IFERROR(IF(AT32,EXP(LN(AT32)*VLOOKUP(AT$3,Conditions!$B:$AI,MATCH($B50&amp;"_slope",Conditions!$R$1:$AI$1,0)+16,FALSE)+VLOOKUP(AT$3,Conditions!$B:$AI,MATCH($B50&amp;"_intercept",Conditions!$R$1:$AI$1,0)+16,FALSE)),""),"")</f>
        <v/>
      </c>
      <c r="AU50" s="69" t="str">
        <f>IFERROR(IF(AU32,EXP(LN(AU32)*VLOOKUP(AU$3,Conditions!$B:$AI,MATCH($B50&amp;"_slope",Conditions!$R$1:$AI$1,0)+16,FALSE)+VLOOKUP(AU$3,Conditions!$B:$AI,MATCH($B50&amp;"_intercept",Conditions!$R$1:$AI$1,0)+16,FALSE)),""),"")</f>
        <v/>
      </c>
      <c r="AV50" s="69" t="str">
        <f>IFERROR(IF(AV32,EXP(LN(AV32)*VLOOKUP(AV$3,Conditions!$B:$AI,MATCH($B50&amp;"_slope",Conditions!$R$1:$AI$1,0)+16,FALSE)+VLOOKUP(AV$3,Conditions!$B:$AI,MATCH($B50&amp;"_intercept",Conditions!$R$1:$AI$1,0)+16,FALSE)),""),"")</f>
        <v/>
      </c>
      <c r="AW50" s="69" t="str">
        <f>IFERROR(IF(AW32,EXP(LN(AW32)*VLOOKUP(AW$3,Conditions!$B:$AI,MATCH($B50&amp;"_slope",Conditions!$R$1:$AI$1,0)+16,FALSE)+VLOOKUP(AW$3,Conditions!$B:$AI,MATCH($B50&amp;"_intercept",Conditions!$R$1:$AI$1,0)+16,FALSE)),""),"")</f>
        <v/>
      </c>
      <c r="AX50" s="69" t="str">
        <f>IFERROR(IF(AX32,EXP(LN(AX32)*VLOOKUP(AX$3,Conditions!$B:$AI,MATCH($B50&amp;"_slope",Conditions!$R$1:$AI$1,0)+16,FALSE)+VLOOKUP(AX$3,Conditions!$B:$AI,MATCH($B50&amp;"_intercept",Conditions!$R$1:$AI$1,0)+16,FALSE)),""),"")</f>
        <v/>
      </c>
      <c r="AY50" s="69" t="str">
        <f>IFERROR(IF(AY32,EXP(LN(AY32)*VLOOKUP(AY$3,Conditions!$B:$AI,MATCH($B50&amp;"_slope",Conditions!$R$1:$AI$1,0)+16,FALSE)+VLOOKUP(AY$3,Conditions!$B:$AI,MATCH($B50&amp;"_intercept",Conditions!$R$1:$AI$1,0)+16,FALSE)),""),"")</f>
        <v/>
      </c>
      <c r="AZ50" s="69" t="str">
        <f>IFERROR(IF(AZ32,EXP(LN(AZ32)*VLOOKUP(AZ$3,Conditions!$B:$AI,MATCH($B50&amp;"_slope",Conditions!$R$1:$AI$1,0)+16,FALSE)+VLOOKUP(AZ$3,Conditions!$B:$AI,MATCH($B50&amp;"_intercept",Conditions!$R$1:$AI$1,0)+16,FALSE)),""),"")</f>
        <v/>
      </c>
      <c r="BA50" s="69" t="str">
        <f>IFERROR(IF(BA32,EXP(LN(BA32)*VLOOKUP(BA$3,Conditions!$B:$AI,MATCH($B50&amp;"_slope",Conditions!$R$1:$AI$1,0)+16,FALSE)+VLOOKUP(BA$3,Conditions!$B:$AI,MATCH($B50&amp;"_intercept",Conditions!$R$1:$AI$1,0)+16,FALSE)),""),"")</f>
        <v/>
      </c>
      <c r="BB50" s="69" t="str">
        <f>IFERROR(IF(BB32,EXP(LN(BB32)*VLOOKUP(BB$3,Conditions!$B:$AI,MATCH($B50&amp;"_slope",Conditions!$R$1:$AI$1,0)+16,FALSE)+VLOOKUP(BB$3,Conditions!$B:$AI,MATCH($B50&amp;"_intercept",Conditions!$R$1:$AI$1,0)+16,FALSE)),""),"")</f>
        <v/>
      </c>
      <c r="BC50" s="69" t="str">
        <f>IFERROR(IF(BC32,EXP(LN(BC32)*VLOOKUP(BC$3,Conditions!$B:$AI,MATCH($B50&amp;"_slope",Conditions!$R$1:$AI$1,0)+16,FALSE)+VLOOKUP(BC$3,Conditions!$B:$AI,MATCH($B50&amp;"_intercept",Conditions!$R$1:$AI$1,0)+16,FALSE)),""),"")</f>
        <v/>
      </c>
      <c r="BD50" s="69" t="str">
        <f>IFERROR(IF(BD32,EXP(LN(BD32)*VLOOKUP(BD$3,Conditions!$B:$AI,MATCH($B50&amp;"_slope",Conditions!$R$1:$AI$1,0)+16,FALSE)+VLOOKUP(BD$3,Conditions!$B:$AI,MATCH($B50&amp;"_intercept",Conditions!$R$1:$AI$1,0)+16,FALSE)),""),"")</f>
        <v/>
      </c>
      <c r="BE50" s="69" t="str">
        <f>IFERROR(IF(BE32,EXP(LN(BE32)*VLOOKUP(BE$3,Conditions!$B:$AI,MATCH($B50&amp;"_slope",Conditions!$R$1:$AI$1,0)+16,FALSE)+VLOOKUP(BE$3,Conditions!$B:$AI,MATCH($B50&amp;"_intercept",Conditions!$R$1:$AI$1,0)+16,FALSE)),""),"")</f>
        <v/>
      </c>
      <c r="BF50" s="69" t="str">
        <f>IFERROR(IF(BF32,EXP(LN(BF32)*VLOOKUP(BF$3,Conditions!$B:$AI,MATCH($B50&amp;"_slope",Conditions!$R$1:$AI$1,0)+16,FALSE)+VLOOKUP(BF$3,Conditions!$B:$AI,MATCH($B50&amp;"_intercept",Conditions!$R$1:$AI$1,0)+16,FALSE)),""),"")</f>
        <v/>
      </c>
      <c r="BG50" s="69" t="str">
        <f>IFERROR(IF(BG32,EXP(LN(BG32)*VLOOKUP(BG$3,Conditions!$B:$AI,MATCH($B50&amp;"_slope",Conditions!$R$1:$AI$1,0)+16,FALSE)+VLOOKUP(BG$3,Conditions!$B:$AI,MATCH($B50&amp;"_intercept",Conditions!$R$1:$AI$1,0)+16,FALSE)),""),"")</f>
        <v/>
      </c>
      <c r="BH50" s="69" t="str">
        <f>IFERROR(IF(BH32,EXP(LN(BH32)*VLOOKUP(BH$3,Conditions!$B:$AI,MATCH($B50&amp;"_slope",Conditions!$R$1:$AI$1,0)+16,FALSE)+VLOOKUP(BH$3,Conditions!$B:$AI,MATCH($B50&amp;"_intercept",Conditions!$R$1:$AI$1,0)+16,FALSE)),""),"")</f>
        <v/>
      </c>
      <c r="BI50" s="69" t="str">
        <f>IFERROR(IF(BI32,EXP(LN(BI32)*VLOOKUP(BI$3,Conditions!$B:$AI,MATCH($B50&amp;"_slope",Conditions!$R$1:$AI$1,0)+16,FALSE)+VLOOKUP(BI$3,Conditions!$B:$AI,MATCH($B50&amp;"_intercept",Conditions!$R$1:$AI$1,0)+16,FALSE)),""),"")</f>
        <v/>
      </c>
      <c r="BJ50" s="69" t="str">
        <f>IFERROR(IF(BJ32,EXP(LN(BJ32)*VLOOKUP(BJ$3,Conditions!$B:$AI,MATCH($B50&amp;"_slope",Conditions!$R$1:$AI$1,0)+16,FALSE)+VLOOKUP(BJ$3,Conditions!$B:$AI,MATCH($B50&amp;"_intercept",Conditions!$R$1:$AI$1,0)+16,FALSE)),""),"")</f>
        <v/>
      </c>
      <c r="BK50" s="69" t="str">
        <f>IFERROR(IF(BK32,EXP(LN(BK32)*VLOOKUP(BK$3,Conditions!$B:$AI,MATCH($B50&amp;"_slope",Conditions!$R$1:$AI$1,0)+16,FALSE)+VLOOKUP(BK$3,Conditions!$B:$AI,MATCH($B50&amp;"_intercept",Conditions!$R$1:$AI$1,0)+16,FALSE)),""),"")</f>
        <v/>
      </c>
      <c r="BL50" s="69" t="str">
        <f>IFERROR(IF(BL32,EXP(LN(BL32)*VLOOKUP(BL$3,Conditions!$B:$AI,MATCH($B50&amp;"_slope",Conditions!$R$1:$AI$1,0)+16,FALSE)+VLOOKUP(BL$3,Conditions!$B:$AI,MATCH($B50&amp;"_intercept",Conditions!$R$1:$AI$1,0)+16,FALSE)),""),"")</f>
        <v/>
      </c>
      <c r="BM50" s="69" t="str">
        <f>IFERROR(IF(BM32,EXP(LN(BM32)*VLOOKUP(BM$3,Conditions!$B:$AI,MATCH($B50&amp;"_slope",Conditions!$R$1:$AI$1,0)+16,FALSE)+VLOOKUP(BM$3,Conditions!$B:$AI,MATCH($B50&amp;"_intercept",Conditions!$R$1:$AI$1,0)+16,FALSE)),""),"")</f>
        <v/>
      </c>
      <c r="BN50" s="69" t="str">
        <f>IFERROR(IF(BN32,EXP(LN(BN32)*VLOOKUP(BN$3,Conditions!$B:$AI,MATCH($B50&amp;"_slope",Conditions!$R$1:$AI$1,0)+16,FALSE)+VLOOKUP(BN$3,Conditions!$B:$AI,MATCH($B50&amp;"_intercept",Conditions!$R$1:$AI$1,0)+16,FALSE)),""),"")</f>
        <v/>
      </c>
      <c r="BO50" s="69" t="str">
        <f>IFERROR(IF(BO32,EXP(LN(BO32)*VLOOKUP(BO$3,Conditions!$B:$AI,MATCH($B50&amp;"_slope",Conditions!$R$1:$AI$1,0)+16,FALSE)+VLOOKUP(BO$3,Conditions!$B:$AI,MATCH($B50&amp;"_intercept",Conditions!$R$1:$AI$1,0)+16,FALSE)),""),"")</f>
        <v/>
      </c>
      <c r="BP50" s="69" t="str">
        <f>IFERROR(IF(BP32,EXP(LN(BP32)*VLOOKUP(BP$3,Conditions!$B:$AI,MATCH($B50&amp;"_slope",Conditions!$R$1:$AI$1,0)+16,FALSE)+VLOOKUP(BP$3,Conditions!$B:$AI,MATCH($B50&amp;"_intercept",Conditions!$R$1:$AI$1,0)+16,FALSE)),""),"")</f>
        <v/>
      </c>
      <c r="BQ50" s="69" t="str">
        <f>IFERROR(IF(BQ33,EXP(LN(BQ33)*VLOOKUP(BQ$3,Conditions!$B:$AI,MATCH($B50&amp;"_slope",Conditions!$R$1:$AI$1,0)+16,FALSE)+VLOOKUP(BQ$3,Conditions!$B:$AI,MATCH($B50&amp;"_intercept",Conditions!$R$1:$AI$1,0)+16,FALSE)),""),"")</f>
        <v/>
      </c>
      <c r="BR50" s="69" t="str">
        <f>IFERROR(IF(BR33,EXP(LN(BR33)*VLOOKUP(BR$3,Conditions!$B:$AI,MATCH($B50&amp;"_slope",Conditions!$R$1:$AI$1,0)+16,FALSE)+VLOOKUP(BR$3,Conditions!$B:$AI,MATCH($B50&amp;"_intercept",Conditions!$R$1:$AI$1,0)+16,FALSE)),""),"")</f>
        <v/>
      </c>
      <c r="BS50" s="69" t="str">
        <f>IFERROR(IF(BS33,EXP(LN(BS33)*VLOOKUP(BS$3,Conditions!$B:$AI,MATCH($B50&amp;"_slope",Conditions!$R$1:$AI$1,0)+16,FALSE)+VLOOKUP(BS$3,Conditions!$B:$AI,MATCH($B50&amp;"_intercept",Conditions!$R$1:$AI$1,0)+16,FALSE)),""),"")</f>
        <v/>
      </c>
      <c r="BT50" s="69" t="str">
        <f>IFERROR(IF(BT33,EXP(LN(BT33)*VLOOKUP(BT$3,Conditions!$B:$AI,MATCH($B50&amp;"_slope",Conditions!$R$1:$AI$1,0)+16,FALSE)+VLOOKUP(BT$3,Conditions!$B:$AI,MATCH($B50&amp;"_intercept",Conditions!$R$1:$AI$1,0)+16,FALSE)),""),"")</f>
        <v/>
      </c>
      <c r="BU50" s="69" t="str">
        <f>IFERROR(IF(BU33,EXP(LN(BU33)*VLOOKUP(BU$3,Conditions!$B:$AI,MATCH($B50&amp;"_slope",Conditions!$R$1:$AI$1,0)+16,FALSE)+VLOOKUP(BU$3,Conditions!$B:$AI,MATCH($B50&amp;"_intercept",Conditions!$R$1:$AI$1,0)+16,FALSE)),""),"")</f>
        <v/>
      </c>
      <c r="BV50" s="69">
        <f>IFERROR(IF(BV33,EXP(LN(BV33)*VLOOKUP(BV$3,Conditions!$B:$AI,MATCH($B50&amp;"_slope",Conditions!$R$1:$AI$1,0)+16,FALSE)+VLOOKUP(BV$3,Conditions!$B:$AI,MATCH($B50&amp;"_intercept",Conditions!$R$1:$AI$1,0)+16,FALSE)),""),"")</f>
        <v>5.8117256430874188E-5</v>
      </c>
      <c r="BW50" s="69">
        <f>IFERROR(IF(BW33,EXP(LN(BW33)*VLOOKUP(BW$3,Conditions!$B:$AI,MATCH($B50&amp;"_slope",Conditions!$R$1:$AI$1,0)+16,FALSE)+VLOOKUP(BW$3,Conditions!$B:$AI,MATCH($B50&amp;"_intercept",Conditions!$R$1:$AI$1,0)+16,FALSE)),""),"")</f>
        <v>4.7586509513662335E-5</v>
      </c>
      <c r="BX50" s="69">
        <f>IFERROR(IF(BX33,EXP(LN(BX33)*VLOOKUP(BX$3,Conditions!$B:$AI,MATCH($B50&amp;"_slope",Conditions!$R$1:$AI$1,0)+16,FALSE)+VLOOKUP(BX$3,Conditions!$B:$AI,MATCH($B50&amp;"_intercept",Conditions!$R$1:$AI$1,0)+16,FALSE)),""),"")</f>
        <v>3.7495317580855567E-5</v>
      </c>
      <c r="BY50" s="69">
        <f>IFERROR(IF(BY33,EXP(LN(BY33)*VLOOKUP(BY$3,Conditions!$B:$AI,MATCH($B50&amp;"_slope",Conditions!$R$1:$AI$1,0)+16,FALSE)+VLOOKUP(BY$3,Conditions!$B:$AI,MATCH($B50&amp;"_intercept",Conditions!$R$1:$AI$1,0)+16,FALSE)),""),"")</f>
        <v>1.5368634550909729E-4</v>
      </c>
      <c r="BZ50" s="69" t="str">
        <f>IFERROR(IF(BZ33,EXP(LN(BZ33)*VLOOKUP(BZ$3,Conditions!$B:$AI,MATCH($B50&amp;"_slope",Conditions!$R$1:$AI$1,0)+16,FALSE)+VLOOKUP(BZ$3,Conditions!$B:$AI,MATCH($B50&amp;"_intercept",Conditions!$R$1:$AI$1,0)+16,FALSE)),""),"")</f>
        <v/>
      </c>
      <c r="CA50" s="69">
        <f>IFERROR(IF(CA33,EXP(LN(CA33)*VLOOKUP(CA$3,Conditions!$B:$AI,MATCH($B50&amp;"_slope",Conditions!$R$1:$AI$1,0)+16,FALSE)+VLOOKUP(CA$3,Conditions!$B:$AI,MATCH($B50&amp;"_intercept",Conditions!$R$1:$AI$1,0)+16,FALSE)),""),"")</f>
        <v>4.0737261659341173E-5</v>
      </c>
      <c r="CB50" s="69">
        <f>IFERROR(IF(CB33,EXP(LN(CB33)*VLOOKUP(CB$3,Conditions!$B:$AI,MATCH($B50&amp;"_slope",Conditions!$R$1:$AI$1,0)+16,FALSE)+VLOOKUP(CB$3,Conditions!$B:$AI,MATCH($B50&amp;"_intercept",Conditions!$R$1:$AI$1,0)+16,FALSE)),""),"")</f>
        <v>1.2810996494505041E-4</v>
      </c>
      <c r="CC50" s="69">
        <f>IFERROR(IF(CC33,EXP(LN(CC33)*VLOOKUP(CC$3,Conditions!$B:$AI,MATCH($B50&amp;"_slope",Conditions!$R$1:$AI$1,0)+16,FALSE)+VLOOKUP(CC$3,Conditions!$B:$AI,MATCH($B50&amp;"_intercept",Conditions!$R$1:$AI$1,0)+16,FALSE)),""),"")</f>
        <v>1.6551182164357392E-4</v>
      </c>
      <c r="CD50" s="69" t="str">
        <f>IFERROR(IF(CD33,EXP(LN(CD33)*VLOOKUP(CD$3,Conditions!$B:$AI,MATCH($B50&amp;"_slope",Conditions!$R$1:$AI$1,0)+16,FALSE)+VLOOKUP(CD$3,Conditions!$B:$AI,MATCH($B50&amp;"_intercept",Conditions!$R$1:$AI$1,0)+16,FALSE)),""),"")</f>
        <v/>
      </c>
      <c r="CE50" s="69">
        <f>IFERROR(IF(CE33,EXP(LN(CE33)*VLOOKUP(CE$3,Conditions!$B:$AI,MATCH($B50&amp;"_slope",Conditions!$R$1:$AI$1,0)+16,FALSE)+VLOOKUP(CE$3,Conditions!$B:$AI,MATCH($B50&amp;"_intercept",Conditions!$R$1:$AI$1,0)+16,FALSE)),""),"")</f>
        <v>2.722114264626762E-5</v>
      </c>
      <c r="CF50" s="69">
        <f>IFERROR(IF(CF33,EXP(LN(CF33)*VLOOKUP(CF$3,Conditions!$B:$AI,MATCH($B50&amp;"_slope",Conditions!$R$1:$AI$1,0)+16,FALSE)+VLOOKUP(CF$3,Conditions!$B:$AI,MATCH($B50&amp;"_intercept",Conditions!$R$1:$AI$1,0)+16,FALSE)),""),"")</f>
        <v>6.2092066988971622E-5</v>
      </c>
      <c r="CG50" s="69" t="str">
        <f>IFERROR(IF(CG33,EXP(LN(CG33)*VLOOKUP(CG$3,Conditions!$B:$AI,MATCH($B50&amp;"_slope",Conditions!$R$1:$AI$1,0)+16,FALSE)+VLOOKUP(CG$3,Conditions!$B:$AI,MATCH($B50&amp;"_intercept",Conditions!$R$1:$AI$1,0)+16,FALSE)),""),"")</f>
        <v/>
      </c>
      <c r="CH50" s="69" t="str">
        <f>IFERROR(IF(CH33,EXP(LN(CH33)*VLOOKUP(CH$3,Conditions!$B:$AI,MATCH($B50&amp;"_slope",Conditions!$R$1:$AI$1,0)+16,FALSE)+VLOOKUP(CH$3,Conditions!$B:$AI,MATCH($B50&amp;"_intercept",Conditions!$R$1:$AI$1,0)+16,FALSE)),""),"")</f>
        <v/>
      </c>
      <c r="CI50" s="69" t="str">
        <f>IFERROR(IF(CI33,EXP(LN(CI33)*VLOOKUP(CI$3,Conditions!$B:$AI,MATCH($B50&amp;"_slope",Conditions!$R$1:$AI$1,0)+16,FALSE)+VLOOKUP(CI$3,Conditions!$B:$AI,MATCH($B50&amp;"_intercept",Conditions!$R$1:$AI$1,0)+16,FALSE)),""),"")</f>
        <v/>
      </c>
      <c r="CJ50" s="69" t="str">
        <f>IFERROR(IF(CJ33,EXP(LN(CJ33)*VLOOKUP(CJ$3,Conditions!$B:$AI,MATCH($B50&amp;"_slope",Conditions!$R$1:$AI$1,0)+16,FALSE)+VLOOKUP(CJ$3,Conditions!$B:$AI,MATCH($B50&amp;"_intercept",Conditions!$R$1:$AI$1,0)+16,FALSE)),""),"")</f>
        <v/>
      </c>
      <c r="CK50" s="69" t="str">
        <f>IFERROR(IF(CK33,EXP(LN(CK33)*VLOOKUP(CK$3,Conditions!$B:$AI,MATCH($B50&amp;"_slope",Conditions!$R$1:$AI$1,0)+16,FALSE)+VLOOKUP(CK$3,Conditions!$B:$AI,MATCH($B50&amp;"_intercept",Conditions!$R$1:$AI$1,0)+16,FALSE)),""),"")</f>
        <v/>
      </c>
      <c r="CL50" s="69" t="str">
        <f>IFERROR(IF(CL33,EXP(LN(CL33)*VLOOKUP(CL$3,Conditions!$B:$AI,MATCH($B50&amp;"_slope",Conditions!$R$1:$AI$1,0)+16,FALSE)+VLOOKUP(CL$3,Conditions!$B:$AI,MATCH($B50&amp;"_intercept",Conditions!$R$1:$AI$1,0)+16,FALSE)),""),"")</f>
        <v/>
      </c>
      <c r="CM50" s="69" t="str">
        <f>IFERROR(IF(CM33,EXP(LN(CM33)*VLOOKUP(CM$3,Conditions!$B:$AI,MATCH($B50&amp;"_slope",Conditions!$R$1:$AI$1,0)+16,FALSE)+VLOOKUP(CM$3,Conditions!$B:$AI,MATCH($B50&amp;"_intercept",Conditions!$R$1:$AI$1,0)+16,FALSE)),""),"")</f>
        <v/>
      </c>
      <c r="CN50" s="69" t="str">
        <f>IFERROR(IF(CN33,EXP(LN(CN33)*VLOOKUP(CN$3,Conditions!$B:$AI,MATCH($B50&amp;"_slope",Conditions!$R$1:$AI$1,0)+16,FALSE)+VLOOKUP(CN$3,Conditions!$B:$AI,MATCH($B50&amp;"_intercept",Conditions!$R$1:$AI$1,0)+16,FALSE)),""),"")</f>
        <v/>
      </c>
      <c r="CO50" s="69" t="str">
        <f>IFERROR(IF(CO33,EXP(LN(CO33)*VLOOKUP(CO$3,Conditions!$B:$AI,MATCH($B50&amp;"_slope",Conditions!$R$1:$AI$1,0)+16,FALSE)+VLOOKUP(CO$3,Conditions!$B:$AI,MATCH($B50&amp;"_intercept",Conditions!$R$1:$AI$1,0)+16,FALSE)),""),"")</f>
        <v/>
      </c>
      <c r="CP50" s="69" t="str">
        <f>IFERROR(IF(CP33,EXP(LN(CP33)*VLOOKUP(CP$3,Conditions!$B:$AI,MATCH($B50&amp;"_slope",Conditions!$R$1:$AI$1,0)+16,FALSE)+VLOOKUP(CP$3,Conditions!$B:$AI,MATCH($B50&amp;"_intercept",Conditions!$R$1:$AI$1,0)+16,FALSE)),""),"")</f>
        <v/>
      </c>
      <c r="CQ50" s="69" t="str">
        <f>IFERROR(IF(CQ33,EXP(LN(CQ33)*VLOOKUP(CQ$3,Conditions!$B:$AI,MATCH($B50&amp;"_slope",Conditions!$R$1:$AI$1,0)+16,FALSE)+VLOOKUP(CQ$3,Conditions!$B:$AI,MATCH($B50&amp;"_intercept",Conditions!$R$1:$AI$1,0)+16,FALSE)),""),"")</f>
        <v/>
      </c>
      <c r="CR50" s="69" t="str">
        <f>IFERROR(IF(CR33,EXP(LN(CR33)*VLOOKUP(CR$3,Conditions!$B:$AI,MATCH($B50&amp;"_slope",Conditions!$R$1:$AI$1,0)+16,FALSE)+VLOOKUP(CR$3,Conditions!$B:$AI,MATCH($B50&amp;"_intercept",Conditions!$R$1:$AI$1,0)+16,FALSE)),""),"")</f>
        <v/>
      </c>
      <c r="CS50" s="69" t="str">
        <f>IFERROR(IF(CS33,EXP(LN(CS33)*VLOOKUP(CS$3,Conditions!$B:$AI,MATCH($B50&amp;"_slope",Conditions!$R$1:$AI$1,0)+16,FALSE)+VLOOKUP(CS$3,Conditions!$B:$AI,MATCH($B50&amp;"_intercept",Conditions!$R$1:$AI$1,0)+16,FALSE)),""),"")</f>
        <v/>
      </c>
      <c r="CT50" s="69" t="str">
        <f>IFERROR(IF(CT33,EXP(LN(CT33)*VLOOKUP(CT$3,Conditions!$B:$AI,MATCH($B50&amp;"_slope",Conditions!$R$1:$AI$1,0)+16,FALSE)+VLOOKUP(CT$3,Conditions!$B:$AI,MATCH($B50&amp;"_intercept",Conditions!$R$1:$AI$1,0)+16,FALSE)),""),"")</f>
        <v/>
      </c>
      <c r="CU50" s="69" t="str">
        <f>IFERROR(IF(CU33,EXP(LN(CU33)*VLOOKUP(CU$3,Conditions!$B:$AI,MATCH($B50&amp;"_slope",Conditions!$R$1:$AI$1,0)+16,FALSE)+VLOOKUP(CU$3,Conditions!$B:$AI,MATCH($B50&amp;"_intercept",Conditions!$R$1:$AI$1,0)+16,FALSE)),""),"")</f>
        <v/>
      </c>
      <c r="CV50" s="69" t="str">
        <f>IFERROR(IF(CV33,EXP(LN(CV33)*VLOOKUP(CV$3,Conditions!$B:$AI,MATCH($B50&amp;"_slope",Conditions!$R$1:$AI$1,0)+16,FALSE)+VLOOKUP(CV$3,Conditions!$B:$AI,MATCH($B50&amp;"_intercept",Conditions!$R$1:$AI$1,0)+16,FALSE)),""),"")</f>
        <v/>
      </c>
      <c r="CW50" s="69" t="str">
        <f>IFERROR(IF(CW33,EXP(LN(CW33)*VLOOKUP(CW$3,Conditions!$B:$AI,MATCH($B50&amp;"_slope",Conditions!$R$1:$AI$1,0)+16,FALSE)+VLOOKUP(CW$3,Conditions!$B:$AI,MATCH($B50&amp;"_intercept",Conditions!$R$1:$AI$1,0)+16,FALSE)),""),"")</f>
        <v/>
      </c>
      <c r="CX50" s="69" t="str">
        <f>IFERROR(IF(CX33,EXP(LN(CX33)*VLOOKUP(CX$3,Conditions!$B:$AI,MATCH($B50&amp;"_slope",Conditions!$R$1:$AI$1,0)+16,FALSE)+VLOOKUP(CX$3,Conditions!$B:$AI,MATCH($B50&amp;"_intercept",Conditions!$R$1:$AI$1,0)+16,FALSE)),""),"")</f>
        <v/>
      </c>
      <c r="CY50" s="69" t="str">
        <f>IFERROR(IF(CY33,EXP(LN(CY33)*VLOOKUP(CY$3,Conditions!$B:$AI,MATCH($B50&amp;"_slope",Conditions!$R$1:$AI$1,0)+16,FALSE)+VLOOKUP(CY$3,Conditions!$B:$AI,MATCH($B50&amp;"_intercept",Conditions!$R$1:$AI$1,0)+16,FALSE)),""),"")</f>
        <v/>
      </c>
      <c r="CZ50" s="69" t="str">
        <f>IFERROR(IF(CZ33,EXP(LN(CZ33)*VLOOKUP(CZ$3,Conditions!$B:$AI,MATCH($B50&amp;"_slope",Conditions!$R$1:$AI$1,0)+16,FALSE)+VLOOKUP(CZ$3,Conditions!$B:$AI,MATCH($B50&amp;"_intercept",Conditions!$R$1:$AI$1,0)+16,FALSE)),""),"")</f>
        <v/>
      </c>
      <c r="DA50" s="69" t="str">
        <f>IFERROR(IF(DA33,EXP(LN(DA33)*VLOOKUP(DA$3,Conditions!$B:$AI,MATCH($B50&amp;"_slope",Conditions!$R$1:$AI$1,0)+16,FALSE)+VLOOKUP(DA$3,Conditions!$B:$AI,MATCH($B50&amp;"_intercept",Conditions!$R$1:$AI$1,0)+16,FALSE)),""),"")</f>
        <v/>
      </c>
      <c r="DB50" s="69" t="str">
        <f>IFERROR(IF(DB33,EXP(LN(DB33)*VLOOKUP(DB$3,Conditions!$B:$AI,MATCH($B50&amp;"_slope",Conditions!$R$1:$AI$1,0)+16,FALSE)+VLOOKUP(DB$3,Conditions!$B:$AI,MATCH($B50&amp;"_intercept",Conditions!$R$1:$AI$1,0)+16,FALSE)),""),"")</f>
        <v/>
      </c>
      <c r="DC50" s="69" t="str">
        <f>IFERROR(IF(DC33,EXP(LN(DC33)*VLOOKUP(DC$3,Conditions!$B:$AI,MATCH($B50&amp;"_slope",Conditions!$R$1:$AI$1,0)+16,FALSE)+VLOOKUP(DC$3,Conditions!$B:$AI,MATCH($B50&amp;"_intercept",Conditions!$R$1:$AI$1,0)+16,FALSE)),""),"")</f>
        <v/>
      </c>
      <c r="DD50" s="69" t="str">
        <f>IFERROR(IF(DD33,EXP(LN(DD33)*VLOOKUP(DD$3,Conditions!$B:$AI,MATCH($B50&amp;"_slope",Conditions!$R$1:$AI$1,0)+16,FALSE)+VLOOKUP(DD$3,Conditions!$B:$AI,MATCH($B50&amp;"_intercept",Conditions!$R$1:$AI$1,0)+16,FALSE)),""),"")</f>
        <v/>
      </c>
      <c r="DE50" s="69" t="str">
        <f>IFERROR(IF(DE33,EXP(LN(DE33)*VLOOKUP(DE$3,Conditions!$B:$AI,MATCH($B50&amp;"_slope",Conditions!$R$1:$AI$1,0)+16,FALSE)+VLOOKUP(DE$3,Conditions!$B:$AI,MATCH($B50&amp;"_intercept",Conditions!$R$1:$AI$1,0)+16,FALSE)),""),"")</f>
        <v/>
      </c>
      <c r="DF50" s="69" t="str">
        <f>IFERROR(IF(DF33,EXP(LN(DF33)*VLOOKUP(DF$3,Conditions!$B:$AI,MATCH($B50&amp;"_slope",Conditions!$R$1:$AI$1,0)+16,FALSE)+VLOOKUP(DF$3,Conditions!$B:$AI,MATCH($B50&amp;"_intercept",Conditions!$R$1:$AI$1,0)+16,FALSE)),""),"")</f>
        <v/>
      </c>
      <c r="DG50" s="69" t="str">
        <f>IFERROR(IF(DG33,EXP(LN(DG33)*VLOOKUP(DG$3,Conditions!$B:$AI,MATCH($B50&amp;"_slope",Conditions!$R$1:$AI$1,0)+16,FALSE)+VLOOKUP(DG$3,Conditions!$B:$AI,MATCH($B50&amp;"_intercept",Conditions!$R$1:$AI$1,0)+16,FALSE)),""),"")</f>
        <v/>
      </c>
      <c r="DH50" s="69" t="str">
        <f>IFERROR(IF(DH33,EXP(LN(DH33)*VLOOKUP(DH$3,Conditions!$B:$AI,MATCH($B50&amp;"_slope",Conditions!$R$1:$AI$1,0)+16,FALSE)+VLOOKUP(DH$3,Conditions!$B:$AI,MATCH($B50&amp;"_intercept",Conditions!$R$1:$AI$1,0)+16,FALSE)),""),"")</f>
        <v/>
      </c>
      <c r="DI50" s="69" t="str">
        <f>IFERROR(IF(DI33,EXP(LN(DI33)*VLOOKUP(DI$3,Conditions!$B:$AI,MATCH($B50&amp;"_slope",Conditions!$R$1:$AI$1,0)+16,FALSE)+VLOOKUP(DI$3,Conditions!$B:$AI,MATCH($B50&amp;"_intercept",Conditions!$R$1:$AI$1,0)+16,FALSE)),""),"")</f>
        <v/>
      </c>
      <c r="DJ50" s="69" t="str">
        <f>IFERROR(IF(DJ33,EXP(LN(DJ33)*VLOOKUP(DJ$3,Conditions!$B:$AI,MATCH($B50&amp;"_slope",Conditions!$R$1:$AI$1,0)+16,FALSE)+VLOOKUP(DJ$3,Conditions!$B:$AI,MATCH($B50&amp;"_intercept",Conditions!$R$1:$AI$1,0)+16,FALSE)),""),"")</f>
        <v/>
      </c>
      <c r="DK50" s="69" t="str">
        <f>IFERROR(IF(DK33,EXP(LN(DK33)*VLOOKUP(DK$3,Conditions!$B:$AI,MATCH($B50&amp;"_slope",Conditions!$R$1:$AI$1,0)+16,FALSE)+VLOOKUP(DK$3,Conditions!$B:$AI,MATCH($B50&amp;"_intercept",Conditions!$R$1:$AI$1,0)+16,FALSE)),""),"")</f>
        <v/>
      </c>
      <c r="DL50" s="69" t="str">
        <f>IFERROR(IF(DL33,EXP(LN(DL33)*VLOOKUP(DL$3,Conditions!$B:$AI,MATCH($B50&amp;"_slope",Conditions!$R$1:$AI$1,0)+16,FALSE)+VLOOKUP(DL$3,Conditions!$B:$AI,MATCH($B50&amp;"_intercept",Conditions!$R$1:$AI$1,0)+16,FALSE)),""),"")</f>
        <v/>
      </c>
      <c r="DM50" s="69" t="str">
        <f>IFERROR(IF(DM33,EXP(LN(DM33)*VLOOKUP(DM$3,Conditions!$B:$AI,MATCH($B50&amp;"_slope",Conditions!$R$1:$AI$1,0)+16,FALSE)+VLOOKUP(DM$3,Conditions!$B:$AI,MATCH($B50&amp;"_intercept",Conditions!$R$1:$AI$1,0)+16,FALSE)),""),"")</f>
        <v/>
      </c>
      <c r="DN50" s="69" t="str">
        <f>IFERROR(IF(DN33,EXP(LN(DN33)*VLOOKUP(DN$3,Conditions!$B:$AI,MATCH($B50&amp;"_slope",Conditions!$R$1:$AI$1,0)+16,FALSE)+VLOOKUP(DN$3,Conditions!$B:$AI,MATCH($B50&amp;"_intercept",Conditions!$R$1:$AI$1,0)+16,FALSE)),""),"")</f>
        <v/>
      </c>
      <c r="DO50" s="69" t="str">
        <f>IFERROR(IF(DO33,EXP(LN(DO33)*VLOOKUP(DO$3,Conditions!$B:$AI,MATCH($B50&amp;"_slope",Conditions!$R$1:$AI$1,0)+16,FALSE)+VLOOKUP(DO$3,Conditions!$B:$AI,MATCH($B50&amp;"_intercept",Conditions!$R$1:$AI$1,0)+16,FALSE)),""),"")</f>
        <v/>
      </c>
      <c r="DP50" s="69" t="str">
        <f>IFERROR(IF(DP33,EXP(LN(DP33)*VLOOKUP(DP$3,Conditions!$B:$AI,MATCH($B50&amp;"_slope",Conditions!$R$1:$AI$1,0)+16,FALSE)+VLOOKUP(DP$3,Conditions!$B:$AI,MATCH($B50&amp;"_intercept",Conditions!$R$1:$AI$1,0)+16,FALSE)),""),"")</f>
        <v/>
      </c>
      <c r="DQ50" s="69" t="str">
        <f>IFERROR(IF(DQ33,EXP(LN(DQ33)*VLOOKUP(DQ$3,Conditions!$B:$AI,MATCH($B50&amp;"_slope",Conditions!$R$1:$AI$1,0)+16,FALSE)+VLOOKUP(DQ$3,Conditions!$B:$AI,MATCH($B50&amp;"_intercept",Conditions!$R$1:$AI$1,0)+16,FALSE)),""),"")</f>
        <v/>
      </c>
      <c r="DR50" s="69" t="str">
        <f>IFERROR(IF(DR33,EXP(LN(DR33)*VLOOKUP(DR$3,Conditions!$B:$AI,MATCH($B50&amp;"_slope",Conditions!$R$1:$AI$1,0)+16,FALSE)+VLOOKUP(DR$3,Conditions!$B:$AI,MATCH($B50&amp;"_intercept",Conditions!$R$1:$AI$1,0)+16,FALSE)),""),"")</f>
        <v/>
      </c>
      <c r="DS50" s="69" t="str">
        <f>IFERROR(IF(DS33,EXP(LN(DS33)*VLOOKUP(DS$3,Conditions!$B:$AI,MATCH($B50&amp;"_slope",Conditions!$R$1:$AI$1,0)+16,FALSE)+VLOOKUP(DS$3,Conditions!$B:$AI,MATCH($B50&amp;"_intercept",Conditions!$R$1:$AI$1,0)+16,FALSE)),""),"")</f>
        <v/>
      </c>
      <c r="DT50" s="69" t="str">
        <f>IFERROR(IF(DT33,EXP(LN(DT33)*VLOOKUP(DT$3,Conditions!$B:$AI,MATCH($B50&amp;"_slope",Conditions!$R$1:$AI$1,0)+16,FALSE)+VLOOKUP(DT$3,Conditions!$B:$AI,MATCH($B50&amp;"_intercept",Conditions!$R$1:$AI$1,0)+16,FALSE)),""),"")</f>
        <v/>
      </c>
      <c r="DU50" s="69" t="str">
        <f>IFERROR(IF(DU33,EXP(LN(DU33)*VLOOKUP(DU$3,Conditions!$B:$AI,MATCH($B50&amp;"_slope",Conditions!$R$1:$AI$1,0)+16,FALSE)+VLOOKUP(DU$3,Conditions!$B:$AI,MATCH($B50&amp;"_intercept",Conditions!$R$1:$AI$1,0)+16,FALSE)),""),"")</f>
        <v/>
      </c>
      <c r="DV50" s="69" t="str">
        <f>IFERROR(IF(DV33,EXP(LN(DV33)*VLOOKUP(DV$3,Conditions!$B:$AI,MATCH($B50&amp;"_slope",Conditions!$R$1:$AI$1,0)+16,FALSE)+VLOOKUP(DV$3,Conditions!$B:$AI,MATCH($B50&amp;"_intercept",Conditions!$R$1:$AI$1,0)+16,FALSE)),""),"")</f>
        <v/>
      </c>
      <c r="DW50" s="69" t="str">
        <f>IFERROR(IF(DW33,EXP(LN(DW33)*VLOOKUP(DW$3,Conditions!$B:$AI,MATCH($B50&amp;"_slope",Conditions!$R$1:$AI$1,0)+16,FALSE)+VLOOKUP(DW$3,Conditions!$B:$AI,MATCH($B50&amp;"_intercept",Conditions!$R$1:$AI$1,0)+16,FALSE)),""),"")</f>
        <v/>
      </c>
      <c r="DX50" s="69" t="str">
        <f>IFERROR(IF(DX33,EXP(LN(DX33)*VLOOKUP(DX$3,Conditions!$B:$AI,MATCH($B50&amp;"_slope",Conditions!$R$1:$AI$1,0)+16,FALSE)+VLOOKUP(DX$3,Conditions!$B:$AI,MATCH($B50&amp;"_intercept",Conditions!$R$1:$AI$1,0)+16,FALSE)),""),"")</f>
        <v/>
      </c>
      <c r="DZ50" s="56" t="str">
        <f t="shared" si="29"/>
        <v>1-propanol_RI</v>
      </c>
      <c r="EA50" s="69" t="str">
        <f>IFERROR(IF(EA32,EXP(LN(EA32)*VLOOKUP(EA$3,Conditions!$B:$AI,MATCH($B50&amp;"_slope",Conditions!$R$1:$AI$1,0)+16,FALSE)+VLOOKUP(EA$3,Conditions!$B:$AI,MATCH($B50&amp;"_intercept",Conditions!$R$1:$AI$1,0)+16,FALSE)),""),"")</f>
        <v/>
      </c>
      <c r="EB50" s="69" t="str">
        <f>IFERROR(IF(EB32,EXP(LN(EB32)*VLOOKUP(EB$3,Conditions!$B:$AI,MATCH($B50&amp;"_slope",Conditions!$R$1:$AI$1,0)+16,FALSE)+VLOOKUP(EB$3,Conditions!$B:$AI,MATCH($B50&amp;"_intercept",Conditions!$R$1:$AI$1,0)+16,FALSE)),""),"")</f>
        <v/>
      </c>
      <c r="EC50" s="69" t="str">
        <f>IFERROR(IF(EC32,EXP(LN(EC32)*VLOOKUP(EC$3,Conditions!$B:$AI,MATCH($B50&amp;"_slope",Conditions!$R$1:$AI$1,0)+16,FALSE)+VLOOKUP(EC$3,Conditions!$B:$AI,MATCH($B50&amp;"_intercept",Conditions!$R$1:$AI$1,0)+16,FALSE)),""),"")</f>
        <v/>
      </c>
      <c r="ED50" s="69" t="str">
        <f>IFERROR(IF(ED32,EXP(LN(ED32)*VLOOKUP(ED$3,Conditions!$B:$AI,MATCH($B50&amp;"_slope",Conditions!$R$1:$AI$1,0)+16,FALSE)+VLOOKUP(ED$3,Conditions!$B:$AI,MATCH($B50&amp;"_intercept",Conditions!$R$1:$AI$1,0)+16,FALSE)),""),"")</f>
        <v/>
      </c>
      <c r="EE50" s="69" t="str">
        <f>IFERROR(IF(EE32,EXP(LN(EE32)*VLOOKUP(EE$3,Conditions!$B:$AI,MATCH($B50&amp;"_slope",Conditions!$R$1:$AI$1,0)+16,FALSE)+VLOOKUP(EE$3,Conditions!$B:$AI,MATCH($B50&amp;"_intercept",Conditions!$R$1:$AI$1,0)+16,FALSE)),""),"")</f>
        <v/>
      </c>
      <c r="EF50" s="69" t="str">
        <f>IFERROR(IF(EF32,EXP(LN(EF32)*VLOOKUP(EF$3,Conditions!$B:$AI,MATCH($B50&amp;"_slope",Conditions!$R$1:$AI$1,0)+16,FALSE)+VLOOKUP(EF$3,Conditions!$B:$AI,MATCH($B50&amp;"_intercept",Conditions!$R$1:$AI$1,0)+16,FALSE)),""),"")</f>
        <v/>
      </c>
      <c r="EG50" s="69" t="str">
        <f>IFERROR(IF(EG32,EXP(LN(EG32)*VLOOKUP(EG$3,Conditions!$B:$AI,MATCH($B50&amp;"_slope",Conditions!$R$1:$AI$1,0)+16,FALSE)+VLOOKUP(EG$3,Conditions!$B:$AI,MATCH($B50&amp;"_intercept",Conditions!$R$1:$AI$1,0)+16,FALSE)),""),"")</f>
        <v/>
      </c>
      <c r="EH50" s="69" t="str">
        <f>IFERROR(IF(EH32,EXP(LN(EH32)*VLOOKUP(EH$3,Conditions!$B:$AI,MATCH($B50&amp;"_slope",Conditions!$R$1:$AI$1,0)+16,FALSE)+VLOOKUP(EH$3,Conditions!$B:$AI,MATCH($B50&amp;"_intercept",Conditions!$R$1:$AI$1,0)+16,FALSE)),""),"")</f>
        <v/>
      </c>
      <c r="EI50" s="69" t="str">
        <f>IFERROR(IF(EI32,EXP(LN(EI32)*VLOOKUP(EI$3,Conditions!$B:$AI,MATCH($B50&amp;"_slope",Conditions!$R$1:$AI$1,0)+16,FALSE)+VLOOKUP(EI$3,Conditions!$B:$AI,MATCH($B50&amp;"_intercept",Conditions!$R$1:$AI$1,0)+16,FALSE)),""),"")</f>
        <v/>
      </c>
      <c r="EJ50" s="69" t="str">
        <f>IFERROR(IF(EJ32,EXP(LN(EJ32)*VLOOKUP(EJ$3,Conditions!$B:$AI,MATCH($B50&amp;"_slope",Conditions!$R$1:$AI$1,0)+16,FALSE)+VLOOKUP(EJ$3,Conditions!$B:$AI,MATCH($B50&amp;"_intercept",Conditions!$R$1:$AI$1,0)+16,FALSE)),""),"")</f>
        <v/>
      </c>
      <c r="EK50" s="69" t="str">
        <f>IFERROR(IF(EK32,EXP(LN(EK32)*VLOOKUP(EK$3,Conditions!$B:$AI,MATCH($B50&amp;"_slope",Conditions!$R$1:$AI$1,0)+16,FALSE)+VLOOKUP(EK$3,Conditions!$B:$AI,MATCH($B50&amp;"_intercept",Conditions!$R$1:$AI$1,0)+16,FALSE)),""),"")</f>
        <v/>
      </c>
      <c r="EL50" s="69" t="str">
        <f>IFERROR(IF(EL32,EXP(LN(EL32)*VLOOKUP(EL$3,Conditions!$B:$AI,MATCH($B50&amp;"_slope",Conditions!$R$1:$AI$1,0)+16,FALSE)+VLOOKUP(EL$3,Conditions!$B:$AI,MATCH($B50&amp;"_intercept",Conditions!$R$1:$AI$1,0)+16,FALSE)),""),"")</f>
        <v/>
      </c>
      <c r="EM50" s="69" t="str">
        <f>IFERROR(IF(EM32,EXP(LN(EM32)*VLOOKUP(EM$3,Conditions!$B:$AI,MATCH($B50&amp;"_slope",Conditions!$R$1:$AI$1,0)+16,FALSE)+VLOOKUP(EM$3,Conditions!$B:$AI,MATCH($B50&amp;"_intercept",Conditions!$R$1:$AI$1,0)+16,FALSE)),""),"")</f>
        <v/>
      </c>
      <c r="EN50" s="69"/>
      <c r="EO50" s="69"/>
      <c r="EP50" s="69"/>
    </row>
    <row r="51" spans="1:146" s="58" customFormat="1" x14ac:dyDescent="0.2">
      <c r="A51" s="64"/>
      <c r="B51" s="49" t="str">
        <f t="shared" si="30"/>
        <v>methanol_RI</v>
      </c>
      <c r="C51" s="78">
        <v>1</v>
      </c>
      <c r="D51" s="69" t="str">
        <f>IFERROR(IF(D33,EXP(LN(D33)*VLOOKUP(D$3,Conditions!$B:$AI,MATCH($B51&amp;"_slope",Conditions!$R$1:$AI$1,0)+16,FALSE)+VLOOKUP(D$3,Conditions!$B:$AI,MATCH($B51&amp;"_intercept",Conditions!$R$1:$AI$1,0)+16,FALSE)),""),"")</f>
        <v/>
      </c>
      <c r="E51" s="69" t="str">
        <f>IFERROR(IF(E33,EXP(LN(E33)*VLOOKUP(E$3,Conditions!$B:$AI,MATCH($B51&amp;"_slope",Conditions!$R$1:$AI$1,0)+16,FALSE)+VLOOKUP(E$3,Conditions!$B:$AI,MATCH($B51&amp;"_intercept",Conditions!$R$1:$AI$1,0)+16,FALSE)),""),"")</f>
        <v/>
      </c>
      <c r="F51" s="69" t="str">
        <f>IFERROR(IF(F33,EXP(LN(F33)*VLOOKUP(F$3,Conditions!$B:$AI,MATCH($B51&amp;"_slope",Conditions!$R$1:$AI$1,0)+16,FALSE)+VLOOKUP(F$3,Conditions!$B:$AI,MATCH($B51&amp;"_intercept",Conditions!$R$1:$AI$1,0)+16,FALSE)),""),"")</f>
        <v/>
      </c>
      <c r="G51" s="69" t="str">
        <f>IFERROR(IF(G33,EXP(LN(G33)*VLOOKUP(G$3,Conditions!$B:$AI,MATCH($B51&amp;"_slope",Conditions!$R$1:$AI$1,0)+16,FALSE)+VLOOKUP(G$3,Conditions!$B:$AI,MATCH($B51&amp;"_intercept",Conditions!$R$1:$AI$1,0)+16,FALSE)),""),"")</f>
        <v/>
      </c>
      <c r="H51" s="69" t="str">
        <f>IFERROR(IF(H33,EXP(LN(H33)*VLOOKUP(H$3,Conditions!$B:$AI,MATCH($B51&amp;"_slope",Conditions!$R$1:$AI$1,0)+16,FALSE)+VLOOKUP(H$3,Conditions!$B:$AI,MATCH($B51&amp;"_intercept",Conditions!$R$1:$AI$1,0)+16,FALSE)),""),"")</f>
        <v/>
      </c>
      <c r="I51" s="69" t="str">
        <f>IFERROR(IF(I33,EXP(LN(I33)*VLOOKUP(I$3,Conditions!$B:$AI,MATCH($B51&amp;"_slope",Conditions!$R$1:$AI$1,0)+16,FALSE)+VLOOKUP(I$3,Conditions!$B:$AI,MATCH($B51&amp;"_intercept",Conditions!$R$1:$AI$1,0)+16,FALSE)),""),"")</f>
        <v/>
      </c>
      <c r="J51" s="69" t="str">
        <f>IFERROR(IF(J33,EXP(LN(J33)*VLOOKUP(J$3,Conditions!$B:$AI,MATCH($B51&amp;"_slope",Conditions!$R$1:$AI$1,0)+16,FALSE)+VLOOKUP(J$3,Conditions!$B:$AI,MATCH($B51&amp;"_intercept",Conditions!$R$1:$AI$1,0)+16,FALSE)),""),"")</f>
        <v/>
      </c>
      <c r="K51" s="69" t="str">
        <f>IFERROR(IF(K33,EXP(LN(K33)*VLOOKUP(K$3,Conditions!$B:$AI,MATCH($B51&amp;"_slope",Conditions!$R$1:$AI$1,0)+16,FALSE)+VLOOKUP(K$3,Conditions!$B:$AI,MATCH($B51&amp;"_intercept",Conditions!$R$1:$AI$1,0)+16,FALSE)),""),"")</f>
        <v/>
      </c>
      <c r="L51" s="69" t="str">
        <f>IFERROR(IF(L33,EXP(LN(L33)*VLOOKUP(L$3,Conditions!$B:$AI,MATCH($B51&amp;"_slope",Conditions!$R$1:$AI$1,0)+16,FALSE)+VLOOKUP(L$3,Conditions!$B:$AI,MATCH($B51&amp;"_intercept",Conditions!$R$1:$AI$1,0)+16,FALSE)),""),"")</f>
        <v/>
      </c>
      <c r="M51" s="69" t="str">
        <f>IFERROR(IF(M33,EXP(LN(M33)*VLOOKUP(M$3,Conditions!$B:$AI,MATCH($B51&amp;"_slope",Conditions!$R$1:$AI$1,0)+16,FALSE)+VLOOKUP(M$3,Conditions!$B:$AI,MATCH($B51&amp;"_intercept",Conditions!$R$1:$AI$1,0)+16,FALSE)),""),"")</f>
        <v/>
      </c>
      <c r="N51" s="69" t="str">
        <f>IFERROR(IF(N33,EXP(LN(N33)*VLOOKUP(N$3,Conditions!$B:$AI,MATCH($B51&amp;"_slope",Conditions!$R$1:$AI$1,0)+16,FALSE)+VLOOKUP(N$3,Conditions!$B:$AI,MATCH($B51&amp;"_intercept",Conditions!$R$1:$AI$1,0)+16,FALSE)),""),"")</f>
        <v/>
      </c>
      <c r="O51" s="69" t="str">
        <f>IFERROR(IF(O33,EXP(LN(O33)*VLOOKUP(O$3,Conditions!$B:$AI,MATCH($B51&amp;"_slope",Conditions!$R$1:$AI$1,0)+16,FALSE)+VLOOKUP(O$3,Conditions!$B:$AI,MATCH($B51&amp;"_intercept",Conditions!$R$1:$AI$1,0)+16,FALSE)),""),"")</f>
        <v/>
      </c>
      <c r="P51" s="69" t="str">
        <f>IFERROR(IF(P33,EXP(LN(P33)*VLOOKUP(P$3,Conditions!$B:$AI,MATCH($B51&amp;"_slope",Conditions!$R$1:$AI$1,0)+16,FALSE)+VLOOKUP(P$3,Conditions!$B:$AI,MATCH($B51&amp;"_intercept",Conditions!$R$1:$AI$1,0)+16,FALSE)),""),"")</f>
        <v/>
      </c>
      <c r="Q51" s="69" t="str">
        <f>IFERROR(IF(Q33,EXP(LN(Q33)*VLOOKUP(Q$3,Conditions!$B:$AI,MATCH($B51&amp;"_slope",Conditions!$R$1:$AI$1,0)+16,FALSE)+VLOOKUP(Q$3,Conditions!$B:$AI,MATCH($B51&amp;"_intercept",Conditions!$R$1:$AI$1,0)+16,FALSE)),""),"")</f>
        <v/>
      </c>
      <c r="R51" s="69" t="str">
        <f>IFERROR(IF(R33,EXP(LN(R33)*VLOOKUP(R$3,Conditions!$B:$AI,MATCH($B51&amp;"_slope",Conditions!$R$1:$AI$1,0)+16,FALSE)+VLOOKUP(R$3,Conditions!$B:$AI,MATCH($B51&amp;"_intercept",Conditions!$R$1:$AI$1,0)+16,FALSE)),""),"")</f>
        <v/>
      </c>
      <c r="S51" s="69" t="str">
        <f>IFERROR(IF(S33,EXP(LN(S33)*VLOOKUP(S$3,Conditions!$B:$AI,MATCH($B51&amp;"_slope",Conditions!$R$1:$AI$1,0)+16,FALSE)+VLOOKUP(S$3,Conditions!$B:$AI,MATCH($B51&amp;"_intercept",Conditions!$R$1:$AI$1,0)+16,FALSE)),""),"")</f>
        <v/>
      </c>
      <c r="T51" s="69" t="str">
        <f>IFERROR(IF(T33,EXP(LN(T33)*VLOOKUP(T$3,Conditions!$B:$AI,MATCH($B51&amp;"_slope",Conditions!$R$1:$AI$1,0)+16,FALSE)+VLOOKUP(T$3,Conditions!$B:$AI,MATCH($B51&amp;"_intercept",Conditions!$R$1:$AI$1,0)+16,FALSE)),""),"")</f>
        <v/>
      </c>
      <c r="U51" s="69" t="str">
        <f>IFERROR(IF(U33,EXP(LN(U33)*VLOOKUP(U$3,Conditions!$B:$AI,MATCH($B51&amp;"_slope",Conditions!$R$1:$AI$1,0)+16,FALSE)+VLOOKUP(U$3,Conditions!$B:$AI,MATCH($B51&amp;"_intercept",Conditions!$R$1:$AI$1,0)+16,FALSE)),""),"")</f>
        <v/>
      </c>
      <c r="V51" s="69" t="str">
        <f>IFERROR(IF(V33,EXP(LN(V33)*VLOOKUP(V$3,Conditions!$B:$AI,MATCH($B51&amp;"_slope",Conditions!$R$1:$AI$1,0)+16,FALSE)+VLOOKUP(V$3,Conditions!$B:$AI,MATCH($B51&amp;"_intercept",Conditions!$R$1:$AI$1,0)+16,FALSE)),""),"")</f>
        <v/>
      </c>
      <c r="W51" s="69" t="str">
        <f>IFERROR(IF(W33,EXP(LN(W33)*VLOOKUP(W$3,Conditions!$B:$AI,MATCH($B51&amp;"_slope",Conditions!$R$1:$AI$1,0)+16,FALSE)+VLOOKUP(W$3,Conditions!$B:$AI,MATCH($B51&amp;"_intercept",Conditions!$R$1:$AI$1,0)+16,FALSE)),""),"")</f>
        <v/>
      </c>
      <c r="X51" s="69" t="str">
        <f>IFERROR(IF(X33,EXP(LN(X33)*VLOOKUP(X$3,Conditions!$B:$AI,MATCH($B51&amp;"_slope",Conditions!$R$1:$AI$1,0)+16,FALSE)+VLOOKUP(X$3,Conditions!$B:$AI,MATCH($B51&amp;"_intercept",Conditions!$R$1:$AI$1,0)+16,FALSE)),""),"")</f>
        <v/>
      </c>
      <c r="Y51" s="69" t="str">
        <f>IFERROR(IF(Y33,EXP(LN(Y33)*VLOOKUP(Y$3,Conditions!$B:$AI,MATCH($B51&amp;"_slope",Conditions!$R$1:$AI$1,0)+16,FALSE)+VLOOKUP(Y$3,Conditions!$B:$AI,MATCH($B51&amp;"_intercept",Conditions!$R$1:$AI$1,0)+16,FALSE)),""),"")</f>
        <v/>
      </c>
      <c r="Z51" s="69" t="str">
        <f>IFERROR(IF(Z33,EXP(LN(Z33)*VLOOKUP(Z$3,Conditions!$B:$AI,MATCH($B51&amp;"_slope",Conditions!$R$1:$AI$1,0)+16,FALSE)+VLOOKUP(Z$3,Conditions!$B:$AI,MATCH($B51&amp;"_intercept",Conditions!$R$1:$AI$1,0)+16,FALSE)),""),"")</f>
        <v/>
      </c>
      <c r="AA51" s="69" t="str">
        <f>IFERROR(IF(AA33,EXP(LN(AA33)*VLOOKUP(AA$3,Conditions!$B:$AI,MATCH($B51&amp;"_slope",Conditions!$R$1:$AI$1,0)+16,FALSE)+VLOOKUP(AA$3,Conditions!$B:$AI,MATCH($B51&amp;"_intercept",Conditions!$R$1:$AI$1,0)+16,FALSE)),""),"")</f>
        <v/>
      </c>
      <c r="AB51" s="69" t="str">
        <f>IFERROR(IF(AB33,EXP(LN(AB33)*VLOOKUP(AB$3,Conditions!$B:$AI,MATCH($B51&amp;"_slope",Conditions!$R$1:$AI$1,0)+16,FALSE)+VLOOKUP(AB$3,Conditions!$B:$AI,MATCH($B51&amp;"_intercept",Conditions!$R$1:$AI$1,0)+16,FALSE)),""),"")</f>
        <v/>
      </c>
      <c r="AC51" s="69" t="str">
        <f>IFERROR(IF(AC33,EXP(LN(AC33)*VLOOKUP(AC$3,Conditions!$B:$AI,MATCH($B51&amp;"_slope",Conditions!$R$1:$AI$1,0)+16,FALSE)+VLOOKUP(AC$3,Conditions!$B:$AI,MATCH($B51&amp;"_intercept",Conditions!$R$1:$AI$1,0)+16,FALSE)),""),"")</f>
        <v/>
      </c>
      <c r="AD51" s="69" t="str">
        <f>IFERROR(IF(AD33,EXP(LN(AD33)*VLOOKUP(AD$3,Conditions!$B:$AI,MATCH($B51&amp;"_slope",Conditions!$R$1:$AI$1,0)+16,FALSE)+VLOOKUP(AD$3,Conditions!$B:$AI,MATCH($B51&amp;"_intercept",Conditions!$R$1:$AI$1,0)+16,FALSE)),""),"")</f>
        <v/>
      </c>
      <c r="AE51" s="69" t="str">
        <f>IFERROR(IF(AE33,EXP(LN(AE33)*VLOOKUP(AE$3,Conditions!$B:$AI,MATCH($B51&amp;"_slope",Conditions!$R$1:$AI$1,0)+16,FALSE)+VLOOKUP(AE$3,Conditions!$B:$AI,MATCH($B51&amp;"_intercept",Conditions!$R$1:$AI$1,0)+16,FALSE)),""),"")</f>
        <v/>
      </c>
      <c r="AF51" s="69" t="str">
        <f>IFERROR(IF(AF33,EXP(LN(AF33)*VLOOKUP(AF$3,Conditions!$B:$AI,MATCH($B51&amp;"_slope",Conditions!$R$1:$AI$1,0)+16,FALSE)+VLOOKUP(AF$3,Conditions!$B:$AI,MATCH($B51&amp;"_intercept",Conditions!$R$1:$AI$1,0)+16,FALSE)),""),"")</f>
        <v/>
      </c>
      <c r="AG51" s="69" t="str">
        <f>IFERROR(IF(AG33,EXP(LN(AG33)*VLOOKUP(AG$3,Conditions!$B:$AI,MATCH($B51&amp;"_slope",Conditions!$R$1:$AI$1,0)+16,FALSE)+VLOOKUP(AG$3,Conditions!$B:$AI,MATCH($B51&amp;"_intercept",Conditions!$R$1:$AI$1,0)+16,FALSE)),""),"")</f>
        <v/>
      </c>
      <c r="AH51" s="69" t="str">
        <f>IFERROR(IF(AH33,EXP(LN(AH33)*VLOOKUP(AH$3,Conditions!$B:$AI,MATCH($B51&amp;"_slope",Conditions!$R$1:$AI$1,0)+16,FALSE)+VLOOKUP(AH$3,Conditions!$B:$AI,MATCH($B51&amp;"_intercept",Conditions!$R$1:$AI$1,0)+16,FALSE)),""),"")</f>
        <v/>
      </c>
      <c r="AI51" s="69" t="str">
        <f>IFERROR(IF(AI33,EXP(LN(AI33)*VLOOKUP(AI$3,Conditions!$B:$AI,MATCH($B51&amp;"_slope",Conditions!$R$1:$AI$1,0)+16,FALSE)+VLOOKUP(AI$3,Conditions!$B:$AI,MATCH($B51&amp;"_intercept",Conditions!$R$1:$AI$1,0)+16,FALSE)),""),"")</f>
        <v/>
      </c>
      <c r="AJ51" s="69" t="str">
        <f>IFERROR(IF(AJ33,EXP(LN(AJ33)*VLOOKUP(AJ$3,Conditions!$B:$AI,MATCH($B51&amp;"_slope",Conditions!$R$1:$AI$1,0)+16,FALSE)+VLOOKUP(AJ$3,Conditions!$B:$AI,MATCH($B51&amp;"_intercept",Conditions!$R$1:$AI$1,0)+16,FALSE)),""),"")</f>
        <v/>
      </c>
      <c r="AK51" s="69" t="str">
        <f>IFERROR(IF(AK33,EXP(LN(AK33)*VLOOKUP(AK$3,Conditions!$B:$AI,MATCH($B51&amp;"_slope",Conditions!$R$1:$AI$1,0)+16,FALSE)+VLOOKUP(AK$3,Conditions!$B:$AI,MATCH($B51&amp;"_intercept",Conditions!$R$1:$AI$1,0)+16,FALSE)),""),"")</f>
        <v/>
      </c>
      <c r="AL51" s="69" t="str">
        <f>IFERROR(IF(AL33,EXP(LN(AL33)*VLOOKUP(AL$3,Conditions!$B:$AI,MATCH($B51&amp;"_slope",Conditions!$R$1:$AI$1,0)+16,FALSE)+VLOOKUP(AL$3,Conditions!$B:$AI,MATCH($B51&amp;"_intercept",Conditions!$R$1:$AI$1,0)+16,FALSE)),""),"")</f>
        <v/>
      </c>
      <c r="AM51" s="69" t="str">
        <f>IFERROR(IF(AM33,EXP(LN(AM33)*VLOOKUP(AM$3,Conditions!$B:$AI,MATCH($B51&amp;"_slope",Conditions!$R$1:$AI$1,0)+16,FALSE)+VLOOKUP(AM$3,Conditions!$B:$AI,MATCH($B51&amp;"_intercept",Conditions!$R$1:$AI$1,0)+16,FALSE)),""),"")</f>
        <v/>
      </c>
      <c r="AN51" s="69" t="str">
        <f>IFERROR(IF(AN33,EXP(LN(AN33)*VLOOKUP(AN$3,Conditions!$B:$AI,MATCH($B51&amp;"_slope",Conditions!$R$1:$AI$1,0)+16,FALSE)+VLOOKUP(AN$3,Conditions!$B:$AI,MATCH($B51&amp;"_intercept",Conditions!$R$1:$AI$1,0)+16,FALSE)),""),"")</f>
        <v/>
      </c>
      <c r="AO51" s="69" t="str">
        <f>IFERROR(IF(AO33,EXP(LN(AO33)*VLOOKUP(AO$3,Conditions!$B:$AI,MATCH($B51&amp;"_slope",Conditions!$R$1:$AI$1,0)+16,FALSE)+VLOOKUP(AO$3,Conditions!$B:$AI,MATCH($B51&amp;"_intercept",Conditions!$R$1:$AI$1,0)+16,FALSE)),""),"")</f>
        <v/>
      </c>
      <c r="AP51" s="69" t="str">
        <f>IFERROR(IF(AP33,EXP(LN(AP33)*VLOOKUP(AP$3,Conditions!$B:$AI,MATCH($B51&amp;"_slope",Conditions!$R$1:$AI$1,0)+16,FALSE)+VLOOKUP(AP$3,Conditions!$B:$AI,MATCH($B51&amp;"_intercept",Conditions!$R$1:$AI$1,0)+16,FALSE)),""),"")</f>
        <v/>
      </c>
      <c r="AQ51" s="69" t="str">
        <f>IFERROR(IF(AQ33,EXP(LN(AQ33)*VLOOKUP(AQ$3,Conditions!$B:$AI,MATCH($B51&amp;"_slope",Conditions!$R$1:$AI$1,0)+16,FALSE)+VLOOKUP(AQ$3,Conditions!$B:$AI,MATCH($B51&amp;"_intercept",Conditions!$R$1:$AI$1,0)+16,FALSE)),""),"")</f>
        <v/>
      </c>
      <c r="AR51" s="69" t="str">
        <f>IFERROR(IF(AR33,EXP(LN(AR33)*VLOOKUP(AR$3,Conditions!$B:$AI,MATCH($B51&amp;"_slope",Conditions!$R$1:$AI$1,0)+16,FALSE)+VLOOKUP(AR$3,Conditions!$B:$AI,MATCH($B51&amp;"_intercept",Conditions!$R$1:$AI$1,0)+16,FALSE)),""),"")</f>
        <v/>
      </c>
      <c r="AS51" s="69" t="str">
        <f>IFERROR(IF(AS33,EXP(LN(AS33)*VLOOKUP(AS$3,Conditions!$B:$AI,MATCH($B51&amp;"_slope",Conditions!$R$1:$AI$1,0)+16,FALSE)+VLOOKUP(AS$3,Conditions!$B:$AI,MATCH($B51&amp;"_intercept",Conditions!$R$1:$AI$1,0)+16,FALSE)),""),"")</f>
        <v/>
      </c>
      <c r="AT51" s="69" t="str">
        <f>IFERROR(IF(AT33,EXP(LN(AT33)*VLOOKUP(AT$3,Conditions!$B:$AI,MATCH($B51&amp;"_slope",Conditions!$R$1:$AI$1,0)+16,FALSE)+VLOOKUP(AT$3,Conditions!$B:$AI,MATCH($B51&amp;"_intercept",Conditions!$R$1:$AI$1,0)+16,FALSE)),""),"")</f>
        <v/>
      </c>
      <c r="AU51" s="69" t="str">
        <f>IFERROR(IF(AU33,EXP(LN(AU33)*VLOOKUP(AU$3,Conditions!$B:$AI,MATCH($B51&amp;"_slope",Conditions!$R$1:$AI$1,0)+16,FALSE)+VLOOKUP(AU$3,Conditions!$B:$AI,MATCH($B51&amp;"_intercept",Conditions!$R$1:$AI$1,0)+16,FALSE)),""),"")</f>
        <v/>
      </c>
      <c r="AV51" s="69" t="str">
        <f>IFERROR(IF(AV33,EXP(LN(AV33)*VLOOKUP(AV$3,Conditions!$B:$AI,MATCH($B51&amp;"_slope",Conditions!$R$1:$AI$1,0)+16,FALSE)+VLOOKUP(AV$3,Conditions!$B:$AI,MATCH($B51&amp;"_intercept",Conditions!$R$1:$AI$1,0)+16,FALSE)),""),"")</f>
        <v/>
      </c>
      <c r="AW51" s="69" t="str">
        <f>IFERROR(IF(AW33,EXP(LN(AW33)*VLOOKUP(AW$3,Conditions!$B:$AI,MATCH($B51&amp;"_slope",Conditions!$R$1:$AI$1,0)+16,FALSE)+VLOOKUP(AW$3,Conditions!$B:$AI,MATCH($B51&amp;"_intercept",Conditions!$R$1:$AI$1,0)+16,FALSE)),""),"")</f>
        <v/>
      </c>
      <c r="AX51" s="69" t="str">
        <f>IFERROR(IF(AX33,EXP(LN(AX33)*VLOOKUP(AX$3,Conditions!$B:$AI,MATCH($B51&amp;"_slope",Conditions!$R$1:$AI$1,0)+16,FALSE)+VLOOKUP(AX$3,Conditions!$B:$AI,MATCH($B51&amp;"_intercept",Conditions!$R$1:$AI$1,0)+16,FALSE)),""),"")</f>
        <v/>
      </c>
      <c r="AY51" s="69" t="str">
        <f>IFERROR(IF(AY33,EXP(LN(AY33)*VLOOKUP(AY$3,Conditions!$B:$AI,MATCH($B51&amp;"_slope",Conditions!$R$1:$AI$1,0)+16,FALSE)+VLOOKUP(AY$3,Conditions!$B:$AI,MATCH($B51&amp;"_intercept",Conditions!$R$1:$AI$1,0)+16,FALSE)),""),"")</f>
        <v/>
      </c>
      <c r="AZ51" s="69" t="str">
        <f>IFERROR(IF(AZ33,EXP(LN(AZ33)*VLOOKUP(AZ$3,Conditions!$B:$AI,MATCH($B51&amp;"_slope",Conditions!$R$1:$AI$1,0)+16,FALSE)+VLOOKUP(AZ$3,Conditions!$B:$AI,MATCH($B51&amp;"_intercept",Conditions!$R$1:$AI$1,0)+16,FALSE)),""),"")</f>
        <v/>
      </c>
      <c r="BA51" s="69" t="str">
        <f>IFERROR(IF(BA33,EXP(LN(BA33)*VLOOKUP(BA$3,Conditions!$B:$AI,MATCH($B51&amp;"_slope",Conditions!$R$1:$AI$1,0)+16,FALSE)+VLOOKUP(BA$3,Conditions!$B:$AI,MATCH($B51&amp;"_intercept",Conditions!$R$1:$AI$1,0)+16,FALSE)),""),"")</f>
        <v/>
      </c>
      <c r="BB51" s="69" t="str">
        <f>IFERROR(IF(BB33,EXP(LN(BB33)*VLOOKUP(BB$3,Conditions!$B:$AI,MATCH($B51&amp;"_slope",Conditions!$R$1:$AI$1,0)+16,FALSE)+VLOOKUP(BB$3,Conditions!$B:$AI,MATCH($B51&amp;"_intercept",Conditions!$R$1:$AI$1,0)+16,FALSE)),""),"")</f>
        <v/>
      </c>
      <c r="BC51" s="69" t="str">
        <f>IFERROR(IF(BC33,EXP(LN(BC33)*VLOOKUP(BC$3,Conditions!$B:$AI,MATCH($B51&amp;"_slope",Conditions!$R$1:$AI$1,0)+16,FALSE)+VLOOKUP(BC$3,Conditions!$B:$AI,MATCH($B51&amp;"_intercept",Conditions!$R$1:$AI$1,0)+16,FALSE)),""),"")</f>
        <v/>
      </c>
      <c r="BD51" s="69" t="str">
        <f>IFERROR(IF(BD33,EXP(LN(BD33)*VLOOKUP(BD$3,Conditions!$B:$AI,MATCH($B51&amp;"_slope",Conditions!$R$1:$AI$1,0)+16,FALSE)+VLOOKUP(BD$3,Conditions!$B:$AI,MATCH($B51&amp;"_intercept",Conditions!$R$1:$AI$1,0)+16,FALSE)),""),"")</f>
        <v/>
      </c>
      <c r="BE51" s="69" t="str">
        <f>IFERROR(IF(BE33,EXP(LN(BE33)*VLOOKUP(BE$3,Conditions!$B:$AI,MATCH($B51&amp;"_slope",Conditions!$R$1:$AI$1,0)+16,FALSE)+VLOOKUP(BE$3,Conditions!$B:$AI,MATCH($B51&amp;"_intercept",Conditions!$R$1:$AI$1,0)+16,FALSE)),""),"")</f>
        <v/>
      </c>
      <c r="BF51" s="69" t="str">
        <f>IFERROR(IF(BF33,EXP(LN(BF33)*VLOOKUP(BF$3,Conditions!$B:$AI,MATCH($B51&amp;"_slope",Conditions!$R$1:$AI$1,0)+16,FALSE)+VLOOKUP(BF$3,Conditions!$B:$AI,MATCH($B51&amp;"_intercept",Conditions!$R$1:$AI$1,0)+16,FALSE)),""),"")</f>
        <v/>
      </c>
      <c r="BG51" s="69" t="str">
        <f>IFERROR(IF(BG33,EXP(LN(BG33)*VLOOKUP(BG$3,Conditions!$B:$AI,MATCH($B51&amp;"_slope",Conditions!$R$1:$AI$1,0)+16,FALSE)+VLOOKUP(BG$3,Conditions!$B:$AI,MATCH($B51&amp;"_intercept",Conditions!$R$1:$AI$1,0)+16,FALSE)),""),"")</f>
        <v/>
      </c>
      <c r="BH51" s="69" t="str">
        <f>IFERROR(IF(BH33,EXP(LN(BH33)*VLOOKUP(BH$3,Conditions!$B:$AI,MATCH($B51&amp;"_slope",Conditions!$R$1:$AI$1,0)+16,FALSE)+VLOOKUP(BH$3,Conditions!$B:$AI,MATCH($B51&amp;"_intercept",Conditions!$R$1:$AI$1,0)+16,FALSE)),""),"")</f>
        <v/>
      </c>
      <c r="BI51" s="69" t="str">
        <f>IFERROR(IF(BI33,EXP(LN(BI33)*VLOOKUP(BI$3,Conditions!$B:$AI,MATCH($B51&amp;"_slope",Conditions!$R$1:$AI$1,0)+16,FALSE)+VLOOKUP(BI$3,Conditions!$B:$AI,MATCH($B51&amp;"_intercept",Conditions!$R$1:$AI$1,0)+16,FALSE)),""),"")</f>
        <v/>
      </c>
      <c r="BJ51" s="69" t="str">
        <f>IFERROR(IF(BJ33,EXP(LN(BJ33)*VLOOKUP(BJ$3,Conditions!$B:$AI,MATCH($B51&amp;"_slope",Conditions!$R$1:$AI$1,0)+16,FALSE)+VLOOKUP(BJ$3,Conditions!$B:$AI,MATCH($B51&amp;"_intercept",Conditions!$R$1:$AI$1,0)+16,FALSE)),""),"")</f>
        <v/>
      </c>
      <c r="BK51" s="69" t="str">
        <f>IFERROR(IF(BK33,EXP(LN(BK33)*VLOOKUP(BK$3,Conditions!$B:$AI,MATCH($B51&amp;"_slope",Conditions!$R$1:$AI$1,0)+16,FALSE)+VLOOKUP(BK$3,Conditions!$B:$AI,MATCH($B51&amp;"_intercept",Conditions!$R$1:$AI$1,0)+16,FALSE)),""),"")</f>
        <v/>
      </c>
      <c r="BL51" s="69" t="str">
        <f>IFERROR(IF(BL33,EXP(LN(BL33)*VLOOKUP(BL$3,Conditions!$B:$AI,MATCH($B51&amp;"_slope",Conditions!$R$1:$AI$1,0)+16,FALSE)+VLOOKUP(BL$3,Conditions!$B:$AI,MATCH($B51&amp;"_intercept",Conditions!$R$1:$AI$1,0)+16,FALSE)),""),"")</f>
        <v/>
      </c>
      <c r="BM51" s="69" t="str">
        <f>IFERROR(IF(BM33,EXP(LN(BM33)*VLOOKUP(BM$3,Conditions!$B:$AI,MATCH($B51&amp;"_slope",Conditions!$R$1:$AI$1,0)+16,FALSE)+VLOOKUP(BM$3,Conditions!$B:$AI,MATCH($B51&amp;"_intercept",Conditions!$R$1:$AI$1,0)+16,FALSE)),""),"")</f>
        <v/>
      </c>
      <c r="BN51" s="69" t="str">
        <f>IFERROR(IF(BN33,EXP(LN(BN33)*VLOOKUP(BN$3,Conditions!$B:$AI,MATCH($B51&amp;"_slope",Conditions!$R$1:$AI$1,0)+16,FALSE)+VLOOKUP(BN$3,Conditions!$B:$AI,MATCH($B51&amp;"_intercept",Conditions!$R$1:$AI$1,0)+16,FALSE)),""),"")</f>
        <v/>
      </c>
      <c r="BO51" s="69" t="str">
        <f>IFERROR(IF(BO33,EXP(LN(BO33)*VLOOKUP(BO$3,Conditions!$B:$AI,MATCH($B51&amp;"_slope",Conditions!$R$1:$AI$1,0)+16,FALSE)+VLOOKUP(BO$3,Conditions!$B:$AI,MATCH($B51&amp;"_intercept",Conditions!$R$1:$AI$1,0)+16,FALSE)),""),"")</f>
        <v/>
      </c>
      <c r="BP51" s="69" t="str">
        <f>IFERROR(IF(BP33,EXP(LN(BP33)*VLOOKUP(BP$3,Conditions!$B:$AI,MATCH($B51&amp;"_slope",Conditions!$R$1:$AI$1,0)+16,FALSE)+VLOOKUP(BP$3,Conditions!$B:$AI,MATCH($B51&amp;"_intercept",Conditions!$R$1:$AI$1,0)+16,FALSE)),""),"")</f>
        <v/>
      </c>
      <c r="BQ51" s="69" t="str">
        <f>IFERROR(IF(BQ34,EXP(LN(BQ34)*VLOOKUP(BQ$3,Conditions!$B:$AI,MATCH($B51&amp;"_slope",Conditions!$R$1:$AI$1,0)+16,FALSE)+VLOOKUP(BQ$3,Conditions!$B:$AI,MATCH($B51&amp;"_intercept",Conditions!$R$1:$AI$1,0)+16,FALSE)),""),"")</f>
        <v/>
      </c>
      <c r="BR51" s="69" t="str">
        <f>IFERROR(IF(BR34,EXP(LN(BR34)*VLOOKUP(BR$3,Conditions!$B:$AI,MATCH($B51&amp;"_slope",Conditions!$R$1:$AI$1,0)+16,FALSE)+VLOOKUP(BR$3,Conditions!$B:$AI,MATCH($B51&amp;"_intercept",Conditions!$R$1:$AI$1,0)+16,FALSE)),""),"")</f>
        <v/>
      </c>
      <c r="BS51" s="69" t="str">
        <f>IFERROR(IF(BS34,EXP(LN(BS34)*VLOOKUP(BS$3,Conditions!$B:$AI,MATCH($B51&amp;"_slope",Conditions!$R$1:$AI$1,0)+16,FALSE)+VLOOKUP(BS$3,Conditions!$B:$AI,MATCH($B51&amp;"_intercept",Conditions!$R$1:$AI$1,0)+16,FALSE)),""),"")</f>
        <v/>
      </c>
      <c r="BT51" s="69" t="str">
        <f>IFERROR(IF(BT34,EXP(LN(BT34)*VLOOKUP(BT$3,Conditions!$B:$AI,MATCH($B51&amp;"_slope",Conditions!$R$1:$AI$1,0)+16,FALSE)+VLOOKUP(BT$3,Conditions!$B:$AI,MATCH($B51&amp;"_intercept",Conditions!$R$1:$AI$1,0)+16,FALSE)),""),"")</f>
        <v/>
      </c>
      <c r="BU51" s="69" t="str">
        <f>IFERROR(IF(BU34,EXP(LN(BU34)*VLOOKUP(BU$3,Conditions!$B:$AI,MATCH($B51&amp;"_slope",Conditions!$R$1:$AI$1,0)+16,FALSE)+VLOOKUP(BU$3,Conditions!$B:$AI,MATCH($B51&amp;"_intercept",Conditions!$R$1:$AI$1,0)+16,FALSE)),""),"")</f>
        <v/>
      </c>
      <c r="BV51" s="69" t="str">
        <f>IFERROR(IF(BV34,EXP(LN(BV34)*VLOOKUP(BV$3,Conditions!$B:$AI,MATCH($B51&amp;"_slope",Conditions!$R$1:$AI$1,0)+16,FALSE)+VLOOKUP(BV$3,Conditions!$B:$AI,MATCH($B51&amp;"_intercept",Conditions!$R$1:$AI$1,0)+16,FALSE)),""),"")</f>
        <v/>
      </c>
      <c r="BW51" s="69" t="str">
        <f>IFERROR(IF(BW34,EXP(LN(BW34)*VLOOKUP(BW$3,Conditions!$B:$AI,MATCH($B51&amp;"_slope",Conditions!$R$1:$AI$1,0)+16,FALSE)+VLOOKUP(BW$3,Conditions!$B:$AI,MATCH($B51&amp;"_intercept",Conditions!$R$1:$AI$1,0)+16,FALSE)),""),"")</f>
        <v/>
      </c>
      <c r="BX51" s="69" t="str">
        <f>IFERROR(IF(BX34,EXP(LN(BX34)*VLOOKUP(BX$3,Conditions!$B:$AI,MATCH($B51&amp;"_slope",Conditions!$R$1:$AI$1,0)+16,FALSE)+VLOOKUP(BX$3,Conditions!$B:$AI,MATCH($B51&amp;"_intercept",Conditions!$R$1:$AI$1,0)+16,FALSE)),""),"")</f>
        <v/>
      </c>
      <c r="BY51" s="69" t="str">
        <f>IFERROR(IF(BY34,EXP(LN(BY34)*VLOOKUP(BY$3,Conditions!$B:$AI,MATCH($B51&amp;"_slope",Conditions!$R$1:$AI$1,0)+16,FALSE)+VLOOKUP(BY$3,Conditions!$B:$AI,MATCH($B51&amp;"_intercept",Conditions!$R$1:$AI$1,0)+16,FALSE)),""),"")</f>
        <v/>
      </c>
      <c r="BZ51" s="69" t="str">
        <f>IFERROR(IF(BZ34,EXP(LN(BZ34)*VLOOKUP(BZ$3,Conditions!$B:$AI,MATCH($B51&amp;"_slope",Conditions!$R$1:$AI$1,0)+16,FALSE)+VLOOKUP(BZ$3,Conditions!$B:$AI,MATCH($B51&amp;"_intercept",Conditions!$R$1:$AI$1,0)+16,FALSE)),""),"")</f>
        <v/>
      </c>
      <c r="CA51" s="69" t="str">
        <f>IFERROR(IF(CA34,EXP(LN(CA34)*VLOOKUP(CA$3,Conditions!$B:$AI,MATCH($B51&amp;"_slope",Conditions!$R$1:$AI$1,0)+16,FALSE)+VLOOKUP(CA$3,Conditions!$B:$AI,MATCH($B51&amp;"_intercept",Conditions!$R$1:$AI$1,0)+16,FALSE)),""),"")</f>
        <v/>
      </c>
      <c r="CB51" s="69" t="str">
        <f>IFERROR(IF(CB34,EXP(LN(CB34)*VLOOKUP(CB$3,Conditions!$B:$AI,MATCH($B51&amp;"_slope",Conditions!$R$1:$AI$1,0)+16,FALSE)+VLOOKUP(CB$3,Conditions!$B:$AI,MATCH($B51&amp;"_intercept",Conditions!$R$1:$AI$1,0)+16,FALSE)),""),"")</f>
        <v/>
      </c>
      <c r="CC51" s="69" t="str">
        <f>IFERROR(IF(CC34,EXP(LN(CC34)*VLOOKUP(CC$3,Conditions!$B:$AI,MATCH($B51&amp;"_slope",Conditions!$R$1:$AI$1,0)+16,FALSE)+VLOOKUP(CC$3,Conditions!$B:$AI,MATCH($B51&amp;"_intercept",Conditions!$R$1:$AI$1,0)+16,FALSE)),""),"")</f>
        <v/>
      </c>
      <c r="CD51" s="69" t="str">
        <f>IFERROR(IF(CD34,EXP(LN(CD34)*VLOOKUP(CD$3,Conditions!$B:$AI,MATCH($B51&amp;"_slope",Conditions!$R$1:$AI$1,0)+16,FALSE)+VLOOKUP(CD$3,Conditions!$B:$AI,MATCH($B51&amp;"_intercept",Conditions!$R$1:$AI$1,0)+16,FALSE)),""),"")</f>
        <v/>
      </c>
      <c r="CE51" s="69" t="str">
        <f>IFERROR(IF(CE34,EXP(LN(CE34)*VLOOKUP(CE$3,Conditions!$B:$AI,MATCH($B51&amp;"_slope",Conditions!$R$1:$AI$1,0)+16,FALSE)+VLOOKUP(CE$3,Conditions!$B:$AI,MATCH($B51&amp;"_intercept",Conditions!$R$1:$AI$1,0)+16,FALSE)),""),"")</f>
        <v/>
      </c>
      <c r="CF51" s="69" t="str">
        <f>IFERROR(IF(CF34,EXP(LN(CF34)*VLOOKUP(CF$3,Conditions!$B:$AI,MATCH($B51&amp;"_slope",Conditions!$R$1:$AI$1,0)+16,FALSE)+VLOOKUP(CF$3,Conditions!$B:$AI,MATCH($B51&amp;"_intercept",Conditions!$R$1:$AI$1,0)+16,FALSE)),""),"")</f>
        <v/>
      </c>
      <c r="CG51" s="69" t="str">
        <f>IFERROR(IF(CG34,EXP(LN(CG34)*VLOOKUP(CG$3,Conditions!$B:$AI,MATCH($B51&amp;"_slope",Conditions!$R$1:$AI$1,0)+16,FALSE)+VLOOKUP(CG$3,Conditions!$B:$AI,MATCH($B51&amp;"_intercept",Conditions!$R$1:$AI$1,0)+16,FALSE)),""),"")</f>
        <v/>
      </c>
      <c r="CH51" s="69" t="str">
        <f>IFERROR(IF(CH34,EXP(LN(CH34)*VLOOKUP(CH$3,Conditions!$B:$AI,MATCH($B51&amp;"_slope",Conditions!$R$1:$AI$1,0)+16,FALSE)+VLOOKUP(CH$3,Conditions!$B:$AI,MATCH($B51&amp;"_intercept",Conditions!$R$1:$AI$1,0)+16,FALSE)),""),"")</f>
        <v/>
      </c>
      <c r="CI51" s="69" t="str">
        <f>IFERROR(IF(CI34,EXP(LN(CI34)*VLOOKUP(CI$3,Conditions!$B:$AI,MATCH($B51&amp;"_slope",Conditions!$R$1:$AI$1,0)+16,FALSE)+VLOOKUP(CI$3,Conditions!$B:$AI,MATCH($B51&amp;"_intercept",Conditions!$R$1:$AI$1,0)+16,FALSE)),""),"")</f>
        <v/>
      </c>
      <c r="CJ51" s="69" t="str">
        <f>IFERROR(IF(CJ34,EXP(LN(CJ34)*VLOOKUP(CJ$3,Conditions!$B:$AI,MATCH($B51&amp;"_slope",Conditions!$R$1:$AI$1,0)+16,FALSE)+VLOOKUP(CJ$3,Conditions!$B:$AI,MATCH($B51&amp;"_intercept",Conditions!$R$1:$AI$1,0)+16,FALSE)),""),"")</f>
        <v/>
      </c>
      <c r="CK51" s="69">
        <f>IFERROR(IF(CK34,EXP(LN(CK34)*VLOOKUP(CK$3,Conditions!$B:$AI,MATCH($B51&amp;"_slope",Conditions!$R$1:$AI$1,0)+16,FALSE)+VLOOKUP(CK$3,Conditions!$B:$AI,MATCH($B51&amp;"_intercept",Conditions!$R$1:$AI$1,0)+16,FALSE)),""),"")</f>
        <v>2.7618976322791302E-3</v>
      </c>
      <c r="CL51" s="69" t="str">
        <f>IFERROR(IF(CL34,EXP(LN(CL34)*VLOOKUP(CL$3,Conditions!$B:$AI,MATCH($B51&amp;"_slope",Conditions!$R$1:$AI$1,0)+16,FALSE)+VLOOKUP(CL$3,Conditions!$B:$AI,MATCH($B51&amp;"_intercept",Conditions!$R$1:$AI$1,0)+16,FALSE)),""),"")</f>
        <v/>
      </c>
      <c r="CM51" s="69" t="str">
        <f>IFERROR(IF(CM34,EXP(LN(CM34)*VLOOKUP(CM$3,Conditions!$B:$AI,MATCH($B51&amp;"_slope",Conditions!$R$1:$AI$1,0)+16,FALSE)+VLOOKUP(CM$3,Conditions!$B:$AI,MATCH($B51&amp;"_intercept",Conditions!$R$1:$AI$1,0)+16,FALSE)),""),"")</f>
        <v/>
      </c>
      <c r="CN51" s="69" t="str">
        <f>IFERROR(IF(CN34,EXP(LN(CN34)*VLOOKUP(CN$3,Conditions!$B:$AI,MATCH($B51&amp;"_slope",Conditions!$R$1:$AI$1,0)+16,FALSE)+VLOOKUP(CN$3,Conditions!$B:$AI,MATCH($B51&amp;"_intercept",Conditions!$R$1:$AI$1,0)+16,FALSE)),""),"")</f>
        <v/>
      </c>
      <c r="CO51" s="69" t="str">
        <f>IFERROR(IF(CO34,EXP(LN(CO34)*VLOOKUP(CO$3,Conditions!$B:$AI,MATCH($B51&amp;"_slope",Conditions!$R$1:$AI$1,0)+16,FALSE)+VLOOKUP(CO$3,Conditions!$B:$AI,MATCH($B51&amp;"_intercept",Conditions!$R$1:$AI$1,0)+16,FALSE)),""),"")</f>
        <v/>
      </c>
      <c r="CP51" s="69" t="str">
        <f>IFERROR(IF(CP34,EXP(LN(CP34)*VLOOKUP(CP$3,Conditions!$B:$AI,MATCH($B51&amp;"_slope",Conditions!$R$1:$AI$1,0)+16,FALSE)+VLOOKUP(CP$3,Conditions!$B:$AI,MATCH($B51&amp;"_intercept",Conditions!$R$1:$AI$1,0)+16,FALSE)),""),"")</f>
        <v/>
      </c>
      <c r="CQ51" s="69" t="str">
        <f>IFERROR(IF(CQ34,EXP(LN(CQ34)*VLOOKUP(CQ$3,Conditions!$B:$AI,MATCH($B51&amp;"_slope",Conditions!$R$1:$AI$1,0)+16,FALSE)+VLOOKUP(CQ$3,Conditions!$B:$AI,MATCH($B51&amp;"_intercept",Conditions!$R$1:$AI$1,0)+16,FALSE)),""),"")</f>
        <v/>
      </c>
      <c r="CR51" s="69" t="str">
        <f>IFERROR(IF(CR34,EXP(LN(CR34)*VLOOKUP(CR$3,Conditions!$B:$AI,MATCH($B51&amp;"_slope",Conditions!$R$1:$AI$1,0)+16,FALSE)+VLOOKUP(CR$3,Conditions!$B:$AI,MATCH($B51&amp;"_intercept",Conditions!$R$1:$AI$1,0)+16,FALSE)),""),"")</f>
        <v/>
      </c>
      <c r="CS51" s="69" t="str">
        <f>IFERROR(IF(CS34,EXP(LN(CS34)*VLOOKUP(CS$3,Conditions!$B:$AI,MATCH($B51&amp;"_slope",Conditions!$R$1:$AI$1,0)+16,FALSE)+VLOOKUP(CS$3,Conditions!$B:$AI,MATCH($B51&amp;"_intercept",Conditions!$R$1:$AI$1,0)+16,FALSE)),""),"")</f>
        <v/>
      </c>
      <c r="CT51" s="69" t="str">
        <f>IFERROR(IF(CT34,EXP(LN(CT34)*VLOOKUP(CT$3,Conditions!$B:$AI,MATCH($B51&amp;"_slope",Conditions!$R$1:$AI$1,0)+16,FALSE)+VLOOKUP(CT$3,Conditions!$B:$AI,MATCH($B51&amp;"_intercept",Conditions!$R$1:$AI$1,0)+16,FALSE)),""),"")</f>
        <v/>
      </c>
      <c r="CU51" s="69" t="str">
        <f>IFERROR(IF(CU34,EXP(LN(CU34)*VLOOKUP(CU$3,Conditions!$B:$AI,MATCH($B51&amp;"_slope",Conditions!$R$1:$AI$1,0)+16,FALSE)+VLOOKUP(CU$3,Conditions!$B:$AI,MATCH($B51&amp;"_intercept",Conditions!$R$1:$AI$1,0)+16,FALSE)),""),"")</f>
        <v/>
      </c>
      <c r="CV51" s="69" t="str">
        <f>IFERROR(IF(CV34,EXP(LN(CV34)*VLOOKUP(CV$3,Conditions!$B:$AI,MATCH($B51&amp;"_slope",Conditions!$R$1:$AI$1,0)+16,FALSE)+VLOOKUP(CV$3,Conditions!$B:$AI,MATCH($B51&amp;"_intercept",Conditions!$R$1:$AI$1,0)+16,FALSE)),""),"")</f>
        <v/>
      </c>
      <c r="CW51" s="69" t="str">
        <f>IFERROR(IF(CW34,EXP(LN(CW34)*VLOOKUP(CW$3,Conditions!$B:$AI,MATCH($B51&amp;"_slope",Conditions!$R$1:$AI$1,0)+16,FALSE)+VLOOKUP(CW$3,Conditions!$B:$AI,MATCH($B51&amp;"_intercept",Conditions!$R$1:$AI$1,0)+16,FALSE)),""),"")</f>
        <v/>
      </c>
      <c r="CX51" s="69" t="str">
        <f>IFERROR(IF(CX34,EXP(LN(CX34)*VLOOKUP(CX$3,Conditions!$B:$AI,MATCH($B51&amp;"_slope",Conditions!$R$1:$AI$1,0)+16,FALSE)+VLOOKUP(CX$3,Conditions!$B:$AI,MATCH($B51&amp;"_intercept",Conditions!$R$1:$AI$1,0)+16,FALSE)),""),"")</f>
        <v/>
      </c>
      <c r="CY51" s="69" t="str">
        <f>IFERROR(IF(CY34,EXP(LN(CY34)*VLOOKUP(CY$3,Conditions!$B:$AI,MATCH($B51&amp;"_slope",Conditions!$R$1:$AI$1,0)+16,FALSE)+VLOOKUP(CY$3,Conditions!$B:$AI,MATCH($B51&amp;"_intercept",Conditions!$R$1:$AI$1,0)+16,FALSE)),""),"")</f>
        <v/>
      </c>
      <c r="CZ51" s="69" t="str">
        <f>IFERROR(IF(CZ34,EXP(LN(CZ34)*VLOOKUP(CZ$3,Conditions!$B:$AI,MATCH($B51&amp;"_slope",Conditions!$R$1:$AI$1,0)+16,FALSE)+VLOOKUP(CZ$3,Conditions!$B:$AI,MATCH($B51&amp;"_intercept",Conditions!$R$1:$AI$1,0)+16,FALSE)),""),"")</f>
        <v/>
      </c>
      <c r="DA51" s="69" t="str">
        <f>IFERROR(IF(DA34,EXP(LN(DA34)*VLOOKUP(DA$3,Conditions!$B:$AI,MATCH($B51&amp;"_slope",Conditions!$R$1:$AI$1,0)+16,FALSE)+VLOOKUP(DA$3,Conditions!$B:$AI,MATCH($B51&amp;"_intercept",Conditions!$R$1:$AI$1,0)+16,FALSE)),""),"")</f>
        <v/>
      </c>
      <c r="DB51" s="69" t="str">
        <f>IFERROR(IF(DB34,EXP(LN(DB34)*VLOOKUP(DB$3,Conditions!$B:$AI,MATCH($B51&amp;"_slope",Conditions!$R$1:$AI$1,0)+16,FALSE)+VLOOKUP(DB$3,Conditions!$B:$AI,MATCH($B51&amp;"_intercept",Conditions!$R$1:$AI$1,0)+16,FALSE)),""),"")</f>
        <v/>
      </c>
      <c r="DC51" s="69" t="str">
        <f>IFERROR(IF(DC34,EXP(LN(DC34)*VLOOKUP(DC$3,Conditions!$B:$AI,MATCH($B51&amp;"_slope",Conditions!$R$1:$AI$1,0)+16,FALSE)+VLOOKUP(DC$3,Conditions!$B:$AI,MATCH($B51&amp;"_intercept",Conditions!$R$1:$AI$1,0)+16,FALSE)),""),"")</f>
        <v/>
      </c>
      <c r="DD51" s="69" t="str">
        <f>IFERROR(IF(DD34,EXP(LN(DD34)*VLOOKUP(DD$3,Conditions!$B:$AI,MATCH($B51&amp;"_slope",Conditions!$R$1:$AI$1,0)+16,FALSE)+VLOOKUP(DD$3,Conditions!$B:$AI,MATCH($B51&amp;"_intercept",Conditions!$R$1:$AI$1,0)+16,FALSE)),""),"")</f>
        <v/>
      </c>
      <c r="DE51" s="69" t="str">
        <f>IFERROR(IF(DE34,EXP(LN(DE34)*VLOOKUP(DE$3,Conditions!$B:$AI,MATCH($B51&amp;"_slope",Conditions!$R$1:$AI$1,0)+16,FALSE)+VLOOKUP(DE$3,Conditions!$B:$AI,MATCH($B51&amp;"_intercept",Conditions!$R$1:$AI$1,0)+16,FALSE)),""),"")</f>
        <v/>
      </c>
      <c r="DF51" s="69" t="str">
        <f>IFERROR(IF(DF34,EXP(LN(DF34)*VLOOKUP(DF$3,Conditions!$B:$AI,MATCH($B51&amp;"_slope",Conditions!$R$1:$AI$1,0)+16,FALSE)+VLOOKUP(DF$3,Conditions!$B:$AI,MATCH($B51&amp;"_intercept",Conditions!$R$1:$AI$1,0)+16,FALSE)),""),"")</f>
        <v/>
      </c>
      <c r="DG51" s="69" t="str">
        <f>IFERROR(IF(DG34,EXP(LN(DG34)*VLOOKUP(DG$3,Conditions!$B:$AI,MATCH($B51&amp;"_slope",Conditions!$R$1:$AI$1,0)+16,FALSE)+VLOOKUP(DG$3,Conditions!$B:$AI,MATCH($B51&amp;"_intercept",Conditions!$R$1:$AI$1,0)+16,FALSE)),""),"")</f>
        <v/>
      </c>
      <c r="DH51" s="69" t="str">
        <f>IFERROR(IF(DH34,EXP(LN(DH34)*VLOOKUP(DH$3,Conditions!$B:$AI,MATCH($B51&amp;"_slope",Conditions!$R$1:$AI$1,0)+16,FALSE)+VLOOKUP(DH$3,Conditions!$B:$AI,MATCH($B51&amp;"_intercept",Conditions!$R$1:$AI$1,0)+16,FALSE)),""),"")</f>
        <v/>
      </c>
      <c r="DI51" s="69" t="str">
        <f>IFERROR(IF(DI34,EXP(LN(DI34)*VLOOKUP(DI$3,Conditions!$B:$AI,MATCH($B51&amp;"_slope",Conditions!$R$1:$AI$1,0)+16,FALSE)+VLOOKUP(DI$3,Conditions!$B:$AI,MATCH($B51&amp;"_intercept",Conditions!$R$1:$AI$1,0)+16,FALSE)),""),"")</f>
        <v/>
      </c>
      <c r="DJ51" s="69" t="str">
        <f>IFERROR(IF(DJ34,EXP(LN(DJ34)*VLOOKUP(DJ$3,Conditions!$B:$AI,MATCH($B51&amp;"_slope",Conditions!$R$1:$AI$1,0)+16,FALSE)+VLOOKUP(DJ$3,Conditions!$B:$AI,MATCH($B51&amp;"_intercept",Conditions!$R$1:$AI$1,0)+16,FALSE)),""),"")</f>
        <v/>
      </c>
      <c r="DK51" s="69" t="str">
        <f>IFERROR(IF(DK34,EXP(LN(DK34)*VLOOKUP(DK$3,Conditions!$B:$AI,MATCH($B51&amp;"_slope",Conditions!$R$1:$AI$1,0)+16,FALSE)+VLOOKUP(DK$3,Conditions!$B:$AI,MATCH($B51&amp;"_intercept",Conditions!$R$1:$AI$1,0)+16,FALSE)),""),"")</f>
        <v/>
      </c>
      <c r="DL51" s="69" t="str">
        <f>IFERROR(IF(DL34,EXP(LN(DL34)*VLOOKUP(DL$3,Conditions!$B:$AI,MATCH($B51&amp;"_slope",Conditions!$R$1:$AI$1,0)+16,FALSE)+VLOOKUP(DL$3,Conditions!$B:$AI,MATCH($B51&amp;"_intercept",Conditions!$R$1:$AI$1,0)+16,FALSE)),""),"")</f>
        <v/>
      </c>
      <c r="DM51" s="69" t="str">
        <f>IFERROR(IF(DM34,EXP(LN(DM34)*VLOOKUP(DM$3,Conditions!$B:$AI,MATCH($B51&amp;"_slope",Conditions!$R$1:$AI$1,0)+16,FALSE)+VLOOKUP(DM$3,Conditions!$B:$AI,MATCH($B51&amp;"_intercept",Conditions!$R$1:$AI$1,0)+16,FALSE)),""),"")</f>
        <v/>
      </c>
      <c r="DN51" s="69" t="str">
        <f>IFERROR(IF(DN34,EXP(LN(DN34)*VLOOKUP(DN$3,Conditions!$B:$AI,MATCH($B51&amp;"_slope",Conditions!$R$1:$AI$1,0)+16,FALSE)+VLOOKUP(DN$3,Conditions!$B:$AI,MATCH($B51&amp;"_intercept",Conditions!$R$1:$AI$1,0)+16,FALSE)),""),"")</f>
        <v/>
      </c>
      <c r="DO51" s="69" t="str">
        <f>IFERROR(IF(DO34,EXP(LN(DO34)*VLOOKUP(DO$3,Conditions!$B:$AI,MATCH($B51&amp;"_slope",Conditions!$R$1:$AI$1,0)+16,FALSE)+VLOOKUP(DO$3,Conditions!$B:$AI,MATCH($B51&amp;"_intercept",Conditions!$R$1:$AI$1,0)+16,FALSE)),""),"")</f>
        <v/>
      </c>
      <c r="DP51" s="69" t="str">
        <f>IFERROR(IF(DP34,EXP(LN(DP34)*VLOOKUP(DP$3,Conditions!$B:$AI,MATCH($B51&amp;"_slope",Conditions!$R$1:$AI$1,0)+16,FALSE)+VLOOKUP(DP$3,Conditions!$B:$AI,MATCH($B51&amp;"_intercept",Conditions!$R$1:$AI$1,0)+16,FALSE)),""),"")</f>
        <v/>
      </c>
      <c r="DQ51" s="69" t="str">
        <f>IFERROR(IF(DQ34,EXP(LN(DQ34)*VLOOKUP(DQ$3,Conditions!$B:$AI,MATCH($B51&amp;"_slope",Conditions!$R$1:$AI$1,0)+16,FALSE)+VLOOKUP(DQ$3,Conditions!$B:$AI,MATCH($B51&amp;"_intercept",Conditions!$R$1:$AI$1,0)+16,FALSE)),""),"")</f>
        <v/>
      </c>
      <c r="DR51" s="69" t="str">
        <f>IFERROR(IF(DR34,EXP(LN(DR34)*VLOOKUP(DR$3,Conditions!$B:$AI,MATCH($B51&amp;"_slope",Conditions!$R$1:$AI$1,0)+16,FALSE)+VLOOKUP(DR$3,Conditions!$B:$AI,MATCH($B51&amp;"_intercept",Conditions!$R$1:$AI$1,0)+16,FALSE)),""),"")</f>
        <v/>
      </c>
      <c r="DS51" s="69" t="str">
        <f>IFERROR(IF(DS34,EXP(LN(DS34)*VLOOKUP(DS$3,Conditions!$B:$AI,MATCH($B51&amp;"_slope",Conditions!$R$1:$AI$1,0)+16,FALSE)+VLOOKUP(DS$3,Conditions!$B:$AI,MATCH($B51&amp;"_intercept",Conditions!$R$1:$AI$1,0)+16,FALSE)),""),"")</f>
        <v/>
      </c>
      <c r="DT51" s="69" t="str">
        <f>IFERROR(IF(DT34,EXP(LN(DT34)*VLOOKUP(DT$3,Conditions!$B:$AI,MATCH($B51&amp;"_slope",Conditions!$R$1:$AI$1,0)+16,FALSE)+VLOOKUP(DT$3,Conditions!$B:$AI,MATCH($B51&amp;"_intercept",Conditions!$R$1:$AI$1,0)+16,FALSE)),""),"")</f>
        <v/>
      </c>
      <c r="DU51" s="69" t="str">
        <f>IFERROR(IF(DU34,EXP(LN(DU34)*VLOOKUP(DU$3,Conditions!$B:$AI,MATCH($B51&amp;"_slope",Conditions!$R$1:$AI$1,0)+16,FALSE)+VLOOKUP(DU$3,Conditions!$B:$AI,MATCH($B51&amp;"_intercept",Conditions!$R$1:$AI$1,0)+16,FALSE)),""),"")</f>
        <v/>
      </c>
      <c r="DV51" s="69" t="str">
        <f>IFERROR(IF(DV34,EXP(LN(DV34)*VLOOKUP(DV$3,Conditions!$B:$AI,MATCH($B51&amp;"_slope",Conditions!$R$1:$AI$1,0)+16,FALSE)+VLOOKUP(DV$3,Conditions!$B:$AI,MATCH($B51&amp;"_intercept",Conditions!$R$1:$AI$1,0)+16,FALSE)),""),"")</f>
        <v/>
      </c>
      <c r="DW51" s="69" t="str">
        <f>IFERROR(IF(DW34,EXP(LN(DW34)*VLOOKUP(DW$3,Conditions!$B:$AI,MATCH($B51&amp;"_slope",Conditions!$R$1:$AI$1,0)+16,FALSE)+VLOOKUP(DW$3,Conditions!$B:$AI,MATCH($B51&amp;"_intercept",Conditions!$R$1:$AI$1,0)+16,FALSE)),""),"")</f>
        <v/>
      </c>
      <c r="DX51" s="69" t="str">
        <f>IFERROR(IF(DX34,EXP(LN(DX34)*VLOOKUP(DX$3,Conditions!$B:$AI,MATCH($B51&amp;"_slope",Conditions!$R$1:$AI$1,0)+16,FALSE)+VLOOKUP(DX$3,Conditions!$B:$AI,MATCH($B51&amp;"_intercept",Conditions!$R$1:$AI$1,0)+16,FALSE)),""),"")</f>
        <v/>
      </c>
      <c r="DZ51" s="56" t="str">
        <f t="shared" si="29"/>
        <v>methanol_RI</v>
      </c>
      <c r="EA51" s="69" t="str">
        <f>IFERROR(IF(EA33,EXP(LN(EA33)*VLOOKUP(EA$3,Conditions!$B:$AI,MATCH($B51&amp;"_slope",Conditions!$R$1:$AI$1,0)+16,FALSE)+VLOOKUP(EA$3,Conditions!$B:$AI,MATCH($B51&amp;"_intercept",Conditions!$R$1:$AI$1,0)+16,FALSE)),""),"")</f>
        <v/>
      </c>
      <c r="EB51" s="69" t="str">
        <f>IFERROR(IF(EB33,EXP(LN(EB33)*VLOOKUP(EB$3,Conditions!$B:$AI,MATCH($B51&amp;"_slope",Conditions!$R$1:$AI$1,0)+16,FALSE)+VLOOKUP(EB$3,Conditions!$B:$AI,MATCH($B51&amp;"_intercept",Conditions!$R$1:$AI$1,0)+16,FALSE)),""),"")</f>
        <v/>
      </c>
      <c r="EC51" s="69" t="str">
        <f>IFERROR(IF(EC33,EXP(LN(EC33)*VLOOKUP(EC$3,Conditions!$B:$AI,MATCH($B51&amp;"_slope",Conditions!$R$1:$AI$1,0)+16,FALSE)+VLOOKUP(EC$3,Conditions!$B:$AI,MATCH($B51&amp;"_intercept",Conditions!$R$1:$AI$1,0)+16,FALSE)),""),"")</f>
        <v/>
      </c>
      <c r="ED51" s="69" t="str">
        <f>IFERROR(IF(ED33,EXP(LN(ED33)*VLOOKUP(ED$3,Conditions!$B:$AI,MATCH($B51&amp;"_slope",Conditions!$R$1:$AI$1,0)+16,FALSE)+VLOOKUP(ED$3,Conditions!$B:$AI,MATCH($B51&amp;"_intercept",Conditions!$R$1:$AI$1,0)+16,FALSE)),""),"")</f>
        <v/>
      </c>
      <c r="EE51" s="69" t="str">
        <f>IFERROR(IF(EE33,EXP(LN(EE33)*VLOOKUP(EE$3,Conditions!$B:$AI,MATCH($B51&amp;"_slope",Conditions!$R$1:$AI$1,0)+16,FALSE)+VLOOKUP(EE$3,Conditions!$B:$AI,MATCH($B51&amp;"_intercept",Conditions!$R$1:$AI$1,0)+16,FALSE)),""),"")</f>
        <v/>
      </c>
      <c r="EF51" s="69" t="str">
        <f>IFERROR(IF(EF33,EXP(LN(EF33)*VLOOKUP(EF$3,Conditions!$B:$AI,MATCH($B51&amp;"_slope",Conditions!$R$1:$AI$1,0)+16,FALSE)+VLOOKUP(EF$3,Conditions!$B:$AI,MATCH($B51&amp;"_intercept",Conditions!$R$1:$AI$1,0)+16,FALSE)),""),"")</f>
        <v/>
      </c>
      <c r="EG51" s="69" t="str">
        <f>IFERROR(IF(EG33,EXP(LN(EG33)*VLOOKUP(EG$3,Conditions!$B:$AI,MATCH($B51&amp;"_slope",Conditions!$R$1:$AI$1,0)+16,FALSE)+VLOOKUP(EG$3,Conditions!$B:$AI,MATCH($B51&amp;"_intercept",Conditions!$R$1:$AI$1,0)+16,FALSE)),""),"")</f>
        <v/>
      </c>
      <c r="EH51" s="69" t="str">
        <f>IFERROR(IF(EH33,EXP(LN(EH33)*VLOOKUP(EH$3,Conditions!$B:$AI,MATCH($B51&amp;"_slope",Conditions!$R$1:$AI$1,0)+16,FALSE)+VLOOKUP(EH$3,Conditions!$B:$AI,MATCH($B51&amp;"_intercept",Conditions!$R$1:$AI$1,0)+16,FALSE)),""),"")</f>
        <v/>
      </c>
      <c r="EI51" s="69" t="str">
        <f>IFERROR(IF(EI33,EXP(LN(EI33)*VLOOKUP(EI$3,Conditions!$B:$AI,MATCH($B51&amp;"_slope",Conditions!$R$1:$AI$1,0)+16,FALSE)+VLOOKUP(EI$3,Conditions!$B:$AI,MATCH($B51&amp;"_intercept",Conditions!$R$1:$AI$1,0)+16,FALSE)),""),"")</f>
        <v/>
      </c>
      <c r="EJ51" s="69" t="str">
        <f>IFERROR(IF(EJ33,EXP(LN(EJ33)*VLOOKUP(EJ$3,Conditions!$B:$AI,MATCH($B51&amp;"_slope",Conditions!$R$1:$AI$1,0)+16,FALSE)+VLOOKUP(EJ$3,Conditions!$B:$AI,MATCH($B51&amp;"_intercept",Conditions!$R$1:$AI$1,0)+16,FALSE)),""),"")</f>
        <v/>
      </c>
      <c r="EK51" s="69" t="str">
        <f>IFERROR(IF(EK33,EXP(LN(EK33)*VLOOKUP(EK$3,Conditions!$B:$AI,MATCH($B51&amp;"_slope",Conditions!$R$1:$AI$1,0)+16,FALSE)+VLOOKUP(EK$3,Conditions!$B:$AI,MATCH($B51&amp;"_intercept",Conditions!$R$1:$AI$1,0)+16,FALSE)),""),"")</f>
        <v/>
      </c>
      <c r="EL51" s="69" t="str">
        <f>IFERROR(IF(EL33,EXP(LN(EL33)*VLOOKUP(EL$3,Conditions!$B:$AI,MATCH($B51&amp;"_slope",Conditions!$R$1:$AI$1,0)+16,FALSE)+VLOOKUP(EL$3,Conditions!$B:$AI,MATCH($B51&amp;"_intercept",Conditions!$R$1:$AI$1,0)+16,FALSE)),""),"")</f>
        <v/>
      </c>
      <c r="EM51" s="69" t="str">
        <f>IFERROR(IF(EM33,EXP(LN(EM33)*VLOOKUP(EM$3,Conditions!$B:$AI,MATCH($B51&amp;"_slope",Conditions!$R$1:$AI$1,0)+16,FALSE)+VLOOKUP(EM$3,Conditions!$B:$AI,MATCH($B51&amp;"_intercept",Conditions!$R$1:$AI$1,0)+16,FALSE)),""),"")</f>
        <v/>
      </c>
      <c r="EN51" s="69"/>
      <c r="EO51" s="69"/>
      <c r="EP51" s="69"/>
    </row>
    <row r="52" spans="1:146" s="58" customFormat="1" x14ac:dyDescent="0.2">
      <c r="A52" s="64"/>
      <c r="B52" s="49" t="str">
        <f t="shared" si="30"/>
        <v>ethanol_RI</v>
      </c>
      <c r="C52" s="78">
        <v>2</v>
      </c>
      <c r="D52" s="69" t="str">
        <f>IFERROR(IF(D34,EXP(LN(D34)*VLOOKUP(D$3,Conditions!$B:$AI,MATCH($B52&amp;"_slope",Conditions!$R$1:$AI$1,0)+16,FALSE)+VLOOKUP(D$3,Conditions!$B:$AI,MATCH($B52&amp;"_intercept",Conditions!$R$1:$AI$1,0)+16,FALSE)),""),"")</f>
        <v/>
      </c>
      <c r="E52" s="69" t="str">
        <f>IFERROR(IF(E34,EXP(LN(E34)*VLOOKUP(E$3,Conditions!$B:$AI,MATCH($B52&amp;"_slope",Conditions!$R$1:$AI$1,0)+16,FALSE)+VLOOKUP(E$3,Conditions!$B:$AI,MATCH($B52&amp;"_intercept",Conditions!$R$1:$AI$1,0)+16,FALSE)),""),"")</f>
        <v/>
      </c>
      <c r="F52" s="69" t="str">
        <f>IFERROR(IF(F34,EXP(LN(F34)*VLOOKUP(F$3,Conditions!$B:$AI,MATCH($B52&amp;"_slope",Conditions!$R$1:$AI$1,0)+16,FALSE)+VLOOKUP(F$3,Conditions!$B:$AI,MATCH($B52&amp;"_intercept",Conditions!$R$1:$AI$1,0)+16,FALSE)),""),"")</f>
        <v/>
      </c>
      <c r="G52" s="69" t="str">
        <f>IFERROR(IF(G34,EXP(LN(G34)*VLOOKUP(G$3,Conditions!$B:$AI,MATCH($B52&amp;"_slope",Conditions!$R$1:$AI$1,0)+16,FALSE)+VLOOKUP(G$3,Conditions!$B:$AI,MATCH($B52&amp;"_intercept",Conditions!$R$1:$AI$1,0)+16,FALSE)),""),"")</f>
        <v/>
      </c>
      <c r="H52" s="69" t="str">
        <f>IFERROR(IF(H34,EXP(LN(H34)*VLOOKUP(H$3,Conditions!$B:$AI,MATCH($B52&amp;"_slope",Conditions!$R$1:$AI$1,0)+16,FALSE)+VLOOKUP(H$3,Conditions!$B:$AI,MATCH($B52&amp;"_intercept",Conditions!$R$1:$AI$1,0)+16,FALSE)),""),"")</f>
        <v/>
      </c>
      <c r="I52" s="69" t="str">
        <f>IFERROR(IF(I34,EXP(LN(I34)*VLOOKUP(I$3,Conditions!$B:$AI,MATCH($B52&amp;"_slope",Conditions!$R$1:$AI$1,0)+16,FALSE)+VLOOKUP(I$3,Conditions!$B:$AI,MATCH($B52&amp;"_intercept",Conditions!$R$1:$AI$1,0)+16,FALSE)),""),"")</f>
        <v/>
      </c>
      <c r="J52" s="69" t="str">
        <f>IFERROR(IF(J34,EXP(LN(J34)*VLOOKUP(J$3,Conditions!$B:$AI,MATCH($B52&amp;"_slope",Conditions!$R$1:$AI$1,0)+16,FALSE)+VLOOKUP(J$3,Conditions!$B:$AI,MATCH($B52&amp;"_intercept",Conditions!$R$1:$AI$1,0)+16,FALSE)),""),"")</f>
        <v/>
      </c>
      <c r="K52" s="69" t="str">
        <f>IFERROR(IF(K34,EXP(LN(K34)*VLOOKUP(K$3,Conditions!$B:$AI,MATCH($B52&amp;"_slope",Conditions!$R$1:$AI$1,0)+16,FALSE)+VLOOKUP(K$3,Conditions!$B:$AI,MATCH($B52&amp;"_intercept",Conditions!$R$1:$AI$1,0)+16,FALSE)),""),"")</f>
        <v/>
      </c>
      <c r="L52" s="69" t="str">
        <f>IFERROR(IF(L34,EXP(LN(L34)*VLOOKUP(L$3,Conditions!$B:$AI,MATCH($B52&amp;"_slope",Conditions!$R$1:$AI$1,0)+16,FALSE)+VLOOKUP(L$3,Conditions!$B:$AI,MATCH($B52&amp;"_intercept",Conditions!$R$1:$AI$1,0)+16,FALSE)),""),"")</f>
        <v/>
      </c>
      <c r="M52" s="69" t="str">
        <f>IFERROR(IF(M34,EXP(LN(M34)*VLOOKUP(M$3,Conditions!$B:$AI,MATCH($B52&amp;"_slope",Conditions!$R$1:$AI$1,0)+16,FALSE)+VLOOKUP(M$3,Conditions!$B:$AI,MATCH($B52&amp;"_intercept",Conditions!$R$1:$AI$1,0)+16,FALSE)),""),"")</f>
        <v/>
      </c>
      <c r="N52" s="69" t="str">
        <f>IFERROR(IF(N34,EXP(LN(N34)*VLOOKUP(N$3,Conditions!$B:$AI,MATCH($B52&amp;"_slope",Conditions!$R$1:$AI$1,0)+16,FALSE)+VLOOKUP(N$3,Conditions!$B:$AI,MATCH($B52&amp;"_intercept",Conditions!$R$1:$AI$1,0)+16,FALSE)),""),"")</f>
        <v/>
      </c>
      <c r="O52" s="69" t="str">
        <f>IFERROR(IF(O34,EXP(LN(O34)*VLOOKUP(O$3,Conditions!$B:$AI,MATCH($B52&amp;"_slope",Conditions!$R$1:$AI$1,0)+16,FALSE)+VLOOKUP(O$3,Conditions!$B:$AI,MATCH($B52&amp;"_intercept",Conditions!$R$1:$AI$1,0)+16,FALSE)),""),"")</f>
        <v/>
      </c>
      <c r="P52" s="69" t="str">
        <f>IFERROR(IF(P34,EXP(LN(P34)*VLOOKUP(P$3,Conditions!$B:$AI,MATCH($B52&amp;"_slope",Conditions!$R$1:$AI$1,0)+16,FALSE)+VLOOKUP(P$3,Conditions!$B:$AI,MATCH($B52&amp;"_intercept",Conditions!$R$1:$AI$1,0)+16,FALSE)),""),"")</f>
        <v/>
      </c>
      <c r="Q52" s="69" t="str">
        <f>IFERROR(IF(Q34,EXP(LN(Q34)*VLOOKUP(Q$3,Conditions!$B:$AI,MATCH($B52&amp;"_slope",Conditions!$R$1:$AI$1,0)+16,FALSE)+VLOOKUP(Q$3,Conditions!$B:$AI,MATCH($B52&amp;"_intercept",Conditions!$R$1:$AI$1,0)+16,FALSE)),""),"")</f>
        <v/>
      </c>
      <c r="R52" s="69" t="str">
        <f>IFERROR(IF(R34,EXP(LN(R34)*VLOOKUP(R$3,Conditions!$B:$AI,MATCH($B52&amp;"_slope",Conditions!$R$1:$AI$1,0)+16,FALSE)+VLOOKUP(R$3,Conditions!$B:$AI,MATCH($B52&amp;"_intercept",Conditions!$R$1:$AI$1,0)+16,FALSE)),""),"")</f>
        <v/>
      </c>
      <c r="S52" s="69" t="str">
        <f>IFERROR(IF(S34,EXP(LN(S34)*VLOOKUP(S$3,Conditions!$B:$AI,MATCH($B52&amp;"_slope",Conditions!$R$1:$AI$1,0)+16,FALSE)+VLOOKUP(S$3,Conditions!$B:$AI,MATCH($B52&amp;"_intercept",Conditions!$R$1:$AI$1,0)+16,FALSE)),""),"")</f>
        <v/>
      </c>
      <c r="T52" s="69" t="str">
        <f>IFERROR(IF(T34,EXP(LN(T34)*VLOOKUP(T$3,Conditions!$B:$AI,MATCH($B52&amp;"_slope",Conditions!$R$1:$AI$1,0)+16,FALSE)+VLOOKUP(T$3,Conditions!$B:$AI,MATCH($B52&amp;"_intercept",Conditions!$R$1:$AI$1,0)+16,FALSE)),""),"")</f>
        <v/>
      </c>
      <c r="U52" s="69" t="str">
        <f>IFERROR(IF(U34,EXP(LN(U34)*VLOOKUP(U$3,Conditions!$B:$AI,MATCH($B52&amp;"_slope",Conditions!$R$1:$AI$1,0)+16,FALSE)+VLOOKUP(U$3,Conditions!$B:$AI,MATCH($B52&amp;"_intercept",Conditions!$R$1:$AI$1,0)+16,FALSE)),""),"")</f>
        <v/>
      </c>
      <c r="V52" s="69" t="str">
        <f>IFERROR(IF(V34,EXP(LN(V34)*VLOOKUP(V$3,Conditions!$B:$AI,MATCH($B52&amp;"_slope",Conditions!$R$1:$AI$1,0)+16,FALSE)+VLOOKUP(V$3,Conditions!$B:$AI,MATCH($B52&amp;"_intercept",Conditions!$R$1:$AI$1,0)+16,FALSE)),""),"")</f>
        <v/>
      </c>
      <c r="W52" s="69" t="str">
        <f>IFERROR(IF(W34,EXP(LN(W34)*VLOOKUP(W$3,Conditions!$B:$AI,MATCH($B52&amp;"_slope",Conditions!$R$1:$AI$1,0)+16,FALSE)+VLOOKUP(W$3,Conditions!$B:$AI,MATCH($B52&amp;"_intercept",Conditions!$R$1:$AI$1,0)+16,FALSE)),""),"")</f>
        <v/>
      </c>
      <c r="X52" s="69" t="str">
        <f>IFERROR(IF(X34,EXP(LN(X34)*VLOOKUP(X$3,Conditions!$B:$AI,MATCH($B52&amp;"_slope",Conditions!$R$1:$AI$1,0)+16,FALSE)+VLOOKUP(X$3,Conditions!$B:$AI,MATCH($B52&amp;"_intercept",Conditions!$R$1:$AI$1,0)+16,FALSE)),""),"")</f>
        <v/>
      </c>
      <c r="Y52" s="69" t="str">
        <f>IFERROR(IF(Y34,EXP(LN(Y34)*VLOOKUP(Y$3,Conditions!$B:$AI,MATCH($B52&amp;"_slope",Conditions!$R$1:$AI$1,0)+16,FALSE)+VLOOKUP(Y$3,Conditions!$B:$AI,MATCH($B52&amp;"_intercept",Conditions!$R$1:$AI$1,0)+16,FALSE)),""),"")</f>
        <v/>
      </c>
      <c r="Z52" s="69" t="str">
        <f>IFERROR(IF(Z34,EXP(LN(Z34)*VLOOKUP(Z$3,Conditions!$B:$AI,MATCH($B52&amp;"_slope",Conditions!$R$1:$AI$1,0)+16,FALSE)+VLOOKUP(Z$3,Conditions!$B:$AI,MATCH($B52&amp;"_intercept",Conditions!$R$1:$AI$1,0)+16,FALSE)),""),"")</f>
        <v/>
      </c>
      <c r="AA52" s="69" t="str">
        <f>IFERROR(IF(AA34,EXP(LN(AA34)*VLOOKUP(AA$3,Conditions!$B:$AI,MATCH($B52&amp;"_slope",Conditions!$R$1:$AI$1,0)+16,FALSE)+VLOOKUP(AA$3,Conditions!$B:$AI,MATCH($B52&amp;"_intercept",Conditions!$R$1:$AI$1,0)+16,FALSE)),""),"")</f>
        <v/>
      </c>
      <c r="AB52" s="69" t="str">
        <f>IFERROR(IF(AB34,EXP(LN(AB34)*VLOOKUP(AB$3,Conditions!$B:$AI,MATCH($B52&amp;"_slope",Conditions!$R$1:$AI$1,0)+16,FALSE)+VLOOKUP(AB$3,Conditions!$B:$AI,MATCH($B52&amp;"_intercept",Conditions!$R$1:$AI$1,0)+16,FALSE)),""),"")</f>
        <v/>
      </c>
      <c r="AC52" s="69" t="str">
        <f>IFERROR(IF(AC34,EXP(LN(AC34)*VLOOKUP(AC$3,Conditions!$B:$AI,MATCH($B52&amp;"_slope",Conditions!$R$1:$AI$1,0)+16,FALSE)+VLOOKUP(AC$3,Conditions!$B:$AI,MATCH($B52&amp;"_intercept",Conditions!$R$1:$AI$1,0)+16,FALSE)),""),"")</f>
        <v/>
      </c>
      <c r="AD52" s="69" t="str">
        <f>IFERROR(IF(AD34,EXP(LN(AD34)*VLOOKUP(AD$3,Conditions!$B:$AI,MATCH($B52&amp;"_slope",Conditions!$R$1:$AI$1,0)+16,FALSE)+VLOOKUP(AD$3,Conditions!$B:$AI,MATCH($B52&amp;"_intercept",Conditions!$R$1:$AI$1,0)+16,FALSE)),""),"")</f>
        <v/>
      </c>
      <c r="AE52" s="69" t="str">
        <f>IFERROR(IF(AE34,EXP(LN(AE34)*VLOOKUP(AE$3,Conditions!$B:$AI,MATCH($B52&amp;"_slope",Conditions!$R$1:$AI$1,0)+16,FALSE)+VLOOKUP(AE$3,Conditions!$B:$AI,MATCH($B52&amp;"_intercept",Conditions!$R$1:$AI$1,0)+16,FALSE)),""),"")</f>
        <v/>
      </c>
      <c r="AF52" s="69" t="str">
        <f>IFERROR(IF(AF34,EXP(LN(AF34)*VLOOKUP(AF$3,Conditions!$B:$AI,MATCH($B52&amp;"_slope",Conditions!$R$1:$AI$1,0)+16,FALSE)+VLOOKUP(AF$3,Conditions!$B:$AI,MATCH($B52&amp;"_intercept",Conditions!$R$1:$AI$1,0)+16,FALSE)),""),"")</f>
        <v/>
      </c>
      <c r="AG52" s="69" t="str">
        <f>IFERROR(IF(AG34,EXP(LN(AG34)*VLOOKUP(AG$3,Conditions!$B:$AI,MATCH($B52&amp;"_slope",Conditions!$R$1:$AI$1,0)+16,FALSE)+VLOOKUP(AG$3,Conditions!$B:$AI,MATCH($B52&amp;"_intercept",Conditions!$R$1:$AI$1,0)+16,FALSE)),""),"")</f>
        <v/>
      </c>
      <c r="AH52" s="69" t="str">
        <f>IFERROR(IF(AH34,EXP(LN(AH34)*VLOOKUP(AH$3,Conditions!$B:$AI,MATCH($B52&amp;"_slope",Conditions!$R$1:$AI$1,0)+16,FALSE)+VLOOKUP(AH$3,Conditions!$B:$AI,MATCH($B52&amp;"_intercept",Conditions!$R$1:$AI$1,0)+16,FALSE)),""),"")</f>
        <v/>
      </c>
      <c r="AI52" s="69" t="str">
        <f>IFERROR(IF(AI34,EXP(LN(AI34)*VLOOKUP(AI$3,Conditions!$B:$AI,MATCH($B52&amp;"_slope",Conditions!$R$1:$AI$1,0)+16,FALSE)+VLOOKUP(AI$3,Conditions!$B:$AI,MATCH($B52&amp;"_intercept",Conditions!$R$1:$AI$1,0)+16,FALSE)),""),"")</f>
        <v/>
      </c>
      <c r="AJ52" s="69" t="str">
        <f>IFERROR(IF(AJ34,EXP(LN(AJ34)*VLOOKUP(AJ$3,Conditions!$B:$AI,MATCH($B52&amp;"_slope",Conditions!$R$1:$AI$1,0)+16,FALSE)+VLOOKUP(AJ$3,Conditions!$B:$AI,MATCH($B52&amp;"_intercept",Conditions!$R$1:$AI$1,0)+16,FALSE)),""),"")</f>
        <v/>
      </c>
      <c r="AK52" s="69" t="str">
        <f>IFERROR(IF(AK34,EXP(LN(AK34)*VLOOKUP(AK$3,Conditions!$B:$AI,MATCH($B52&amp;"_slope",Conditions!$R$1:$AI$1,0)+16,FALSE)+VLOOKUP(AK$3,Conditions!$B:$AI,MATCH($B52&amp;"_intercept",Conditions!$R$1:$AI$1,0)+16,FALSE)),""),"")</f>
        <v/>
      </c>
      <c r="AL52" s="69" t="str">
        <f>IFERROR(IF(AL34,EXP(LN(AL34)*VLOOKUP(AL$3,Conditions!$B:$AI,MATCH($B52&amp;"_slope",Conditions!$R$1:$AI$1,0)+16,FALSE)+VLOOKUP(AL$3,Conditions!$B:$AI,MATCH($B52&amp;"_intercept",Conditions!$R$1:$AI$1,0)+16,FALSE)),""),"")</f>
        <v/>
      </c>
      <c r="AM52" s="69" t="str">
        <f>IFERROR(IF(AM34,EXP(LN(AM34)*VLOOKUP(AM$3,Conditions!$B:$AI,MATCH($B52&amp;"_slope",Conditions!$R$1:$AI$1,0)+16,FALSE)+VLOOKUP(AM$3,Conditions!$B:$AI,MATCH($B52&amp;"_intercept",Conditions!$R$1:$AI$1,0)+16,FALSE)),""),"")</f>
        <v/>
      </c>
      <c r="AN52" s="69" t="str">
        <f>IFERROR(IF(AN34,EXP(LN(AN34)*VLOOKUP(AN$3,Conditions!$B:$AI,MATCH($B52&amp;"_slope",Conditions!$R$1:$AI$1,0)+16,FALSE)+VLOOKUP(AN$3,Conditions!$B:$AI,MATCH($B52&amp;"_intercept",Conditions!$R$1:$AI$1,0)+16,FALSE)),""),"")</f>
        <v/>
      </c>
      <c r="AO52" s="69" t="str">
        <f>IFERROR(IF(AO34,EXP(LN(AO34)*VLOOKUP(AO$3,Conditions!$B:$AI,MATCH($B52&amp;"_slope",Conditions!$R$1:$AI$1,0)+16,FALSE)+VLOOKUP(AO$3,Conditions!$B:$AI,MATCH($B52&amp;"_intercept",Conditions!$R$1:$AI$1,0)+16,FALSE)),""),"")</f>
        <v/>
      </c>
      <c r="AP52" s="69" t="str">
        <f>IFERROR(IF(AP34,EXP(LN(AP34)*VLOOKUP(AP$3,Conditions!$B:$AI,MATCH($B52&amp;"_slope",Conditions!$R$1:$AI$1,0)+16,FALSE)+VLOOKUP(AP$3,Conditions!$B:$AI,MATCH($B52&amp;"_intercept",Conditions!$R$1:$AI$1,0)+16,FALSE)),""),"")</f>
        <v/>
      </c>
      <c r="AQ52" s="69" t="str">
        <f>IFERROR(IF(AQ34,EXP(LN(AQ34)*VLOOKUP(AQ$3,Conditions!$B:$AI,MATCH($B52&amp;"_slope",Conditions!$R$1:$AI$1,0)+16,FALSE)+VLOOKUP(AQ$3,Conditions!$B:$AI,MATCH($B52&amp;"_intercept",Conditions!$R$1:$AI$1,0)+16,FALSE)),""),"")</f>
        <v/>
      </c>
      <c r="AR52" s="69" t="str">
        <f>IFERROR(IF(AR34,EXP(LN(AR34)*VLOOKUP(AR$3,Conditions!$B:$AI,MATCH($B52&amp;"_slope",Conditions!$R$1:$AI$1,0)+16,FALSE)+VLOOKUP(AR$3,Conditions!$B:$AI,MATCH($B52&amp;"_intercept",Conditions!$R$1:$AI$1,0)+16,FALSE)),""),"")</f>
        <v/>
      </c>
      <c r="AS52" s="69" t="str">
        <f>IFERROR(IF(AS34,EXP(LN(AS34)*VLOOKUP(AS$3,Conditions!$B:$AI,MATCH($B52&amp;"_slope",Conditions!$R$1:$AI$1,0)+16,FALSE)+VLOOKUP(AS$3,Conditions!$B:$AI,MATCH($B52&amp;"_intercept",Conditions!$R$1:$AI$1,0)+16,FALSE)),""),"")</f>
        <v/>
      </c>
      <c r="AT52" s="69" t="str">
        <f>IFERROR(IF(AT34,EXP(LN(AT34)*VLOOKUP(AT$3,Conditions!$B:$AI,MATCH($B52&amp;"_slope",Conditions!$R$1:$AI$1,0)+16,FALSE)+VLOOKUP(AT$3,Conditions!$B:$AI,MATCH($B52&amp;"_intercept",Conditions!$R$1:$AI$1,0)+16,FALSE)),""),"")</f>
        <v/>
      </c>
      <c r="AU52" s="69" t="str">
        <f>IFERROR(IF(AU34,EXP(LN(AU34)*VLOOKUP(AU$3,Conditions!$B:$AI,MATCH($B52&amp;"_slope",Conditions!$R$1:$AI$1,0)+16,FALSE)+VLOOKUP(AU$3,Conditions!$B:$AI,MATCH($B52&amp;"_intercept",Conditions!$R$1:$AI$1,0)+16,FALSE)),""),"")</f>
        <v/>
      </c>
      <c r="AV52" s="69" t="str">
        <f>IFERROR(IF(AV34,EXP(LN(AV34)*VLOOKUP(AV$3,Conditions!$B:$AI,MATCH($B52&amp;"_slope",Conditions!$R$1:$AI$1,0)+16,FALSE)+VLOOKUP(AV$3,Conditions!$B:$AI,MATCH($B52&amp;"_intercept",Conditions!$R$1:$AI$1,0)+16,FALSE)),""),"")</f>
        <v/>
      </c>
      <c r="AW52" s="69" t="str">
        <f>IFERROR(IF(AW34,EXP(LN(AW34)*VLOOKUP(AW$3,Conditions!$B:$AI,MATCH($B52&amp;"_slope",Conditions!$R$1:$AI$1,0)+16,FALSE)+VLOOKUP(AW$3,Conditions!$B:$AI,MATCH($B52&amp;"_intercept",Conditions!$R$1:$AI$1,0)+16,FALSE)),""),"")</f>
        <v/>
      </c>
      <c r="AX52" s="69" t="str">
        <f>IFERROR(IF(AX34,EXP(LN(AX34)*VLOOKUP(AX$3,Conditions!$B:$AI,MATCH($B52&amp;"_slope",Conditions!$R$1:$AI$1,0)+16,FALSE)+VLOOKUP(AX$3,Conditions!$B:$AI,MATCH($B52&amp;"_intercept",Conditions!$R$1:$AI$1,0)+16,FALSE)),""),"")</f>
        <v/>
      </c>
      <c r="AY52" s="69" t="str">
        <f>IFERROR(IF(AY34,EXP(LN(AY34)*VLOOKUP(AY$3,Conditions!$B:$AI,MATCH($B52&amp;"_slope",Conditions!$R$1:$AI$1,0)+16,FALSE)+VLOOKUP(AY$3,Conditions!$B:$AI,MATCH($B52&amp;"_intercept",Conditions!$R$1:$AI$1,0)+16,FALSE)),""),"")</f>
        <v/>
      </c>
      <c r="AZ52" s="69" t="str">
        <f>IFERROR(IF(AZ34,EXP(LN(AZ34)*VLOOKUP(AZ$3,Conditions!$B:$AI,MATCH($B52&amp;"_slope",Conditions!$R$1:$AI$1,0)+16,FALSE)+VLOOKUP(AZ$3,Conditions!$B:$AI,MATCH($B52&amp;"_intercept",Conditions!$R$1:$AI$1,0)+16,FALSE)),""),"")</f>
        <v/>
      </c>
      <c r="BA52" s="69" t="str">
        <f>IFERROR(IF(BA34,EXP(LN(BA34)*VLOOKUP(BA$3,Conditions!$B:$AI,MATCH($B52&amp;"_slope",Conditions!$R$1:$AI$1,0)+16,FALSE)+VLOOKUP(BA$3,Conditions!$B:$AI,MATCH($B52&amp;"_intercept",Conditions!$R$1:$AI$1,0)+16,FALSE)),""),"")</f>
        <v/>
      </c>
      <c r="BB52" s="69" t="str">
        <f>IFERROR(IF(BB34,EXP(LN(BB34)*VLOOKUP(BB$3,Conditions!$B:$AI,MATCH($B52&amp;"_slope",Conditions!$R$1:$AI$1,0)+16,FALSE)+VLOOKUP(BB$3,Conditions!$B:$AI,MATCH($B52&amp;"_intercept",Conditions!$R$1:$AI$1,0)+16,FALSE)),""),"")</f>
        <v/>
      </c>
      <c r="BC52" s="69" t="str">
        <f>IFERROR(IF(BC34,EXP(LN(BC34)*VLOOKUP(BC$3,Conditions!$B:$AI,MATCH($B52&amp;"_slope",Conditions!$R$1:$AI$1,0)+16,FALSE)+VLOOKUP(BC$3,Conditions!$B:$AI,MATCH($B52&amp;"_intercept",Conditions!$R$1:$AI$1,0)+16,FALSE)),""),"")</f>
        <v/>
      </c>
      <c r="BD52" s="69" t="str">
        <f>IFERROR(IF(BD34,EXP(LN(BD34)*VLOOKUP(BD$3,Conditions!$B:$AI,MATCH($B52&amp;"_slope",Conditions!$R$1:$AI$1,0)+16,FALSE)+VLOOKUP(BD$3,Conditions!$B:$AI,MATCH($B52&amp;"_intercept",Conditions!$R$1:$AI$1,0)+16,FALSE)),""),"")</f>
        <v/>
      </c>
      <c r="BE52" s="69" t="str">
        <f>IFERROR(IF(BE34,EXP(LN(BE34)*VLOOKUP(BE$3,Conditions!$B:$AI,MATCH($B52&amp;"_slope",Conditions!$R$1:$AI$1,0)+16,FALSE)+VLOOKUP(BE$3,Conditions!$B:$AI,MATCH($B52&amp;"_intercept",Conditions!$R$1:$AI$1,0)+16,FALSE)),""),"")</f>
        <v/>
      </c>
      <c r="BF52" s="69" t="str">
        <f>IFERROR(IF(BF34,EXP(LN(BF34)*VLOOKUP(BF$3,Conditions!$B:$AI,MATCH($B52&amp;"_slope",Conditions!$R$1:$AI$1,0)+16,FALSE)+VLOOKUP(BF$3,Conditions!$B:$AI,MATCH($B52&amp;"_intercept",Conditions!$R$1:$AI$1,0)+16,FALSE)),""),"")</f>
        <v/>
      </c>
      <c r="BG52" s="69" t="str">
        <f>IFERROR(IF(BG34,EXP(LN(BG34)*VLOOKUP(BG$3,Conditions!$B:$AI,MATCH($B52&amp;"_slope",Conditions!$R$1:$AI$1,0)+16,FALSE)+VLOOKUP(BG$3,Conditions!$B:$AI,MATCH($B52&amp;"_intercept",Conditions!$R$1:$AI$1,0)+16,FALSE)),""),"")</f>
        <v/>
      </c>
      <c r="BH52" s="69" t="str">
        <f>IFERROR(IF(BH34,EXP(LN(BH34)*VLOOKUP(BH$3,Conditions!$B:$AI,MATCH($B52&amp;"_slope",Conditions!$R$1:$AI$1,0)+16,FALSE)+VLOOKUP(BH$3,Conditions!$B:$AI,MATCH($B52&amp;"_intercept",Conditions!$R$1:$AI$1,0)+16,FALSE)),""),"")</f>
        <v/>
      </c>
      <c r="BI52" s="69" t="str">
        <f>IFERROR(IF(BI34,EXP(LN(BI34)*VLOOKUP(BI$3,Conditions!$B:$AI,MATCH($B52&amp;"_slope",Conditions!$R$1:$AI$1,0)+16,FALSE)+VLOOKUP(BI$3,Conditions!$B:$AI,MATCH($B52&amp;"_intercept",Conditions!$R$1:$AI$1,0)+16,FALSE)),""),"")</f>
        <v/>
      </c>
      <c r="BJ52" s="69" t="str">
        <f>IFERROR(IF(BJ34,EXP(LN(BJ34)*VLOOKUP(BJ$3,Conditions!$B:$AI,MATCH($B52&amp;"_slope",Conditions!$R$1:$AI$1,0)+16,FALSE)+VLOOKUP(BJ$3,Conditions!$B:$AI,MATCH($B52&amp;"_intercept",Conditions!$R$1:$AI$1,0)+16,FALSE)),""),"")</f>
        <v/>
      </c>
      <c r="BK52" s="69" t="str">
        <f>IFERROR(IF(BK34,EXP(LN(BK34)*VLOOKUP(BK$3,Conditions!$B:$AI,MATCH($B52&amp;"_slope",Conditions!$R$1:$AI$1,0)+16,FALSE)+VLOOKUP(BK$3,Conditions!$B:$AI,MATCH($B52&amp;"_intercept",Conditions!$R$1:$AI$1,0)+16,FALSE)),""),"")</f>
        <v/>
      </c>
      <c r="BL52" s="69" t="str">
        <f>IFERROR(IF(BL34,EXP(LN(BL34)*VLOOKUP(BL$3,Conditions!$B:$AI,MATCH($B52&amp;"_slope",Conditions!$R$1:$AI$1,0)+16,FALSE)+VLOOKUP(BL$3,Conditions!$B:$AI,MATCH($B52&amp;"_intercept",Conditions!$R$1:$AI$1,0)+16,FALSE)),""),"")</f>
        <v/>
      </c>
      <c r="BM52" s="69" t="str">
        <f>IFERROR(IF(BM34,EXP(LN(BM34)*VLOOKUP(BM$3,Conditions!$B:$AI,MATCH($B52&amp;"_slope",Conditions!$R$1:$AI$1,0)+16,FALSE)+VLOOKUP(BM$3,Conditions!$B:$AI,MATCH($B52&amp;"_intercept",Conditions!$R$1:$AI$1,0)+16,FALSE)),""),"")</f>
        <v/>
      </c>
      <c r="BN52" s="69" t="str">
        <f>IFERROR(IF(BN34,EXP(LN(BN34)*VLOOKUP(BN$3,Conditions!$B:$AI,MATCH($B52&amp;"_slope",Conditions!$R$1:$AI$1,0)+16,FALSE)+VLOOKUP(BN$3,Conditions!$B:$AI,MATCH($B52&amp;"_intercept",Conditions!$R$1:$AI$1,0)+16,FALSE)),""),"")</f>
        <v/>
      </c>
      <c r="BO52" s="69" t="str">
        <f>IFERROR(IF(BO34,EXP(LN(BO34)*VLOOKUP(BO$3,Conditions!$B:$AI,MATCH($B52&amp;"_slope",Conditions!$R$1:$AI$1,0)+16,FALSE)+VLOOKUP(BO$3,Conditions!$B:$AI,MATCH($B52&amp;"_intercept",Conditions!$R$1:$AI$1,0)+16,FALSE)),""),"")</f>
        <v/>
      </c>
      <c r="BP52" s="69" t="str">
        <f>IFERROR(IF(BP34,EXP(LN(BP34)*VLOOKUP(BP$3,Conditions!$B:$AI,MATCH($B52&amp;"_slope",Conditions!$R$1:$AI$1,0)+16,FALSE)+VLOOKUP(BP$3,Conditions!$B:$AI,MATCH($B52&amp;"_intercept",Conditions!$R$1:$AI$1,0)+16,FALSE)),""),"")</f>
        <v/>
      </c>
      <c r="BQ52" s="69" t="str">
        <f>IFERROR(IF(BQ35,EXP(LN(BQ35)*VLOOKUP(BQ$3,Conditions!$B:$AI,MATCH($B52&amp;"_slope",Conditions!$R$1:$AI$1,0)+16,FALSE)+VLOOKUP(BQ$3,Conditions!$B:$AI,MATCH($B52&amp;"_intercept",Conditions!$R$1:$AI$1,0)+16,FALSE)),""),"")</f>
        <v/>
      </c>
      <c r="BR52" s="69" t="str">
        <f>IFERROR(IF(BR35,EXP(LN(BR35)*VLOOKUP(BR$3,Conditions!$B:$AI,MATCH($B52&amp;"_slope",Conditions!$R$1:$AI$1,0)+16,FALSE)+VLOOKUP(BR$3,Conditions!$B:$AI,MATCH($B52&amp;"_intercept",Conditions!$R$1:$AI$1,0)+16,FALSE)),""),"")</f>
        <v/>
      </c>
      <c r="BS52" s="69" t="str">
        <f>IFERROR(IF(BS35,EXP(LN(BS35)*VLOOKUP(BS$3,Conditions!$B:$AI,MATCH($B52&amp;"_slope",Conditions!$R$1:$AI$1,0)+16,FALSE)+VLOOKUP(BS$3,Conditions!$B:$AI,MATCH($B52&amp;"_intercept",Conditions!$R$1:$AI$1,0)+16,FALSE)),""),"")</f>
        <v/>
      </c>
      <c r="BT52" s="69" t="str">
        <f>IFERROR(IF(BT35,EXP(LN(BT35)*VLOOKUP(BT$3,Conditions!$B:$AI,MATCH($B52&amp;"_slope",Conditions!$R$1:$AI$1,0)+16,FALSE)+VLOOKUP(BT$3,Conditions!$B:$AI,MATCH($B52&amp;"_intercept",Conditions!$R$1:$AI$1,0)+16,FALSE)),""),"")</f>
        <v/>
      </c>
      <c r="BU52" s="69" t="str">
        <f>IFERROR(IF(BU35,EXP(LN(BU35)*VLOOKUP(BU$3,Conditions!$B:$AI,MATCH($B52&amp;"_slope",Conditions!$R$1:$AI$1,0)+16,FALSE)+VLOOKUP(BU$3,Conditions!$B:$AI,MATCH($B52&amp;"_intercept",Conditions!$R$1:$AI$1,0)+16,FALSE)),""),"")</f>
        <v/>
      </c>
      <c r="BV52" s="69">
        <f>IFERROR(IF(BV35,EXP(LN(BV35)*VLOOKUP(BV$3,Conditions!$B:$AI,MATCH($B52&amp;"_slope",Conditions!$R$1:$AI$1,0)+16,FALSE)+VLOOKUP(BV$3,Conditions!$B:$AI,MATCH($B52&amp;"_intercept",Conditions!$R$1:$AI$1,0)+16,FALSE)),""),"")</f>
        <v>4.7759769787867685E-4</v>
      </c>
      <c r="BW52" s="69">
        <f>IFERROR(IF(BW35,EXP(LN(BW35)*VLOOKUP(BW$3,Conditions!$B:$AI,MATCH($B52&amp;"_slope",Conditions!$R$1:$AI$1,0)+16,FALSE)+VLOOKUP(BW$3,Conditions!$B:$AI,MATCH($B52&amp;"_intercept",Conditions!$R$1:$AI$1,0)+16,FALSE)),""),"")</f>
        <v>1.0697025219059168E-3</v>
      </c>
      <c r="BX52" s="69" t="str">
        <f>IFERROR(IF(BX35,EXP(LN(BX35)*VLOOKUP(BX$3,Conditions!$B:$AI,MATCH($B52&amp;"_slope",Conditions!$R$1:$AI$1,0)+16,FALSE)+VLOOKUP(BX$3,Conditions!$B:$AI,MATCH($B52&amp;"_intercept",Conditions!$R$1:$AI$1,0)+16,FALSE)),""),"")</f>
        <v/>
      </c>
      <c r="BY52" s="69" t="str">
        <f>IFERROR(IF(BY35,EXP(LN(BY35)*VLOOKUP(BY$3,Conditions!$B:$AI,MATCH($B52&amp;"_slope",Conditions!$R$1:$AI$1,0)+16,FALSE)+VLOOKUP(BY$3,Conditions!$B:$AI,MATCH($B52&amp;"_intercept",Conditions!$R$1:$AI$1,0)+16,FALSE)),""),"")</f>
        <v/>
      </c>
      <c r="BZ52" s="69" t="str">
        <f>IFERROR(IF(BZ35,EXP(LN(BZ35)*VLOOKUP(BZ$3,Conditions!$B:$AI,MATCH($B52&amp;"_slope",Conditions!$R$1:$AI$1,0)+16,FALSE)+VLOOKUP(BZ$3,Conditions!$B:$AI,MATCH($B52&amp;"_intercept",Conditions!$R$1:$AI$1,0)+16,FALSE)),""),"")</f>
        <v/>
      </c>
      <c r="CA52" s="69">
        <f>IFERROR(IF(CA35,EXP(LN(CA35)*VLOOKUP(CA$3,Conditions!$B:$AI,MATCH($B52&amp;"_slope",Conditions!$R$1:$AI$1,0)+16,FALSE)+VLOOKUP(CA$3,Conditions!$B:$AI,MATCH($B52&amp;"_intercept",Conditions!$R$1:$AI$1,0)+16,FALSE)),""),"")</f>
        <v>3.9752074883040031E-4</v>
      </c>
      <c r="CB52" s="69">
        <f>IFERROR(IF(CB35,EXP(LN(CB35)*VLOOKUP(CB$3,Conditions!$B:$AI,MATCH($B52&amp;"_slope",Conditions!$R$1:$AI$1,0)+16,FALSE)+VLOOKUP(CB$3,Conditions!$B:$AI,MATCH($B52&amp;"_intercept",Conditions!$R$1:$AI$1,0)+16,FALSE)),""),"")</f>
        <v>6.698261965866274E-4</v>
      </c>
      <c r="CC52" s="69">
        <f>IFERROR(IF(CC35,EXP(LN(CC35)*VLOOKUP(CC$3,Conditions!$B:$AI,MATCH($B52&amp;"_slope",Conditions!$R$1:$AI$1,0)+16,FALSE)+VLOOKUP(CC$3,Conditions!$B:$AI,MATCH($B52&amp;"_intercept",Conditions!$R$1:$AI$1,0)+16,FALSE)),""),"")</f>
        <v>5.3909664102950083E-4</v>
      </c>
      <c r="CD52" s="69">
        <f>IFERROR(IF(CD35,EXP(LN(CD35)*VLOOKUP(CD$3,Conditions!$B:$AI,MATCH($B52&amp;"_slope",Conditions!$R$1:$AI$1,0)+16,FALSE)+VLOOKUP(CD$3,Conditions!$B:$AI,MATCH($B52&amp;"_intercept",Conditions!$R$1:$AI$1,0)+16,FALSE)),""),"")</f>
        <v>7.337169947543745E-4</v>
      </c>
      <c r="CE52" s="69">
        <f>IFERROR(IF(CE35,EXP(LN(CE35)*VLOOKUP(CE$3,Conditions!$B:$AI,MATCH($B52&amp;"_slope",Conditions!$R$1:$AI$1,0)+16,FALSE)+VLOOKUP(CE$3,Conditions!$B:$AI,MATCH($B52&amp;"_intercept",Conditions!$R$1:$AI$1,0)+16,FALSE)),""),"")</f>
        <v>7.1517243932533059E-4</v>
      </c>
      <c r="CF52" s="69">
        <f>IFERROR(IF(CF35,EXP(LN(CF35)*VLOOKUP(CF$3,Conditions!$B:$AI,MATCH($B52&amp;"_slope",Conditions!$R$1:$AI$1,0)+16,FALSE)+VLOOKUP(CF$3,Conditions!$B:$AI,MATCH($B52&amp;"_intercept",Conditions!$R$1:$AI$1,0)+16,FALSE)),""),"")</f>
        <v>9.5638176921239036E-4</v>
      </c>
      <c r="CG52" s="69">
        <f>IFERROR(IF(CG35,EXP(LN(CG35)*VLOOKUP(CG$3,Conditions!$B:$AI,MATCH($B52&amp;"_slope",Conditions!$R$1:$AI$1,0)+16,FALSE)+VLOOKUP(CG$3,Conditions!$B:$AI,MATCH($B52&amp;"_intercept",Conditions!$R$1:$AI$1,0)+16,FALSE)),""),"")</f>
        <v>9.1816315960004298E-4</v>
      </c>
      <c r="CH52" s="69">
        <f>IFERROR(IF(CH35,EXP(LN(CH35)*VLOOKUP(CH$3,Conditions!$B:$AI,MATCH($B52&amp;"_slope",Conditions!$R$1:$AI$1,0)+16,FALSE)+VLOOKUP(CH$3,Conditions!$B:$AI,MATCH($B52&amp;"_intercept",Conditions!$R$1:$AI$1,0)+16,FALSE)),""),"")</f>
        <v>4.9448326646459745E-4</v>
      </c>
      <c r="CI52" s="69">
        <f>IFERROR(IF(CI35,EXP(LN(CI35)*VLOOKUP(CI$3,Conditions!$B:$AI,MATCH($B52&amp;"_slope",Conditions!$R$1:$AI$1,0)+16,FALSE)+VLOOKUP(CI$3,Conditions!$B:$AI,MATCH($B52&amp;"_intercept",Conditions!$R$1:$AI$1,0)+16,FALSE)),""),"")</f>
        <v>4.9448326646459745E-4</v>
      </c>
      <c r="CJ52" s="69" t="str">
        <f>IFERROR(IF(CJ35,EXP(LN(CJ35)*VLOOKUP(CJ$3,Conditions!$B:$AI,MATCH($B52&amp;"_slope",Conditions!$R$1:$AI$1,0)+16,FALSE)+VLOOKUP(CJ$3,Conditions!$B:$AI,MATCH($B52&amp;"_intercept",Conditions!$R$1:$AI$1,0)+16,FALSE)),""),"")</f>
        <v/>
      </c>
      <c r="CK52" s="69">
        <f>IFERROR(IF(CK35,EXP(LN(CK35)*VLOOKUP(CK$3,Conditions!$B:$AI,MATCH($B52&amp;"_slope",Conditions!$R$1:$AI$1,0)+16,FALSE)+VLOOKUP(CK$3,Conditions!$B:$AI,MATCH($B52&amp;"_intercept",Conditions!$R$1:$AI$1,0)+16,FALSE)),""),"")</f>
        <v>2.1768432540176241E-3</v>
      </c>
      <c r="CL52" s="69">
        <f>IFERROR(IF(CL35,EXP(LN(CL35)*VLOOKUP(CL$3,Conditions!$B:$AI,MATCH($B52&amp;"_slope",Conditions!$R$1:$AI$1,0)+16,FALSE)+VLOOKUP(CL$3,Conditions!$B:$AI,MATCH($B52&amp;"_intercept",Conditions!$R$1:$AI$1,0)+16,FALSE)),""),"")</f>
        <v>1.1095498036679588E-3</v>
      </c>
      <c r="CM52" s="69">
        <f>IFERROR(IF(CM35,EXP(LN(CM35)*VLOOKUP(CM$3,Conditions!$B:$AI,MATCH($B52&amp;"_slope",Conditions!$R$1:$AI$1,0)+16,FALSE)+VLOOKUP(CM$3,Conditions!$B:$AI,MATCH($B52&amp;"_intercept",Conditions!$R$1:$AI$1,0)+16,FALSE)),""),"")</f>
        <v>1.3877378930923728E-3</v>
      </c>
      <c r="CN52" s="69">
        <f>IFERROR(IF(CN35,EXP(LN(CN35)*VLOOKUP(CN$3,Conditions!$B:$AI,MATCH($B52&amp;"_slope",Conditions!$R$1:$AI$1,0)+16,FALSE)+VLOOKUP(CN$3,Conditions!$B:$AI,MATCH($B52&amp;"_intercept",Conditions!$R$1:$AI$1,0)+16,FALSE)),""),"")</f>
        <v>1.3564726170302132E-3</v>
      </c>
      <c r="CO52" s="69">
        <f>IFERROR(IF(CO35,EXP(LN(CO35)*VLOOKUP(CO$3,Conditions!$B:$AI,MATCH($B52&amp;"_slope",Conditions!$R$1:$AI$1,0)+16,FALSE)+VLOOKUP(CO$3,Conditions!$B:$AI,MATCH($B52&amp;"_intercept",Conditions!$R$1:$AI$1,0)+16,FALSE)),""),"")</f>
        <v>9.3347897087820569E-4</v>
      </c>
      <c r="CP52" s="69">
        <f>IFERROR(IF(CP35,EXP(LN(CP35)*VLOOKUP(CP$3,Conditions!$B:$AI,MATCH($B52&amp;"_slope",Conditions!$R$1:$AI$1,0)+16,FALSE)+VLOOKUP(CP$3,Conditions!$B:$AI,MATCH($B52&amp;"_intercept",Conditions!$R$1:$AI$1,0)+16,FALSE)),""),"")</f>
        <v>6.9388899709027377E-4</v>
      </c>
      <c r="CQ52" s="69">
        <f>IFERROR(IF(CQ35,EXP(LN(CQ35)*VLOOKUP(CQ$3,Conditions!$B:$AI,MATCH($B52&amp;"_slope",Conditions!$R$1:$AI$1,0)+16,FALSE)+VLOOKUP(CQ$3,Conditions!$B:$AI,MATCH($B52&amp;"_intercept",Conditions!$R$1:$AI$1,0)+16,FALSE)),""),"")</f>
        <v>1.449952568231365E-3</v>
      </c>
      <c r="CR52" s="69">
        <f>IFERROR(IF(CR35,EXP(LN(CR35)*VLOOKUP(CR$3,Conditions!$B:$AI,MATCH($B52&amp;"_slope",Conditions!$R$1:$AI$1,0)+16,FALSE)+VLOOKUP(CR$3,Conditions!$B:$AI,MATCH($B52&amp;"_intercept",Conditions!$R$1:$AI$1,0)+16,FALSE)),""),"")</f>
        <v>1.6553284001853514E-3</v>
      </c>
      <c r="CS52" s="69">
        <f>IFERROR(IF(CS35,EXP(LN(CS35)*VLOOKUP(CS$3,Conditions!$B:$AI,MATCH($B52&amp;"_slope",Conditions!$R$1:$AI$1,0)+16,FALSE)+VLOOKUP(CS$3,Conditions!$B:$AI,MATCH($B52&amp;"_intercept",Conditions!$R$1:$AI$1,0)+16,FALSE)),""),"")</f>
        <v>1.2668758928491965E-3</v>
      </c>
      <c r="CT52" s="69">
        <f>IFERROR(IF(CT35,EXP(LN(CT35)*VLOOKUP(CT$3,Conditions!$B:$AI,MATCH($B52&amp;"_slope",Conditions!$R$1:$AI$1,0)+16,FALSE)+VLOOKUP(CT$3,Conditions!$B:$AI,MATCH($B52&amp;"_intercept",Conditions!$R$1:$AI$1,0)+16,FALSE)),""),"")</f>
        <v>1.8890262055945195E-3</v>
      </c>
      <c r="CU52" s="69">
        <f>IFERROR(IF(CU35,EXP(LN(CU35)*VLOOKUP(CU$3,Conditions!$B:$AI,MATCH($B52&amp;"_slope",Conditions!$R$1:$AI$1,0)+16,FALSE)+VLOOKUP(CU$3,Conditions!$B:$AI,MATCH($B52&amp;"_intercept",Conditions!$R$1:$AI$1,0)+16,FALSE)),""),"")</f>
        <v>2.0393700021505306E-3</v>
      </c>
      <c r="CV52" s="69">
        <f>IFERROR(IF(CV35,EXP(LN(CV35)*VLOOKUP(CV$3,Conditions!$B:$AI,MATCH($B52&amp;"_slope",Conditions!$R$1:$AI$1,0)+16,FALSE)+VLOOKUP(CV$3,Conditions!$B:$AI,MATCH($B52&amp;"_intercept",Conditions!$R$1:$AI$1,0)+16,FALSE)),""),"")</f>
        <v>1.2180468891363077E-3</v>
      </c>
      <c r="CW52" s="69">
        <f>IFERROR(IF(CW35,EXP(LN(CW35)*VLOOKUP(CW$3,Conditions!$B:$AI,MATCH($B52&amp;"_slope",Conditions!$R$1:$AI$1,0)+16,FALSE)+VLOOKUP(CW$3,Conditions!$B:$AI,MATCH($B52&amp;"_intercept",Conditions!$R$1:$AI$1,0)+16,FALSE)),""),"")</f>
        <v>7.7584265000546862E-4</v>
      </c>
      <c r="CX52" s="69">
        <f>IFERROR(IF(CX35,EXP(LN(CX35)*VLOOKUP(CX$3,Conditions!$B:$AI,MATCH($B52&amp;"_slope",Conditions!$R$1:$AI$1,0)+16,FALSE)+VLOOKUP(CX$3,Conditions!$B:$AI,MATCH($B52&amp;"_intercept",Conditions!$R$1:$AI$1,0)+16,FALSE)),""),"")</f>
        <v>1.1045808888701545E-3</v>
      </c>
      <c r="CY52" s="69">
        <f>IFERROR(IF(CY35,EXP(LN(CY35)*VLOOKUP(CY$3,Conditions!$B:$AI,MATCH($B52&amp;"_slope",Conditions!$R$1:$AI$1,0)+16,FALSE)+VLOOKUP(CY$3,Conditions!$B:$AI,MATCH($B52&amp;"_intercept",Conditions!$R$1:$AI$1,0)+16,FALSE)),""),"")</f>
        <v>1.8683868091648442E-3</v>
      </c>
      <c r="CZ52" s="69">
        <f>IFERROR(IF(CZ35,EXP(LN(CZ35)*VLOOKUP(CZ$3,Conditions!$B:$AI,MATCH($B52&amp;"_slope",Conditions!$R$1:$AI$1,0)+16,FALSE)+VLOOKUP(CZ$3,Conditions!$B:$AI,MATCH($B52&amp;"_intercept",Conditions!$R$1:$AI$1,0)+16,FALSE)),""),"")</f>
        <v>1.8844426360900008E-3</v>
      </c>
      <c r="DA52" s="69">
        <f>IFERROR(IF(DA35,EXP(LN(DA35)*VLOOKUP(DA$3,Conditions!$B:$AI,MATCH($B52&amp;"_slope",Conditions!$R$1:$AI$1,0)+16,FALSE)+VLOOKUP(DA$3,Conditions!$B:$AI,MATCH($B52&amp;"_intercept",Conditions!$R$1:$AI$1,0)+16,FALSE)),""),"")</f>
        <v>1.9484613249138314E-3</v>
      </c>
      <c r="DB52" s="69" t="str">
        <f>IFERROR(IF(DB35,EXP(LN(DB35)*VLOOKUP(DB$3,Conditions!$B:$AI,MATCH($B52&amp;"_slope",Conditions!$R$1:$AI$1,0)+16,FALSE)+VLOOKUP(DB$3,Conditions!$B:$AI,MATCH($B52&amp;"_intercept",Conditions!$R$1:$AI$1,0)+16,FALSE)),""),"")</f>
        <v/>
      </c>
      <c r="DC52" s="69">
        <f>IFERROR(IF(DC35,EXP(LN(DC35)*VLOOKUP(DC$3,Conditions!$B:$AI,MATCH($B52&amp;"_slope",Conditions!$R$1:$AI$1,0)+16,FALSE)+VLOOKUP(DC$3,Conditions!$B:$AI,MATCH($B52&amp;"_intercept",Conditions!$R$1:$AI$1,0)+16,FALSE)),""),"")</f>
        <v>1.7461251192285629E-3</v>
      </c>
      <c r="DD52" s="69">
        <f>IFERROR(IF(DD35,EXP(LN(DD35)*VLOOKUP(DD$3,Conditions!$B:$AI,MATCH($B52&amp;"_slope",Conditions!$R$1:$AI$1,0)+16,FALSE)+VLOOKUP(DD$3,Conditions!$B:$AI,MATCH($B52&amp;"_intercept",Conditions!$R$1:$AI$1,0)+16,FALSE)),""),"")</f>
        <v>1.8936080917558887E-3</v>
      </c>
      <c r="DE52" s="69">
        <f>IFERROR(IF(DE35,EXP(LN(DE35)*VLOOKUP(DE$3,Conditions!$B:$AI,MATCH($B52&amp;"_slope",Conditions!$R$1:$AI$1,0)+16,FALSE)+VLOOKUP(DE$3,Conditions!$B:$AI,MATCH($B52&amp;"_intercept",Conditions!$R$1:$AI$1,0)+16,FALSE)),""),"")</f>
        <v>1.9689707978483872E-3</v>
      </c>
      <c r="DF52" s="69">
        <f>IFERROR(IF(DF35,EXP(LN(DF35)*VLOOKUP(DF$3,Conditions!$B:$AI,MATCH($B52&amp;"_slope",Conditions!$R$1:$AI$1,0)+16,FALSE)+VLOOKUP(DF$3,Conditions!$B:$AI,MATCH($B52&amp;"_intercept",Conditions!$R$1:$AI$1,0)+16,FALSE)),""),"")</f>
        <v>2.1116562864259584E-3</v>
      </c>
      <c r="DG52" s="69">
        <f>IFERROR(IF(DG35,EXP(LN(DG35)*VLOOKUP(DG$3,Conditions!$B:$AI,MATCH($B52&amp;"_slope",Conditions!$R$1:$AI$1,0)+16,FALSE)+VLOOKUP(DG$3,Conditions!$B:$AI,MATCH($B52&amp;"_intercept",Conditions!$R$1:$AI$1,0)+16,FALSE)),""),"")</f>
        <v>1.9575806615894456E-3</v>
      </c>
      <c r="DH52" s="69">
        <f>IFERROR(IF(DH35,EXP(LN(DH35)*VLOOKUP(DH$3,Conditions!$B:$AI,MATCH($B52&amp;"_slope",Conditions!$R$1:$AI$1,0)+16,FALSE)+VLOOKUP(DH$3,Conditions!$B:$AI,MATCH($B52&amp;"_intercept",Conditions!$R$1:$AI$1,0)+16,FALSE)),""),"")</f>
        <v>1.7322037903585033E-3</v>
      </c>
      <c r="DI52" s="69">
        <f>IFERROR(IF(DI35,EXP(LN(DI35)*VLOOKUP(DI$3,Conditions!$B:$AI,MATCH($B52&amp;"_slope",Conditions!$R$1:$AI$1,0)+16,FALSE)+VLOOKUP(DI$3,Conditions!$B:$AI,MATCH($B52&amp;"_intercept",Conditions!$R$1:$AI$1,0)+16,FALSE)),""),"")</f>
        <v>1.4404077912927955E-3</v>
      </c>
      <c r="DJ52" s="69" t="str">
        <f>IFERROR(IF(DJ35,EXP(LN(DJ35)*VLOOKUP(DJ$3,Conditions!$B:$AI,MATCH($B52&amp;"_slope",Conditions!$R$1:$AI$1,0)+16,FALSE)+VLOOKUP(DJ$3,Conditions!$B:$AI,MATCH($B52&amp;"_intercept",Conditions!$R$1:$AI$1,0)+16,FALSE)),""),"")</f>
        <v/>
      </c>
      <c r="DK52" s="69" t="str">
        <f>IFERROR(IF(DK35,EXP(LN(DK35)*VLOOKUP(DK$3,Conditions!$B:$AI,MATCH($B52&amp;"_slope",Conditions!$R$1:$AI$1,0)+16,FALSE)+VLOOKUP(DK$3,Conditions!$B:$AI,MATCH($B52&amp;"_intercept",Conditions!$R$1:$AI$1,0)+16,FALSE)),""),"")</f>
        <v/>
      </c>
      <c r="DL52" s="69" t="str">
        <f>IFERROR(IF(DL35,EXP(LN(DL35)*VLOOKUP(DL$3,Conditions!$B:$AI,MATCH($B52&amp;"_slope",Conditions!$R$1:$AI$1,0)+16,FALSE)+VLOOKUP(DL$3,Conditions!$B:$AI,MATCH($B52&amp;"_intercept",Conditions!$R$1:$AI$1,0)+16,FALSE)),""),"")</f>
        <v/>
      </c>
      <c r="DM52" s="69" t="str">
        <f>IFERROR(IF(DM35,EXP(LN(DM35)*VLOOKUP(DM$3,Conditions!$B:$AI,MATCH($B52&amp;"_slope",Conditions!$R$1:$AI$1,0)+16,FALSE)+VLOOKUP(DM$3,Conditions!$B:$AI,MATCH($B52&amp;"_intercept",Conditions!$R$1:$AI$1,0)+16,FALSE)),""),"")</f>
        <v/>
      </c>
      <c r="DN52" s="69" t="str">
        <f>IFERROR(IF(DN35,EXP(LN(DN35)*VLOOKUP(DN$3,Conditions!$B:$AI,MATCH($B52&amp;"_slope",Conditions!$R$1:$AI$1,0)+16,FALSE)+VLOOKUP(DN$3,Conditions!$B:$AI,MATCH($B52&amp;"_intercept",Conditions!$R$1:$AI$1,0)+16,FALSE)),""),"")</f>
        <v/>
      </c>
      <c r="DO52" s="69" t="str">
        <f>IFERROR(IF(DO35,EXP(LN(DO35)*VLOOKUP(DO$3,Conditions!$B:$AI,MATCH($B52&amp;"_slope",Conditions!$R$1:$AI$1,0)+16,FALSE)+VLOOKUP(DO$3,Conditions!$B:$AI,MATCH($B52&amp;"_intercept",Conditions!$R$1:$AI$1,0)+16,FALSE)),""),"")</f>
        <v/>
      </c>
      <c r="DP52" s="69" t="str">
        <f>IFERROR(IF(DP35,EXP(LN(DP35)*VLOOKUP(DP$3,Conditions!$B:$AI,MATCH($B52&amp;"_slope",Conditions!$R$1:$AI$1,0)+16,FALSE)+VLOOKUP(DP$3,Conditions!$B:$AI,MATCH($B52&amp;"_intercept",Conditions!$R$1:$AI$1,0)+16,FALSE)),""),"")</f>
        <v/>
      </c>
      <c r="DQ52" s="69" t="str">
        <f>IFERROR(IF(DQ35,EXP(LN(DQ35)*VLOOKUP(DQ$3,Conditions!$B:$AI,MATCH($B52&amp;"_slope",Conditions!$R$1:$AI$1,0)+16,FALSE)+VLOOKUP(DQ$3,Conditions!$B:$AI,MATCH($B52&amp;"_intercept",Conditions!$R$1:$AI$1,0)+16,FALSE)),""),"")</f>
        <v/>
      </c>
      <c r="DR52" s="69" t="str">
        <f>IFERROR(IF(DR35,EXP(LN(DR35)*VLOOKUP(DR$3,Conditions!$B:$AI,MATCH($B52&amp;"_slope",Conditions!$R$1:$AI$1,0)+16,FALSE)+VLOOKUP(DR$3,Conditions!$B:$AI,MATCH($B52&amp;"_intercept",Conditions!$R$1:$AI$1,0)+16,FALSE)),""),"")</f>
        <v/>
      </c>
      <c r="DS52" s="69" t="str">
        <f>IFERROR(IF(DS35,EXP(LN(DS35)*VLOOKUP(DS$3,Conditions!$B:$AI,MATCH($B52&amp;"_slope",Conditions!$R$1:$AI$1,0)+16,FALSE)+VLOOKUP(DS$3,Conditions!$B:$AI,MATCH($B52&amp;"_intercept",Conditions!$R$1:$AI$1,0)+16,FALSE)),""),"")</f>
        <v/>
      </c>
      <c r="DT52" s="69" t="str">
        <f>IFERROR(IF(DT35,EXP(LN(DT35)*VLOOKUP(DT$3,Conditions!$B:$AI,MATCH($B52&amp;"_slope",Conditions!$R$1:$AI$1,0)+16,FALSE)+VLOOKUP(DT$3,Conditions!$B:$AI,MATCH($B52&amp;"_intercept",Conditions!$R$1:$AI$1,0)+16,FALSE)),""),"")</f>
        <v/>
      </c>
      <c r="DU52" s="69" t="str">
        <f>IFERROR(IF(DU35,EXP(LN(DU35)*VLOOKUP(DU$3,Conditions!$B:$AI,MATCH($B52&amp;"_slope",Conditions!$R$1:$AI$1,0)+16,FALSE)+VLOOKUP(DU$3,Conditions!$B:$AI,MATCH($B52&amp;"_intercept",Conditions!$R$1:$AI$1,0)+16,FALSE)),""),"")</f>
        <v/>
      </c>
      <c r="DV52" s="69" t="str">
        <f>IFERROR(IF(DV35,EXP(LN(DV35)*VLOOKUP(DV$3,Conditions!$B:$AI,MATCH($B52&amp;"_slope",Conditions!$R$1:$AI$1,0)+16,FALSE)+VLOOKUP(DV$3,Conditions!$B:$AI,MATCH($B52&amp;"_intercept",Conditions!$R$1:$AI$1,0)+16,FALSE)),""),"")</f>
        <v/>
      </c>
      <c r="DW52" s="69" t="str">
        <f>IFERROR(IF(DW35,EXP(LN(DW35)*VLOOKUP(DW$3,Conditions!$B:$AI,MATCH($B52&amp;"_slope",Conditions!$R$1:$AI$1,0)+16,FALSE)+VLOOKUP(DW$3,Conditions!$B:$AI,MATCH($B52&amp;"_intercept",Conditions!$R$1:$AI$1,0)+16,FALSE)),""),"")</f>
        <v/>
      </c>
      <c r="DX52" s="69" t="str">
        <f>IFERROR(IF(DX35,EXP(LN(DX35)*VLOOKUP(DX$3,Conditions!$B:$AI,MATCH($B52&amp;"_slope",Conditions!$R$1:$AI$1,0)+16,FALSE)+VLOOKUP(DX$3,Conditions!$B:$AI,MATCH($B52&amp;"_intercept",Conditions!$R$1:$AI$1,0)+16,FALSE)),""),"")</f>
        <v/>
      </c>
      <c r="DZ52" s="56" t="str">
        <f t="shared" si="29"/>
        <v>ethanol_RI</v>
      </c>
      <c r="EA52" s="69" t="str">
        <f>IFERROR(IF(EA34,EXP(LN(EA34)*VLOOKUP(EA$3,Conditions!$B:$AI,MATCH($B52&amp;"_slope",Conditions!$R$1:$AI$1,0)+16,FALSE)+VLOOKUP(EA$3,Conditions!$B:$AI,MATCH($B52&amp;"_intercept",Conditions!$R$1:$AI$1,0)+16,FALSE)),""),"")</f>
        <v/>
      </c>
      <c r="EB52" s="69" t="str">
        <f>IFERROR(IF(EB34,EXP(LN(EB34)*VLOOKUP(EB$3,Conditions!$B:$AI,MATCH($B52&amp;"_slope",Conditions!$R$1:$AI$1,0)+16,FALSE)+VLOOKUP(EB$3,Conditions!$B:$AI,MATCH($B52&amp;"_intercept",Conditions!$R$1:$AI$1,0)+16,FALSE)),""),"")</f>
        <v/>
      </c>
      <c r="EC52" s="69" t="str">
        <f>IFERROR(IF(EC34,EXP(LN(EC34)*VLOOKUP(EC$3,Conditions!$B:$AI,MATCH($B52&amp;"_slope",Conditions!$R$1:$AI$1,0)+16,FALSE)+VLOOKUP(EC$3,Conditions!$B:$AI,MATCH($B52&amp;"_intercept",Conditions!$R$1:$AI$1,0)+16,FALSE)),""),"")</f>
        <v/>
      </c>
      <c r="ED52" s="69" t="str">
        <f>IFERROR(IF(ED34,EXP(LN(ED34)*VLOOKUP(ED$3,Conditions!$B:$AI,MATCH($B52&amp;"_slope",Conditions!$R$1:$AI$1,0)+16,FALSE)+VLOOKUP(ED$3,Conditions!$B:$AI,MATCH($B52&amp;"_intercept",Conditions!$R$1:$AI$1,0)+16,FALSE)),""),"")</f>
        <v/>
      </c>
      <c r="EE52" s="69" t="str">
        <f>IFERROR(IF(EE34,EXP(LN(EE34)*VLOOKUP(EE$3,Conditions!$B:$AI,MATCH($B52&amp;"_slope",Conditions!$R$1:$AI$1,0)+16,FALSE)+VLOOKUP(EE$3,Conditions!$B:$AI,MATCH($B52&amp;"_intercept",Conditions!$R$1:$AI$1,0)+16,FALSE)),""),"")</f>
        <v/>
      </c>
      <c r="EF52" s="69" t="str">
        <f>IFERROR(IF(EF34,EXP(LN(EF34)*VLOOKUP(EF$3,Conditions!$B:$AI,MATCH($B52&amp;"_slope",Conditions!$R$1:$AI$1,0)+16,FALSE)+VLOOKUP(EF$3,Conditions!$B:$AI,MATCH($B52&amp;"_intercept",Conditions!$R$1:$AI$1,0)+16,FALSE)),""),"")</f>
        <v/>
      </c>
      <c r="EG52" s="69" t="str">
        <f>IFERROR(IF(EG34,EXP(LN(EG34)*VLOOKUP(EG$3,Conditions!$B:$AI,MATCH($B52&amp;"_slope",Conditions!$R$1:$AI$1,0)+16,FALSE)+VLOOKUP(EG$3,Conditions!$B:$AI,MATCH($B52&amp;"_intercept",Conditions!$R$1:$AI$1,0)+16,FALSE)),""),"")</f>
        <v/>
      </c>
      <c r="EH52" s="69" t="str">
        <f>IFERROR(IF(EH34,EXP(LN(EH34)*VLOOKUP(EH$3,Conditions!$B:$AI,MATCH($B52&amp;"_slope",Conditions!$R$1:$AI$1,0)+16,FALSE)+VLOOKUP(EH$3,Conditions!$B:$AI,MATCH($B52&amp;"_intercept",Conditions!$R$1:$AI$1,0)+16,FALSE)),""),"")</f>
        <v/>
      </c>
      <c r="EI52" s="69" t="str">
        <f>IFERROR(IF(EI34,EXP(LN(EI34)*VLOOKUP(EI$3,Conditions!$B:$AI,MATCH($B52&amp;"_slope",Conditions!$R$1:$AI$1,0)+16,FALSE)+VLOOKUP(EI$3,Conditions!$B:$AI,MATCH($B52&amp;"_intercept",Conditions!$R$1:$AI$1,0)+16,FALSE)),""),"")</f>
        <v/>
      </c>
      <c r="EJ52" s="69" t="str">
        <f>IFERROR(IF(EJ34,EXP(LN(EJ34)*VLOOKUP(EJ$3,Conditions!$B:$AI,MATCH($B52&amp;"_slope",Conditions!$R$1:$AI$1,0)+16,FALSE)+VLOOKUP(EJ$3,Conditions!$B:$AI,MATCH($B52&amp;"_intercept",Conditions!$R$1:$AI$1,0)+16,FALSE)),""),"")</f>
        <v/>
      </c>
      <c r="EK52" s="69" t="str">
        <f>IFERROR(IF(EK34,EXP(LN(EK34)*VLOOKUP(EK$3,Conditions!$B:$AI,MATCH($B52&amp;"_slope",Conditions!$R$1:$AI$1,0)+16,FALSE)+VLOOKUP(EK$3,Conditions!$B:$AI,MATCH($B52&amp;"_intercept",Conditions!$R$1:$AI$1,0)+16,FALSE)),""),"")</f>
        <v/>
      </c>
      <c r="EL52" s="69" t="str">
        <f>IFERROR(IF(EL34,EXP(LN(EL34)*VLOOKUP(EL$3,Conditions!$B:$AI,MATCH($B52&amp;"_slope",Conditions!$R$1:$AI$1,0)+16,FALSE)+VLOOKUP(EL$3,Conditions!$B:$AI,MATCH($B52&amp;"_intercept",Conditions!$R$1:$AI$1,0)+16,FALSE)),""),"")</f>
        <v/>
      </c>
      <c r="EM52" s="69" t="str">
        <f>IFERROR(IF(EM34,EXP(LN(EM34)*VLOOKUP(EM$3,Conditions!$B:$AI,MATCH($B52&amp;"_slope",Conditions!$R$1:$AI$1,0)+16,FALSE)+VLOOKUP(EM$3,Conditions!$B:$AI,MATCH($B52&amp;"_intercept",Conditions!$R$1:$AI$1,0)+16,FALSE)),""),"")</f>
        <v/>
      </c>
      <c r="EN52" s="69"/>
      <c r="EO52" s="69"/>
      <c r="EP52" s="69"/>
    </row>
    <row r="53" spans="1:146" s="58" customFormat="1" x14ac:dyDescent="0.2">
      <c r="A53" s="64"/>
      <c r="B53" s="49" t="str">
        <f t="shared" si="30"/>
        <v>acetone_RI</v>
      </c>
      <c r="C53" s="78">
        <v>3</v>
      </c>
      <c r="D53" s="69">
        <f>IFERROR(IF(D35,EXP(LN(D35)*VLOOKUP(D$3,Conditions!$B:$AI,MATCH($B53&amp;"_slope",Conditions!$R$1:$AI$1,0)+16,FALSE)+VLOOKUP(D$3,Conditions!$B:$AI,MATCH($B53&amp;"_intercept",Conditions!$R$1:$AI$1,0)+16,FALSE)),""),"")</f>
        <v>1.1746555894912995E-3</v>
      </c>
      <c r="E53" s="69">
        <f>IFERROR(IF(E35,EXP(LN(E35)*VLOOKUP(E$3,Conditions!$B:$AI,MATCH($B53&amp;"_slope",Conditions!$R$1:$AI$1,0)+16,FALSE)+VLOOKUP(E$3,Conditions!$B:$AI,MATCH($B53&amp;"_intercept",Conditions!$R$1:$AI$1,0)+16,FALSE)),""),"")</f>
        <v>1.603041044137235E-3</v>
      </c>
      <c r="F53" s="69">
        <f>IFERROR(IF(F35,EXP(LN(F35)*VLOOKUP(F$3,Conditions!$B:$AI,MATCH($B53&amp;"_slope",Conditions!$R$1:$AI$1,0)+16,FALSE)+VLOOKUP(F$3,Conditions!$B:$AI,MATCH($B53&amp;"_intercept",Conditions!$R$1:$AI$1,0)+16,FALSE)),""),"")</f>
        <v>1.5653311993083692E-3</v>
      </c>
      <c r="G53" s="69">
        <f>IFERROR(IF(G35,EXP(LN(G35)*VLOOKUP(G$3,Conditions!$B:$AI,MATCH($B53&amp;"_slope",Conditions!$R$1:$AI$1,0)+16,FALSE)+VLOOKUP(G$3,Conditions!$B:$AI,MATCH($B53&amp;"_intercept",Conditions!$R$1:$AI$1,0)+16,FALSE)),""),"")</f>
        <v>1.196841075783497E-3</v>
      </c>
      <c r="H53" s="69">
        <f>IFERROR(IF(H35,EXP(LN(H35)*VLOOKUP(H$3,Conditions!$B:$AI,MATCH($B53&amp;"_slope",Conditions!$R$1:$AI$1,0)+16,FALSE)+VLOOKUP(H$3,Conditions!$B:$AI,MATCH($B53&amp;"_intercept",Conditions!$R$1:$AI$1,0)+16,FALSE)),""),"")</f>
        <v>1.3116996163983076E-3</v>
      </c>
      <c r="I53" s="69">
        <f>IFERROR(IF(I35,EXP(LN(I35)*VLOOKUP(I$3,Conditions!$B:$AI,MATCH($B53&amp;"_slope",Conditions!$R$1:$AI$1,0)+16,FALSE)+VLOOKUP(I$3,Conditions!$B:$AI,MATCH($B53&amp;"_intercept",Conditions!$R$1:$AI$1,0)+16,FALSE)),""),"")</f>
        <v>1.3383526552245058E-3</v>
      </c>
      <c r="J53" s="69">
        <f>IFERROR(IF(J35,EXP(LN(J35)*VLOOKUP(J$3,Conditions!$B:$AI,MATCH($B53&amp;"_slope",Conditions!$R$1:$AI$1,0)+16,FALSE)+VLOOKUP(J$3,Conditions!$B:$AI,MATCH($B53&amp;"_intercept",Conditions!$R$1:$AI$1,0)+16,FALSE)),""),"")</f>
        <v>1.3141260646760211E-3</v>
      </c>
      <c r="K53" s="69">
        <f>IFERROR(IF(K35,EXP(LN(K35)*VLOOKUP(K$3,Conditions!$B:$AI,MATCH($B53&amp;"_slope",Conditions!$R$1:$AI$1,0)+16,FALSE)+VLOOKUP(K$3,Conditions!$B:$AI,MATCH($B53&amp;"_intercept",Conditions!$R$1:$AI$1,0)+16,FALSE)),""),"")</f>
        <v>1.2410229468101757E-3</v>
      </c>
      <c r="L53" s="69">
        <f>IFERROR(IF(L35,EXP(LN(L35)*VLOOKUP(L$3,Conditions!$B:$AI,MATCH($B53&amp;"_slope",Conditions!$R$1:$AI$1,0)+16,FALSE)+VLOOKUP(L$3,Conditions!$B:$AI,MATCH($B53&amp;"_intercept",Conditions!$R$1:$AI$1,0)+16,FALSE)),""),"")</f>
        <v>1.0123851549183602E-3</v>
      </c>
      <c r="M53" s="69">
        <f>IFERROR(IF(M35,EXP(LN(M35)*VLOOKUP(M$3,Conditions!$B:$AI,MATCH($B53&amp;"_slope",Conditions!$R$1:$AI$1,0)+16,FALSE)+VLOOKUP(M$3,Conditions!$B:$AI,MATCH($B53&amp;"_intercept",Conditions!$R$1:$AI$1,0)+16,FALSE)),""),"")</f>
        <v>5.7086799477966748E-3</v>
      </c>
      <c r="N53" s="69" t="str">
        <f>IFERROR(IF(N35,EXP(LN(N35)*VLOOKUP(N$3,Conditions!$B:$AI,MATCH($B53&amp;"_slope",Conditions!$R$1:$AI$1,0)+16,FALSE)+VLOOKUP(N$3,Conditions!$B:$AI,MATCH($B53&amp;"_intercept",Conditions!$R$1:$AI$1,0)+16,FALSE)),""),"")</f>
        <v/>
      </c>
      <c r="O53" s="69" t="str">
        <f>IFERROR(IF(O35,EXP(LN(O35)*VLOOKUP(O$3,Conditions!$B:$AI,MATCH($B53&amp;"_slope",Conditions!$R$1:$AI$1,0)+16,FALSE)+VLOOKUP(O$3,Conditions!$B:$AI,MATCH($B53&amp;"_intercept",Conditions!$R$1:$AI$1,0)+16,FALSE)),""),"")</f>
        <v/>
      </c>
      <c r="P53" s="69" t="str">
        <f>IFERROR(IF(P35,EXP(LN(P35)*VLOOKUP(P$3,Conditions!$B:$AI,MATCH($B53&amp;"_slope",Conditions!$R$1:$AI$1,0)+16,FALSE)+VLOOKUP(P$3,Conditions!$B:$AI,MATCH($B53&amp;"_intercept",Conditions!$R$1:$AI$1,0)+16,FALSE)),""),"")</f>
        <v/>
      </c>
      <c r="Q53" s="69" t="str">
        <f>IFERROR(IF(Q35,EXP(LN(Q35)*VLOOKUP(Q$3,Conditions!$B:$AI,MATCH($B53&amp;"_slope",Conditions!$R$1:$AI$1,0)+16,FALSE)+VLOOKUP(Q$3,Conditions!$B:$AI,MATCH($B53&amp;"_intercept",Conditions!$R$1:$AI$1,0)+16,FALSE)),""),"")</f>
        <v/>
      </c>
      <c r="R53" s="69" t="str">
        <f>IFERROR(IF(R35,EXP(LN(R35)*VLOOKUP(R$3,Conditions!$B:$AI,MATCH($B53&amp;"_slope",Conditions!$R$1:$AI$1,0)+16,FALSE)+VLOOKUP(R$3,Conditions!$B:$AI,MATCH($B53&amp;"_intercept",Conditions!$R$1:$AI$1,0)+16,FALSE)),""),"")</f>
        <v/>
      </c>
      <c r="S53" s="69">
        <f>IFERROR(IF(S35,EXP(LN(S35)*VLOOKUP(S$3,Conditions!$B:$AI,MATCH($B53&amp;"_slope",Conditions!$R$1:$AI$1,0)+16,FALSE)+VLOOKUP(S$3,Conditions!$B:$AI,MATCH($B53&amp;"_intercept",Conditions!$R$1:$AI$1,0)+16,FALSE)),""),"")</f>
        <v>1.4126672165831057E-2</v>
      </c>
      <c r="T53" s="69">
        <f>IFERROR(IF(T35,EXP(LN(T35)*VLOOKUP(T$3,Conditions!$B:$AI,MATCH($B53&amp;"_slope",Conditions!$R$1:$AI$1,0)+16,FALSE)+VLOOKUP(T$3,Conditions!$B:$AI,MATCH($B53&amp;"_intercept",Conditions!$R$1:$AI$1,0)+16,FALSE)),""),"")</f>
        <v>1.3908106929290691E-2</v>
      </c>
      <c r="U53" s="69">
        <f>IFERROR(IF(U35,EXP(LN(U35)*VLOOKUP(U$3,Conditions!$B:$AI,MATCH($B53&amp;"_slope",Conditions!$R$1:$AI$1,0)+16,FALSE)+VLOOKUP(U$3,Conditions!$B:$AI,MATCH($B53&amp;"_intercept",Conditions!$R$1:$AI$1,0)+16,FALSE)),""),"")</f>
        <v>1.4143463092075526E-2</v>
      </c>
      <c r="V53" s="69">
        <f>IFERROR(IF(V35,EXP(LN(V35)*VLOOKUP(V$3,Conditions!$B:$AI,MATCH($B53&amp;"_slope",Conditions!$R$1:$AI$1,0)+16,FALSE)+VLOOKUP(V$3,Conditions!$B:$AI,MATCH($B53&amp;"_intercept",Conditions!$R$1:$AI$1,0)+16,FALSE)),""),"")</f>
        <v>1.3985505818073233E-2</v>
      </c>
      <c r="W53" s="69">
        <f>IFERROR(IF(W35,EXP(LN(W35)*VLOOKUP(W$3,Conditions!$B:$AI,MATCH($B53&amp;"_slope",Conditions!$R$1:$AI$1,0)+16,FALSE)+VLOOKUP(W$3,Conditions!$B:$AI,MATCH($B53&amp;"_intercept",Conditions!$R$1:$AI$1,0)+16,FALSE)),""),"")</f>
        <v>1.4143463092075526E-2</v>
      </c>
      <c r="X53" s="69" t="str">
        <f>IFERROR(IF(X35,EXP(LN(X35)*VLOOKUP(X$3,Conditions!$B:$AI,MATCH($B53&amp;"_slope",Conditions!$R$1:$AI$1,0)+16,FALSE)+VLOOKUP(X$3,Conditions!$B:$AI,MATCH($B53&amp;"_intercept",Conditions!$R$1:$AI$1,0)+16,FALSE)),""),"")</f>
        <v/>
      </c>
      <c r="Y53" s="69" t="str">
        <f>IFERROR(IF(Y35,EXP(LN(Y35)*VLOOKUP(Y$3,Conditions!$B:$AI,MATCH($B53&amp;"_slope",Conditions!$R$1:$AI$1,0)+16,FALSE)+VLOOKUP(Y$3,Conditions!$B:$AI,MATCH($B53&amp;"_intercept",Conditions!$R$1:$AI$1,0)+16,FALSE)),""),"")</f>
        <v/>
      </c>
      <c r="Z53" s="69" t="str">
        <f>IFERROR(IF(Z35,EXP(LN(Z35)*VLOOKUP(Z$3,Conditions!$B:$AI,MATCH($B53&amp;"_slope",Conditions!$R$1:$AI$1,0)+16,FALSE)+VLOOKUP(Z$3,Conditions!$B:$AI,MATCH($B53&amp;"_intercept",Conditions!$R$1:$AI$1,0)+16,FALSE)),""),"")</f>
        <v/>
      </c>
      <c r="AA53" s="69" t="str">
        <f>IFERROR(IF(AA35,EXP(LN(AA35)*VLOOKUP(AA$3,Conditions!$B:$AI,MATCH($B53&amp;"_slope",Conditions!$R$1:$AI$1,0)+16,FALSE)+VLOOKUP(AA$3,Conditions!$B:$AI,MATCH($B53&amp;"_intercept",Conditions!$R$1:$AI$1,0)+16,FALSE)),""),"")</f>
        <v/>
      </c>
      <c r="AB53" s="69" t="str">
        <f>IFERROR(IF(AB35,EXP(LN(AB35)*VLOOKUP(AB$3,Conditions!$B:$AI,MATCH($B53&amp;"_slope",Conditions!$R$1:$AI$1,0)+16,FALSE)+VLOOKUP(AB$3,Conditions!$B:$AI,MATCH($B53&amp;"_intercept",Conditions!$R$1:$AI$1,0)+16,FALSE)),""),"")</f>
        <v/>
      </c>
      <c r="AC53" s="69">
        <f>IFERROR(IF(AC35,EXP(LN(AC35)*VLOOKUP(AC$3,Conditions!$B:$AI,MATCH($B53&amp;"_slope",Conditions!$R$1:$AI$1,0)+16,FALSE)+VLOOKUP(AC$3,Conditions!$B:$AI,MATCH($B53&amp;"_intercept",Conditions!$R$1:$AI$1,0)+16,FALSE)),""),"")</f>
        <v>1.6731037930117362E-2</v>
      </c>
      <c r="AD53" s="69">
        <f>IFERROR(IF(AD35,EXP(LN(AD35)*VLOOKUP(AD$3,Conditions!$B:$AI,MATCH($B53&amp;"_slope",Conditions!$R$1:$AI$1,0)+16,FALSE)+VLOOKUP(AD$3,Conditions!$B:$AI,MATCH($B53&amp;"_intercept",Conditions!$R$1:$AI$1,0)+16,FALSE)),""),"")</f>
        <v>1.6523090525304426E-2</v>
      </c>
      <c r="AE53" s="69">
        <f>IFERROR(IF(AE35,EXP(LN(AE35)*VLOOKUP(AE$3,Conditions!$B:$AI,MATCH($B53&amp;"_slope",Conditions!$R$1:$AI$1,0)+16,FALSE)+VLOOKUP(AE$3,Conditions!$B:$AI,MATCH($B53&amp;"_intercept",Conditions!$R$1:$AI$1,0)+16,FALSE)),""),"")</f>
        <v>1.6314736854453338E-2</v>
      </c>
      <c r="AF53" s="69">
        <f>IFERROR(IF(AF35,EXP(LN(AF35)*VLOOKUP(AF$3,Conditions!$B:$AI,MATCH($B53&amp;"_slope",Conditions!$R$1:$AI$1,0)+16,FALSE)+VLOOKUP(AF$3,Conditions!$B:$AI,MATCH($B53&amp;"_intercept",Conditions!$R$1:$AI$1,0)+16,FALSE)),""),"")</f>
        <v>1.6523090525304426E-2</v>
      </c>
      <c r="AG53" s="69">
        <f>IFERROR(IF(AG35,EXP(LN(AG35)*VLOOKUP(AG$3,Conditions!$B:$AI,MATCH($B53&amp;"_slope",Conditions!$R$1:$AI$1,0)+16,FALSE)+VLOOKUP(AG$3,Conditions!$B:$AI,MATCH($B53&amp;"_intercept",Conditions!$R$1:$AI$1,0)+16,FALSE)),""),"")</f>
        <v>1.6314736854453338E-2</v>
      </c>
      <c r="AH53" s="69" t="str">
        <f>IFERROR(IF(AH35,EXP(LN(AH35)*VLOOKUP(AH$3,Conditions!$B:$AI,MATCH($B53&amp;"_slope",Conditions!$R$1:$AI$1,0)+16,FALSE)+VLOOKUP(AH$3,Conditions!$B:$AI,MATCH($B53&amp;"_intercept",Conditions!$R$1:$AI$1,0)+16,FALSE)),""),"")</f>
        <v/>
      </c>
      <c r="AI53" s="69" t="str">
        <f>IFERROR(IF(AI35,EXP(LN(AI35)*VLOOKUP(AI$3,Conditions!$B:$AI,MATCH($B53&amp;"_slope",Conditions!$R$1:$AI$1,0)+16,FALSE)+VLOOKUP(AI$3,Conditions!$B:$AI,MATCH($B53&amp;"_intercept",Conditions!$R$1:$AI$1,0)+16,FALSE)),""),"")</f>
        <v/>
      </c>
      <c r="AJ53" s="69" t="str">
        <f>IFERROR(IF(AJ35,EXP(LN(AJ35)*VLOOKUP(AJ$3,Conditions!$B:$AI,MATCH($B53&amp;"_slope",Conditions!$R$1:$AI$1,0)+16,FALSE)+VLOOKUP(AJ$3,Conditions!$B:$AI,MATCH($B53&amp;"_intercept",Conditions!$R$1:$AI$1,0)+16,FALSE)),""),"")</f>
        <v/>
      </c>
      <c r="AK53" s="69" t="str">
        <f>IFERROR(IF(AK35,EXP(LN(AK35)*VLOOKUP(AK$3,Conditions!$B:$AI,MATCH($B53&amp;"_slope",Conditions!$R$1:$AI$1,0)+16,FALSE)+VLOOKUP(AK$3,Conditions!$B:$AI,MATCH($B53&amp;"_intercept",Conditions!$R$1:$AI$1,0)+16,FALSE)),""),"")</f>
        <v/>
      </c>
      <c r="AL53" s="69" t="str">
        <f>IFERROR(IF(AL35,EXP(LN(AL35)*VLOOKUP(AL$3,Conditions!$B:$AI,MATCH($B53&amp;"_slope",Conditions!$R$1:$AI$1,0)+16,FALSE)+VLOOKUP(AL$3,Conditions!$B:$AI,MATCH($B53&amp;"_intercept",Conditions!$R$1:$AI$1,0)+16,FALSE)),""),"")</f>
        <v/>
      </c>
      <c r="AM53" s="69" t="str">
        <f>IFERROR(IF(AM35,EXP(LN(AM35)*VLOOKUP(AM$3,Conditions!$B:$AI,MATCH($B53&amp;"_slope",Conditions!$R$1:$AI$1,0)+16,FALSE)+VLOOKUP(AM$3,Conditions!$B:$AI,MATCH($B53&amp;"_intercept",Conditions!$R$1:$AI$1,0)+16,FALSE)),""),"")</f>
        <v/>
      </c>
      <c r="AN53" s="69" t="str">
        <f>IFERROR(IF(AN35,EXP(LN(AN35)*VLOOKUP(AN$3,Conditions!$B:$AI,MATCH($B53&amp;"_slope",Conditions!$R$1:$AI$1,0)+16,FALSE)+VLOOKUP(AN$3,Conditions!$B:$AI,MATCH($B53&amp;"_intercept",Conditions!$R$1:$AI$1,0)+16,FALSE)),""),"")</f>
        <v/>
      </c>
      <c r="AO53" s="69" t="str">
        <f>IFERROR(IF(AO35,EXP(LN(AO35)*VLOOKUP(AO$3,Conditions!$B:$AI,MATCH($B53&amp;"_slope",Conditions!$R$1:$AI$1,0)+16,FALSE)+VLOOKUP(AO$3,Conditions!$B:$AI,MATCH($B53&amp;"_intercept",Conditions!$R$1:$AI$1,0)+16,FALSE)),""),"")</f>
        <v/>
      </c>
      <c r="AP53" s="69" t="str">
        <f>IFERROR(IF(AP35,EXP(LN(AP35)*VLOOKUP(AP$3,Conditions!$B:$AI,MATCH($B53&amp;"_slope",Conditions!$R$1:$AI$1,0)+16,FALSE)+VLOOKUP(AP$3,Conditions!$B:$AI,MATCH($B53&amp;"_intercept",Conditions!$R$1:$AI$1,0)+16,FALSE)),""),"")</f>
        <v/>
      </c>
      <c r="AQ53" s="69" t="str">
        <f>IFERROR(IF(AQ35,EXP(LN(AQ35)*VLOOKUP(AQ$3,Conditions!$B:$AI,MATCH($B53&amp;"_slope",Conditions!$R$1:$AI$1,0)+16,FALSE)+VLOOKUP(AQ$3,Conditions!$B:$AI,MATCH($B53&amp;"_intercept",Conditions!$R$1:$AI$1,0)+16,FALSE)),""),"")</f>
        <v/>
      </c>
      <c r="AR53" s="69" t="str">
        <f>IFERROR(IF(AR35,EXP(LN(AR35)*VLOOKUP(AR$3,Conditions!$B:$AI,MATCH($B53&amp;"_slope",Conditions!$R$1:$AI$1,0)+16,FALSE)+VLOOKUP(AR$3,Conditions!$B:$AI,MATCH($B53&amp;"_intercept",Conditions!$R$1:$AI$1,0)+16,FALSE)),""),"")</f>
        <v/>
      </c>
      <c r="AS53" s="69" t="str">
        <f>IFERROR(IF(AS35,EXP(LN(AS35)*VLOOKUP(AS$3,Conditions!$B:$AI,MATCH($B53&amp;"_slope",Conditions!$R$1:$AI$1,0)+16,FALSE)+VLOOKUP(AS$3,Conditions!$B:$AI,MATCH($B53&amp;"_intercept",Conditions!$R$1:$AI$1,0)+16,FALSE)),""),"")</f>
        <v/>
      </c>
      <c r="AT53" s="69" t="str">
        <f>IFERROR(IF(AT35,EXP(LN(AT35)*VLOOKUP(AT$3,Conditions!$B:$AI,MATCH($B53&amp;"_slope",Conditions!$R$1:$AI$1,0)+16,FALSE)+VLOOKUP(AT$3,Conditions!$B:$AI,MATCH($B53&amp;"_intercept",Conditions!$R$1:$AI$1,0)+16,FALSE)),""),"")</f>
        <v/>
      </c>
      <c r="AU53" s="69" t="str">
        <f>IFERROR(IF(AU35,EXP(LN(AU35)*VLOOKUP(AU$3,Conditions!$B:$AI,MATCH($B53&amp;"_slope",Conditions!$R$1:$AI$1,0)+16,FALSE)+VLOOKUP(AU$3,Conditions!$B:$AI,MATCH($B53&amp;"_intercept",Conditions!$R$1:$AI$1,0)+16,FALSE)),""),"")</f>
        <v/>
      </c>
      <c r="AV53" s="69" t="str">
        <f>IFERROR(IF(AV35,EXP(LN(AV35)*VLOOKUP(AV$3,Conditions!$B:$AI,MATCH($B53&amp;"_slope",Conditions!$R$1:$AI$1,0)+16,FALSE)+VLOOKUP(AV$3,Conditions!$B:$AI,MATCH($B53&amp;"_intercept",Conditions!$R$1:$AI$1,0)+16,FALSE)),""),"")</f>
        <v/>
      </c>
      <c r="AW53" s="69" t="str">
        <f>IFERROR(IF(AW35,EXP(LN(AW35)*VLOOKUP(AW$3,Conditions!$B:$AI,MATCH($B53&amp;"_slope",Conditions!$R$1:$AI$1,0)+16,FALSE)+VLOOKUP(AW$3,Conditions!$B:$AI,MATCH($B53&amp;"_intercept",Conditions!$R$1:$AI$1,0)+16,FALSE)),""),"")</f>
        <v/>
      </c>
      <c r="AX53" s="69" t="str">
        <f>IFERROR(IF(AX35,EXP(LN(AX35)*VLOOKUP(AX$3,Conditions!$B:$AI,MATCH($B53&amp;"_slope",Conditions!$R$1:$AI$1,0)+16,FALSE)+VLOOKUP(AX$3,Conditions!$B:$AI,MATCH($B53&amp;"_intercept",Conditions!$R$1:$AI$1,0)+16,FALSE)),""),"")</f>
        <v/>
      </c>
      <c r="AY53" s="69" t="str">
        <f>IFERROR(IF(AY35,EXP(LN(AY35)*VLOOKUP(AY$3,Conditions!$B:$AI,MATCH($B53&amp;"_slope",Conditions!$R$1:$AI$1,0)+16,FALSE)+VLOOKUP(AY$3,Conditions!$B:$AI,MATCH($B53&amp;"_intercept",Conditions!$R$1:$AI$1,0)+16,FALSE)),""),"")</f>
        <v/>
      </c>
      <c r="AZ53" s="69" t="str">
        <f>IFERROR(IF(AZ35,EXP(LN(AZ35)*VLOOKUP(AZ$3,Conditions!$B:$AI,MATCH($B53&amp;"_slope",Conditions!$R$1:$AI$1,0)+16,FALSE)+VLOOKUP(AZ$3,Conditions!$B:$AI,MATCH($B53&amp;"_intercept",Conditions!$R$1:$AI$1,0)+16,FALSE)),""),"")</f>
        <v/>
      </c>
      <c r="BA53" s="69" t="str">
        <f>IFERROR(IF(BA35,EXP(LN(BA35)*VLOOKUP(BA$3,Conditions!$B:$AI,MATCH($B53&amp;"_slope",Conditions!$R$1:$AI$1,0)+16,FALSE)+VLOOKUP(BA$3,Conditions!$B:$AI,MATCH($B53&amp;"_intercept",Conditions!$R$1:$AI$1,0)+16,FALSE)),""),"")</f>
        <v/>
      </c>
      <c r="BB53" s="69" t="str">
        <f>IFERROR(IF(BB35,EXP(LN(BB35)*VLOOKUP(BB$3,Conditions!$B:$AI,MATCH($B53&amp;"_slope",Conditions!$R$1:$AI$1,0)+16,FALSE)+VLOOKUP(BB$3,Conditions!$B:$AI,MATCH($B53&amp;"_intercept",Conditions!$R$1:$AI$1,0)+16,FALSE)),""),"")</f>
        <v/>
      </c>
      <c r="BC53" s="69" t="str">
        <f>IFERROR(IF(BC35,EXP(LN(BC35)*VLOOKUP(BC$3,Conditions!$B:$AI,MATCH($B53&amp;"_slope",Conditions!$R$1:$AI$1,0)+16,FALSE)+VLOOKUP(BC$3,Conditions!$B:$AI,MATCH($B53&amp;"_intercept",Conditions!$R$1:$AI$1,0)+16,FALSE)),""),"")</f>
        <v/>
      </c>
      <c r="BD53" s="69" t="str">
        <f>IFERROR(IF(BD35,EXP(LN(BD35)*VLOOKUP(BD$3,Conditions!$B:$AI,MATCH($B53&amp;"_slope",Conditions!$R$1:$AI$1,0)+16,FALSE)+VLOOKUP(BD$3,Conditions!$B:$AI,MATCH($B53&amp;"_intercept",Conditions!$R$1:$AI$1,0)+16,FALSE)),""),"")</f>
        <v/>
      </c>
      <c r="BE53" s="69" t="str">
        <f>IFERROR(IF(BE35,EXP(LN(BE35)*VLOOKUP(BE$3,Conditions!$B:$AI,MATCH($B53&amp;"_slope",Conditions!$R$1:$AI$1,0)+16,FALSE)+VLOOKUP(BE$3,Conditions!$B:$AI,MATCH($B53&amp;"_intercept",Conditions!$R$1:$AI$1,0)+16,FALSE)),""),"")</f>
        <v/>
      </c>
      <c r="BF53" s="69" t="str">
        <f>IFERROR(IF(BF35,EXP(LN(BF35)*VLOOKUP(BF$3,Conditions!$B:$AI,MATCH($B53&amp;"_slope",Conditions!$R$1:$AI$1,0)+16,FALSE)+VLOOKUP(BF$3,Conditions!$B:$AI,MATCH($B53&amp;"_intercept",Conditions!$R$1:$AI$1,0)+16,FALSE)),""),"")</f>
        <v/>
      </c>
      <c r="BG53" s="69" t="str">
        <f>IFERROR(IF(BG35,EXP(LN(BG35)*VLOOKUP(BG$3,Conditions!$B:$AI,MATCH($B53&amp;"_slope",Conditions!$R$1:$AI$1,0)+16,FALSE)+VLOOKUP(BG$3,Conditions!$B:$AI,MATCH($B53&amp;"_intercept",Conditions!$R$1:$AI$1,0)+16,FALSE)),""),"")</f>
        <v/>
      </c>
      <c r="BH53" s="69" t="str">
        <f>IFERROR(IF(BH35,EXP(LN(BH35)*VLOOKUP(BH$3,Conditions!$B:$AI,MATCH($B53&amp;"_slope",Conditions!$R$1:$AI$1,0)+16,FALSE)+VLOOKUP(BH$3,Conditions!$B:$AI,MATCH($B53&amp;"_intercept",Conditions!$R$1:$AI$1,0)+16,FALSE)),""),"")</f>
        <v/>
      </c>
      <c r="BI53" s="69" t="str">
        <f>IFERROR(IF(BI35,EXP(LN(BI35)*VLOOKUP(BI$3,Conditions!$B:$AI,MATCH($B53&amp;"_slope",Conditions!$R$1:$AI$1,0)+16,FALSE)+VLOOKUP(BI$3,Conditions!$B:$AI,MATCH($B53&amp;"_intercept",Conditions!$R$1:$AI$1,0)+16,FALSE)),""),"")</f>
        <v/>
      </c>
      <c r="BJ53" s="69" t="str">
        <f>IFERROR(IF(BJ35,EXP(LN(BJ35)*VLOOKUP(BJ$3,Conditions!$B:$AI,MATCH($B53&amp;"_slope",Conditions!$R$1:$AI$1,0)+16,FALSE)+VLOOKUP(BJ$3,Conditions!$B:$AI,MATCH($B53&amp;"_intercept",Conditions!$R$1:$AI$1,0)+16,FALSE)),""),"")</f>
        <v/>
      </c>
      <c r="BK53" s="69" t="str">
        <f>IFERROR(IF(BK35,EXP(LN(BK35)*VLOOKUP(BK$3,Conditions!$B:$AI,MATCH($B53&amp;"_slope",Conditions!$R$1:$AI$1,0)+16,FALSE)+VLOOKUP(BK$3,Conditions!$B:$AI,MATCH($B53&amp;"_intercept",Conditions!$R$1:$AI$1,0)+16,FALSE)),""),"")</f>
        <v/>
      </c>
      <c r="BL53" s="69" t="str">
        <f>IFERROR(IF(BL35,EXP(LN(BL35)*VLOOKUP(BL$3,Conditions!$B:$AI,MATCH($B53&amp;"_slope",Conditions!$R$1:$AI$1,0)+16,FALSE)+VLOOKUP(BL$3,Conditions!$B:$AI,MATCH($B53&amp;"_intercept",Conditions!$R$1:$AI$1,0)+16,FALSE)),""),"")</f>
        <v/>
      </c>
      <c r="BM53" s="69" t="str">
        <f>IFERROR(IF(BM35,EXP(LN(BM35)*VLOOKUP(BM$3,Conditions!$B:$AI,MATCH($B53&amp;"_slope",Conditions!$R$1:$AI$1,0)+16,FALSE)+VLOOKUP(BM$3,Conditions!$B:$AI,MATCH($B53&amp;"_intercept",Conditions!$R$1:$AI$1,0)+16,FALSE)),""),"")</f>
        <v/>
      </c>
      <c r="BN53" s="69" t="str">
        <f>IFERROR(IF(BN35,EXP(LN(BN35)*VLOOKUP(BN$3,Conditions!$B:$AI,MATCH($B53&amp;"_slope",Conditions!$R$1:$AI$1,0)+16,FALSE)+VLOOKUP(BN$3,Conditions!$B:$AI,MATCH($B53&amp;"_intercept",Conditions!$R$1:$AI$1,0)+16,FALSE)),""),"")</f>
        <v/>
      </c>
      <c r="BO53" s="69" t="str">
        <f>IFERROR(IF(BO35,EXP(LN(BO35)*VLOOKUP(BO$3,Conditions!$B:$AI,MATCH($B53&amp;"_slope",Conditions!$R$1:$AI$1,0)+16,FALSE)+VLOOKUP(BO$3,Conditions!$B:$AI,MATCH($B53&amp;"_intercept",Conditions!$R$1:$AI$1,0)+16,FALSE)),""),"")</f>
        <v/>
      </c>
      <c r="BP53" s="69" t="str">
        <f>IFERROR(IF(BP35,EXP(LN(BP35)*VLOOKUP(BP$3,Conditions!$B:$AI,MATCH($B53&amp;"_slope",Conditions!$R$1:$AI$1,0)+16,FALSE)+VLOOKUP(BP$3,Conditions!$B:$AI,MATCH($B53&amp;"_intercept",Conditions!$R$1:$AI$1,0)+16,FALSE)),""),"")</f>
        <v/>
      </c>
      <c r="BQ53" s="69">
        <f>IFERROR(IF(BQ36,EXP(LN(BQ36)*VLOOKUP(BQ$3,Conditions!$B:$AI,MATCH($B53&amp;"_slope",Conditions!$R$1:$AI$1,0)+16,FALSE)+VLOOKUP(BQ$3,Conditions!$B:$AI,MATCH($B53&amp;"_intercept",Conditions!$R$1:$AI$1,0)+16,FALSE)),""),"")</f>
        <v>6.0645253883278487E-4</v>
      </c>
      <c r="BR53" s="69">
        <f>IFERROR(IF(BR36,EXP(LN(BR36)*VLOOKUP(BR$3,Conditions!$B:$AI,MATCH($B53&amp;"_slope",Conditions!$R$1:$AI$1,0)+16,FALSE)+VLOOKUP(BR$3,Conditions!$B:$AI,MATCH($B53&amp;"_intercept",Conditions!$R$1:$AI$1,0)+16,FALSE)),""),"")</f>
        <v>9.8960976293629315E-4</v>
      </c>
      <c r="BS53" s="69">
        <f>IFERROR(IF(BS36,EXP(LN(BS36)*VLOOKUP(BS$3,Conditions!$B:$AI,MATCH($B53&amp;"_slope",Conditions!$R$1:$AI$1,0)+16,FALSE)+VLOOKUP(BS$3,Conditions!$B:$AI,MATCH($B53&amp;"_intercept",Conditions!$R$1:$AI$1,0)+16,FALSE)),""),"")</f>
        <v>5.7625053250536613E-4</v>
      </c>
      <c r="BT53" s="69">
        <f>IFERROR(IF(BT36,EXP(LN(BT36)*VLOOKUP(BT$3,Conditions!$B:$AI,MATCH($B53&amp;"_slope",Conditions!$R$1:$AI$1,0)+16,FALSE)+VLOOKUP(BT$3,Conditions!$B:$AI,MATCH($B53&amp;"_intercept",Conditions!$R$1:$AI$1,0)+16,FALSE)),""),"")</f>
        <v>4.8125105361227356E-4</v>
      </c>
      <c r="BU53" s="69" t="str">
        <f>IFERROR(IF(BU36,EXP(LN(BU36)*VLOOKUP(BU$3,Conditions!$B:$AI,MATCH($B53&amp;"_slope",Conditions!$R$1:$AI$1,0)+16,FALSE)+VLOOKUP(BU$3,Conditions!$B:$AI,MATCH($B53&amp;"_intercept",Conditions!$R$1:$AI$1,0)+16,FALSE)),""),"")</f>
        <v/>
      </c>
      <c r="BV53" s="69">
        <f>IFERROR(IF(BV36,EXP(LN(BV36)*VLOOKUP(BV$3,Conditions!$B:$AI,MATCH($B53&amp;"_slope",Conditions!$R$1:$AI$1,0)+16,FALSE)+VLOOKUP(BV$3,Conditions!$B:$AI,MATCH($B53&amp;"_intercept",Conditions!$R$1:$AI$1,0)+16,FALSE)),""),"")</f>
        <v>5.6520755583714288E-4</v>
      </c>
      <c r="BW53" s="69">
        <f>IFERROR(IF(BW36,EXP(LN(BW36)*VLOOKUP(BW$3,Conditions!$B:$AI,MATCH($B53&amp;"_slope",Conditions!$R$1:$AI$1,0)+16,FALSE)+VLOOKUP(BW$3,Conditions!$B:$AI,MATCH($B53&amp;"_intercept",Conditions!$R$1:$AI$1,0)+16,FALSE)),""),"")</f>
        <v>8.8220423937654423E-4</v>
      </c>
      <c r="BX53" s="69">
        <f>IFERROR(IF(BX36,EXP(LN(BX36)*VLOOKUP(BX$3,Conditions!$B:$AI,MATCH($B53&amp;"_slope",Conditions!$R$1:$AI$1,0)+16,FALSE)+VLOOKUP(BX$3,Conditions!$B:$AI,MATCH($B53&amp;"_intercept",Conditions!$R$1:$AI$1,0)+16,FALSE)),""),"")</f>
        <v>1.072738852017115E-3</v>
      </c>
      <c r="BY53" s="69" t="str">
        <f>IFERROR(IF(BY36,EXP(LN(BY36)*VLOOKUP(BY$3,Conditions!$B:$AI,MATCH($B53&amp;"_slope",Conditions!$R$1:$AI$1,0)+16,FALSE)+VLOOKUP(BY$3,Conditions!$B:$AI,MATCH($B53&amp;"_intercept",Conditions!$R$1:$AI$1,0)+16,FALSE)),""),"")</f>
        <v/>
      </c>
      <c r="BZ53" s="69" t="str">
        <f>IFERROR(IF(BZ36,EXP(LN(BZ36)*VLOOKUP(BZ$3,Conditions!$B:$AI,MATCH($B53&amp;"_slope",Conditions!$R$1:$AI$1,0)+16,FALSE)+VLOOKUP(BZ$3,Conditions!$B:$AI,MATCH($B53&amp;"_intercept",Conditions!$R$1:$AI$1,0)+16,FALSE)),""),"")</f>
        <v/>
      </c>
      <c r="CA53" s="69">
        <f>IFERROR(IF(CA36,EXP(LN(CA36)*VLOOKUP(CA$3,Conditions!$B:$AI,MATCH($B53&amp;"_slope",Conditions!$R$1:$AI$1,0)+16,FALSE)+VLOOKUP(CA$3,Conditions!$B:$AI,MATCH($B53&amp;"_intercept",Conditions!$R$1:$AI$1,0)+16,FALSE)),""),"")</f>
        <v>1.4034304083570673E-3</v>
      </c>
      <c r="CB53" s="69">
        <f>IFERROR(IF(CB36,EXP(LN(CB36)*VLOOKUP(CB$3,Conditions!$B:$AI,MATCH($B53&amp;"_slope",Conditions!$R$1:$AI$1,0)+16,FALSE)+VLOOKUP(CB$3,Conditions!$B:$AI,MATCH($B53&amp;"_intercept",Conditions!$R$1:$AI$1,0)+16,FALSE)),""),"")</f>
        <v>4.6419587226811319E-4</v>
      </c>
      <c r="CC53" s="69">
        <f>IFERROR(IF(CC36,EXP(LN(CC36)*VLOOKUP(CC$3,Conditions!$B:$AI,MATCH($B53&amp;"_slope",Conditions!$R$1:$AI$1,0)+16,FALSE)+VLOOKUP(CC$3,Conditions!$B:$AI,MATCH($B53&amp;"_intercept",Conditions!$R$1:$AI$1,0)+16,FALSE)),""),"")</f>
        <v>1.075241999010799E-3</v>
      </c>
      <c r="CD53" s="69" t="str">
        <f>IFERROR(IF(CD36,EXP(LN(CD36)*VLOOKUP(CD$3,Conditions!$B:$AI,MATCH($B53&amp;"_slope",Conditions!$R$1:$AI$1,0)+16,FALSE)+VLOOKUP(CD$3,Conditions!$B:$AI,MATCH($B53&amp;"_intercept",Conditions!$R$1:$AI$1,0)+16,FALSE)),""),"")</f>
        <v/>
      </c>
      <c r="CE53" s="69" t="str">
        <f>IFERROR(IF(CE36,EXP(LN(CE36)*VLOOKUP(CE$3,Conditions!$B:$AI,MATCH($B53&amp;"_slope",Conditions!$R$1:$AI$1,0)+16,FALSE)+VLOOKUP(CE$3,Conditions!$B:$AI,MATCH($B53&amp;"_intercept",Conditions!$R$1:$AI$1,0)+16,FALSE)),""),"")</f>
        <v/>
      </c>
      <c r="CF53" s="69">
        <f>IFERROR(IF(CF36,EXP(LN(CF36)*VLOOKUP(CF$3,Conditions!$B:$AI,MATCH($B53&amp;"_slope",Conditions!$R$1:$AI$1,0)+16,FALSE)+VLOOKUP(CF$3,Conditions!$B:$AI,MATCH($B53&amp;"_intercept",Conditions!$R$1:$AI$1,0)+16,FALSE)),""),"")</f>
        <v>4.2978756855103101E-4</v>
      </c>
      <c r="CG53" s="69">
        <f>IFERROR(IF(CG36,EXP(LN(CG36)*VLOOKUP(CG$3,Conditions!$B:$AI,MATCH($B53&amp;"_slope",Conditions!$R$1:$AI$1,0)+16,FALSE)+VLOOKUP(CG$3,Conditions!$B:$AI,MATCH($B53&amp;"_intercept",Conditions!$R$1:$AI$1,0)+16,FALSE)),""),"")</f>
        <v>9.2846994974635439E-4</v>
      </c>
      <c r="CH53" s="69">
        <f>IFERROR(IF(CH36,EXP(LN(CH36)*VLOOKUP(CH$3,Conditions!$B:$AI,MATCH($B53&amp;"_slope",Conditions!$R$1:$AI$1,0)+16,FALSE)+VLOOKUP(CH$3,Conditions!$B:$AI,MATCH($B53&amp;"_intercept",Conditions!$R$1:$AI$1,0)+16,FALSE)),""),"")</f>
        <v>1.263022278355077E-3</v>
      </c>
      <c r="CI53" s="69">
        <f>IFERROR(IF(CI36,EXP(LN(CI36)*VLOOKUP(CI$3,Conditions!$B:$AI,MATCH($B53&amp;"_slope",Conditions!$R$1:$AI$1,0)+16,FALSE)+VLOOKUP(CI$3,Conditions!$B:$AI,MATCH($B53&amp;"_intercept",Conditions!$R$1:$AI$1,0)+16,FALSE)),""),"")</f>
        <v>9.9974207667046281E-4</v>
      </c>
      <c r="CJ53" s="69">
        <f>IFERROR(IF(CJ36,EXP(LN(CJ36)*VLOOKUP(CJ$3,Conditions!$B:$AI,MATCH($B53&amp;"_slope",Conditions!$R$1:$AI$1,0)+16,FALSE)+VLOOKUP(CJ$3,Conditions!$B:$AI,MATCH($B53&amp;"_intercept",Conditions!$R$1:$AI$1,0)+16,FALSE)),""),"")</f>
        <v>4.4027337438623318E-3</v>
      </c>
      <c r="CK53" s="69">
        <f>IFERROR(IF(CK36,EXP(LN(CK36)*VLOOKUP(CK$3,Conditions!$B:$AI,MATCH($B53&amp;"_slope",Conditions!$R$1:$AI$1,0)+16,FALSE)+VLOOKUP(CK$3,Conditions!$B:$AI,MATCH($B53&amp;"_intercept",Conditions!$R$1:$AI$1,0)+16,FALSE)),""),"")</f>
        <v>1.863389837744452E-3</v>
      </c>
      <c r="CL53" s="69">
        <f>IFERROR(IF(CL36,EXP(LN(CL36)*VLOOKUP(CL$3,Conditions!$B:$AI,MATCH($B53&amp;"_slope",Conditions!$R$1:$AI$1,0)+16,FALSE)+VLOOKUP(CL$3,Conditions!$B:$AI,MATCH($B53&amp;"_intercept",Conditions!$R$1:$AI$1,0)+16,FALSE)),""),"")</f>
        <v>1.9914272752604685E-3</v>
      </c>
      <c r="CM53" s="69">
        <f>IFERROR(IF(CM36,EXP(LN(CM36)*VLOOKUP(CM$3,Conditions!$B:$AI,MATCH($B53&amp;"_slope",Conditions!$R$1:$AI$1,0)+16,FALSE)+VLOOKUP(CM$3,Conditions!$B:$AI,MATCH($B53&amp;"_intercept",Conditions!$R$1:$AI$1,0)+16,FALSE)),""),"")</f>
        <v>9.4891730612878906E-4</v>
      </c>
      <c r="CN53" s="69">
        <f>IFERROR(IF(CN36,EXP(LN(CN36)*VLOOKUP(CN$3,Conditions!$B:$AI,MATCH($B53&amp;"_slope",Conditions!$R$1:$AI$1,0)+16,FALSE)+VLOOKUP(CN$3,Conditions!$B:$AI,MATCH($B53&amp;"_intercept",Conditions!$R$1:$AI$1,0)+16,FALSE)),""),"")</f>
        <v>1.0073308759040117E-3</v>
      </c>
      <c r="CO53" s="69">
        <f>IFERROR(IF(CO36,EXP(LN(CO36)*VLOOKUP(CO$3,Conditions!$B:$AI,MATCH($B53&amp;"_slope",Conditions!$R$1:$AI$1,0)+16,FALSE)+VLOOKUP(CO$3,Conditions!$B:$AI,MATCH($B53&amp;"_intercept",Conditions!$R$1:$AI$1,0)+16,FALSE)),""),"")</f>
        <v>1.6687062044875582E-3</v>
      </c>
      <c r="CP53" s="69" t="str">
        <f>IFERROR(IF(CP36,EXP(LN(CP36)*VLOOKUP(CP$3,Conditions!$B:$AI,MATCH($B53&amp;"_slope",Conditions!$R$1:$AI$1,0)+16,FALSE)+VLOOKUP(CP$3,Conditions!$B:$AI,MATCH($B53&amp;"_intercept",Conditions!$R$1:$AI$1,0)+16,FALSE)),""),"")</f>
        <v/>
      </c>
      <c r="CQ53" s="69" t="str">
        <f>IFERROR(IF(CQ36,EXP(LN(CQ36)*VLOOKUP(CQ$3,Conditions!$B:$AI,MATCH($B53&amp;"_slope",Conditions!$R$1:$AI$1,0)+16,FALSE)+VLOOKUP(CQ$3,Conditions!$B:$AI,MATCH($B53&amp;"_intercept",Conditions!$R$1:$AI$1,0)+16,FALSE)),""),"")</f>
        <v/>
      </c>
      <c r="CR53" s="69">
        <f>IFERROR(IF(CR36,EXP(LN(CR36)*VLOOKUP(CR$3,Conditions!$B:$AI,MATCH($B53&amp;"_slope",Conditions!$R$1:$AI$1,0)+16,FALSE)+VLOOKUP(CR$3,Conditions!$B:$AI,MATCH($B53&amp;"_intercept",Conditions!$R$1:$AI$1,0)+16,FALSE)),""),"")</f>
        <v>8.7962304535381538E-4</v>
      </c>
      <c r="CS53" s="69">
        <f>IFERROR(IF(CS36,EXP(LN(CS36)*VLOOKUP(CS$3,Conditions!$B:$AI,MATCH($B53&amp;"_slope",Conditions!$R$1:$AI$1,0)+16,FALSE)+VLOOKUP(CS$3,Conditions!$B:$AI,MATCH($B53&amp;"_intercept",Conditions!$R$1:$AI$1,0)+16,FALSE)),""),"")</f>
        <v>7.9375627294797418E-4</v>
      </c>
      <c r="CT53" s="69">
        <f>IFERROR(IF(CT36,EXP(LN(CT36)*VLOOKUP(CT$3,Conditions!$B:$AI,MATCH($B53&amp;"_slope",Conditions!$R$1:$AI$1,0)+16,FALSE)+VLOOKUP(CT$3,Conditions!$B:$AI,MATCH($B53&amp;"_intercept",Conditions!$R$1:$AI$1,0)+16,FALSE)),""),"")</f>
        <v>8.6152155860060356E-4</v>
      </c>
      <c r="CU53" s="69">
        <f>IFERROR(IF(CU36,EXP(LN(CU36)*VLOOKUP(CU$3,Conditions!$B:$AI,MATCH($B53&amp;"_slope",Conditions!$R$1:$AI$1,0)+16,FALSE)+VLOOKUP(CU$3,Conditions!$B:$AI,MATCH($B53&amp;"_intercept",Conditions!$R$1:$AI$1,0)+16,FALSE)),""),"")</f>
        <v>1.5345881223717559E-3</v>
      </c>
      <c r="CV53" s="69">
        <f>IFERROR(IF(CV36,EXP(LN(CV36)*VLOOKUP(CV$3,Conditions!$B:$AI,MATCH($B53&amp;"_slope",Conditions!$R$1:$AI$1,0)+16,FALSE)+VLOOKUP(CV$3,Conditions!$B:$AI,MATCH($B53&amp;"_intercept",Conditions!$R$1:$AI$1,0)+16,FALSE)),""),"")</f>
        <v>9.7438103950171317E-4</v>
      </c>
      <c r="CW53" s="69" t="str">
        <f>IFERROR(IF(CW36,EXP(LN(CW36)*VLOOKUP(CW$3,Conditions!$B:$AI,MATCH($B53&amp;"_slope",Conditions!$R$1:$AI$1,0)+16,FALSE)+VLOOKUP(CW$3,Conditions!$B:$AI,MATCH($B53&amp;"_intercept",Conditions!$R$1:$AI$1,0)+16,FALSE)),""),"")</f>
        <v/>
      </c>
      <c r="CX53" s="69">
        <f>IFERROR(IF(CX36,EXP(LN(CX36)*VLOOKUP(CX$3,Conditions!$B:$AI,MATCH($B53&amp;"_slope",Conditions!$R$1:$AI$1,0)+16,FALSE)+VLOOKUP(CX$3,Conditions!$B:$AI,MATCH($B53&amp;"_intercept",Conditions!$R$1:$AI$1,0)+16,FALSE)),""),"")</f>
        <v>2.1831852307544137E-4</v>
      </c>
      <c r="CY53" s="69">
        <f>IFERROR(IF(CY36,EXP(LN(CY36)*VLOOKUP(CY$3,Conditions!$B:$AI,MATCH($B53&amp;"_slope",Conditions!$R$1:$AI$1,0)+16,FALSE)+VLOOKUP(CY$3,Conditions!$B:$AI,MATCH($B53&amp;"_intercept",Conditions!$R$1:$AI$1,0)+16,FALSE)),""),"")</f>
        <v>1.4751955439812738E-3</v>
      </c>
      <c r="CZ53" s="69">
        <f>IFERROR(IF(CZ36,EXP(LN(CZ36)*VLOOKUP(CZ$3,Conditions!$B:$AI,MATCH($B53&amp;"_slope",Conditions!$R$1:$AI$1,0)+16,FALSE)+VLOOKUP(CZ$3,Conditions!$B:$AI,MATCH($B53&amp;"_intercept",Conditions!$R$1:$AI$1,0)+16,FALSE)),""),"")</f>
        <v>1.3189768811238426E-3</v>
      </c>
      <c r="DA53" s="69">
        <f>IFERROR(IF(DA36,EXP(LN(DA36)*VLOOKUP(DA$3,Conditions!$B:$AI,MATCH($B53&amp;"_slope",Conditions!$R$1:$AI$1,0)+16,FALSE)+VLOOKUP(DA$3,Conditions!$B:$AI,MATCH($B53&amp;"_intercept",Conditions!$R$1:$AI$1,0)+16,FALSE)),""),"")</f>
        <v>1.014910827948121E-3</v>
      </c>
      <c r="DB53" s="69">
        <f>IFERROR(IF(DB36,EXP(LN(DB36)*VLOOKUP(DB$3,Conditions!$B:$AI,MATCH($B53&amp;"_slope",Conditions!$R$1:$AI$1,0)+16,FALSE)+VLOOKUP(DB$3,Conditions!$B:$AI,MATCH($B53&amp;"_intercept",Conditions!$R$1:$AI$1,0)+16,FALSE)),""),"")</f>
        <v>1.1449733715507035E-3</v>
      </c>
      <c r="DC53" s="69">
        <f>IFERROR(IF(DC36,EXP(LN(DC36)*VLOOKUP(DC$3,Conditions!$B:$AI,MATCH($B53&amp;"_slope",Conditions!$R$1:$AI$1,0)+16,FALSE)+VLOOKUP(DC$3,Conditions!$B:$AI,MATCH($B53&amp;"_intercept",Conditions!$R$1:$AI$1,0)+16,FALSE)),""),"")</f>
        <v>9.4636514697913645E-4</v>
      </c>
      <c r="DD53" s="69">
        <f>IFERROR(IF(DD36,EXP(LN(DD36)*VLOOKUP(DD$3,Conditions!$B:$AI,MATCH($B53&amp;"_slope",Conditions!$R$1:$AI$1,0)+16,FALSE)+VLOOKUP(DD$3,Conditions!$B:$AI,MATCH($B53&amp;"_intercept",Conditions!$R$1:$AI$1,0)+16,FALSE)),""),"")</f>
        <v>1.1400148068329724E-3</v>
      </c>
      <c r="DE53" s="69">
        <f>IFERROR(IF(DE36,EXP(LN(DE36)*VLOOKUP(DE$3,Conditions!$B:$AI,MATCH($B53&amp;"_slope",Conditions!$R$1:$AI$1,0)+16,FALSE)+VLOOKUP(DE$3,Conditions!$B:$AI,MATCH($B53&amp;"_intercept",Conditions!$R$1:$AI$1,0)+16,FALSE)),""),"")</f>
        <v>8.3295627362705074E-4</v>
      </c>
      <c r="DF53" s="69">
        <f>IFERROR(IF(DF36,EXP(LN(DF36)*VLOOKUP(DF$3,Conditions!$B:$AI,MATCH($B53&amp;"_slope",Conditions!$R$1:$AI$1,0)+16,FALSE)+VLOOKUP(DF$3,Conditions!$B:$AI,MATCH($B53&amp;"_intercept",Conditions!$R$1:$AI$1,0)+16,FALSE)),""),"")</f>
        <v>4.9821307961127185E-4</v>
      </c>
      <c r="DG53" s="69">
        <f>IFERROR(IF(DG36,EXP(LN(DG36)*VLOOKUP(DG$3,Conditions!$B:$AI,MATCH($B53&amp;"_slope",Conditions!$R$1:$AI$1,0)+16,FALSE)+VLOOKUP(DG$3,Conditions!$B:$AI,MATCH($B53&amp;"_intercept",Conditions!$R$1:$AI$1,0)+16,FALSE)),""),"")</f>
        <v>1.0426296731018982E-3</v>
      </c>
      <c r="DH53" s="69">
        <f>IFERROR(IF(DH36,EXP(LN(DH36)*VLOOKUP(DH$3,Conditions!$B:$AI,MATCH($B53&amp;"_slope",Conditions!$R$1:$AI$1,0)+16,FALSE)+VLOOKUP(DH$3,Conditions!$B:$AI,MATCH($B53&amp;"_intercept",Conditions!$R$1:$AI$1,0)+16,FALSE)),""),"")</f>
        <v>1.012385154918406E-3</v>
      </c>
      <c r="DI53" s="69" t="str">
        <f>IFERROR(IF(DI36,EXP(LN(DI36)*VLOOKUP(DI$3,Conditions!$B:$AI,MATCH($B53&amp;"_slope",Conditions!$R$1:$AI$1,0)+16,FALSE)+VLOOKUP(DI$3,Conditions!$B:$AI,MATCH($B53&amp;"_intercept",Conditions!$R$1:$AI$1,0)+16,FALSE)),""),"")</f>
        <v/>
      </c>
      <c r="DJ53" s="69" t="str">
        <f>IFERROR(IF(DJ36,EXP(LN(DJ36)*VLOOKUP(DJ$3,Conditions!$B:$AI,MATCH($B53&amp;"_slope",Conditions!$R$1:$AI$1,0)+16,FALSE)+VLOOKUP(DJ$3,Conditions!$B:$AI,MATCH($B53&amp;"_intercept",Conditions!$R$1:$AI$1,0)+16,FALSE)),""),"")</f>
        <v/>
      </c>
      <c r="DK53" s="69" t="str">
        <f>IFERROR(IF(DK36,EXP(LN(DK36)*VLOOKUP(DK$3,Conditions!$B:$AI,MATCH($B53&amp;"_slope",Conditions!$R$1:$AI$1,0)+16,FALSE)+VLOOKUP(DK$3,Conditions!$B:$AI,MATCH($B53&amp;"_intercept",Conditions!$R$1:$AI$1,0)+16,FALSE)),""),"")</f>
        <v/>
      </c>
      <c r="DL53" s="69" t="str">
        <f>IFERROR(IF(DL36,EXP(LN(DL36)*VLOOKUP(DL$3,Conditions!$B:$AI,MATCH($B53&amp;"_slope",Conditions!$R$1:$AI$1,0)+16,FALSE)+VLOOKUP(DL$3,Conditions!$B:$AI,MATCH($B53&amp;"_intercept",Conditions!$R$1:$AI$1,0)+16,FALSE)),""),"")</f>
        <v/>
      </c>
      <c r="DM53" s="69" t="str">
        <f>IFERROR(IF(DM36,EXP(LN(DM36)*VLOOKUP(DM$3,Conditions!$B:$AI,MATCH($B53&amp;"_slope",Conditions!$R$1:$AI$1,0)+16,FALSE)+VLOOKUP(DM$3,Conditions!$B:$AI,MATCH($B53&amp;"_intercept",Conditions!$R$1:$AI$1,0)+16,FALSE)),""),"")</f>
        <v/>
      </c>
      <c r="DN53" s="69" t="str">
        <f>IFERROR(IF(DN36,EXP(LN(DN36)*VLOOKUP(DN$3,Conditions!$B:$AI,MATCH($B53&amp;"_slope",Conditions!$R$1:$AI$1,0)+16,FALSE)+VLOOKUP(DN$3,Conditions!$B:$AI,MATCH($B53&amp;"_intercept",Conditions!$R$1:$AI$1,0)+16,FALSE)),""),"")</f>
        <v/>
      </c>
      <c r="DO53" s="69" t="str">
        <f>IFERROR(IF(DO36,EXP(LN(DO36)*VLOOKUP(DO$3,Conditions!$B:$AI,MATCH($B53&amp;"_slope",Conditions!$R$1:$AI$1,0)+16,FALSE)+VLOOKUP(DO$3,Conditions!$B:$AI,MATCH($B53&amp;"_intercept",Conditions!$R$1:$AI$1,0)+16,FALSE)),""),"")</f>
        <v/>
      </c>
      <c r="DP53" s="69" t="str">
        <f>IFERROR(IF(DP36,EXP(LN(DP36)*VLOOKUP(DP$3,Conditions!$B:$AI,MATCH($B53&amp;"_slope",Conditions!$R$1:$AI$1,0)+16,FALSE)+VLOOKUP(DP$3,Conditions!$B:$AI,MATCH($B53&amp;"_intercept",Conditions!$R$1:$AI$1,0)+16,FALSE)),""),"")</f>
        <v/>
      </c>
      <c r="DQ53" s="69" t="str">
        <f>IFERROR(IF(DQ36,EXP(LN(DQ36)*VLOOKUP(DQ$3,Conditions!$B:$AI,MATCH($B53&amp;"_slope",Conditions!$R$1:$AI$1,0)+16,FALSE)+VLOOKUP(DQ$3,Conditions!$B:$AI,MATCH($B53&amp;"_intercept",Conditions!$R$1:$AI$1,0)+16,FALSE)),""),"")</f>
        <v/>
      </c>
      <c r="DR53" s="69" t="str">
        <f>IFERROR(IF(DR36,EXP(LN(DR36)*VLOOKUP(DR$3,Conditions!$B:$AI,MATCH($B53&amp;"_slope",Conditions!$R$1:$AI$1,0)+16,FALSE)+VLOOKUP(DR$3,Conditions!$B:$AI,MATCH($B53&amp;"_intercept",Conditions!$R$1:$AI$1,0)+16,FALSE)),""),"")</f>
        <v/>
      </c>
      <c r="DS53" s="69" t="str">
        <f>IFERROR(IF(DS36,EXP(LN(DS36)*VLOOKUP(DS$3,Conditions!$B:$AI,MATCH($B53&amp;"_slope",Conditions!$R$1:$AI$1,0)+16,FALSE)+VLOOKUP(DS$3,Conditions!$B:$AI,MATCH($B53&amp;"_intercept",Conditions!$R$1:$AI$1,0)+16,FALSE)),""),"")</f>
        <v/>
      </c>
      <c r="DT53" s="69" t="str">
        <f>IFERROR(IF(DT36,EXP(LN(DT36)*VLOOKUP(DT$3,Conditions!$B:$AI,MATCH($B53&amp;"_slope",Conditions!$R$1:$AI$1,0)+16,FALSE)+VLOOKUP(DT$3,Conditions!$B:$AI,MATCH($B53&amp;"_intercept",Conditions!$R$1:$AI$1,0)+16,FALSE)),""),"")</f>
        <v/>
      </c>
      <c r="DU53" s="69" t="str">
        <f>IFERROR(IF(DU36,EXP(LN(DU36)*VLOOKUP(DU$3,Conditions!$B:$AI,MATCH($B53&amp;"_slope",Conditions!$R$1:$AI$1,0)+16,FALSE)+VLOOKUP(DU$3,Conditions!$B:$AI,MATCH($B53&amp;"_intercept",Conditions!$R$1:$AI$1,0)+16,FALSE)),""),"")</f>
        <v/>
      </c>
      <c r="DV53" s="69" t="str">
        <f>IFERROR(IF(DV36,EXP(LN(DV36)*VLOOKUP(DV$3,Conditions!$B:$AI,MATCH($B53&amp;"_slope",Conditions!$R$1:$AI$1,0)+16,FALSE)+VLOOKUP(DV$3,Conditions!$B:$AI,MATCH($B53&amp;"_intercept",Conditions!$R$1:$AI$1,0)+16,FALSE)),""),"")</f>
        <v/>
      </c>
      <c r="DW53" s="69" t="str">
        <f>IFERROR(IF(DW36,EXP(LN(DW36)*VLOOKUP(DW$3,Conditions!$B:$AI,MATCH($B53&amp;"_slope",Conditions!$R$1:$AI$1,0)+16,FALSE)+VLOOKUP(DW$3,Conditions!$B:$AI,MATCH($B53&amp;"_intercept",Conditions!$R$1:$AI$1,0)+16,FALSE)),""),"")</f>
        <v/>
      </c>
      <c r="DX53" s="69" t="str">
        <f>IFERROR(IF(DX36,EXP(LN(DX36)*VLOOKUP(DX$3,Conditions!$B:$AI,MATCH($B53&amp;"_slope",Conditions!$R$1:$AI$1,0)+16,FALSE)+VLOOKUP(DX$3,Conditions!$B:$AI,MATCH($B53&amp;"_intercept",Conditions!$R$1:$AI$1,0)+16,FALSE)),""),"")</f>
        <v/>
      </c>
      <c r="DZ53" s="56" t="str">
        <f t="shared" si="29"/>
        <v>acetone_RI</v>
      </c>
      <c r="EA53" s="69">
        <f>IFERROR(IF(EA35,EXP(LN(EA35)*VLOOKUP(EA$3,Conditions!$B:$AI,MATCH($B53&amp;"_slope",Conditions!$R$1:$AI$1,0)+16,FALSE)+VLOOKUP(EA$3,Conditions!$B:$AI,MATCH($B53&amp;"_intercept",Conditions!$R$1:$AI$1,0)+16,FALSE)),""),"")</f>
        <v>1.8027898221652057E-3</v>
      </c>
      <c r="EB53" s="69">
        <f>IFERROR(IF(EB35,EXP(LN(EB35)*VLOOKUP(EB$3,Conditions!$B:$AI,MATCH($B53&amp;"_slope",Conditions!$R$1:$AI$1,0)+16,FALSE)+VLOOKUP(EB$3,Conditions!$B:$AI,MATCH($B53&amp;"_intercept",Conditions!$R$1:$AI$1,0)+16,FALSE)),""),"")</f>
        <v>1.8027898221652057E-3</v>
      </c>
      <c r="EC53" s="69" t="str">
        <f>IFERROR(IF(EC35,EXP(LN(EC35)*VLOOKUP(EC$3,Conditions!$B:$AI,MATCH($B53&amp;"_slope",Conditions!$R$1:$AI$1,0)+16,FALSE)+VLOOKUP(EC$3,Conditions!$B:$AI,MATCH($B53&amp;"_intercept",Conditions!$R$1:$AI$1,0)+16,FALSE)),""),"")</f>
        <v/>
      </c>
      <c r="ED53" s="69">
        <f>IFERROR(IF(ED35,EXP(LN(ED35)*VLOOKUP(ED$3,Conditions!$B:$AI,MATCH($B53&amp;"_slope",Conditions!$R$1:$AI$1,0)+16,FALSE)+VLOOKUP(ED$3,Conditions!$B:$AI,MATCH($B53&amp;"_intercept",Conditions!$R$1:$AI$1,0)+16,FALSE)),""),"")</f>
        <v>1.4061494049942648E-2</v>
      </c>
      <c r="EE53" s="69" t="str">
        <f>IFERROR(IF(EE35,EXP(LN(EE35)*VLOOKUP(EE$3,Conditions!$B:$AI,MATCH($B53&amp;"_slope",Conditions!$R$1:$AI$1,0)+16,FALSE)+VLOOKUP(EE$3,Conditions!$B:$AI,MATCH($B53&amp;"_intercept",Conditions!$R$1:$AI$1,0)+16,FALSE)),""),"")</f>
        <v/>
      </c>
      <c r="EF53" s="69">
        <f>IFERROR(IF(EF35,EXP(LN(EF35)*VLOOKUP(EF$3,Conditions!$B:$AI,MATCH($B53&amp;"_slope",Conditions!$R$1:$AI$1,0)+16,FALSE)+VLOOKUP(EF$3,Conditions!$B:$AI,MATCH($B53&amp;"_intercept",Conditions!$R$1:$AI$1,0)+16,FALSE)),""),"")</f>
        <v>1.6481452507277387E-2</v>
      </c>
      <c r="EG53" s="69" t="str">
        <f>IFERROR(IF(EG35,EXP(LN(EG35)*VLOOKUP(EG$3,Conditions!$B:$AI,MATCH($B53&amp;"_slope",Conditions!$R$1:$AI$1,0)+16,FALSE)+VLOOKUP(EG$3,Conditions!$B:$AI,MATCH($B53&amp;"_intercept",Conditions!$R$1:$AI$1,0)+16,FALSE)),""),"")</f>
        <v/>
      </c>
      <c r="EH53" s="69" t="str">
        <f>IFERROR(IF(EH35,EXP(LN(EH35)*VLOOKUP(EH$3,Conditions!$B:$AI,MATCH($B53&amp;"_slope",Conditions!$R$1:$AI$1,0)+16,FALSE)+VLOOKUP(EH$3,Conditions!$B:$AI,MATCH($B53&amp;"_intercept",Conditions!$R$1:$AI$1,0)+16,FALSE)),""),"")</f>
        <v/>
      </c>
      <c r="EI53" s="69" t="str">
        <f>IFERROR(IF(EI35,EXP(LN(EI35)*VLOOKUP(EI$3,Conditions!$B:$AI,MATCH($B53&amp;"_slope",Conditions!$R$1:$AI$1,0)+16,FALSE)+VLOOKUP(EI$3,Conditions!$B:$AI,MATCH($B53&amp;"_intercept",Conditions!$R$1:$AI$1,0)+16,FALSE)),""),"")</f>
        <v/>
      </c>
      <c r="EJ53" s="69" t="str">
        <f>IFERROR(IF(EJ35,EXP(LN(EJ35)*VLOOKUP(EJ$3,Conditions!$B:$AI,MATCH($B53&amp;"_slope",Conditions!$R$1:$AI$1,0)+16,FALSE)+VLOOKUP(EJ$3,Conditions!$B:$AI,MATCH($B53&amp;"_intercept",Conditions!$R$1:$AI$1,0)+16,FALSE)),""),"")</f>
        <v/>
      </c>
      <c r="EK53" s="69" t="str">
        <f>IFERROR(IF(EK35,EXP(LN(EK35)*VLOOKUP(EK$3,Conditions!$B:$AI,MATCH($B53&amp;"_slope",Conditions!$R$1:$AI$1,0)+16,FALSE)+VLOOKUP(EK$3,Conditions!$B:$AI,MATCH($B53&amp;"_intercept",Conditions!$R$1:$AI$1,0)+16,FALSE)),""),"")</f>
        <v/>
      </c>
      <c r="EL53" s="69" t="str">
        <f>IFERROR(IF(EL35,EXP(LN(EL35)*VLOOKUP(EL$3,Conditions!$B:$AI,MATCH($B53&amp;"_slope",Conditions!$R$1:$AI$1,0)+16,FALSE)+VLOOKUP(EL$3,Conditions!$B:$AI,MATCH($B53&amp;"_intercept",Conditions!$R$1:$AI$1,0)+16,FALSE)),""),"")</f>
        <v/>
      </c>
      <c r="EM53" s="69" t="str">
        <f>IFERROR(IF(EM35,EXP(LN(EM35)*VLOOKUP(EM$3,Conditions!$B:$AI,MATCH($B53&amp;"_slope",Conditions!$R$1:$AI$1,0)+16,FALSE)+VLOOKUP(EM$3,Conditions!$B:$AI,MATCH($B53&amp;"_intercept",Conditions!$R$1:$AI$1,0)+16,FALSE)),""),"")</f>
        <v/>
      </c>
      <c r="EN53" s="69"/>
      <c r="EO53" s="69"/>
      <c r="EP53" s="69"/>
    </row>
    <row r="54" spans="1:146" s="58" customFormat="1" x14ac:dyDescent="0.2">
      <c r="A54" s="64"/>
      <c r="B54" s="49" t="str">
        <f t="shared" si="30"/>
        <v>2-propanol_RI</v>
      </c>
      <c r="C54" s="78">
        <v>3</v>
      </c>
      <c r="D54" s="69">
        <f>IFERROR(IF(D36,EXP(LN(D36)*VLOOKUP(D$3,Conditions!$B:$AI,MATCH($B54&amp;"_slope",Conditions!$R$1:$AI$1,0)+16,FALSE)+VLOOKUP(D$3,Conditions!$B:$AI,MATCH($B54&amp;"_intercept",Conditions!$R$1:$AI$1,0)+16,FALSE)),""),"")</f>
        <v>2.960204977149689E-3</v>
      </c>
      <c r="E54" s="69">
        <f>IFERROR(IF(E36,EXP(LN(E36)*VLOOKUP(E$3,Conditions!$B:$AI,MATCH($B54&amp;"_slope",Conditions!$R$1:$AI$1,0)+16,FALSE)+VLOOKUP(E$3,Conditions!$B:$AI,MATCH($B54&amp;"_intercept",Conditions!$R$1:$AI$1,0)+16,FALSE)),""),"")</f>
        <v>2.019250073678341E-3</v>
      </c>
      <c r="F54" s="69">
        <f>IFERROR(IF(F36,EXP(LN(F36)*VLOOKUP(F$3,Conditions!$B:$AI,MATCH($B54&amp;"_slope",Conditions!$R$1:$AI$1,0)+16,FALSE)+VLOOKUP(F$3,Conditions!$B:$AI,MATCH($B54&amp;"_intercept",Conditions!$R$1:$AI$1,0)+16,FALSE)),""),"")</f>
        <v>2.3067428602760189E-3</v>
      </c>
      <c r="G54" s="69">
        <f>IFERROR(IF(G36,EXP(LN(G36)*VLOOKUP(G$3,Conditions!$B:$AI,MATCH($B54&amp;"_slope",Conditions!$R$1:$AI$1,0)+16,FALSE)+VLOOKUP(G$3,Conditions!$B:$AI,MATCH($B54&amp;"_intercept",Conditions!$R$1:$AI$1,0)+16,FALSE)),""),"")</f>
        <v>2.1701266252313564E-3</v>
      </c>
      <c r="H54" s="69">
        <f>IFERROR(IF(H36,EXP(LN(H36)*VLOOKUP(H$3,Conditions!$B:$AI,MATCH($B54&amp;"_slope",Conditions!$R$1:$AI$1,0)+16,FALSE)+VLOOKUP(H$3,Conditions!$B:$AI,MATCH($B54&amp;"_intercept",Conditions!$R$1:$AI$1,0)+16,FALSE)),""),"")</f>
        <v>2.3556954470059974E-3</v>
      </c>
      <c r="I54" s="69">
        <f>IFERROR(IF(I36,EXP(LN(I36)*VLOOKUP(I$3,Conditions!$B:$AI,MATCH($B54&amp;"_slope",Conditions!$R$1:$AI$1,0)+16,FALSE)+VLOOKUP(I$3,Conditions!$B:$AI,MATCH($B54&amp;"_intercept",Conditions!$R$1:$AI$1,0)+16,FALSE)),""),"")</f>
        <v>7.7588975242641825E-4</v>
      </c>
      <c r="J54" s="69">
        <f>IFERROR(IF(J36,EXP(LN(J36)*VLOOKUP(J$3,Conditions!$B:$AI,MATCH($B54&amp;"_slope",Conditions!$R$1:$AI$1,0)+16,FALSE)+VLOOKUP(J$3,Conditions!$B:$AI,MATCH($B54&amp;"_intercept",Conditions!$R$1:$AI$1,0)+16,FALSE)),""),"")</f>
        <v>5.1349077269832613E-4</v>
      </c>
      <c r="K54" s="69">
        <f>IFERROR(IF(K36,EXP(LN(K36)*VLOOKUP(K$3,Conditions!$B:$AI,MATCH($B54&amp;"_slope",Conditions!$R$1:$AI$1,0)+16,FALSE)+VLOOKUP(K$3,Conditions!$B:$AI,MATCH($B54&amp;"_intercept",Conditions!$R$1:$AI$1,0)+16,FALSE)),""),"")</f>
        <v>5.328589271783032E-4</v>
      </c>
      <c r="L54" s="69">
        <f>IFERROR(IF(L36,EXP(LN(L36)*VLOOKUP(L$3,Conditions!$B:$AI,MATCH($B54&amp;"_slope",Conditions!$R$1:$AI$1,0)+16,FALSE)+VLOOKUP(L$3,Conditions!$B:$AI,MATCH($B54&amp;"_intercept",Conditions!$R$1:$AI$1,0)+16,FALSE)),""),"")</f>
        <v>6.5378696137483299E-4</v>
      </c>
      <c r="M54" s="69">
        <f>IFERROR(IF(M36,EXP(LN(M36)*VLOOKUP(M$3,Conditions!$B:$AI,MATCH($B54&amp;"_slope",Conditions!$R$1:$AI$1,0)+16,FALSE)+VLOOKUP(M$3,Conditions!$B:$AI,MATCH($B54&amp;"_intercept",Conditions!$R$1:$AI$1,0)+16,FALSE)),""),"")</f>
        <v>8.3610042999917482E-4</v>
      </c>
      <c r="N54" s="69" t="str">
        <f>IFERROR(IF(N36,EXP(LN(N36)*VLOOKUP(N$3,Conditions!$B:$AI,MATCH($B54&amp;"_slope",Conditions!$R$1:$AI$1,0)+16,FALSE)+VLOOKUP(N$3,Conditions!$B:$AI,MATCH($B54&amp;"_intercept",Conditions!$R$1:$AI$1,0)+16,FALSE)),""),"")</f>
        <v/>
      </c>
      <c r="O54" s="69" t="str">
        <f>IFERROR(IF(O36,EXP(LN(O36)*VLOOKUP(O$3,Conditions!$B:$AI,MATCH($B54&amp;"_slope",Conditions!$R$1:$AI$1,0)+16,FALSE)+VLOOKUP(O$3,Conditions!$B:$AI,MATCH($B54&amp;"_intercept",Conditions!$R$1:$AI$1,0)+16,FALSE)),""),"")</f>
        <v/>
      </c>
      <c r="P54" s="69" t="str">
        <f>IFERROR(IF(P36,EXP(LN(P36)*VLOOKUP(P$3,Conditions!$B:$AI,MATCH($B54&amp;"_slope",Conditions!$R$1:$AI$1,0)+16,FALSE)+VLOOKUP(P$3,Conditions!$B:$AI,MATCH($B54&amp;"_intercept",Conditions!$R$1:$AI$1,0)+16,FALSE)),""),"")</f>
        <v/>
      </c>
      <c r="Q54" s="69" t="str">
        <f>IFERROR(IF(Q36,EXP(LN(Q36)*VLOOKUP(Q$3,Conditions!$B:$AI,MATCH($B54&amp;"_slope",Conditions!$R$1:$AI$1,0)+16,FALSE)+VLOOKUP(Q$3,Conditions!$B:$AI,MATCH($B54&amp;"_intercept",Conditions!$R$1:$AI$1,0)+16,FALSE)),""),"")</f>
        <v/>
      </c>
      <c r="R54" s="69" t="str">
        <f>IFERROR(IF(R36,EXP(LN(R36)*VLOOKUP(R$3,Conditions!$B:$AI,MATCH($B54&amp;"_slope",Conditions!$R$1:$AI$1,0)+16,FALSE)+VLOOKUP(R$3,Conditions!$B:$AI,MATCH($B54&amp;"_intercept",Conditions!$R$1:$AI$1,0)+16,FALSE)),""),"")</f>
        <v/>
      </c>
      <c r="S54" s="69">
        <f>IFERROR(IF(S36,EXP(LN(S36)*VLOOKUP(S$3,Conditions!$B:$AI,MATCH($B54&amp;"_slope",Conditions!$R$1:$AI$1,0)+16,FALSE)+VLOOKUP(S$3,Conditions!$B:$AI,MATCH($B54&amp;"_intercept",Conditions!$R$1:$AI$1,0)+16,FALSE)),""),"")</f>
        <v>4.7014619465855414E-3</v>
      </c>
      <c r="T54" s="69">
        <f>IFERROR(IF(T36,EXP(LN(T36)*VLOOKUP(T$3,Conditions!$B:$AI,MATCH($B54&amp;"_slope",Conditions!$R$1:$AI$1,0)+16,FALSE)+VLOOKUP(T$3,Conditions!$B:$AI,MATCH($B54&amp;"_intercept",Conditions!$R$1:$AI$1,0)+16,FALSE)),""),"")</f>
        <v>4.3637890818641282E-3</v>
      </c>
      <c r="U54" s="69">
        <f>IFERROR(IF(U36,EXP(LN(U36)*VLOOKUP(U$3,Conditions!$B:$AI,MATCH($B54&amp;"_slope",Conditions!$R$1:$AI$1,0)+16,FALSE)+VLOOKUP(U$3,Conditions!$B:$AI,MATCH($B54&amp;"_intercept",Conditions!$R$1:$AI$1,0)+16,FALSE)),""),"")</f>
        <v>4.4416610049552285E-3</v>
      </c>
      <c r="V54" s="69">
        <f>IFERROR(IF(V36,EXP(LN(V36)*VLOOKUP(V$3,Conditions!$B:$AI,MATCH($B54&amp;"_slope",Conditions!$R$1:$AI$1,0)+16,FALSE)+VLOOKUP(V$3,Conditions!$B:$AI,MATCH($B54&amp;"_intercept",Conditions!$R$1:$AI$1,0)+16,FALSE)),""),"")</f>
        <v>4.3070548345079925E-3</v>
      </c>
      <c r="W54" s="69">
        <f>IFERROR(IF(W36,EXP(LN(W36)*VLOOKUP(W$3,Conditions!$B:$AI,MATCH($B54&amp;"_slope",Conditions!$R$1:$AI$1,0)+16,FALSE)+VLOOKUP(W$3,Conditions!$B:$AI,MATCH($B54&amp;"_intercept",Conditions!$R$1:$AI$1,0)+16,FALSE)),""),"")</f>
        <v>4.4638812729414388E-3</v>
      </c>
      <c r="X54" s="69" t="str">
        <f>IFERROR(IF(X36,EXP(LN(X36)*VLOOKUP(X$3,Conditions!$B:$AI,MATCH($B54&amp;"_slope",Conditions!$R$1:$AI$1,0)+16,FALSE)+VLOOKUP(X$3,Conditions!$B:$AI,MATCH($B54&amp;"_intercept",Conditions!$R$1:$AI$1,0)+16,FALSE)),""),"")</f>
        <v/>
      </c>
      <c r="Y54" s="69" t="str">
        <f>IFERROR(IF(Y36,EXP(LN(Y36)*VLOOKUP(Y$3,Conditions!$B:$AI,MATCH($B54&amp;"_slope",Conditions!$R$1:$AI$1,0)+16,FALSE)+VLOOKUP(Y$3,Conditions!$B:$AI,MATCH($B54&amp;"_intercept",Conditions!$R$1:$AI$1,0)+16,FALSE)),""),"")</f>
        <v/>
      </c>
      <c r="Z54" s="69" t="str">
        <f>IFERROR(IF(Z36,EXP(LN(Z36)*VLOOKUP(Z$3,Conditions!$B:$AI,MATCH($B54&amp;"_slope",Conditions!$R$1:$AI$1,0)+16,FALSE)+VLOOKUP(Z$3,Conditions!$B:$AI,MATCH($B54&amp;"_intercept",Conditions!$R$1:$AI$1,0)+16,FALSE)),""),"")</f>
        <v/>
      </c>
      <c r="AA54" s="69" t="str">
        <f>IFERROR(IF(AA36,EXP(LN(AA36)*VLOOKUP(AA$3,Conditions!$B:$AI,MATCH($B54&amp;"_slope",Conditions!$R$1:$AI$1,0)+16,FALSE)+VLOOKUP(AA$3,Conditions!$B:$AI,MATCH($B54&amp;"_intercept",Conditions!$R$1:$AI$1,0)+16,FALSE)),""),"")</f>
        <v/>
      </c>
      <c r="AB54" s="69" t="str">
        <f>IFERROR(IF(AB36,EXP(LN(AB36)*VLOOKUP(AB$3,Conditions!$B:$AI,MATCH($B54&amp;"_slope",Conditions!$R$1:$AI$1,0)+16,FALSE)+VLOOKUP(AB$3,Conditions!$B:$AI,MATCH($B54&amp;"_intercept",Conditions!$R$1:$AI$1,0)+16,FALSE)),""),"")</f>
        <v/>
      </c>
      <c r="AC54" s="69">
        <f>IFERROR(IF(AC36,EXP(LN(AC36)*VLOOKUP(AC$3,Conditions!$B:$AI,MATCH($B54&amp;"_slope",Conditions!$R$1:$AI$1,0)+16,FALSE)+VLOOKUP(AC$3,Conditions!$B:$AI,MATCH($B54&amp;"_intercept",Conditions!$R$1:$AI$1,0)+16,FALSE)),""),"")</f>
        <v>5.3509491457446965E-3</v>
      </c>
      <c r="AD54" s="69">
        <f>IFERROR(IF(AD36,EXP(LN(AD36)*VLOOKUP(AD$3,Conditions!$B:$AI,MATCH($B54&amp;"_slope",Conditions!$R$1:$AI$1,0)+16,FALSE)+VLOOKUP(AD$3,Conditions!$B:$AI,MATCH($B54&amp;"_intercept",Conditions!$R$1:$AI$1,0)+16,FALSE)),""),"")</f>
        <v>5.4309855982623157E-3</v>
      </c>
      <c r="AE54" s="69">
        <f>IFERROR(IF(AE36,EXP(LN(AE36)*VLOOKUP(AE$3,Conditions!$B:$AI,MATCH($B54&amp;"_slope",Conditions!$R$1:$AI$1,0)+16,FALSE)+VLOOKUP(AE$3,Conditions!$B:$AI,MATCH($B54&amp;"_intercept",Conditions!$R$1:$AI$1,0)+16,FALSE)),""),"")</f>
        <v>5.3430368886342918E-3</v>
      </c>
      <c r="AF54" s="69">
        <f>IFERROR(IF(AF36,EXP(LN(AF36)*VLOOKUP(AF$3,Conditions!$B:$AI,MATCH($B54&amp;"_slope",Conditions!$R$1:$AI$1,0)+16,FALSE)+VLOOKUP(AF$3,Conditions!$B:$AI,MATCH($B54&amp;"_intercept",Conditions!$R$1:$AI$1,0)+16,FALSE)),""),"")</f>
        <v>5.4309855982623157E-3</v>
      </c>
      <c r="AG54" s="69">
        <f>IFERROR(IF(AG36,EXP(LN(AG36)*VLOOKUP(AG$3,Conditions!$B:$AI,MATCH($B54&amp;"_slope",Conditions!$R$1:$AI$1,0)+16,FALSE)+VLOOKUP(AG$3,Conditions!$B:$AI,MATCH($B54&amp;"_intercept",Conditions!$R$1:$AI$1,0)+16,FALSE)),""),"")</f>
        <v>5.3430368886342918E-3</v>
      </c>
      <c r="AH54" s="69" t="str">
        <f>IFERROR(IF(AH36,EXP(LN(AH36)*VLOOKUP(AH$3,Conditions!$B:$AI,MATCH($B54&amp;"_slope",Conditions!$R$1:$AI$1,0)+16,FALSE)+VLOOKUP(AH$3,Conditions!$B:$AI,MATCH($B54&amp;"_intercept",Conditions!$R$1:$AI$1,0)+16,FALSE)),""),"")</f>
        <v/>
      </c>
      <c r="AI54" s="69" t="str">
        <f>IFERROR(IF(AI36,EXP(LN(AI36)*VLOOKUP(AI$3,Conditions!$B:$AI,MATCH($B54&amp;"_slope",Conditions!$R$1:$AI$1,0)+16,FALSE)+VLOOKUP(AI$3,Conditions!$B:$AI,MATCH($B54&amp;"_intercept",Conditions!$R$1:$AI$1,0)+16,FALSE)),""),"")</f>
        <v/>
      </c>
      <c r="AJ54" s="69" t="str">
        <f>IFERROR(IF(AJ36,EXP(LN(AJ36)*VLOOKUP(AJ$3,Conditions!$B:$AI,MATCH($B54&amp;"_slope",Conditions!$R$1:$AI$1,0)+16,FALSE)+VLOOKUP(AJ$3,Conditions!$B:$AI,MATCH($B54&amp;"_intercept",Conditions!$R$1:$AI$1,0)+16,FALSE)),""),"")</f>
        <v/>
      </c>
      <c r="AK54" s="69" t="str">
        <f>IFERROR(IF(AK36,EXP(LN(AK36)*VLOOKUP(AK$3,Conditions!$B:$AI,MATCH($B54&amp;"_slope",Conditions!$R$1:$AI$1,0)+16,FALSE)+VLOOKUP(AK$3,Conditions!$B:$AI,MATCH($B54&amp;"_intercept",Conditions!$R$1:$AI$1,0)+16,FALSE)),""),"")</f>
        <v/>
      </c>
      <c r="AL54" s="69" t="str">
        <f>IFERROR(IF(AL36,EXP(LN(AL36)*VLOOKUP(AL$3,Conditions!$B:$AI,MATCH($B54&amp;"_slope",Conditions!$R$1:$AI$1,0)+16,FALSE)+VLOOKUP(AL$3,Conditions!$B:$AI,MATCH($B54&amp;"_intercept",Conditions!$R$1:$AI$1,0)+16,FALSE)),""),"")</f>
        <v/>
      </c>
      <c r="AM54" s="69" t="str">
        <f>IFERROR(IF(AM36,EXP(LN(AM36)*VLOOKUP(AM$3,Conditions!$B:$AI,MATCH($B54&amp;"_slope",Conditions!$R$1:$AI$1,0)+16,FALSE)+VLOOKUP(AM$3,Conditions!$B:$AI,MATCH($B54&amp;"_intercept",Conditions!$R$1:$AI$1,0)+16,FALSE)),""),"")</f>
        <v/>
      </c>
      <c r="AN54" s="69" t="str">
        <f>IFERROR(IF(AN36,EXP(LN(AN36)*VLOOKUP(AN$3,Conditions!$B:$AI,MATCH($B54&amp;"_slope",Conditions!$R$1:$AI$1,0)+16,FALSE)+VLOOKUP(AN$3,Conditions!$B:$AI,MATCH($B54&amp;"_intercept",Conditions!$R$1:$AI$1,0)+16,FALSE)),""),"")</f>
        <v/>
      </c>
      <c r="AO54" s="69" t="str">
        <f>IFERROR(IF(AO36,EXP(LN(AO36)*VLOOKUP(AO$3,Conditions!$B:$AI,MATCH($B54&amp;"_slope",Conditions!$R$1:$AI$1,0)+16,FALSE)+VLOOKUP(AO$3,Conditions!$B:$AI,MATCH($B54&amp;"_intercept",Conditions!$R$1:$AI$1,0)+16,FALSE)),""),"")</f>
        <v/>
      </c>
      <c r="AP54" s="69" t="str">
        <f>IFERROR(IF(AP36,EXP(LN(AP36)*VLOOKUP(AP$3,Conditions!$B:$AI,MATCH($B54&amp;"_slope",Conditions!$R$1:$AI$1,0)+16,FALSE)+VLOOKUP(AP$3,Conditions!$B:$AI,MATCH($B54&amp;"_intercept",Conditions!$R$1:$AI$1,0)+16,FALSE)),""),"")</f>
        <v/>
      </c>
      <c r="AQ54" s="69" t="str">
        <f>IFERROR(IF(AQ36,EXP(LN(AQ36)*VLOOKUP(AQ$3,Conditions!$B:$AI,MATCH($B54&amp;"_slope",Conditions!$R$1:$AI$1,0)+16,FALSE)+VLOOKUP(AQ$3,Conditions!$B:$AI,MATCH($B54&amp;"_intercept",Conditions!$R$1:$AI$1,0)+16,FALSE)),""),"")</f>
        <v/>
      </c>
      <c r="AR54" s="69" t="str">
        <f>IFERROR(IF(AR36,EXP(LN(AR36)*VLOOKUP(AR$3,Conditions!$B:$AI,MATCH($B54&amp;"_slope",Conditions!$R$1:$AI$1,0)+16,FALSE)+VLOOKUP(AR$3,Conditions!$B:$AI,MATCH($B54&amp;"_intercept",Conditions!$R$1:$AI$1,0)+16,FALSE)),""),"")</f>
        <v/>
      </c>
      <c r="AS54" s="69" t="str">
        <f>IFERROR(IF(AS36,EXP(LN(AS36)*VLOOKUP(AS$3,Conditions!$B:$AI,MATCH($B54&amp;"_slope",Conditions!$R$1:$AI$1,0)+16,FALSE)+VLOOKUP(AS$3,Conditions!$B:$AI,MATCH($B54&amp;"_intercept",Conditions!$R$1:$AI$1,0)+16,FALSE)),""),"")</f>
        <v/>
      </c>
      <c r="AT54" s="69" t="str">
        <f>IFERROR(IF(AT36,EXP(LN(AT36)*VLOOKUP(AT$3,Conditions!$B:$AI,MATCH($B54&amp;"_slope",Conditions!$R$1:$AI$1,0)+16,FALSE)+VLOOKUP(AT$3,Conditions!$B:$AI,MATCH($B54&amp;"_intercept",Conditions!$R$1:$AI$1,0)+16,FALSE)),""),"")</f>
        <v/>
      </c>
      <c r="AU54" s="69" t="str">
        <f>IFERROR(IF(AU36,EXP(LN(AU36)*VLOOKUP(AU$3,Conditions!$B:$AI,MATCH($B54&amp;"_slope",Conditions!$R$1:$AI$1,0)+16,FALSE)+VLOOKUP(AU$3,Conditions!$B:$AI,MATCH($B54&amp;"_intercept",Conditions!$R$1:$AI$1,0)+16,FALSE)),""),"")</f>
        <v/>
      </c>
      <c r="AV54" s="69" t="str">
        <f>IFERROR(IF(AV36,EXP(LN(AV36)*VLOOKUP(AV$3,Conditions!$B:$AI,MATCH($B54&amp;"_slope",Conditions!$R$1:$AI$1,0)+16,FALSE)+VLOOKUP(AV$3,Conditions!$B:$AI,MATCH($B54&amp;"_intercept",Conditions!$R$1:$AI$1,0)+16,FALSE)),""),"")</f>
        <v/>
      </c>
      <c r="AW54" s="69" t="str">
        <f>IFERROR(IF(AW36,EXP(LN(AW36)*VLOOKUP(AW$3,Conditions!$B:$AI,MATCH($B54&amp;"_slope",Conditions!$R$1:$AI$1,0)+16,FALSE)+VLOOKUP(AW$3,Conditions!$B:$AI,MATCH($B54&amp;"_intercept",Conditions!$R$1:$AI$1,0)+16,FALSE)),""),"")</f>
        <v/>
      </c>
      <c r="AX54" s="69" t="str">
        <f>IFERROR(IF(AX36,EXP(LN(AX36)*VLOOKUP(AX$3,Conditions!$B:$AI,MATCH($B54&amp;"_slope",Conditions!$R$1:$AI$1,0)+16,FALSE)+VLOOKUP(AX$3,Conditions!$B:$AI,MATCH($B54&amp;"_intercept",Conditions!$R$1:$AI$1,0)+16,FALSE)),""),"")</f>
        <v/>
      </c>
      <c r="AY54" s="69" t="str">
        <f>IFERROR(IF(AY36,EXP(LN(AY36)*VLOOKUP(AY$3,Conditions!$B:$AI,MATCH($B54&amp;"_slope",Conditions!$R$1:$AI$1,0)+16,FALSE)+VLOOKUP(AY$3,Conditions!$B:$AI,MATCH($B54&amp;"_intercept",Conditions!$R$1:$AI$1,0)+16,FALSE)),""),"")</f>
        <v/>
      </c>
      <c r="AZ54" s="69" t="str">
        <f>IFERROR(IF(AZ36,EXP(LN(AZ36)*VLOOKUP(AZ$3,Conditions!$B:$AI,MATCH($B54&amp;"_slope",Conditions!$R$1:$AI$1,0)+16,FALSE)+VLOOKUP(AZ$3,Conditions!$B:$AI,MATCH($B54&amp;"_intercept",Conditions!$R$1:$AI$1,0)+16,FALSE)),""),"")</f>
        <v/>
      </c>
      <c r="BA54" s="69" t="str">
        <f>IFERROR(IF(BA36,EXP(LN(BA36)*VLOOKUP(BA$3,Conditions!$B:$AI,MATCH($B54&amp;"_slope",Conditions!$R$1:$AI$1,0)+16,FALSE)+VLOOKUP(BA$3,Conditions!$B:$AI,MATCH($B54&amp;"_intercept",Conditions!$R$1:$AI$1,0)+16,FALSE)),""),"")</f>
        <v/>
      </c>
      <c r="BB54" s="69" t="str">
        <f>IFERROR(IF(BB36,EXP(LN(BB36)*VLOOKUP(BB$3,Conditions!$B:$AI,MATCH($B54&amp;"_slope",Conditions!$R$1:$AI$1,0)+16,FALSE)+VLOOKUP(BB$3,Conditions!$B:$AI,MATCH($B54&amp;"_intercept",Conditions!$R$1:$AI$1,0)+16,FALSE)),""),"")</f>
        <v/>
      </c>
      <c r="BC54" s="69" t="str">
        <f>IFERROR(IF(BC36,EXP(LN(BC36)*VLOOKUP(BC$3,Conditions!$B:$AI,MATCH($B54&amp;"_slope",Conditions!$R$1:$AI$1,0)+16,FALSE)+VLOOKUP(BC$3,Conditions!$B:$AI,MATCH($B54&amp;"_intercept",Conditions!$R$1:$AI$1,0)+16,FALSE)),""),"")</f>
        <v/>
      </c>
      <c r="BD54" s="69" t="str">
        <f>IFERROR(IF(BD36,EXP(LN(BD36)*VLOOKUP(BD$3,Conditions!$B:$AI,MATCH($B54&amp;"_slope",Conditions!$R$1:$AI$1,0)+16,FALSE)+VLOOKUP(BD$3,Conditions!$B:$AI,MATCH($B54&amp;"_intercept",Conditions!$R$1:$AI$1,0)+16,FALSE)),""),"")</f>
        <v/>
      </c>
      <c r="BE54" s="69" t="str">
        <f>IFERROR(IF(BE36,EXP(LN(BE36)*VLOOKUP(BE$3,Conditions!$B:$AI,MATCH($B54&amp;"_slope",Conditions!$R$1:$AI$1,0)+16,FALSE)+VLOOKUP(BE$3,Conditions!$B:$AI,MATCH($B54&amp;"_intercept",Conditions!$R$1:$AI$1,0)+16,FALSE)),""),"")</f>
        <v/>
      </c>
      <c r="BF54" s="69" t="str">
        <f>IFERROR(IF(BF36,EXP(LN(BF36)*VLOOKUP(BF$3,Conditions!$B:$AI,MATCH($B54&amp;"_slope",Conditions!$R$1:$AI$1,0)+16,FALSE)+VLOOKUP(BF$3,Conditions!$B:$AI,MATCH($B54&amp;"_intercept",Conditions!$R$1:$AI$1,0)+16,FALSE)),""),"")</f>
        <v/>
      </c>
      <c r="BG54" s="69" t="str">
        <f>IFERROR(IF(BG36,EXP(LN(BG36)*VLOOKUP(BG$3,Conditions!$B:$AI,MATCH($B54&amp;"_slope",Conditions!$R$1:$AI$1,0)+16,FALSE)+VLOOKUP(BG$3,Conditions!$B:$AI,MATCH($B54&amp;"_intercept",Conditions!$R$1:$AI$1,0)+16,FALSE)),""),"")</f>
        <v/>
      </c>
      <c r="BH54" s="69" t="str">
        <f>IFERROR(IF(BH36,EXP(LN(BH36)*VLOOKUP(BH$3,Conditions!$B:$AI,MATCH($B54&amp;"_slope",Conditions!$R$1:$AI$1,0)+16,FALSE)+VLOOKUP(BH$3,Conditions!$B:$AI,MATCH($B54&amp;"_intercept",Conditions!$R$1:$AI$1,0)+16,FALSE)),""),"")</f>
        <v/>
      </c>
      <c r="BI54" s="69" t="str">
        <f>IFERROR(IF(BI36,EXP(LN(BI36)*VLOOKUP(BI$3,Conditions!$B:$AI,MATCH($B54&amp;"_slope",Conditions!$R$1:$AI$1,0)+16,FALSE)+VLOOKUP(BI$3,Conditions!$B:$AI,MATCH($B54&amp;"_intercept",Conditions!$R$1:$AI$1,0)+16,FALSE)),""),"")</f>
        <v/>
      </c>
      <c r="BJ54" s="69" t="str">
        <f>IFERROR(IF(BJ36,EXP(LN(BJ36)*VLOOKUP(BJ$3,Conditions!$B:$AI,MATCH($B54&amp;"_slope",Conditions!$R$1:$AI$1,0)+16,FALSE)+VLOOKUP(BJ$3,Conditions!$B:$AI,MATCH($B54&amp;"_intercept",Conditions!$R$1:$AI$1,0)+16,FALSE)),""),"")</f>
        <v/>
      </c>
      <c r="BK54" s="69" t="str">
        <f>IFERROR(IF(BK36,EXP(LN(BK36)*VLOOKUP(BK$3,Conditions!$B:$AI,MATCH($B54&amp;"_slope",Conditions!$R$1:$AI$1,0)+16,FALSE)+VLOOKUP(BK$3,Conditions!$B:$AI,MATCH($B54&amp;"_intercept",Conditions!$R$1:$AI$1,0)+16,FALSE)),""),"")</f>
        <v/>
      </c>
      <c r="BL54" s="69" t="str">
        <f>IFERROR(IF(BL36,EXP(LN(BL36)*VLOOKUP(BL$3,Conditions!$B:$AI,MATCH($B54&amp;"_slope",Conditions!$R$1:$AI$1,0)+16,FALSE)+VLOOKUP(BL$3,Conditions!$B:$AI,MATCH($B54&amp;"_intercept",Conditions!$R$1:$AI$1,0)+16,FALSE)),""),"")</f>
        <v/>
      </c>
      <c r="BM54" s="69" t="str">
        <f>IFERROR(IF(BM36,EXP(LN(BM36)*VLOOKUP(BM$3,Conditions!$B:$AI,MATCH($B54&amp;"_slope",Conditions!$R$1:$AI$1,0)+16,FALSE)+VLOOKUP(BM$3,Conditions!$B:$AI,MATCH($B54&amp;"_intercept",Conditions!$R$1:$AI$1,0)+16,FALSE)),""),"")</f>
        <v/>
      </c>
      <c r="BN54" s="69" t="str">
        <f>IFERROR(IF(BN36,EXP(LN(BN36)*VLOOKUP(BN$3,Conditions!$B:$AI,MATCH($B54&amp;"_slope",Conditions!$R$1:$AI$1,0)+16,FALSE)+VLOOKUP(BN$3,Conditions!$B:$AI,MATCH($B54&amp;"_intercept",Conditions!$R$1:$AI$1,0)+16,FALSE)),""),"")</f>
        <v/>
      </c>
      <c r="BO54" s="69" t="str">
        <f>IFERROR(IF(BO36,EXP(LN(BO36)*VLOOKUP(BO$3,Conditions!$B:$AI,MATCH($B54&amp;"_slope",Conditions!$R$1:$AI$1,0)+16,FALSE)+VLOOKUP(BO$3,Conditions!$B:$AI,MATCH($B54&amp;"_intercept",Conditions!$R$1:$AI$1,0)+16,FALSE)),""),"")</f>
        <v/>
      </c>
      <c r="BP54" s="69" t="str">
        <f>IFERROR(IF(BP36,EXP(LN(BP36)*VLOOKUP(BP$3,Conditions!$B:$AI,MATCH($B54&amp;"_slope",Conditions!$R$1:$AI$1,0)+16,FALSE)+VLOOKUP(BP$3,Conditions!$B:$AI,MATCH($B54&amp;"_intercept",Conditions!$R$1:$AI$1,0)+16,FALSE)),""),"")</f>
        <v/>
      </c>
      <c r="BQ54" s="69">
        <f>IFERROR(IF(BQ37,EXP(LN(BQ37)*VLOOKUP(BQ$3,Conditions!$B:$AI,MATCH($B54&amp;"_slope",Conditions!$R$1:$AI$1,0)+16,FALSE)+VLOOKUP(BQ$3,Conditions!$B:$AI,MATCH($B54&amp;"_intercept",Conditions!$R$1:$AI$1,0)+16,FALSE)),""),"")</f>
        <v>4.6927152735220189E-4</v>
      </c>
      <c r="BR54" s="69">
        <f>IFERROR(IF(BR37,EXP(LN(BR37)*VLOOKUP(BR$3,Conditions!$B:$AI,MATCH($B54&amp;"_slope",Conditions!$R$1:$AI$1,0)+16,FALSE)+VLOOKUP(BR$3,Conditions!$B:$AI,MATCH($B54&amp;"_intercept",Conditions!$R$1:$AI$1,0)+16,FALSE)),""),"")</f>
        <v>3.1159842197757767E-4</v>
      </c>
      <c r="BS54" s="69">
        <f>IFERROR(IF(BS37,EXP(LN(BS37)*VLOOKUP(BS$3,Conditions!$B:$AI,MATCH($B54&amp;"_slope",Conditions!$R$1:$AI$1,0)+16,FALSE)+VLOOKUP(BS$3,Conditions!$B:$AI,MATCH($B54&amp;"_intercept",Conditions!$R$1:$AI$1,0)+16,FALSE)),""),"")</f>
        <v>3.2935491215719046E-4</v>
      </c>
      <c r="BT54" s="69">
        <f>IFERROR(IF(BT37,EXP(LN(BT37)*VLOOKUP(BT$3,Conditions!$B:$AI,MATCH($B54&amp;"_slope",Conditions!$R$1:$AI$1,0)+16,FALSE)+VLOOKUP(BT$3,Conditions!$B:$AI,MATCH($B54&amp;"_intercept",Conditions!$R$1:$AI$1,0)+16,FALSE)),""),"")</f>
        <v>1.863276087794159E-4</v>
      </c>
      <c r="BU54" s="69">
        <f>IFERROR(IF(BU37,EXP(LN(BU37)*VLOOKUP(BU$3,Conditions!$B:$AI,MATCH($B54&amp;"_slope",Conditions!$R$1:$AI$1,0)+16,FALSE)+VLOOKUP(BU$3,Conditions!$B:$AI,MATCH($B54&amp;"_intercept",Conditions!$R$1:$AI$1,0)+16,FALSE)),""),"")</f>
        <v>1.790434715515565E-4</v>
      </c>
      <c r="BV54" s="69">
        <f>IFERROR(IF(BV37,EXP(LN(BV37)*VLOOKUP(BV$3,Conditions!$B:$AI,MATCH($B54&amp;"_slope",Conditions!$R$1:$AI$1,0)+16,FALSE)+VLOOKUP(BV$3,Conditions!$B:$AI,MATCH($B54&amp;"_intercept",Conditions!$R$1:$AI$1,0)+16,FALSE)),""),"")</f>
        <v>5.6752123955876668E-4</v>
      </c>
      <c r="BW54" s="69">
        <f>IFERROR(IF(BW37,EXP(LN(BW37)*VLOOKUP(BW$3,Conditions!$B:$AI,MATCH($B54&amp;"_slope",Conditions!$R$1:$AI$1,0)+16,FALSE)+VLOOKUP(BW$3,Conditions!$B:$AI,MATCH($B54&amp;"_intercept",Conditions!$R$1:$AI$1,0)+16,FALSE)),""),"")</f>
        <v>6.209670560649895E-4</v>
      </c>
      <c r="BX54" s="69">
        <f>IFERROR(IF(BX37,EXP(LN(BX37)*VLOOKUP(BX$3,Conditions!$B:$AI,MATCH($B54&amp;"_slope",Conditions!$R$1:$AI$1,0)+16,FALSE)+VLOOKUP(BX$3,Conditions!$B:$AI,MATCH($B54&amp;"_intercept",Conditions!$R$1:$AI$1,0)+16,FALSE)),""),"")</f>
        <v>1.5549551852710836E-4</v>
      </c>
      <c r="BY54" s="69">
        <f>IFERROR(IF(BY37,EXP(LN(BY37)*VLOOKUP(BY$3,Conditions!$B:$AI,MATCH($B54&amp;"_slope",Conditions!$R$1:$AI$1,0)+16,FALSE)+VLOOKUP(BY$3,Conditions!$B:$AI,MATCH($B54&amp;"_intercept",Conditions!$R$1:$AI$1,0)+16,FALSE)),""),"")</f>
        <v>7.5363837336894985E-4</v>
      </c>
      <c r="BZ54" s="69">
        <f>IFERROR(IF(BZ37,EXP(LN(BZ37)*VLOOKUP(BZ$3,Conditions!$B:$AI,MATCH($B54&amp;"_slope",Conditions!$R$1:$AI$1,0)+16,FALSE)+VLOOKUP(BZ$3,Conditions!$B:$AI,MATCH($B54&amp;"_intercept",Conditions!$R$1:$AI$1,0)+16,FALSE)),""),"")</f>
        <v>3.8199566585547519E-4</v>
      </c>
      <c r="CA54" s="69">
        <f>IFERROR(IF(CA37,EXP(LN(CA37)*VLOOKUP(CA$3,Conditions!$B:$AI,MATCH($B54&amp;"_slope",Conditions!$R$1:$AI$1,0)+16,FALSE)+VLOOKUP(CA$3,Conditions!$B:$AI,MATCH($B54&amp;"_intercept",Conditions!$R$1:$AI$1,0)+16,FALSE)),""),"")</f>
        <v>9.9475475153734043E-4</v>
      </c>
      <c r="CB54" s="69">
        <f>IFERROR(IF(CB37,EXP(LN(CB37)*VLOOKUP(CB$3,Conditions!$B:$AI,MATCH($B54&amp;"_slope",Conditions!$R$1:$AI$1,0)+16,FALSE)+VLOOKUP(CB$3,Conditions!$B:$AI,MATCH($B54&amp;"_intercept",Conditions!$R$1:$AI$1,0)+16,FALSE)),""),"")</f>
        <v>7.4620457836002501E-4</v>
      </c>
      <c r="CC54" s="69">
        <f>IFERROR(IF(CC37,EXP(LN(CC37)*VLOOKUP(CC$3,Conditions!$B:$AI,MATCH($B54&amp;"_slope",Conditions!$R$1:$AI$1,0)+16,FALSE)+VLOOKUP(CC$3,Conditions!$B:$AI,MATCH($B54&amp;"_intercept",Conditions!$R$1:$AI$1,0)+16,FALSE)),""),"")</f>
        <v>8.7515252553065353E-4</v>
      </c>
      <c r="CD54" s="69">
        <f>IFERROR(IF(CD37,EXP(LN(CD37)*VLOOKUP(CD$3,Conditions!$B:$AI,MATCH($B54&amp;"_slope",Conditions!$R$1:$AI$1,0)+16,FALSE)+VLOOKUP(CD$3,Conditions!$B:$AI,MATCH($B54&amp;"_intercept",Conditions!$R$1:$AI$1,0)+16,FALSE)),""),"")</f>
        <v>6.3613881266961862E-4</v>
      </c>
      <c r="CE54" s="69">
        <f>IFERROR(IF(CE37,EXP(LN(CE37)*VLOOKUP(CE$3,Conditions!$B:$AI,MATCH($B54&amp;"_slope",Conditions!$R$1:$AI$1,0)+16,FALSE)+VLOOKUP(CE$3,Conditions!$B:$AI,MATCH($B54&amp;"_intercept",Conditions!$R$1:$AI$1,0)+16,FALSE)),""),"")</f>
        <v>9.9355520903885342E-4</v>
      </c>
      <c r="CF54" s="69">
        <f>IFERROR(IF(CF37,EXP(LN(CF37)*VLOOKUP(CF$3,Conditions!$B:$AI,MATCH($B54&amp;"_slope",Conditions!$R$1:$AI$1,0)+16,FALSE)+VLOOKUP(CF$3,Conditions!$B:$AI,MATCH($B54&amp;"_intercept",Conditions!$R$1:$AI$1,0)+16,FALSE)),""),"")</f>
        <v>8.2997984064425972E-4</v>
      </c>
      <c r="CG54" s="69">
        <f>IFERROR(IF(CG37,EXP(LN(CG37)*VLOOKUP(CG$3,Conditions!$B:$AI,MATCH($B54&amp;"_slope",Conditions!$R$1:$AI$1,0)+16,FALSE)+VLOOKUP(CG$3,Conditions!$B:$AI,MATCH($B54&amp;"_intercept",Conditions!$R$1:$AI$1,0)+16,FALSE)),""),"")</f>
        <v>1.1091724374366918E-3</v>
      </c>
      <c r="CH54" s="69">
        <f>IFERROR(IF(CH37,EXP(LN(CH37)*VLOOKUP(CH$3,Conditions!$B:$AI,MATCH($B54&amp;"_slope",Conditions!$R$1:$AI$1,0)+16,FALSE)+VLOOKUP(CH$3,Conditions!$B:$AI,MATCH($B54&amp;"_intercept",Conditions!$R$1:$AI$1,0)+16,FALSE)),""),"")</f>
        <v>7.8452322100128484E-4</v>
      </c>
      <c r="CI54" s="69">
        <f>IFERROR(IF(CI37,EXP(LN(CI37)*VLOOKUP(CI$3,Conditions!$B:$AI,MATCH($B54&amp;"_slope",Conditions!$R$1:$AI$1,0)+16,FALSE)+VLOOKUP(CI$3,Conditions!$B:$AI,MATCH($B54&amp;"_intercept",Conditions!$R$1:$AI$1,0)+16,FALSE)),""),"")</f>
        <v>8.2385406986013553E-4</v>
      </c>
      <c r="CJ54" s="69">
        <f>IFERROR(IF(CJ37,EXP(LN(CJ37)*VLOOKUP(CJ$3,Conditions!$B:$AI,MATCH($B54&amp;"_slope",Conditions!$R$1:$AI$1,0)+16,FALSE)+VLOOKUP(CJ$3,Conditions!$B:$AI,MATCH($B54&amp;"_intercept",Conditions!$R$1:$AI$1,0)+16,FALSE)),""),"")</f>
        <v>6.9142320924706437E-4</v>
      </c>
      <c r="CK54" s="69">
        <f>IFERROR(IF(CK37,EXP(LN(CK37)*VLOOKUP(CK$3,Conditions!$B:$AI,MATCH($B54&amp;"_slope",Conditions!$R$1:$AI$1,0)+16,FALSE)+VLOOKUP(CK$3,Conditions!$B:$AI,MATCH($B54&amp;"_intercept",Conditions!$R$1:$AI$1,0)+16,FALSE)),""),"")</f>
        <v>7.1887376300568367E-4</v>
      </c>
      <c r="CL54" s="69">
        <f>IFERROR(IF(CL37,EXP(LN(CL37)*VLOOKUP(CL$3,Conditions!$B:$AI,MATCH($B54&amp;"_slope",Conditions!$R$1:$AI$1,0)+16,FALSE)+VLOOKUP(CL$3,Conditions!$B:$AI,MATCH($B54&amp;"_intercept",Conditions!$R$1:$AI$1,0)+16,FALSE)),""),"")</f>
        <v>6.7263528254501656E-4</v>
      </c>
      <c r="CM54" s="69">
        <f>IFERROR(IF(CM37,EXP(LN(CM37)*VLOOKUP(CM$3,Conditions!$B:$AI,MATCH($B54&amp;"_slope",Conditions!$R$1:$AI$1,0)+16,FALSE)+VLOOKUP(CM$3,Conditions!$B:$AI,MATCH($B54&amp;"_intercept",Conditions!$R$1:$AI$1,0)+16,FALSE)),""),"")</f>
        <v>1.6275497582223055E-3</v>
      </c>
      <c r="CN54" s="69">
        <f>IFERROR(IF(CN37,EXP(LN(CN37)*VLOOKUP(CN$3,Conditions!$B:$AI,MATCH($B54&amp;"_slope",Conditions!$R$1:$AI$1,0)+16,FALSE)+VLOOKUP(CN$3,Conditions!$B:$AI,MATCH($B54&amp;"_intercept",Conditions!$R$1:$AI$1,0)+16,FALSE)),""),"")</f>
        <v>9.3577709149221739E-4</v>
      </c>
      <c r="CO54" s="69">
        <f>IFERROR(IF(CO37,EXP(LN(CO37)*VLOOKUP(CO$3,Conditions!$B:$AI,MATCH($B54&amp;"_slope",Conditions!$R$1:$AI$1,0)+16,FALSE)+VLOOKUP(CO$3,Conditions!$B:$AI,MATCH($B54&amp;"_intercept",Conditions!$R$1:$AI$1,0)+16,FALSE)),""),"")</f>
        <v>9.6832605414291447E-4</v>
      </c>
      <c r="CP54" s="69">
        <f>IFERROR(IF(CP37,EXP(LN(CP37)*VLOOKUP(CP$3,Conditions!$B:$AI,MATCH($B54&amp;"_slope",Conditions!$R$1:$AI$1,0)+16,FALSE)+VLOOKUP(CP$3,Conditions!$B:$AI,MATCH($B54&amp;"_intercept",Conditions!$R$1:$AI$1,0)+16,FALSE)),""),"")</f>
        <v>4.6272923943668906E-4</v>
      </c>
      <c r="CQ54" s="69">
        <f>IFERROR(IF(CQ37,EXP(LN(CQ37)*VLOOKUP(CQ$3,Conditions!$B:$AI,MATCH($B54&amp;"_slope",Conditions!$R$1:$AI$1,0)+16,FALSE)+VLOOKUP(CQ$3,Conditions!$B:$AI,MATCH($B54&amp;"_intercept",Conditions!$R$1:$AI$1,0)+16,FALSE)),""),"")</f>
        <v>7.9560742259326099E-4</v>
      </c>
      <c r="CR54" s="69">
        <f>IFERROR(IF(CR37,EXP(LN(CR37)*VLOOKUP(CR$3,Conditions!$B:$AI,MATCH($B54&amp;"_slope",Conditions!$R$1:$AI$1,0)+16,FALSE)+VLOOKUP(CR$3,Conditions!$B:$AI,MATCH($B54&amp;"_intercept",Conditions!$R$1:$AI$1,0)+16,FALSE)),""),"")</f>
        <v>6.9767278190381653E-4</v>
      </c>
      <c r="CS54" s="69">
        <f>IFERROR(IF(CS37,EXP(LN(CS37)*VLOOKUP(CS$3,Conditions!$B:$AI,MATCH($B54&amp;"_slope",Conditions!$R$1:$AI$1,0)+16,FALSE)+VLOOKUP(CS$3,Conditions!$B:$AI,MATCH($B54&amp;"_intercept",Conditions!$R$1:$AI$1,0)+16,FALSE)),""),"")</f>
        <v>1.4254061151164159E-3</v>
      </c>
      <c r="CT54" s="69" t="str">
        <f>IFERROR(IF(CT37,EXP(LN(CT37)*VLOOKUP(CT$3,Conditions!$B:$AI,MATCH($B54&amp;"_slope",Conditions!$R$1:$AI$1,0)+16,FALSE)+VLOOKUP(CT$3,Conditions!$B:$AI,MATCH($B54&amp;"_intercept",Conditions!$R$1:$AI$1,0)+16,FALSE)),""),"")</f>
        <v/>
      </c>
      <c r="CU54" s="69">
        <f>IFERROR(IF(CU37,EXP(LN(CU37)*VLOOKUP(CU$3,Conditions!$B:$AI,MATCH($B54&amp;"_slope",Conditions!$R$1:$AI$1,0)+16,FALSE)+VLOOKUP(CU$3,Conditions!$B:$AI,MATCH($B54&amp;"_intercept",Conditions!$R$1:$AI$1,0)+16,FALSE)),""),"")</f>
        <v>7.598267807697542E-4</v>
      </c>
      <c r="CV54" s="69">
        <f>IFERROR(IF(CV37,EXP(LN(CV37)*VLOOKUP(CV$3,Conditions!$B:$AI,MATCH($B54&amp;"_slope",Conditions!$R$1:$AI$1,0)+16,FALSE)+VLOOKUP(CV$3,Conditions!$B:$AI,MATCH($B54&amp;"_intercept",Conditions!$R$1:$AI$1,0)+16,FALSE)),""),"")</f>
        <v>8.5687229768791821E-4</v>
      </c>
      <c r="CW54" s="69">
        <f>IFERROR(IF(CW37,EXP(LN(CW37)*VLOOKUP(CW$3,Conditions!$B:$AI,MATCH($B54&amp;"_slope",Conditions!$R$1:$AI$1,0)+16,FALSE)+VLOOKUP(CW$3,Conditions!$B:$AI,MATCH($B54&amp;"_intercept",Conditions!$R$1:$AI$1,0)+16,FALSE)),""),"")</f>
        <v>8.8974519383660394E-4</v>
      </c>
      <c r="CX54" s="69">
        <f>IFERROR(IF(CX37,EXP(LN(CX37)*VLOOKUP(CX$3,Conditions!$B:$AI,MATCH($B54&amp;"_slope",Conditions!$R$1:$AI$1,0)+16,FALSE)+VLOOKUP(CX$3,Conditions!$B:$AI,MATCH($B54&amp;"_intercept",Conditions!$R$1:$AI$1,0)+16,FALSE)),""),"")</f>
        <v>1.6731705601209131E-4</v>
      </c>
      <c r="CY54" s="69">
        <f>IFERROR(IF(CY37,EXP(LN(CY37)*VLOOKUP(CY$3,Conditions!$B:$AI,MATCH($B54&amp;"_slope",Conditions!$R$1:$AI$1,0)+16,FALSE)+VLOOKUP(CY$3,Conditions!$B:$AI,MATCH($B54&amp;"_intercept",Conditions!$R$1:$AI$1,0)+16,FALSE)),""),"")</f>
        <v>1.5662010851888249E-3</v>
      </c>
      <c r="CZ54" s="69">
        <f>IFERROR(IF(CZ37,EXP(LN(CZ37)*VLOOKUP(CZ$3,Conditions!$B:$AI,MATCH($B54&amp;"_slope",Conditions!$R$1:$AI$1,0)+16,FALSE)+VLOOKUP(CZ$3,Conditions!$B:$AI,MATCH($B54&amp;"_intercept",Conditions!$R$1:$AI$1,0)+16,FALSE)),""),"")</f>
        <v>1.0055431984067832E-3</v>
      </c>
      <c r="DA54" s="69">
        <f>IFERROR(IF(DA37,EXP(LN(DA37)*VLOOKUP(DA$3,Conditions!$B:$AI,MATCH($B54&amp;"_slope",Conditions!$R$1:$AI$1,0)+16,FALSE)+VLOOKUP(DA$3,Conditions!$B:$AI,MATCH($B54&amp;"_intercept",Conditions!$R$1:$AI$1,0)+16,FALSE)),""),"")</f>
        <v>1.0676220693309774E-3</v>
      </c>
      <c r="DB54" s="69">
        <f>IFERROR(IF(DB37,EXP(LN(DB37)*VLOOKUP(DB$3,Conditions!$B:$AI,MATCH($B54&amp;"_slope",Conditions!$R$1:$AI$1,0)+16,FALSE)+VLOOKUP(DB$3,Conditions!$B:$AI,MATCH($B54&amp;"_intercept",Conditions!$R$1:$AI$1,0)+16,FALSE)),""),"")</f>
        <v>1.1316533719738177E-3</v>
      </c>
      <c r="DC54" s="69">
        <f>IFERROR(IF(DC37,EXP(LN(DC37)*VLOOKUP(DC$3,Conditions!$B:$AI,MATCH($B54&amp;"_slope",Conditions!$R$1:$AI$1,0)+16,FALSE)+VLOOKUP(DC$3,Conditions!$B:$AI,MATCH($B54&amp;"_intercept",Conditions!$R$1:$AI$1,0)+16,FALSE)),""),"")</f>
        <v>1.3839009895572601E-3</v>
      </c>
      <c r="DD54" s="69">
        <f>IFERROR(IF(DD37,EXP(LN(DD37)*VLOOKUP(DD$3,Conditions!$B:$AI,MATCH($B54&amp;"_slope",Conditions!$R$1:$AI$1,0)+16,FALSE)+VLOOKUP(DD$3,Conditions!$B:$AI,MATCH($B54&amp;"_intercept",Conditions!$R$1:$AI$1,0)+16,FALSE)),""),"")</f>
        <v>1.2876534290950489E-3</v>
      </c>
      <c r="DE54" s="69" t="str">
        <f>IFERROR(IF(DE37,EXP(LN(DE37)*VLOOKUP(DE$3,Conditions!$B:$AI,MATCH($B54&amp;"_slope",Conditions!$R$1:$AI$1,0)+16,FALSE)+VLOOKUP(DE$3,Conditions!$B:$AI,MATCH($B54&amp;"_intercept",Conditions!$R$1:$AI$1,0)+16,FALSE)),""),"")</f>
        <v/>
      </c>
      <c r="DF54" s="69">
        <f>IFERROR(IF(DF37,EXP(LN(DF37)*VLOOKUP(DF$3,Conditions!$B:$AI,MATCH($B54&amp;"_slope",Conditions!$R$1:$AI$1,0)+16,FALSE)+VLOOKUP(DF$3,Conditions!$B:$AI,MATCH($B54&amp;"_intercept",Conditions!$R$1:$AI$1,0)+16,FALSE)),""),"")</f>
        <v>7.3627960497658343E-4</v>
      </c>
      <c r="DG54" s="69">
        <f>IFERROR(IF(DG37,EXP(LN(DG37)*VLOOKUP(DG$3,Conditions!$B:$AI,MATCH($B54&amp;"_slope",Conditions!$R$1:$AI$1,0)+16,FALSE)+VLOOKUP(DG$3,Conditions!$B:$AI,MATCH($B54&amp;"_intercept",Conditions!$R$1:$AI$1,0)+16,FALSE)),""),"")</f>
        <v>8.0421622658714007E-4</v>
      </c>
      <c r="DH54" s="69">
        <f>IFERROR(IF(DH37,EXP(LN(DH37)*VLOOKUP(DH$3,Conditions!$B:$AI,MATCH($B54&amp;"_slope",Conditions!$R$1:$AI$1,0)+16,FALSE)+VLOOKUP(DH$3,Conditions!$B:$AI,MATCH($B54&amp;"_intercept",Conditions!$R$1:$AI$1,0)+16,FALSE)),""),"")</f>
        <v>7.4620457836002501E-4</v>
      </c>
      <c r="DI54" s="69">
        <f>IFERROR(IF(DI37,EXP(LN(DI37)*VLOOKUP(DI$3,Conditions!$B:$AI,MATCH($B54&amp;"_slope",Conditions!$R$1:$AI$1,0)+16,FALSE)+VLOOKUP(DI$3,Conditions!$B:$AI,MATCH($B54&amp;"_intercept",Conditions!$R$1:$AI$1,0)+16,FALSE)),""),"")</f>
        <v>6.4370909288680481E-4</v>
      </c>
      <c r="DJ54" s="69" t="str">
        <f>IFERROR(IF(DJ37,EXP(LN(DJ37)*VLOOKUP(DJ$3,Conditions!$B:$AI,MATCH($B54&amp;"_slope",Conditions!$R$1:$AI$1,0)+16,FALSE)+VLOOKUP(DJ$3,Conditions!$B:$AI,MATCH($B54&amp;"_intercept",Conditions!$R$1:$AI$1,0)+16,FALSE)),""),"")</f>
        <v/>
      </c>
      <c r="DK54" s="69" t="str">
        <f>IFERROR(IF(DK37,EXP(LN(DK37)*VLOOKUP(DK$3,Conditions!$B:$AI,MATCH($B54&amp;"_slope",Conditions!$R$1:$AI$1,0)+16,FALSE)+VLOOKUP(DK$3,Conditions!$B:$AI,MATCH($B54&amp;"_intercept",Conditions!$R$1:$AI$1,0)+16,FALSE)),""),"")</f>
        <v/>
      </c>
      <c r="DL54" s="69" t="str">
        <f>IFERROR(IF(DL37,EXP(LN(DL37)*VLOOKUP(DL$3,Conditions!$B:$AI,MATCH($B54&amp;"_slope",Conditions!$R$1:$AI$1,0)+16,FALSE)+VLOOKUP(DL$3,Conditions!$B:$AI,MATCH($B54&amp;"_intercept",Conditions!$R$1:$AI$1,0)+16,FALSE)),""),"")</f>
        <v/>
      </c>
      <c r="DM54" s="69" t="str">
        <f>IFERROR(IF(DM37,EXP(LN(DM37)*VLOOKUP(DM$3,Conditions!$B:$AI,MATCH($B54&amp;"_slope",Conditions!$R$1:$AI$1,0)+16,FALSE)+VLOOKUP(DM$3,Conditions!$B:$AI,MATCH($B54&amp;"_intercept",Conditions!$R$1:$AI$1,0)+16,FALSE)),""),"")</f>
        <v/>
      </c>
      <c r="DN54" s="69" t="str">
        <f>IFERROR(IF(DN37,EXP(LN(DN37)*VLOOKUP(DN$3,Conditions!$B:$AI,MATCH($B54&amp;"_slope",Conditions!$R$1:$AI$1,0)+16,FALSE)+VLOOKUP(DN$3,Conditions!$B:$AI,MATCH($B54&amp;"_intercept",Conditions!$R$1:$AI$1,0)+16,FALSE)),""),"")</f>
        <v/>
      </c>
      <c r="DO54" s="69" t="str">
        <f>IFERROR(IF(DO37,EXP(LN(DO37)*VLOOKUP(DO$3,Conditions!$B:$AI,MATCH($B54&amp;"_slope",Conditions!$R$1:$AI$1,0)+16,FALSE)+VLOOKUP(DO$3,Conditions!$B:$AI,MATCH($B54&amp;"_intercept",Conditions!$R$1:$AI$1,0)+16,FALSE)),""),"")</f>
        <v/>
      </c>
      <c r="DP54" s="69" t="str">
        <f>IFERROR(IF(DP37,EXP(LN(DP37)*VLOOKUP(DP$3,Conditions!$B:$AI,MATCH($B54&amp;"_slope",Conditions!$R$1:$AI$1,0)+16,FALSE)+VLOOKUP(DP$3,Conditions!$B:$AI,MATCH($B54&amp;"_intercept",Conditions!$R$1:$AI$1,0)+16,FALSE)),""),"")</f>
        <v/>
      </c>
      <c r="DQ54" s="69" t="str">
        <f>IFERROR(IF(DQ37,EXP(LN(DQ37)*VLOOKUP(DQ$3,Conditions!$B:$AI,MATCH($B54&amp;"_slope",Conditions!$R$1:$AI$1,0)+16,FALSE)+VLOOKUP(DQ$3,Conditions!$B:$AI,MATCH($B54&amp;"_intercept",Conditions!$R$1:$AI$1,0)+16,FALSE)),""),"")</f>
        <v/>
      </c>
      <c r="DR54" s="69" t="str">
        <f>IFERROR(IF(DR37,EXP(LN(DR37)*VLOOKUP(DR$3,Conditions!$B:$AI,MATCH($B54&amp;"_slope",Conditions!$R$1:$AI$1,0)+16,FALSE)+VLOOKUP(DR$3,Conditions!$B:$AI,MATCH($B54&amp;"_intercept",Conditions!$R$1:$AI$1,0)+16,FALSE)),""),"")</f>
        <v/>
      </c>
      <c r="DS54" s="69" t="str">
        <f>IFERROR(IF(DS37,EXP(LN(DS37)*VLOOKUP(DS$3,Conditions!$B:$AI,MATCH($B54&amp;"_slope",Conditions!$R$1:$AI$1,0)+16,FALSE)+VLOOKUP(DS$3,Conditions!$B:$AI,MATCH($B54&amp;"_intercept",Conditions!$R$1:$AI$1,0)+16,FALSE)),""),"")</f>
        <v/>
      </c>
      <c r="DT54" s="69" t="str">
        <f>IFERROR(IF(DT37,EXP(LN(DT37)*VLOOKUP(DT$3,Conditions!$B:$AI,MATCH($B54&amp;"_slope",Conditions!$R$1:$AI$1,0)+16,FALSE)+VLOOKUP(DT$3,Conditions!$B:$AI,MATCH($B54&amp;"_intercept",Conditions!$R$1:$AI$1,0)+16,FALSE)),""),"")</f>
        <v/>
      </c>
      <c r="DU54" s="69" t="str">
        <f>IFERROR(IF(DU37,EXP(LN(DU37)*VLOOKUP(DU$3,Conditions!$B:$AI,MATCH($B54&amp;"_slope",Conditions!$R$1:$AI$1,0)+16,FALSE)+VLOOKUP(DU$3,Conditions!$B:$AI,MATCH($B54&amp;"_intercept",Conditions!$R$1:$AI$1,0)+16,FALSE)),""),"")</f>
        <v/>
      </c>
      <c r="DV54" s="69" t="str">
        <f>IFERROR(IF(DV37,EXP(LN(DV37)*VLOOKUP(DV$3,Conditions!$B:$AI,MATCH($B54&amp;"_slope",Conditions!$R$1:$AI$1,0)+16,FALSE)+VLOOKUP(DV$3,Conditions!$B:$AI,MATCH($B54&amp;"_intercept",Conditions!$R$1:$AI$1,0)+16,FALSE)),""),"")</f>
        <v/>
      </c>
      <c r="DW54" s="69" t="str">
        <f>IFERROR(IF(DW37,EXP(LN(DW37)*VLOOKUP(DW$3,Conditions!$B:$AI,MATCH($B54&amp;"_slope",Conditions!$R$1:$AI$1,0)+16,FALSE)+VLOOKUP(DW$3,Conditions!$B:$AI,MATCH($B54&amp;"_intercept",Conditions!$R$1:$AI$1,0)+16,FALSE)),""),"")</f>
        <v/>
      </c>
      <c r="DX54" s="69" t="str">
        <f>IFERROR(IF(DX37,EXP(LN(DX37)*VLOOKUP(DX$3,Conditions!$B:$AI,MATCH($B54&amp;"_slope",Conditions!$R$1:$AI$1,0)+16,FALSE)+VLOOKUP(DX$3,Conditions!$B:$AI,MATCH($B54&amp;"_intercept",Conditions!$R$1:$AI$1,0)+16,FALSE)),""),"")</f>
        <v/>
      </c>
      <c r="DZ54" s="56" t="str">
        <f t="shared" si="29"/>
        <v>2-propanol_RI</v>
      </c>
      <c r="EA54" s="69">
        <f>IFERROR(IF(EA36,EXP(LN(EA36)*VLOOKUP(EA$3,Conditions!$B:$AI,MATCH($B54&amp;"_slope",Conditions!$R$1:$AI$1,0)+16,FALSE)+VLOOKUP(EA$3,Conditions!$B:$AI,MATCH($B54&amp;"_intercept",Conditions!$R$1:$AI$1,0)+16,FALSE)),""),"")</f>
        <v>1.5430676271307642E-3</v>
      </c>
      <c r="EB54" s="69">
        <f>IFERROR(IF(EB36,EXP(LN(EB36)*VLOOKUP(EB$3,Conditions!$B:$AI,MATCH($B54&amp;"_slope",Conditions!$R$1:$AI$1,0)+16,FALSE)+VLOOKUP(EB$3,Conditions!$B:$AI,MATCH($B54&amp;"_intercept",Conditions!$R$1:$AI$1,0)+16,FALSE)),""),"")</f>
        <v>1.5430676271307642E-3</v>
      </c>
      <c r="EC54" s="69" t="str">
        <f>IFERROR(IF(EC36,EXP(LN(EC36)*VLOOKUP(EC$3,Conditions!$B:$AI,MATCH($B54&amp;"_slope",Conditions!$R$1:$AI$1,0)+16,FALSE)+VLOOKUP(EC$3,Conditions!$B:$AI,MATCH($B54&amp;"_intercept",Conditions!$R$1:$AI$1,0)+16,FALSE)),""),"")</f>
        <v/>
      </c>
      <c r="ED54" s="69">
        <f>IFERROR(IF(ED36,EXP(LN(ED36)*VLOOKUP(ED$3,Conditions!$B:$AI,MATCH($B54&amp;"_slope",Conditions!$R$1:$AI$1,0)+16,FALSE)+VLOOKUP(ED$3,Conditions!$B:$AI,MATCH($B54&amp;"_intercept",Conditions!$R$1:$AI$1,0)+16,FALSE)),""),"")</f>
        <v>4.4558026466137669E-3</v>
      </c>
      <c r="EE54" s="69" t="str">
        <f>IFERROR(IF(EE36,EXP(LN(EE36)*VLOOKUP(EE$3,Conditions!$B:$AI,MATCH($B54&amp;"_slope",Conditions!$R$1:$AI$1,0)+16,FALSE)+VLOOKUP(EE$3,Conditions!$B:$AI,MATCH($B54&amp;"_intercept",Conditions!$R$1:$AI$1,0)+16,FALSE)),""),"")</f>
        <v/>
      </c>
      <c r="EF54" s="69">
        <f>IFERROR(IF(EF36,EXP(LN(EF36)*VLOOKUP(EF$3,Conditions!$B:$AI,MATCH($B54&amp;"_slope",Conditions!$R$1:$AI$1,0)+16,FALSE)+VLOOKUP(EF$3,Conditions!$B:$AI,MATCH($B54&amp;"_intercept",Conditions!$R$1:$AI$1,0)+16,FALSE)),""),"")</f>
        <v>5.3798175164318793E-3</v>
      </c>
      <c r="EG54" s="69" t="str">
        <f>IFERROR(IF(EG36,EXP(LN(EG36)*VLOOKUP(EG$3,Conditions!$B:$AI,MATCH($B54&amp;"_slope",Conditions!$R$1:$AI$1,0)+16,FALSE)+VLOOKUP(EG$3,Conditions!$B:$AI,MATCH($B54&amp;"_intercept",Conditions!$R$1:$AI$1,0)+16,FALSE)),""),"")</f>
        <v/>
      </c>
      <c r="EH54" s="69" t="str">
        <f>IFERROR(IF(EH36,EXP(LN(EH36)*VLOOKUP(EH$3,Conditions!$B:$AI,MATCH($B54&amp;"_slope",Conditions!$R$1:$AI$1,0)+16,FALSE)+VLOOKUP(EH$3,Conditions!$B:$AI,MATCH($B54&amp;"_intercept",Conditions!$R$1:$AI$1,0)+16,FALSE)),""),"")</f>
        <v/>
      </c>
      <c r="EI54" s="69" t="str">
        <f>IFERROR(IF(EI36,EXP(LN(EI36)*VLOOKUP(EI$3,Conditions!$B:$AI,MATCH($B54&amp;"_slope",Conditions!$R$1:$AI$1,0)+16,FALSE)+VLOOKUP(EI$3,Conditions!$B:$AI,MATCH($B54&amp;"_intercept",Conditions!$R$1:$AI$1,0)+16,FALSE)),""),"")</f>
        <v/>
      </c>
      <c r="EJ54" s="69" t="str">
        <f>IFERROR(IF(EJ36,EXP(LN(EJ36)*VLOOKUP(EJ$3,Conditions!$B:$AI,MATCH($B54&amp;"_slope",Conditions!$R$1:$AI$1,0)+16,FALSE)+VLOOKUP(EJ$3,Conditions!$B:$AI,MATCH($B54&amp;"_intercept",Conditions!$R$1:$AI$1,0)+16,FALSE)),""),"")</f>
        <v/>
      </c>
      <c r="EK54" s="69" t="str">
        <f>IFERROR(IF(EK36,EXP(LN(EK36)*VLOOKUP(EK$3,Conditions!$B:$AI,MATCH($B54&amp;"_slope",Conditions!$R$1:$AI$1,0)+16,FALSE)+VLOOKUP(EK$3,Conditions!$B:$AI,MATCH($B54&amp;"_intercept",Conditions!$R$1:$AI$1,0)+16,FALSE)),""),"")</f>
        <v/>
      </c>
      <c r="EL54" s="69" t="str">
        <f>IFERROR(IF(EL36,EXP(LN(EL36)*VLOOKUP(EL$3,Conditions!$B:$AI,MATCH($B54&amp;"_slope",Conditions!$R$1:$AI$1,0)+16,FALSE)+VLOOKUP(EL$3,Conditions!$B:$AI,MATCH($B54&amp;"_intercept",Conditions!$R$1:$AI$1,0)+16,FALSE)),""),"")</f>
        <v/>
      </c>
      <c r="EM54" s="69" t="str">
        <f>IFERROR(IF(EM36,EXP(LN(EM36)*VLOOKUP(EM$3,Conditions!$B:$AI,MATCH($B54&amp;"_slope",Conditions!$R$1:$AI$1,0)+16,FALSE)+VLOOKUP(EM$3,Conditions!$B:$AI,MATCH($B54&amp;"_intercept",Conditions!$R$1:$AI$1,0)+16,FALSE)),""),"")</f>
        <v/>
      </c>
      <c r="EN54" s="69"/>
      <c r="EO54" s="69"/>
      <c r="EP54" s="69"/>
    </row>
    <row r="55" spans="1:146" s="58" customFormat="1" x14ac:dyDescent="0.2">
      <c r="A55" s="64"/>
      <c r="B55" s="49" t="s">
        <v>79</v>
      </c>
      <c r="C55" s="78"/>
      <c r="D55" s="69" t="str">
        <f>IFERROR(IF(D37,EXP(LN(D37)*VLOOKUP(D$3,Conditions!$B:$AI,MATCH($B55&amp;"_slope",Conditions!$R$1:$AI$1,0)+16,FALSE)+VLOOKUP(D$3,Conditions!$B:$AI,MATCH($B55&amp;"_intercept",Conditions!$R$1:$AI$1,0)+16,FALSE)),""),"")</f>
        <v/>
      </c>
      <c r="E55" s="69" t="str">
        <f>IFERROR(IF(E37,EXP(LN(E37)*VLOOKUP(E$3,Conditions!$B:$AI,MATCH($B55&amp;"_slope",Conditions!$R$1:$AI$1,0)+16,FALSE)+VLOOKUP(E$3,Conditions!$B:$AI,MATCH($B55&amp;"_intercept",Conditions!$R$1:$AI$1,0)+16,FALSE)),""),"")</f>
        <v/>
      </c>
      <c r="F55" s="69" t="str">
        <f>IFERROR(IF(F37,EXP(LN(F37)*VLOOKUP(F$3,Conditions!$B:$AI,MATCH($B55&amp;"_slope",Conditions!$R$1:$AI$1,0)+16,FALSE)+VLOOKUP(F$3,Conditions!$B:$AI,MATCH($B55&amp;"_intercept",Conditions!$R$1:$AI$1,0)+16,FALSE)),""),"")</f>
        <v/>
      </c>
      <c r="G55" s="69" t="str">
        <f>IFERROR(IF(G37,EXP(LN(G37)*VLOOKUP(G$3,Conditions!$B:$AI,MATCH($B55&amp;"_slope",Conditions!$R$1:$AI$1,0)+16,FALSE)+VLOOKUP(G$3,Conditions!$B:$AI,MATCH($B55&amp;"_intercept",Conditions!$R$1:$AI$1,0)+16,FALSE)),""),"")</f>
        <v/>
      </c>
      <c r="H55" s="69" t="str">
        <f>IFERROR(IF(H37,EXP(LN(H37)*VLOOKUP(H$3,Conditions!$B:$AI,MATCH($B55&amp;"_slope",Conditions!$R$1:$AI$1,0)+16,FALSE)+VLOOKUP(H$3,Conditions!$B:$AI,MATCH($B55&amp;"_intercept",Conditions!$R$1:$AI$1,0)+16,FALSE)),""),"")</f>
        <v/>
      </c>
      <c r="I55" s="69" t="str">
        <f>IFERROR(IF(I37,EXP(LN(I37)*VLOOKUP(I$3,Conditions!$B:$AI,MATCH($B55&amp;"_slope",Conditions!$R$1:$AI$1,0)+16,FALSE)+VLOOKUP(I$3,Conditions!$B:$AI,MATCH($B55&amp;"_intercept",Conditions!$R$1:$AI$1,0)+16,FALSE)),""),"")</f>
        <v/>
      </c>
      <c r="J55" s="69" t="str">
        <f>IFERROR(IF(J37,EXP(LN(J37)*VLOOKUP(J$3,Conditions!$B:$AI,MATCH($B55&amp;"_slope",Conditions!$R$1:$AI$1,0)+16,FALSE)+VLOOKUP(J$3,Conditions!$B:$AI,MATCH($B55&amp;"_intercept",Conditions!$R$1:$AI$1,0)+16,FALSE)),""),"")</f>
        <v/>
      </c>
      <c r="K55" s="69" t="str">
        <f>IFERROR(IF(K37,EXP(LN(K37)*VLOOKUP(K$3,Conditions!$B:$AI,MATCH($B55&amp;"_slope",Conditions!$R$1:$AI$1,0)+16,FALSE)+VLOOKUP(K$3,Conditions!$B:$AI,MATCH($B55&amp;"_intercept",Conditions!$R$1:$AI$1,0)+16,FALSE)),""),"")</f>
        <v/>
      </c>
      <c r="L55" s="69" t="str">
        <f>IFERROR(IF(L37,EXP(LN(L37)*VLOOKUP(L$3,Conditions!$B:$AI,MATCH($B55&amp;"_slope",Conditions!$R$1:$AI$1,0)+16,FALSE)+VLOOKUP(L$3,Conditions!$B:$AI,MATCH($B55&amp;"_intercept",Conditions!$R$1:$AI$1,0)+16,FALSE)),""),"")</f>
        <v/>
      </c>
      <c r="M55" s="69" t="str">
        <f>IFERROR(IF(M37,EXP(LN(M37)*VLOOKUP(M$3,Conditions!$B:$AI,MATCH($B55&amp;"_slope",Conditions!$R$1:$AI$1,0)+16,FALSE)+VLOOKUP(M$3,Conditions!$B:$AI,MATCH($B55&amp;"_intercept",Conditions!$R$1:$AI$1,0)+16,FALSE)),""),"")</f>
        <v/>
      </c>
      <c r="N55" s="69" t="str">
        <f>IFERROR(IF(N37,EXP(LN(N37)*VLOOKUP(N$3,Conditions!$B:$AI,MATCH($B55&amp;"_slope",Conditions!$R$1:$AI$1,0)+16,FALSE)+VLOOKUP(N$3,Conditions!$B:$AI,MATCH($B55&amp;"_intercept",Conditions!$R$1:$AI$1,0)+16,FALSE)),""),"")</f>
        <v/>
      </c>
      <c r="O55" s="69" t="str">
        <f>IFERROR(IF(O37,EXP(LN(O37)*VLOOKUP(O$3,Conditions!$B:$AI,MATCH($B55&amp;"_slope",Conditions!$R$1:$AI$1,0)+16,FALSE)+VLOOKUP(O$3,Conditions!$B:$AI,MATCH($B55&amp;"_intercept",Conditions!$R$1:$AI$1,0)+16,FALSE)),""),"")</f>
        <v/>
      </c>
      <c r="P55" s="69" t="str">
        <f>IFERROR(IF(P37,EXP(LN(P37)*VLOOKUP(P$3,Conditions!$B:$AI,MATCH($B55&amp;"_slope",Conditions!$R$1:$AI$1,0)+16,FALSE)+VLOOKUP(P$3,Conditions!$B:$AI,MATCH($B55&amp;"_intercept",Conditions!$R$1:$AI$1,0)+16,FALSE)),""),"")</f>
        <v/>
      </c>
      <c r="Q55" s="69" t="str">
        <f>IFERROR(IF(Q37,EXP(LN(Q37)*VLOOKUP(Q$3,Conditions!$B:$AI,MATCH($B55&amp;"_slope",Conditions!$R$1:$AI$1,0)+16,FALSE)+VLOOKUP(Q$3,Conditions!$B:$AI,MATCH($B55&amp;"_intercept",Conditions!$R$1:$AI$1,0)+16,FALSE)),""),"")</f>
        <v/>
      </c>
      <c r="R55" s="69" t="str">
        <f>IFERROR(IF(R37,EXP(LN(R37)*VLOOKUP(R$3,Conditions!$B:$AI,MATCH($B55&amp;"_slope",Conditions!$R$1:$AI$1,0)+16,FALSE)+VLOOKUP(R$3,Conditions!$B:$AI,MATCH($B55&amp;"_intercept",Conditions!$R$1:$AI$1,0)+16,FALSE)),""),"")</f>
        <v/>
      </c>
      <c r="S55" s="69" t="str">
        <f>IFERROR(IF(S37,EXP(LN(S37)*VLOOKUP(S$3,Conditions!$B:$AI,MATCH($B55&amp;"_slope",Conditions!$R$1:$AI$1,0)+16,FALSE)+VLOOKUP(S$3,Conditions!$B:$AI,MATCH($B55&amp;"_intercept",Conditions!$R$1:$AI$1,0)+16,FALSE)),""),"")</f>
        <v/>
      </c>
      <c r="T55" s="69" t="str">
        <f>IFERROR(IF(T37,EXP(LN(T37)*VLOOKUP(T$3,Conditions!$B:$AI,MATCH($B55&amp;"_slope",Conditions!$R$1:$AI$1,0)+16,FALSE)+VLOOKUP(T$3,Conditions!$B:$AI,MATCH($B55&amp;"_intercept",Conditions!$R$1:$AI$1,0)+16,FALSE)),""),"")</f>
        <v/>
      </c>
      <c r="U55" s="69" t="str">
        <f>IFERROR(IF(U37,EXP(LN(U37)*VLOOKUP(U$3,Conditions!$B:$AI,MATCH($B55&amp;"_slope",Conditions!$R$1:$AI$1,0)+16,FALSE)+VLOOKUP(U$3,Conditions!$B:$AI,MATCH($B55&amp;"_intercept",Conditions!$R$1:$AI$1,0)+16,FALSE)),""),"")</f>
        <v/>
      </c>
      <c r="V55" s="69" t="str">
        <f>IFERROR(IF(V37,EXP(LN(V37)*VLOOKUP(V$3,Conditions!$B:$AI,MATCH($B55&amp;"_slope",Conditions!$R$1:$AI$1,0)+16,FALSE)+VLOOKUP(V$3,Conditions!$B:$AI,MATCH($B55&amp;"_intercept",Conditions!$R$1:$AI$1,0)+16,FALSE)),""),"")</f>
        <v/>
      </c>
      <c r="W55" s="69" t="str">
        <f>IFERROR(IF(W37,EXP(LN(W37)*VLOOKUP(W$3,Conditions!$B:$AI,MATCH($B55&amp;"_slope",Conditions!$R$1:$AI$1,0)+16,FALSE)+VLOOKUP(W$3,Conditions!$B:$AI,MATCH($B55&amp;"_intercept",Conditions!$R$1:$AI$1,0)+16,FALSE)),""),"")</f>
        <v/>
      </c>
      <c r="X55" s="69" t="str">
        <f>IFERROR(IF(X37,EXP(LN(X37)*VLOOKUP(X$3,Conditions!$B:$AI,MATCH($B55&amp;"_slope",Conditions!$R$1:$AI$1,0)+16,FALSE)+VLOOKUP(X$3,Conditions!$B:$AI,MATCH($B55&amp;"_intercept",Conditions!$R$1:$AI$1,0)+16,FALSE)),""),"")</f>
        <v/>
      </c>
      <c r="Y55" s="69" t="str">
        <f>IFERROR(IF(Y37,EXP(LN(Y37)*VLOOKUP(Y$3,Conditions!$B:$AI,MATCH($B55&amp;"_slope",Conditions!$R$1:$AI$1,0)+16,FALSE)+VLOOKUP(Y$3,Conditions!$B:$AI,MATCH($B55&amp;"_intercept",Conditions!$R$1:$AI$1,0)+16,FALSE)),""),"")</f>
        <v/>
      </c>
      <c r="Z55" s="69" t="str">
        <f>IFERROR(IF(Z37,EXP(LN(Z37)*VLOOKUP(Z$3,Conditions!$B:$AI,MATCH($B55&amp;"_slope",Conditions!$R$1:$AI$1,0)+16,FALSE)+VLOOKUP(Z$3,Conditions!$B:$AI,MATCH($B55&amp;"_intercept",Conditions!$R$1:$AI$1,0)+16,FALSE)),""),"")</f>
        <v/>
      </c>
      <c r="AA55" s="69" t="str">
        <f>IFERROR(IF(AA37,EXP(LN(AA37)*VLOOKUP(AA$3,Conditions!$B:$AI,MATCH($B55&amp;"_slope",Conditions!$R$1:$AI$1,0)+16,FALSE)+VLOOKUP(AA$3,Conditions!$B:$AI,MATCH($B55&amp;"_intercept",Conditions!$R$1:$AI$1,0)+16,FALSE)),""),"")</f>
        <v/>
      </c>
      <c r="AB55" s="69" t="str">
        <f>IFERROR(IF(AB37,EXP(LN(AB37)*VLOOKUP(AB$3,Conditions!$B:$AI,MATCH($B55&amp;"_slope",Conditions!$R$1:$AI$1,0)+16,FALSE)+VLOOKUP(AB$3,Conditions!$B:$AI,MATCH($B55&amp;"_intercept",Conditions!$R$1:$AI$1,0)+16,FALSE)),""),"")</f>
        <v/>
      </c>
      <c r="AC55" s="69" t="str">
        <f>IFERROR(IF(AC37,EXP(LN(AC37)*VLOOKUP(AC$3,Conditions!$B:$AI,MATCH($B55&amp;"_slope",Conditions!$R$1:$AI$1,0)+16,FALSE)+VLOOKUP(AC$3,Conditions!$B:$AI,MATCH($B55&amp;"_intercept",Conditions!$R$1:$AI$1,0)+16,FALSE)),""),"")</f>
        <v/>
      </c>
      <c r="AD55" s="69" t="str">
        <f>IFERROR(IF(AD37,EXP(LN(AD37)*VLOOKUP(AD$3,Conditions!$B:$AI,MATCH($B55&amp;"_slope",Conditions!$R$1:$AI$1,0)+16,FALSE)+VLOOKUP(AD$3,Conditions!$B:$AI,MATCH($B55&amp;"_intercept",Conditions!$R$1:$AI$1,0)+16,FALSE)),""),"")</f>
        <v/>
      </c>
      <c r="AE55" s="69" t="str">
        <f>IFERROR(IF(AE37,EXP(LN(AE37)*VLOOKUP(AE$3,Conditions!$B:$AI,MATCH($B55&amp;"_slope",Conditions!$R$1:$AI$1,0)+16,FALSE)+VLOOKUP(AE$3,Conditions!$B:$AI,MATCH($B55&amp;"_intercept",Conditions!$R$1:$AI$1,0)+16,FALSE)),""),"")</f>
        <v/>
      </c>
      <c r="AF55" s="69" t="str">
        <f>IFERROR(IF(AF37,EXP(LN(AF37)*VLOOKUP(AF$3,Conditions!$B:$AI,MATCH($B55&amp;"_slope",Conditions!$R$1:$AI$1,0)+16,FALSE)+VLOOKUP(AF$3,Conditions!$B:$AI,MATCH($B55&amp;"_intercept",Conditions!$R$1:$AI$1,0)+16,FALSE)),""),"")</f>
        <v/>
      </c>
      <c r="AG55" s="69" t="str">
        <f>IFERROR(IF(AG37,EXP(LN(AG37)*VLOOKUP(AG$3,Conditions!$B:$AI,MATCH($B55&amp;"_slope",Conditions!$R$1:$AI$1,0)+16,FALSE)+VLOOKUP(AG$3,Conditions!$B:$AI,MATCH($B55&amp;"_intercept",Conditions!$R$1:$AI$1,0)+16,FALSE)),""),"")</f>
        <v/>
      </c>
      <c r="AH55" s="69" t="str">
        <f>IFERROR(IF(AH37,EXP(LN(AH37)*VLOOKUP(AH$3,Conditions!$B:$AI,MATCH($B55&amp;"_slope",Conditions!$R$1:$AI$1,0)+16,FALSE)+VLOOKUP(AH$3,Conditions!$B:$AI,MATCH($B55&amp;"_intercept",Conditions!$R$1:$AI$1,0)+16,FALSE)),""),"")</f>
        <v/>
      </c>
      <c r="AI55" s="69" t="str">
        <f>IFERROR(IF(AI37,EXP(LN(AI37)*VLOOKUP(AI$3,Conditions!$B:$AI,MATCH($B55&amp;"_slope",Conditions!$R$1:$AI$1,0)+16,FALSE)+VLOOKUP(AI$3,Conditions!$B:$AI,MATCH($B55&amp;"_intercept",Conditions!$R$1:$AI$1,0)+16,FALSE)),""),"")</f>
        <v/>
      </c>
      <c r="AJ55" s="69" t="str">
        <f>IFERROR(IF(AJ37,EXP(LN(AJ37)*VLOOKUP(AJ$3,Conditions!$B:$AI,MATCH($B55&amp;"_slope",Conditions!$R$1:$AI$1,0)+16,FALSE)+VLOOKUP(AJ$3,Conditions!$B:$AI,MATCH($B55&amp;"_intercept",Conditions!$R$1:$AI$1,0)+16,FALSE)),""),"")</f>
        <v/>
      </c>
      <c r="AK55" s="69" t="str">
        <f>IFERROR(IF(AK37,EXP(LN(AK37)*VLOOKUP(AK$3,Conditions!$B:$AI,MATCH($B55&amp;"_slope",Conditions!$R$1:$AI$1,0)+16,FALSE)+VLOOKUP(AK$3,Conditions!$B:$AI,MATCH($B55&amp;"_intercept",Conditions!$R$1:$AI$1,0)+16,FALSE)),""),"")</f>
        <v/>
      </c>
      <c r="AL55" s="69" t="str">
        <f>IFERROR(IF(AL37,EXP(LN(AL37)*VLOOKUP(AL$3,Conditions!$B:$AI,MATCH($B55&amp;"_slope",Conditions!$R$1:$AI$1,0)+16,FALSE)+VLOOKUP(AL$3,Conditions!$B:$AI,MATCH($B55&amp;"_intercept",Conditions!$R$1:$AI$1,0)+16,FALSE)),""),"")</f>
        <v/>
      </c>
      <c r="AM55" s="69" t="str">
        <f>IFERROR(IF(AM37,EXP(LN(AM37)*VLOOKUP(AM$3,Conditions!$B:$AI,MATCH($B55&amp;"_slope",Conditions!$R$1:$AI$1,0)+16,FALSE)+VLOOKUP(AM$3,Conditions!$B:$AI,MATCH($B55&amp;"_intercept",Conditions!$R$1:$AI$1,0)+16,FALSE)),""),"")</f>
        <v/>
      </c>
      <c r="AN55" s="69" t="str">
        <f>IFERROR(IF(AN37,EXP(LN(AN37)*VLOOKUP(AN$3,Conditions!$B:$AI,MATCH($B55&amp;"_slope",Conditions!$R$1:$AI$1,0)+16,FALSE)+VLOOKUP(AN$3,Conditions!$B:$AI,MATCH($B55&amp;"_intercept",Conditions!$R$1:$AI$1,0)+16,FALSE)),""),"")</f>
        <v/>
      </c>
      <c r="AO55" s="69" t="str">
        <f>IFERROR(IF(AO37,EXP(LN(AO37)*VLOOKUP(AO$3,Conditions!$B:$AI,MATCH($B55&amp;"_slope",Conditions!$R$1:$AI$1,0)+16,FALSE)+VLOOKUP(AO$3,Conditions!$B:$AI,MATCH($B55&amp;"_intercept",Conditions!$R$1:$AI$1,0)+16,FALSE)),""),"")</f>
        <v/>
      </c>
      <c r="AP55" s="69" t="str">
        <f>IFERROR(IF(AP37,EXP(LN(AP37)*VLOOKUP(AP$3,Conditions!$B:$AI,MATCH($B55&amp;"_slope",Conditions!$R$1:$AI$1,0)+16,FALSE)+VLOOKUP(AP$3,Conditions!$B:$AI,MATCH($B55&amp;"_intercept",Conditions!$R$1:$AI$1,0)+16,FALSE)),""),"")</f>
        <v/>
      </c>
      <c r="AQ55" s="69" t="str">
        <f>IFERROR(IF(AQ37,EXP(LN(AQ37)*VLOOKUP(AQ$3,Conditions!$B:$AI,MATCH($B55&amp;"_slope",Conditions!$R$1:$AI$1,0)+16,FALSE)+VLOOKUP(AQ$3,Conditions!$B:$AI,MATCH($B55&amp;"_intercept",Conditions!$R$1:$AI$1,0)+16,FALSE)),""),"")</f>
        <v/>
      </c>
      <c r="AR55" s="69" t="str">
        <f>IFERROR(IF(AR37,EXP(LN(AR37)*VLOOKUP(AR$3,Conditions!$B:$AI,MATCH($B55&amp;"_slope",Conditions!$R$1:$AI$1,0)+16,FALSE)+VLOOKUP(AR$3,Conditions!$B:$AI,MATCH($B55&amp;"_intercept",Conditions!$R$1:$AI$1,0)+16,FALSE)),""),"")</f>
        <v/>
      </c>
      <c r="AS55" s="69" t="str">
        <f>IFERROR(IF(AS37,EXP(LN(AS37)*VLOOKUP(AS$3,Conditions!$B:$AI,MATCH($B55&amp;"_slope",Conditions!$R$1:$AI$1,0)+16,FALSE)+VLOOKUP(AS$3,Conditions!$B:$AI,MATCH($B55&amp;"_intercept",Conditions!$R$1:$AI$1,0)+16,FALSE)),""),"")</f>
        <v/>
      </c>
      <c r="AT55" s="69" t="str">
        <f>IFERROR(IF(AT37,EXP(LN(AT37)*VLOOKUP(AT$3,Conditions!$B:$AI,MATCH($B55&amp;"_slope",Conditions!$R$1:$AI$1,0)+16,FALSE)+VLOOKUP(AT$3,Conditions!$B:$AI,MATCH($B55&amp;"_intercept",Conditions!$R$1:$AI$1,0)+16,FALSE)),""),"")</f>
        <v/>
      </c>
      <c r="AU55" s="69" t="str">
        <f>IFERROR(IF(AU37,EXP(LN(AU37)*VLOOKUP(AU$3,Conditions!$B:$AI,MATCH($B55&amp;"_slope",Conditions!$R$1:$AI$1,0)+16,FALSE)+VLOOKUP(AU$3,Conditions!$B:$AI,MATCH($B55&amp;"_intercept",Conditions!$R$1:$AI$1,0)+16,FALSE)),""),"")</f>
        <v/>
      </c>
      <c r="AV55" s="69" t="str">
        <f>IFERROR(IF(AV37,EXP(LN(AV37)*VLOOKUP(AV$3,Conditions!$B:$AI,MATCH($B55&amp;"_slope",Conditions!$R$1:$AI$1,0)+16,FALSE)+VLOOKUP(AV$3,Conditions!$B:$AI,MATCH($B55&amp;"_intercept",Conditions!$R$1:$AI$1,0)+16,FALSE)),""),"")</f>
        <v/>
      </c>
      <c r="AW55" s="69" t="str">
        <f>IFERROR(IF(AW37,EXP(LN(AW37)*VLOOKUP(AW$3,Conditions!$B:$AI,MATCH($B55&amp;"_slope",Conditions!$R$1:$AI$1,0)+16,FALSE)+VLOOKUP(AW$3,Conditions!$B:$AI,MATCH($B55&amp;"_intercept",Conditions!$R$1:$AI$1,0)+16,FALSE)),""),"")</f>
        <v/>
      </c>
      <c r="AX55" s="69" t="str">
        <f>IFERROR(IF(AX37,EXP(LN(AX37)*VLOOKUP(AX$3,Conditions!$B:$AI,MATCH($B55&amp;"_slope",Conditions!$R$1:$AI$1,0)+16,FALSE)+VLOOKUP(AX$3,Conditions!$B:$AI,MATCH($B55&amp;"_intercept",Conditions!$R$1:$AI$1,0)+16,FALSE)),""),"")</f>
        <v/>
      </c>
      <c r="AY55" s="69" t="str">
        <f>IFERROR(IF(AY37,EXP(LN(AY37)*VLOOKUP(AY$3,Conditions!$B:$AI,MATCH($B55&amp;"_slope",Conditions!$R$1:$AI$1,0)+16,FALSE)+VLOOKUP(AY$3,Conditions!$B:$AI,MATCH($B55&amp;"_intercept",Conditions!$R$1:$AI$1,0)+16,FALSE)),""),"")</f>
        <v/>
      </c>
      <c r="AZ55" s="69" t="str">
        <f>IFERROR(IF(AZ37,EXP(LN(AZ37)*VLOOKUP(AZ$3,Conditions!$B:$AI,MATCH($B55&amp;"_slope",Conditions!$R$1:$AI$1,0)+16,FALSE)+VLOOKUP(AZ$3,Conditions!$B:$AI,MATCH($B55&amp;"_intercept",Conditions!$R$1:$AI$1,0)+16,FALSE)),""),"")</f>
        <v/>
      </c>
      <c r="BA55" s="69" t="str">
        <f>IFERROR(IF(BA37,EXP(LN(BA37)*VLOOKUP(BA$3,Conditions!$B:$AI,MATCH($B55&amp;"_slope",Conditions!$R$1:$AI$1,0)+16,FALSE)+VLOOKUP(BA$3,Conditions!$B:$AI,MATCH($B55&amp;"_intercept",Conditions!$R$1:$AI$1,0)+16,FALSE)),""),"")</f>
        <v/>
      </c>
      <c r="BB55" s="69" t="str">
        <f>IFERROR(IF(BB37,EXP(LN(BB37)*VLOOKUP(BB$3,Conditions!$B:$AI,MATCH($B55&amp;"_slope",Conditions!$R$1:$AI$1,0)+16,FALSE)+VLOOKUP(BB$3,Conditions!$B:$AI,MATCH($B55&amp;"_intercept",Conditions!$R$1:$AI$1,0)+16,FALSE)),""),"")</f>
        <v/>
      </c>
      <c r="BC55" s="69" t="str">
        <f>IFERROR(IF(BC37,EXP(LN(BC37)*VLOOKUP(BC$3,Conditions!$B:$AI,MATCH($B55&amp;"_slope",Conditions!$R$1:$AI$1,0)+16,FALSE)+VLOOKUP(BC$3,Conditions!$B:$AI,MATCH($B55&amp;"_intercept",Conditions!$R$1:$AI$1,0)+16,FALSE)),""),"")</f>
        <v/>
      </c>
      <c r="BD55" s="69" t="str">
        <f>IFERROR(IF(BD37,EXP(LN(BD37)*VLOOKUP(BD$3,Conditions!$B:$AI,MATCH($B55&amp;"_slope",Conditions!$R$1:$AI$1,0)+16,FALSE)+VLOOKUP(BD$3,Conditions!$B:$AI,MATCH($B55&amp;"_intercept",Conditions!$R$1:$AI$1,0)+16,FALSE)),""),"")</f>
        <v/>
      </c>
      <c r="BE55" s="69" t="str">
        <f>IFERROR(IF(BE37,EXP(LN(BE37)*VLOOKUP(BE$3,Conditions!$B:$AI,MATCH($B55&amp;"_slope",Conditions!$R$1:$AI$1,0)+16,FALSE)+VLOOKUP(BE$3,Conditions!$B:$AI,MATCH($B55&amp;"_intercept",Conditions!$R$1:$AI$1,0)+16,FALSE)),""),"")</f>
        <v/>
      </c>
      <c r="BF55" s="69" t="str">
        <f>IFERROR(IF(BF37,EXP(LN(BF37)*VLOOKUP(BF$3,Conditions!$B:$AI,MATCH($B55&amp;"_slope",Conditions!$R$1:$AI$1,0)+16,FALSE)+VLOOKUP(BF$3,Conditions!$B:$AI,MATCH($B55&amp;"_intercept",Conditions!$R$1:$AI$1,0)+16,FALSE)),""),"")</f>
        <v/>
      </c>
      <c r="BG55" s="69" t="str">
        <f>IFERROR(IF(BG37,EXP(LN(BG37)*VLOOKUP(BG$3,Conditions!$B:$AI,MATCH($B55&amp;"_slope",Conditions!$R$1:$AI$1,0)+16,FALSE)+VLOOKUP(BG$3,Conditions!$B:$AI,MATCH($B55&amp;"_intercept",Conditions!$R$1:$AI$1,0)+16,FALSE)),""),"")</f>
        <v/>
      </c>
      <c r="BH55" s="69" t="str">
        <f>IFERROR(IF(BH37,EXP(LN(BH37)*VLOOKUP(BH$3,Conditions!$B:$AI,MATCH($B55&amp;"_slope",Conditions!$R$1:$AI$1,0)+16,FALSE)+VLOOKUP(BH$3,Conditions!$B:$AI,MATCH($B55&amp;"_intercept",Conditions!$R$1:$AI$1,0)+16,FALSE)),""),"")</f>
        <v/>
      </c>
      <c r="BI55" s="69" t="str">
        <f>IFERROR(IF(BI37,EXP(LN(BI37)*VLOOKUP(BI$3,Conditions!$B:$AI,MATCH($B55&amp;"_slope",Conditions!$R$1:$AI$1,0)+16,FALSE)+VLOOKUP(BI$3,Conditions!$B:$AI,MATCH($B55&amp;"_intercept",Conditions!$R$1:$AI$1,0)+16,FALSE)),""),"")</f>
        <v/>
      </c>
      <c r="BJ55" s="69" t="str">
        <f>IFERROR(IF(BJ37,EXP(LN(BJ37)*VLOOKUP(BJ$3,Conditions!$B:$AI,MATCH($B55&amp;"_slope",Conditions!$R$1:$AI$1,0)+16,FALSE)+VLOOKUP(BJ$3,Conditions!$B:$AI,MATCH($B55&amp;"_intercept",Conditions!$R$1:$AI$1,0)+16,FALSE)),""),"")</f>
        <v/>
      </c>
      <c r="BK55" s="69" t="str">
        <f>IFERROR(IF(BK37,EXP(LN(BK37)*VLOOKUP(BK$3,Conditions!$B:$AI,MATCH($B55&amp;"_slope",Conditions!$R$1:$AI$1,0)+16,FALSE)+VLOOKUP(BK$3,Conditions!$B:$AI,MATCH($B55&amp;"_intercept",Conditions!$R$1:$AI$1,0)+16,FALSE)),""),"")</f>
        <v/>
      </c>
      <c r="BL55" s="69" t="str">
        <f>IFERROR(IF(BL37,EXP(LN(BL37)*VLOOKUP(BL$3,Conditions!$B:$AI,MATCH($B55&amp;"_slope",Conditions!$R$1:$AI$1,0)+16,FALSE)+VLOOKUP(BL$3,Conditions!$B:$AI,MATCH($B55&amp;"_intercept",Conditions!$R$1:$AI$1,0)+16,FALSE)),""),"")</f>
        <v/>
      </c>
      <c r="BM55" s="69" t="str">
        <f>IFERROR(IF(BM37,EXP(LN(BM37)*VLOOKUP(BM$3,Conditions!$B:$AI,MATCH($B55&amp;"_slope",Conditions!$R$1:$AI$1,0)+16,FALSE)+VLOOKUP(BM$3,Conditions!$B:$AI,MATCH($B55&amp;"_intercept",Conditions!$R$1:$AI$1,0)+16,FALSE)),""),"")</f>
        <v/>
      </c>
      <c r="BN55" s="69" t="str">
        <f>IFERROR(IF(BN37,EXP(LN(BN37)*VLOOKUP(BN$3,Conditions!$B:$AI,MATCH($B55&amp;"_slope",Conditions!$R$1:$AI$1,0)+16,FALSE)+VLOOKUP(BN$3,Conditions!$B:$AI,MATCH($B55&amp;"_intercept",Conditions!$R$1:$AI$1,0)+16,FALSE)),""),"")</f>
        <v/>
      </c>
      <c r="BO55" s="69" t="str">
        <f>IFERROR(IF(BO37,EXP(LN(BO37)*VLOOKUP(BO$3,Conditions!$B:$AI,MATCH($B55&amp;"_slope",Conditions!$R$1:$AI$1,0)+16,FALSE)+VLOOKUP(BO$3,Conditions!$B:$AI,MATCH($B55&amp;"_intercept",Conditions!$R$1:$AI$1,0)+16,FALSE)),""),"")</f>
        <v/>
      </c>
      <c r="BP55" s="69" t="str">
        <f>IFERROR(IF(BP37,EXP(LN(BP37)*VLOOKUP(BP$3,Conditions!$B:$AI,MATCH($B55&amp;"_slope",Conditions!$R$1:$AI$1,0)+16,FALSE)+VLOOKUP(BP$3,Conditions!$B:$AI,MATCH($B55&amp;"_intercept",Conditions!$R$1:$AI$1,0)+16,FALSE)),""),"")</f>
        <v/>
      </c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  <c r="DO55" s="54"/>
      <c r="DP55" s="54"/>
      <c r="DQ55" s="54"/>
      <c r="DR55" s="54"/>
      <c r="DS55" s="54"/>
      <c r="DT55" s="54"/>
      <c r="DU55" s="54"/>
      <c r="DV55" s="54"/>
      <c r="DW55" s="54"/>
      <c r="DX55" s="54"/>
      <c r="DZ55" s="56" t="str">
        <f t="shared" si="29"/>
        <v>??c</v>
      </c>
      <c r="EA55" s="69" t="str">
        <f>IFERROR(IF(EA37,EXP(LN(EA37)*VLOOKUP(EA$3,Conditions!$B:$AI,MATCH($B55&amp;"_slope",Conditions!$R$1:$AI$1,0)+16,FALSE)+VLOOKUP(EA$3,Conditions!$B:$AI,MATCH($B55&amp;"_intercept",Conditions!$R$1:$AI$1,0)+16,FALSE)),""),"")</f>
        <v/>
      </c>
      <c r="EB55" s="69" t="str">
        <f>IFERROR(IF(EB37,EXP(LN(EB37)*VLOOKUP(EB$3,Conditions!$B:$AI,MATCH($B55&amp;"_slope",Conditions!$R$1:$AI$1,0)+16,FALSE)+VLOOKUP(EB$3,Conditions!$B:$AI,MATCH($B55&amp;"_intercept",Conditions!$R$1:$AI$1,0)+16,FALSE)),""),"")</f>
        <v/>
      </c>
      <c r="EC55" s="69" t="str">
        <f>IFERROR(IF(EC37,EXP(LN(EC37)*VLOOKUP(EC$3,Conditions!$B:$AI,MATCH($B55&amp;"_slope",Conditions!$R$1:$AI$1,0)+16,FALSE)+VLOOKUP(EC$3,Conditions!$B:$AI,MATCH($B55&amp;"_intercept",Conditions!$R$1:$AI$1,0)+16,FALSE)),""),"")</f>
        <v/>
      </c>
      <c r="ED55" s="69" t="str">
        <f>IFERROR(IF(ED37,EXP(LN(ED37)*VLOOKUP(ED$3,Conditions!$B:$AI,MATCH($B55&amp;"_slope",Conditions!$R$1:$AI$1,0)+16,FALSE)+VLOOKUP(ED$3,Conditions!$B:$AI,MATCH($B55&amp;"_intercept",Conditions!$R$1:$AI$1,0)+16,FALSE)),""),"")</f>
        <v/>
      </c>
      <c r="EE55" s="69" t="str">
        <f>IFERROR(IF(EE37,EXP(LN(EE37)*VLOOKUP(EE$3,Conditions!$B:$AI,MATCH($B55&amp;"_slope",Conditions!$R$1:$AI$1,0)+16,FALSE)+VLOOKUP(EE$3,Conditions!$B:$AI,MATCH($B55&amp;"_intercept",Conditions!$R$1:$AI$1,0)+16,FALSE)),""),"")</f>
        <v/>
      </c>
      <c r="EF55" s="69" t="str">
        <f>IFERROR(IF(EF37,EXP(LN(EF37)*VLOOKUP(EF$3,Conditions!$B:$AI,MATCH($B55&amp;"_slope",Conditions!$R$1:$AI$1,0)+16,FALSE)+VLOOKUP(EF$3,Conditions!$B:$AI,MATCH($B55&amp;"_intercept",Conditions!$R$1:$AI$1,0)+16,FALSE)),""),"")</f>
        <v/>
      </c>
      <c r="EG55" s="69" t="str">
        <f>IFERROR(IF(EG37,EXP(LN(EG37)*VLOOKUP(EG$3,Conditions!$B:$AI,MATCH($B55&amp;"_slope",Conditions!$R$1:$AI$1,0)+16,FALSE)+VLOOKUP(EG$3,Conditions!$B:$AI,MATCH($B55&amp;"_intercept",Conditions!$R$1:$AI$1,0)+16,FALSE)),""),"")</f>
        <v/>
      </c>
      <c r="EH55" s="69" t="str">
        <f>IFERROR(IF(EH37,EXP(LN(EH37)*VLOOKUP(EH$3,Conditions!$B:$AI,MATCH($B55&amp;"_slope",Conditions!$R$1:$AI$1,0)+16,FALSE)+VLOOKUP(EH$3,Conditions!$B:$AI,MATCH($B55&amp;"_intercept",Conditions!$R$1:$AI$1,0)+16,FALSE)),""),"")</f>
        <v/>
      </c>
      <c r="EI55" s="69" t="str">
        <f>IFERROR(IF(EI37,EXP(LN(EI37)*VLOOKUP(EI$3,Conditions!$B:$AI,MATCH($B55&amp;"_slope",Conditions!$R$1:$AI$1,0)+16,FALSE)+VLOOKUP(EI$3,Conditions!$B:$AI,MATCH($B55&amp;"_intercept",Conditions!$R$1:$AI$1,0)+16,FALSE)),""),"")</f>
        <v/>
      </c>
      <c r="EJ55" s="69" t="str">
        <f>IFERROR(IF(EJ37,EXP(LN(EJ37)*VLOOKUP(EJ$3,Conditions!$B:$AI,MATCH($B55&amp;"_slope",Conditions!$R$1:$AI$1,0)+16,FALSE)+VLOOKUP(EJ$3,Conditions!$B:$AI,MATCH($B55&amp;"_intercept",Conditions!$R$1:$AI$1,0)+16,FALSE)),""),"")</f>
        <v/>
      </c>
      <c r="EK55" s="69" t="str">
        <f>IFERROR(IF(EK37,EXP(LN(EK37)*VLOOKUP(EK$3,Conditions!$B:$AI,MATCH($B55&amp;"_slope",Conditions!$R$1:$AI$1,0)+16,FALSE)+VLOOKUP(EK$3,Conditions!$B:$AI,MATCH($B55&amp;"_intercept",Conditions!$R$1:$AI$1,0)+16,FALSE)),""),"")</f>
        <v/>
      </c>
      <c r="EL55" s="69" t="str">
        <f>IFERROR(IF(EL37,EXP(LN(EL37)*VLOOKUP(EL$3,Conditions!$B:$AI,MATCH($B55&amp;"_slope",Conditions!$R$1:$AI$1,0)+16,FALSE)+VLOOKUP(EL$3,Conditions!$B:$AI,MATCH($B55&amp;"_intercept",Conditions!$R$1:$AI$1,0)+16,FALSE)),""),"")</f>
        <v/>
      </c>
      <c r="EM55" s="69" t="str">
        <f>IFERROR(IF(EM37,EXP(LN(EM37)*VLOOKUP(EM$3,Conditions!$B:$AI,MATCH($B55&amp;"_slope",Conditions!$R$1:$AI$1,0)+16,FALSE)+VLOOKUP(EM$3,Conditions!$B:$AI,MATCH($B55&amp;"_intercept",Conditions!$R$1:$AI$1,0)+16,FALSE)),""),"")</f>
        <v/>
      </c>
      <c r="EN55" s="69"/>
      <c r="EO55" s="69"/>
      <c r="EP55" s="69"/>
    </row>
    <row r="56" spans="1:146" x14ac:dyDescent="0.2">
      <c r="C56" s="78"/>
      <c r="BQ56" s="119" t="e">
        <f t="shared" ref="BQ56:DI56" si="31">(BQ41-BQ45)/BQ41</f>
        <v>#VALUE!</v>
      </c>
      <c r="BR56" s="119" t="e">
        <f t="shared" si="31"/>
        <v>#VALUE!</v>
      </c>
      <c r="BS56" s="119" t="e">
        <f t="shared" si="31"/>
        <v>#VALUE!</v>
      </c>
      <c r="BT56" s="119" t="e">
        <f t="shared" si="31"/>
        <v>#VALUE!</v>
      </c>
      <c r="BU56" s="119" t="e">
        <f t="shared" si="31"/>
        <v>#VALUE!</v>
      </c>
      <c r="BV56" s="119" t="e">
        <f t="shared" si="31"/>
        <v>#VALUE!</v>
      </c>
      <c r="BW56" s="119" t="e">
        <f t="shared" si="31"/>
        <v>#VALUE!</v>
      </c>
      <c r="BX56" s="119" t="e">
        <f t="shared" si="31"/>
        <v>#VALUE!</v>
      </c>
      <c r="BY56" s="119" t="e">
        <f t="shared" si="31"/>
        <v>#VALUE!</v>
      </c>
      <c r="BZ56" s="119" t="e">
        <f t="shared" si="31"/>
        <v>#VALUE!</v>
      </c>
      <c r="CA56" s="119" t="e">
        <f t="shared" si="31"/>
        <v>#VALUE!</v>
      </c>
      <c r="CB56" s="119" t="e">
        <f t="shared" si="31"/>
        <v>#VALUE!</v>
      </c>
      <c r="CC56" s="119" t="e">
        <f t="shared" si="31"/>
        <v>#VALUE!</v>
      </c>
      <c r="CD56" s="119" t="e">
        <f t="shared" si="31"/>
        <v>#VALUE!</v>
      </c>
      <c r="CE56" s="119" t="e">
        <f t="shared" si="31"/>
        <v>#VALUE!</v>
      </c>
      <c r="CF56" s="119" t="e">
        <f t="shared" si="31"/>
        <v>#VALUE!</v>
      </c>
      <c r="CG56" s="119" t="e">
        <f t="shared" si="31"/>
        <v>#VALUE!</v>
      </c>
      <c r="CH56" s="119" t="e">
        <f t="shared" si="31"/>
        <v>#VALUE!</v>
      </c>
      <c r="CI56" s="119" t="e">
        <f t="shared" si="31"/>
        <v>#VALUE!</v>
      </c>
      <c r="CJ56" s="119" t="e">
        <f t="shared" si="31"/>
        <v>#VALUE!</v>
      </c>
      <c r="CK56" s="119" t="e">
        <f t="shared" si="31"/>
        <v>#VALUE!</v>
      </c>
      <c r="CL56" s="119" t="e">
        <f t="shared" si="31"/>
        <v>#VALUE!</v>
      </c>
      <c r="CM56" s="119" t="e">
        <f t="shared" si="31"/>
        <v>#VALUE!</v>
      </c>
      <c r="CN56" s="119" t="e">
        <f t="shared" si="31"/>
        <v>#VALUE!</v>
      </c>
      <c r="CO56" s="119" t="e">
        <f t="shared" si="31"/>
        <v>#VALUE!</v>
      </c>
      <c r="CP56" s="119" t="e">
        <f t="shared" si="31"/>
        <v>#VALUE!</v>
      </c>
      <c r="CQ56" s="119" t="e">
        <f t="shared" si="31"/>
        <v>#VALUE!</v>
      </c>
      <c r="CR56" s="119" t="e">
        <f t="shared" si="31"/>
        <v>#VALUE!</v>
      </c>
      <c r="CS56" s="119" t="e">
        <f t="shared" si="31"/>
        <v>#VALUE!</v>
      </c>
      <c r="CT56" s="119" t="e">
        <f t="shared" si="31"/>
        <v>#VALUE!</v>
      </c>
      <c r="CU56" s="119" t="e">
        <f t="shared" si="31"/>
        <v>#VALUE!</v>
      </c>
      <c r="CV56" s="119" t="e">
        <f t="shared" si="31"/>
        <v>#VALUE!</v>
      </c>
      <c r="CW56" s="119" t="e">
        <f t="shared" si="31"/>
        <v>#VALUE!</v>
      </c>
      <c r="CX56" s="119" t="e">
        <f t="shared" si="31"/>
        <v>#VALUE!</v>
      </c>
      <c r="CY56" s="119" t="e">
        <f t="shared" si="31"/>
        <v>#VALUE!</v>
      </c>
      <c r="CZ56" s="119" t="e">
        <f t="shared" si="31"/>
        <v>#VALUE!</v>
      </c>
      <c r="DA56" s="119" t="e">
        <f t="shared" si="31"/>
        <v>#VALUE!</v>
      </c>
      <c r="DB56" s="119" t="e">
        <f t="shared" si="31"/>
        <v>#VALUE!</v>
      </c>
      <c r="DC56" s="119" t="e">
        <f t="shared" si="31"/>
        <v>#VALUE!</v>
      </c>
      <c r="DD56" s="119" t="e">
        <f t="shared" si="31"/>
        <v>#VALUE!</v>
      </c>
      <c r="DE56" s="119" t="e">
        <f t="shared" si="31"/>
        <v>#VALUE!</v>
      </c>
      <c r="DF56" s="119" t="e">
        <f t="shared" si="31"/>
        <v>#VALUE!</v>
      </c>
      <c r="DG56" s="119" t="e">
        <f t="shared" si="31"/>
        <v>#VALUE!</v>
      </c>
      <c r="DH56" s="119" t="e">
        <f t="shared" si="31"/>
        <v>#VALUE!</v>
      </c>
      <c r="DI56" s="119" t="e">
        <f t="shared" si="31"/>
        <v>#VALUE!</v>
      </c>
      <c r="DJ56" s="119" t="e">
        <f t="shared" ref="DJ56:DN56" si="32">(DJ41-DJ45)/DJ41</f>
        <v>#VALUE!</v>
      </c>
      <c r="DK56" s="119" t="e">
        <f t="shared" si="32"/>
        <v>#VALUE!</v>
      </c>
      <c r="DL56" s="119" t="e">
        <f t="shared" si="32"/>
        <v>#VALUE!</v>
      </c>
      <c r="DM56" s="119" t="e">
        <f t="shared" si="32"/>
        <v>#VALUE!</v>
      </c>
      <c r="DN56" s="119" t="e">
        <f t="shared" si="32"/>
        <v>#VALUE!</v>
      </c>
      <c r="DO56" s="119" t="e">
        <f t="shared" ref="DO56:DS56" si="33">(DO41-DO45)/DO41</f>
        <v>#VALUE!</v>
      </c>
      <c r="DP56" s="119" t="e">
        <f t="shared" si="33"/>
        <v>#VALUE!</v>
      </c>
      <c r="DQ56" s="119" t="e">
        <f t="shared" si="33"/>
        <v>#VALUE!</v>
      </c>
      <c r="DR56" s="119" t="e">
        <f t="shared" si="33"/>
        <v>#VALUE!</v>
      </c>
      <c r="DS56" s="119" t="e">
        <f t="shared" si="33"/>
        <v>#VALUE!</v>
      </c>
      <c r="DT56" s="119" t="e">
        <f t="shared" ref="DT56:DX56" si="34">(DT41-DT45)/DT41</f>
        <v>#VALUE!</v>
      </c>
      <c r="DU56" s="119" t="e">
        <f t="shared" si="34"/>
        <v>#VALUE!</v>
      </c>
      <c r="DV56" s="119" t="e">
        <f t="shared" si="34"/>
        <v>#VALUE!</v>
      </c>
      <c r="DW56" s="119" t="e">
        <f t="shared" si="34"/>
        <v>#VALUE!</v>
      </c>
      <c r="DX56" s="119" t="e">
        <f t="shared" si="34"/>
        <v>#VALUE!</v>
      </c>
      <c r="DZ56" s="56"/>
      <c r="EA56" s="70"/>
      <c r="EB56" s="70"/>
      <c r="EC56" s="70"/>
      <c r="ED56" s="70"/>
      <c r="EE56" s="70"/>
      <c r="EF56" s="70"/>
      <c r="EG56" s="70"/>
      <c r="EH56" s="70"/>
      <c r="EI56" s="70"/>
      <c r="EJ56" s="70"/>
      <c r="EK56" s="70"/>
      <c r="EL56" s="70"/>
      <c r="EM56" s="70"/>
      <c r="EN56" s="70"/>
      <c r="EO56" s="70"/>
      <c r="EP56" s="70"/>
    </row>
    <row r="57" spans="1:146" x14ac:dyDescent="0.2">
      <c r="B57" s="52" t="s">
        <v>63</v>
      </c>
      <c r="C57" s="78"/>
      <c r="D57" s="119">
        <f>IF(D13="Ethanol",(D42-D52)/D42,(D41-D46)/D41)</f>
        <v>4.1281530048697064E-2</v>
      </c>
      <c r="E57" s="119">
        <f t="shared" ref="E57:R57" si="35">IF(E13="Ethanol",(E42-E52)/E42,(E41-E46)/E41)</f>
        <v>4.0549862692148435E-2</v>
      </c>
      <c r="F57" s="119">
        <f t="shared" si="35"/>
        <v>4.0895066793915476E-2</v>
      </c>
      <c r="G57" s="119">
        <f t="shared" si="35"/>
        <v>5.3302136698410843E-2</v>
      </c>
      <c r="H57" s="119">
        <f t="shared" si="35"/>
        <v>4.3597237800688429E-2</v>
      </c>
      <c r="I57" s="119">
        <f t="shared" si="35"/>
        <v>7.3568589218044197E-2</v>
      </c>
      <c r="J57" s="119">
        <f t="shared" si="35"/>
        <v>7.1449903185165864E-2</v>
      </c>
      <c r="K57" s="119">
        <f t="shared" si="35"/>
        <v>6.6579485156725973E-2</v>
      </c>
      <c r="L57" s="119">
        <f t="shared" si="35"/>
        <v>6.3471391133631067E-2</v>
      </c>
      <c r="M57" s="119">
        <f t="shared" si="35"/>
        <v>0.21447115634762667</v>
      </c>
      <c r="N57" s="119" t="e">
        <f t="shared" si="35"/>
        <v>#VALUE!</v>
      </c>
      <c r="O57" s="119" t="e">
        <f t="shared" si="35"/>
        <v>#VALUE!</v>
      </c>
      <c r="P57" s="119" t="e">
        <f t="shared" si="35"/>
        <v>#VALUE!</v>
      </c>
      <c r="Q57" s="119" t="e">
        <f t="shared" si="35"/>
        <v>#VALUE!</v>
      </c>
      <c r="R57" s="119" t="e">
        <f t="shared" si="35"/>
        <v>#VALUE!</v>
      </c>
      <c r="S57" s="119">
        <f t="shared" ref="S57:AV57" si="36">IF(S13="Ethanol",(S42-S52)/S42,(S41-S46)/S41)</f>
        <v>0.21115370075733708</v>
      </c>
      <c r="T57" s="119">
        <f t="shared" si="36"/>
        <v>0.21073672182975198</v>
      </c>
      <c r="U57" s="119">
        <f t="shared" si="36"/>
        <v>0.21142594993288027</v>
      </c>
      <c r="V57" s="119">
        <f t="shared" si="36"/>
        <v>0.21052536537537495</v>
      </c>
      <c r="W57" s="119">
        <f t="shared" si="36"/>
        <v>0.21067009825365429</v>
      </c>
      <c r="X57" s="119" t="e">
        <f t="shared" si="36"/>
        <v>#VALUE!</v>
      </c>
      <c r="Y57" s="119" t="e">
        <f t="shared" si="36"/>
        <v>#VALUE!</v>
      </c>
      <c r="Z57" s="119" t="e">
        <f t="shared" si="36"/>
        <v>#VALUE!</v>
      </c>
      <c r="AA57" s="119" t="e">
        <f t="shared" si="36"/>
        <v>#VALUE!</v>
      </c>
      <c r="AB57" s="119" t="e">
        <f t="shared" si="36"/>
        <v>#VALUE!</v>
      </c>
      <c r="AC57" s="119" t="e">
        <f t="shared" si="36"/>
        <v>#VALUE!</v>
      </c>
      <c r="AD57" s="119" t="e">
        <f t="shared" si="36"/>
        <v>#VALUE!</v>
      </c>
      <c r="AE57" s="119" t="e">
        <f t="shared" si="36"/>
        <v>#VALUE!</v>
      </c>
      <c r="AF57" s="119" t="e">
        <f t="shared" si="36"/>
        <v>#VALUE!</v>
      </c>
      <c r="AG57" s="119" t="e">
        <f t="shared" si="36"/>
        <v>#VALUE!</v>
      </c>
      <c r="AH57" s="119" t="e">
        <f t="shared" si="36"/>
        <v>#VALUE!</v>
      </c>
      <c r="AI57" s="119" t="e">
        <f t="shared" si="36"/>
        <v>#VALUE!</v>
      </c>
      <c r="AJ57" s="119" t="e">
        <f t="shared" si="36"/>
        <v>#VALUE!</v>
      </c>
      <c r="AK57" s="119" t="e">
        <f t="shared" si="36"/>
        <v>#VALUE!</v>
      </c>
      <c r="AL57" s="119" t="e">
        <f t="shared" si="36"/>
        <v>#VALUE!</v>
      </c>
      <c r="AM57" s="119" t="e">
        <f t="shared" si="36"/>
        <v>#VALUE!</v>
      </c>
      <c r="AN57" s="119" t="e">
        <f t="shared" si="36"/>
        <v>#VALUE!</v>
      </c>
      <c r="AO57" s="119" t="e">
        <f t="shared" si="36"/>
        <v>#VALUE!</v>
      </c>
      <c r="AP57" s="119" t="e">
        <f t="shared" si="36"/>
        <v>#VALUE!</v>
      </c>
      <c r="AQ57" s="119" t="e">
        <f t="shared" si="36"/>
        <v>#VALUE!</v>
      </c>
      <c r="AR57" s="119" t="e">
        <f t="shared" si="36"/>
        <v>#VALUE!</v>
      </c>
      <c r="AS57" s="119" t="e">
        <f t="shared" si="36"/>
        <v>#VALUE!</v>
      </c>
      <c r="AT57" s="119" t="e">
        <f t="shared" si="36"/>
        <v>#VALUE!</v>
      </c>
      <c r="AU57" s="119" t="e">
        <f t="shared" si="36"/>
        <v>#VALUE!</v>
      </c>
      <c r="AV57" s="119" t="e">
        <f t="shared" si="36"/>
        <v>#VALUE!</v>
      </c>
      <c r="AW57" s="119" t="e">
        <f t="shared" ref="AW57:BP57" si="37">IF(AW13="Ethanol",(AW42-AW52)/AW42,(AW41-AW46)/AW41)</f>
        <v>#VALUE!</v>
      </c>
      <c r="AX57" s="119" t="e">
        <f t="shared" si="37"/>
        <v>#VALUE!</v>
      </c>
      <c r="AY57" s="119" t="e">
        <f t="shared" si="37"/>
        <v>#VALUE!</v>
      </c>
      <c r="AZ57" s="119" t="e">
        <f t="shared" si="37"/>
        <v>#VALUE!</v>
      </c>
      <c r="BA57" s="119" t="e">
        <f t="shared" si="37"/>
        <v>#VALUE!</v>
      </c>
      <c r="BB57" s="119" t="e">
        <f t="shared" si="37"/>
        <v>#VALUE!</v>
      </c>
      <c r="BC57" s="119" t="e">
        <f t="shared" si="37"/>
        <v>#VALUE!</v>
      </c>
      <c r="BD57" s="119" t="e">
        <f t="shared" si="37"/>
        <v>#VALUE!</v>
      </c>
      <c r="BE57" s="119" t="e">
        <f t="shared" si="37"/>
        <v>#VALUE!</v>
      </c>
      <c r="BF57" s="119" t="e">
        <f t="shared" si="37"/>
        <v>#VALUE!</v>
      </c>
      <c r="BG57" s="119" t="e">
        <f t="shared" si="37"/>
        <v>#VALUE!</v>
      </c>
      <c r="BH57" s="119" t="e">
        <f t="shared" si="37"/>
        <v>#VALUE!</v>
      </c>
      <c r="BI57" s="119" t="e">
        <f t="shared" si="37"/>
        <v>#VALUE!</v>
      </c>
      <c r="BJ57" s="119" t="e">
        <f t="shared" si="37"/>
        <v>#VALUE!</v>
      </c>
      <c r="BK57" s="119" t="e">
        <f t="shared" si="37"/>
        <v>#VALUE!</v>
      </c>
      <c r="BL57" s="119" t="e">
        <f t="shared" si="37"/>
        <v>#VALUE!</v>
      </c>
      <c r="BM57" s="119" t="e">
        <f t="shared" si="37"/>
        <v>#VALUE!</v>
      </c>
      <c r="BN57" s="119" t="e">
        <f t="shared" si="37"/>
        <v>#VALUE!</v>
      </c>
      <c r="BO57" s="119" t="e">
        <f t="shared" si="37"/>
        <v>#VALUE!</v>
      </c>
      <c r="BP57" s="119" t="e">
        <f t="shared" si="37"/>
        <v>#VALUE!</v>
      </c>
      <c r="BQ57" s="119">
        <f t="shared" ref="BQ57:DI57" si="38">SUMPRODUCT($C42:$C54,BQ42:BQ54)/SUMPRODUCT($C41,BQ41)</f>
        <v>0.23250232850467822</v>
      </c>
      <c r="BR57" s="119">
        <f t="shared" si="38"/>
        <v>0.23876539058888008</v>
      </c>
      <c r="BS57" s="119">
        <f t="shared" si="38"/>
        <v>0.23256667561024205</v>
      </c>
      <c r="BT57" s="119">
        <f t="shared" si="38"/>
        <v>0.23272707059557995</v>
      </c>
      <c r="BU57" s="119">
        <f t="shared" si="38"/>
        <v>0.22869058899026579</v>
      </c>
      <c r="BV57" s="119">
        <f t="shared" si="38"/>
        <v>0.25152877061194051</v>
      </c>
      <c r="BW57" s="119">
        <f t="shared" si="38"/>
        <v>0.25859284696072404</v>
      </c>
      <c r="BX57" s="119">
        <f t="shared" si="38"/>
        <v>0.24789788175812</v>
      </c>
      <c r="BY57" s="119">
        <f t="shared" si="38"/>
        <v>0.24681165334271912</v>
      </c>
      <c r="BZ57" s="119">
        <f t="shared" si="38"/>
        <v>0.23956149211691899</v>
      </c>
      <c r="CA57" s="119">
        <f t="shared" si="38"/>
        <v>0.27437912925020991</v>
      </c>
      <c r="CB57" s="119">
        <f t="shared" si="38"/>
        <v>0.26514303282480856</v>
      </c>
      <c r="CC57" s="119">
        <f t="shared" si="38"/>
        <v>0.27243187061305285</v>
      </c>
      <c r="CD57" s="119">
        <f t="shared" si="38"/>
        <v>0.26519065195701147</v>
      </c>
      <c r="CE57" s="119">
        <f t="shared" si="38"/>
        <v>0.26263188651393454</v>
      </c>
      <c r="CF57" s="119">
        <f t="shared" si="38"/>
        <v>0.28475369650128807</v>
      </c>
      <c r="CG57" s="119">
        <f t="shared" si="38"/>
        <v>0.29415688609534113</v>
      </c>
      <c r="CH57" s="119">
        <f t="shared" si="38"/>
        <v>0.28545135408722339</v>
      </c>
      <c r="CI57" s="119">
        <f t="shared" si="38"/>
        <v>0.2890820006872582</v>
      </c>
      <c r="CJ57" s="119">
        <f t="shared" si="38"/>
        <v>0.33397822539441707</v>
      </c>
      <c r="CK57" s="119">
        <f t="shared" si="38"/>
        <v>0.32571964045461066</v>
      </c>
      <c r="CL57" s="119">
        <f t="shared" si="38"/>
        <v>0.30247516620274961</v>
      </c>
      <c r="CM57" s="119">
        <f t="shared" si="38"/>
        <v>0.30630285790664924</v>
      </c>
      <c r="CN57" s="119">
        <f t="shared" si="38"/>
        <v>0.30646727822348141</v>
      </c>
      <c r="CO57" s="119">
        <f t="shared" si="38"/>
        <v>0.307056829243324</v>
      </c>
      <c r="CP57" s="119">
        <f t="shared" si="38"/>
        <v>0.29997508267525824</v>
      </c>
      <c r="CQ57" s="119">
        <f t="shared" si="38"/>
        <v>0.30763821380723971</v>
      </c>
      <c r="CR57" s="119">
        <f t="shared" si="38"/>
        <v>0.31731715037871822</v>
      </c>
      <c r="CS57" s="119">
        <f t="shared" si="38"/>
        <v>0.32463541258509471</v>
      </c>
      <c r="CT57" s="119">
        <f t="shared" si="38"/>
        <v>0.30936861519342168</v>
      </c>
      <c r="CU57" s="119">
        <f t="shared" si="38"/>
        <v>0.33510329013865242</v>
      </c>
      <c r="CV57" s="119">
        <f t="shared" si="38"/>
        <v>0.32166007735758756</v>
      </c>
      <c r="CW57" s="119">
        <f t="shared" si="38"/>
        <v>0.30974132893879797</v>
      </c>
      <c r="CX57" s="119">
        <f t="shared" si="38"/>
        <v>0.30777552002027836</v>
      </c>
      <c r="CY57" s="119">
        <f t="shared" si="38"/>
        <v>0.33778827188372668</v>
      </c>
      <c r="CZ57" s="119">
        <f t="shared" si="38"/>
        <v>0.34168753867494472</v>
      </c>
      <c r="DA57" s="119">
        <f t="shared" si="38"/>
        <v>0.34284930692258353</v>
      </c>
      <c r="DB57" s="119">
        <f t="shared" si="38"/>
        <v>0.32868240221383316</v>
      </c>
      <c r="DC57" s="119">
        <f t="shared" si="38"/>
        <v>0.33961295312807804</v>
      </c>
      <c r="DD57" s="119">
        <f t="shared" si="38"/>
        <v>0.34160254362208003</v>
      </c>
      <c r="DE57" s="119">
        <f t="shared" si="38"/>
        <v>0.31765005378451344</v>
      </c>
      <c r="DF57" s="119">
        <f t="shared" si="38"/>
        <v>0.32417288914462611</v>
      </c>
      <c r="DG57" s="119">
        <f t="shared" si="38"/>
        <v>0.32762389423551452</v>
      </c>
      <c r="DH57" s="119">
        <f t="shared" si="38"/>
        <v>0.32547133053949251</v>
      </c>
      <c r="DI57" s="119">
        <f t="shared" si="38"/>
        <v>0.31642516673254889</v>
      </c>
      <c r="DJ57" s="119" t="e">
        <f t="shared" ref="DJ57:DN57" si="39">SUMPRODUCT($C42:$C54,DJ42:DJ54)/SUMPRODUCT($C41,DJ41)</f>
        <v>#VALUE!</v>
      </c>
      <c r="DK57" s="119" t="e">
        <f t="shared" si="39"/>
        <v>#VALUE!</v>
      </c>
      <c r="DL57" s="119" t="e">
        <f t="shared" si="39"/>
        <v>#VALUE!</v>
      </c>
      <c r="DM57" s="119" t="e">
        <f t="shared" si="39"/>
        <v>#VALUE!</v>
      </c>
      <c r="DN57" s="119" t="e">
        <f t="shared" si="39"/>
        <v>#VALUE!</v>
      </c>
      <c r="DO57" s="119" t="e">
        <f t="shared" ref="DO57:DS57" si="40">SUMPRODUCT($C42:$C54,DO42:DO54)/SUMPRODUCT($C41,DO41)</f>
        <v>#VALUE!</v>
      </c>
      <c r="DP57" s="119" t="e">
        <f t="shared" si="40"/>
        <v>#VALUE!</v>
      </c>
      <c r="DQ57" s="119" t="e">
        <f t="shared" si="40"/>
        <v>#VALUE!</v>
      </c>
      <c r="DR57" s="119" t="e">
        <f t="shared" si="40"/>
        <v>#VALUE!</v>
      </c>
      <c r="DS57" s="119" t="e">
        <f t="shared" si="40"/>
        <v>#VALUE!</v>
      </c>
      <c r="DT57" s="119" t="e">
        <f t="shared" ref="DT57:DX57" si="41">SUMPRODUCT($C42:$C54,DT42:DT54)/SUMPRODUCT($C41,DT41)</f>
        <v>#VALUE!</v>
      </c>
      <c r="DU57" s="119" t="e">
        <f t="shared" si="41"/>
        <v>#VALUE!</v>
      </c>
      <c r="DV57" s="119" t="e">
        <f t="shared" si="41"/>
        <v>#VALUE!</v>
      </c>
      <c r="DW57" s="119" t="e">
        <f t="shared" si="41"/>
        <v>#VALUE!</v>
      </c>
      <c r="DX57" s="119" t="e">
        <f t="shared" si="41"/>
        <v>#VALUE!</v>
      </c>
      <c r="DZ57" s="56" t="str">
        <f>B57</f>
        <v>Conversion</v>
      </c>
      <c r="EA57" s="121">
        <f>IF(EA13="Ethanol",(EA42-EA52)/EA42,(EA41-EA46)/EA41)</f>
        <v>0.68981558378651697</v>
      </c>
      <c r="EB57" s="121">
        <f>IF(EB13="Ethanol",(EB42-EB52)/EB42,(EB41-EB46)/EB41)</f>
        <v>0.68944875576137787</v>
      </c>
      <c r="EC57" s="121" t="e">
        <f t="shared" ref="EC57:EI57" si="42">IF(EC13="Ethanol",(EC42-EC52)/EC42,(EC41-EC46)/EC41)</f>
        <v>#VALUE!</v>
      </c>
      <c r="ED57" s="121">
        <f t="shared" si="42"/>
        <v>0.67521344002542483</v>
      </c>
      <c r="EE57" s="121" t="e">
        <f t="shared" si="42"/>
        <v>#VALUE!</v>
      </c>
      <c r="EF57" s="121" t="e">
        <f t="shared" si="42"/>
        <v>#VALUE!</v>
      </c>
      <c r="EG57" s="121" t="e">
        <f t="shared" si="42"/>
        <v>#VALUE!</v>
      </c>
      <c r="EH57" s="121" t="e">
        <f t="shared" si="42"/>
        <v>#VALUE!</v>
      </c>
      <c r="EI57" s="121" t="e">
        <f t="shared" si="42"/>
        <v>#VALUE!</v>
      </c>
      <c r="EJ57" s="121" t="e">
        <f t="shared" ref="EJ57:EM57" si="43">IF(EJ13="Ethanol",(EJ42-EJ52)/EJ42,(EJ41-EJ46)/EJ41)</f>
        <v>#VALUE!</v>
      </c>
      <c r="EK57" s="121" t="e">
        <f t="shared" si="43"/>
        <v>#VALUE!</v>
      </c>
      <c r="EL57" s="121" t="e">
        <f t="shared" si="43"/>
        <v>#VALUE!</v>
      </c>
      <c r="EM57" s="121" t="e">
        <f t="shared" si="43"/>
        <v>#VALUE!</v>
      </c>
      <c r="EN57" s="121"/>
      <c r="EO57" s="121"/>
      <c r="EP57" s="121"/>
    </row>
    <row r="58" spans="1:146" x14ac:dyDescent="0.2">
      <c r="B58" s="52" t="s">
        <v>97</v>
      </c>
      <c r="C58" s="78"/>
      <c r="D58" s="119">
        <f>IF(D13="Ethanol",(SUMPRODUCT($C43:$C51,D43:D51)+SUMPRODUCT($C53:$C55,D53:D55))/SUMPRODUCT($C42,D42),SUMPRODUCT($C43:$C55,D43:D55)/SUMPRODUCT($C41,D41))</f>
        <v>1.006454765618302</v>
      </c>
      <c r="E58" s="119">
        <f t="shared" ref="E58:R58" si="44">IF(E13="Ethanol",(SUMPRODUCT($C43:$C51,E43:E51)+SUMPRODUCT($C53:$C55,E53:E55))/SUMPRODUCT($C42,E42),SUMPRODUCT($C43:$C55,E43:E55)/SUMPRODUCT($C41,E41))</f>
        <v>1.0046732596383841</v>
      </c>
      <c r="F58" s="119">
        <f t="shared" si="44"/>
        <v>1.0049742508997304</v>
      </c>
      <c r="G58" s="119">
        <f t="shared" si="44"/>
        <v>0.99186080194222892</v>
      </c>
      <c r="H58" s="119">
        <f t="shared" si="44"/>
        <v>1.0018847671524538</v>
      </c>
      <c r="I58" s="119">
        <f t="shared" si="44"/>
        <v>0.96174974844275196</v>
      </c>
      <c r="J58" s="119">
        <f t="shared" si="44"/>
        <v>0.96642261188062784</v>
      </c>
      <c r="K58" s="119">
        <f t="shared" si="44"/>
        <v>0.97189568360136991</v>
      </c>
      <c r="L58" s="119">
        <f t="shared" si="44"/>
        <v>0.97448583165266478</v>
      </c>
      <c r="M58" s="119">
        <f t="shared" si="44"/>
        <v>0.876274367995026</v>
      </c>
      <c r="N58" s="119" t="e">
        <f t="shared" si="44"/>
        <v>#VALUE!</v>
      </c>
      <c r="O58" s="119" t="e">
        <f t="shared" si="44"/>
        <v>#VALUE!</v>
      </c>
      <c r="P58" s="119" t="e">
        <f t="shared" si="44"/>
        <v>#VALUE!</v>
      </c>
      <c r="Q58" s="119" t="e">
        <f t="shared" si="44"/>
        <v>#VALUE!</v>
      </c>
      <c r="R58" s="119" t="e">
        <f t="shared" si="44"/>
        <v>#VALUE!</v>
      </c>
      <c r="S58" s="119">
        <f t="shared" ref="S58:AV58" si="45">IF(S13="Ethanol",(SUMPRODUCT($C43:$C51,S43:S51)+SUMPRODUCT($C53:$C55,S53:S55))/SUMPRODUCT($C42,S42),SUMPRODUCT($C43:$C55,S43:S55)/SUMPRODUCT($C41,S41))</f>
        <v>0.98451028544279029</v>
      </c>
      <c r="T58" s="119">
        <f t="shared" si="45"/>
        <v>0.98342990803053321</v>
      </c>
      <c r="U58" s="119">
        <f t="shared" si="45"/>
        <v>0.98346479799901287</v>
      </c>
      <c r="V58" s="119">
        <f t="shared" si="45"/>
        <v>0.98372540318577106</v>
      </c>
      <c r="W58" s="119">
        <f t="shared" si="45"/>
        <v>0.98431125082721338</v>
      </c>
      <c r="X58" s="119" t="e">
        <f t="shared" si="45"/>
        <v>#VALUE!</v>
      </c>
      <c r="Y58" s="119" t="e">
        <f t="shared" si="45"/>
        <v>#VALUE!</v>
      </c>
      <c r="Z58" s="119" t="e">
        <f t="shared" si="45"/>
        <v>#VALUE!</v>
      </c>
      <c r="AA58" s="119" t="e">
        <f t="shared" si="45"/>
        <v>#VALUE!</v>
      </c>
      <c r="AB58" s="119" t="e">
        <f t="shared" si="45"/>
        <v>#VALUE!</v>
      </c>
      <c r="AC58" s="119" t="e">
        <f t="shared" si="45"/>
        <v>#VALUE!</v>
      </c>
      <c r="AD58" s="119" t="e">
        <f t="shared" si="45"/>
        <v>#VALUE!</v>
      </c>
      <c r="AE58" s="119" t="e">
        <f t="shared" si="45"/>
        <v>#VALUE!</v>
      </c>
      <c r="AF58" s="119" t="e">
        <f t="shared" si="45"/>
        <v>#VALUE!</v>
      </c>
      <c r="AG58" s="119" t="e">
        <f t="shared" si="45"/>
        <v>#VALUE!</v>
      </c>
      <c r="AH58" s="119" t="e">
        <f t="shared" si="45"/>
        <v>#VALUE!</v>
      </c>
      <c r="AI58" s="119" t="e">
        <f t="shared" si="45"/>
        <v>#VALUE!</v>
      </c>
      <c r="AJ58" s="119" t="e">
        <f t="shared" si="45"/>
        <v>#VALUE!</v>
      </c>
      <c r="AK58" s="119" t="e">
        <f t="shared" si="45"/>
        <v>#VALUE!</v>
      </c>
      <c r="AL58" s="119" t="e">
        <f t="shared" si="45"/>
        <v>#VALUE!</v>
      </c>
      <c r="AM58" s="119" t="e">
        <f t="shared" si="45"/>
        <v>#VALUE!</v>
      </c>
      <c r="AN58" s="119" t="e">
        <f t="shared" si="45"/>
        <v>#VALUE!</v>
      </c>
      <c r="AO58" s="119" t="e">
        <f t="shared" si="45"/>
        <v>#VALUE!</v>
      </c>
      <c r="AP58" s="119" t="e">
        <f t="shared" si="45"/>
        <v>#VALUE!</v>
      </c>
      <c r="AQ58" s="119" t="e">
        <f t="shared" si="45"/>
        <v>#VALUE!</v>
      </c>
      <c r="AR58" s="119" t="e">
        <f t="shared" si="45"/>
        <v>#VALUE!</v>
      </c>
      <c r="AS58" s="119" t="e">
        <f t="shared" si="45"/>
        <v>#VALUE!</v>
      </c>
      <c r="AT58" s="119" t="e">
        <f t="shared" si="45"/>
        <v>#VALUE!</v>
      </c>
      <c r="AU58" s="119" t="e">
        <f t="shared" si="45"/>
        <v>#VALUE!</v>
      </c>
      <c r="AV58" s="119" t="e">
        <f t="shared" si="45"/>
        <v>#VALUE!</v>
      </c>
      <c r="AW58" s="119" t="e">
        <f t="shared" ref="AW58:BP58" si="46">IF(AW13="Ethanol",(SUMPRODUCT($C43:$C51,AW43:AW51)+SUMPRODUCT($C53:$C55,AW53:AW55))/SUMPRODUCT($C42,AW42),SUMPRODUCT($C43:$C55,AW43:AW55)/SUMPRODUCT($C41,AW41))</f>
        <v>#VALUE!</v>
      </c>
      <c r="AX58" s="119" t="e">
        <f t="shared" si="46"/>
        <v>#VALUE!</v>
      </c>
      <c r="AY58" s="119" t="e">
        <f t="shared" si="46"/>
        <v>#VALUE!</v>
      </c>
      <c r="AZ58" s="119" t="e">
        <f t="shared" si="46"/>
        <v>#VALUE!</v>
      </c>
      <c r="BA58" s="119" t="e">
        <f t="shared" si="46"/>
        <v>#VALUE!</v>
      </c>
      <c r="BB58" s="119" t="e">
        <f t="shared" si="46"/>
        <v>#VALUE!</v>
      </c>
      <c r="BC58" s="119" t="e">
        <f t="shared" si="46"/>
        <v>#VALUE!</v>
      </c>
      <c r="BD58" s="119" t="e">
        <f t="shared" si="46"/>
        <v>#VALUE!</v>
      </c>
      <c r="BE58" s="119" t="e">
        <f t="shared" si="46"/>
        <v>#VALUE!</v>
      </c>
      <c r="BF58" s="119" t="e">
        <f t="shared" si="46"/>
        <v>#VALUE!</v>
      </c>
      <c r="BG58" s="119" t="e">
        <f t="shared" si="46"/>
        <v>#VALUE!</v>
      </c>
      <c r="BH58" s="119" t="e">
        <f t="shared" si="46"/>
        <v>#VALUE!</v>
      </c>
      <c r="BI58" s="119" t="e">
        <f t="shared" si="46"/>
        <v>#VALUE!</v>
      </c>
      <c r="BJ58" s="119" t="e">
        <f t="shared" si="46"/>
        <v>#VALUE!</v>
      </c>
      <c r="BK58" s="119" t="e">
        <f t="shared" si="46"/>
        <v>#VALUE!</v>
      </c>
      <c r="BL58" s="119" t="e">
        <f t="shared" si="46"/>
        <v>#VALUE!</v>
      </c>
      <c r="BM58" s="119" t="e">
        <f t="shared" si="46"/>
        <v>#VALUE!</v>
      </c>
      <c r="BN58" s="119" t="e">
        <f t="shared" si="46"/>
        <v>#VALUE!</v>
      </c>
      <c r="BO58" s="119" t="e">
        <f t="shared" si="46"/>
        <v>#VALUE!</v>
      </c>
      <c r="BP58" s="119" t="e">
        <f t="shared" si="46"/>
        <v>#VALUE!</v>
      </c>
      <c r="BQ58" s="119">
        <f t="shared" ref="BQ58:DI58" si="47">IFERROR(BQ47*$C47/SUMPRODUCT(BQ$46:BQ$53,$C$46:$C$53),"")</f>
        <v>0.47810913504996488</v>
      </c>
      <c r="BR58" s="119">
        <f t="shared" si="47"/>
        <v>0.46575771353333834</v>
      </c>
      <c r="BS58" s="119">
        <f t="shared" si="47"/>
        <v>0.55294368686660356</v>
      </c>
      <c r="BT58" s="119">
        <f t="shared" si="47"/>
        <v>0.51279808317381137</v>
      </c>
      <c r="BU58" s="119">
        <f t="shared" si="47"/>
        <v>0.73450721223287341</v>
      </c>
      <c r="BV58" s="119">
        <f t="shared" si="47"/>
        <v>0.48844777628259822</v>
      </c>
      <c r="BW58" s="119">
        <f t="shared" si="47"/>
        <v>0.40318943009950442</v>
      </c>
      <c r="BX58" s="119">
        <f t="shared" si="47"/>
        <v>0.43803143301495701</v>
      </c>
      <c r="BY58" s="119">
        <f t="shared" si="47"/>
        <v>0.57515484853465182</v>
      </c>
      <c r="BZ58" s="119">
        <f t="shared" si="47"/>
        <v>0.61778973905989554</v>
      </c>
      <c r="CA58" s="119">
        <f t="shared" si="47"/>
        <v>0.49123622091820435</v>
      </c>
      <c r="CB58" s="119">
        <f t="shared" si="47"/>
        <v>0.5430304096851335</v>
      </c>
      <c r="CC58" s="119">
        <f t="shared" si="47"/>
        <v>0.46934364757075436</v>
      </c>
      <c r="CD58" s="119">
        <f t="shared" si="47"/>
        <v>0.59801000932030501</v>
      </c>
      <c r="CE58" s="119">
        <f t="shared" si="47"/>
        <v>0.61174921816568439</v>
      </c>
      <c r="CF58" s="119">
        <f t="shared" si="47"/>
        <v>0.58602047858651096</v>
      </c>
      <c r="CG58" s="119">
        <f t="shared" si="47"/>
        <v>0.55371674241568636</v>
      </c>
      <c r="CH58" s="119">
        <f t="shared" si="47"/>
        <v>0.55555736847117787</v>
      </c>
      <c r="CI58" s="119">
        <f t="shared" si="47"/>
        <v>0.57050872252760343</v>
      </c>
      <c r="CJ58" s="119">
        <f t="shared" si="47"/>
        <v>0.39662430025916606</v>
      </c>
      <c r="CK58" s="119">
        <f t="shared" si="47"/>
        <v>0.43885369224229653</v>
      </c>
      <c r="CL58" s="119">
        <f t="shared" si="47"/>
        <v>0.50588400216702123</v>
      </c>
      <c r="CM58" s="119">
        <f t="shared" si="47"/>
        <v>0.56103918123197682</v>
      </c>
      <c r="CN58" s="119">
        <f t="shared" si="47"/>
        <v>0.53843129130527889</v>
      </c>
      <c r="CO58" s="119">
        <f t="shared" si="47"/>
        <v>0.52652140956346316</v>
      </c>
      <c r="CP58" s="119">
        <f t="shared" si="47"/>
        <v>0.68432511605113011</v>
      </c>
      <c r="CQ58" s="119">
        <f t="shared" si="47"/>
        <v>0.66828625705470845</v>
      </c>
      <c r="CR58" s="119">
        <f t="shared" si="47"/>
        <v>0.59579593843882128</v>
      </c>
      <c r="CS58" s="119">
        <f t="shared" si="47"/>
        <v>0.61521942389137296</v>
      </c>
      <c r="CT58" s="119">
        <f t="shared" si="47"/>
        <v>0.59473907036970375</v>
      </c>
      <c r="CU58" s="119">
        <f t="shared" si="47"/>
        <v>0.5462522863008753</v>
      </c>
      <c r="CV58" s="119">
        <f t="shared" si="47"/>
        <v>0.59266949897344801</v>
      </c>
      <c r="CW58" s="119">
        <f t="shared" si="47"/>
        <v>0.64268238785498577</v>
      </c>
      <c r="CX58" s="119">
        <f t="shared" si="47"/>
        <v>0.657341994711651</v>
      </c>
      <c r="CY58" s="119">
        <f t="shared" si="47"/>
        <v>0.5553996387595922</v>
      </c>
      <c r="CZ58" s="119">
        <f t="shared" si="47"/>
        <v>0.59340418649814741</v>
      </c>
      <c r="DA58" s="119">
        <f t="shared" si="47"/>
        <v>0.60311235842936473</v>
      </c>
      <c r="DB58" s="119">
        <f t="shared" si="47"/>
        <v>0.66844436711206434</v>
      </c>
      <c r="DC58" s="119">
        <f t="shared" si="47"/>
        <v>0.61927833773240015</v>
      </c>
      <c r="DD58" s="119">
        <f t="shared" si="47"/>
        <v>0.62001876895506813</v>
      </c>
      <c r="DE58" s="119">
        <f t="shared" si="47"/>
        <v>0.57582796802245795</v>
      </c>
      <c r="DF58" s="119">
        <f t="shared" si="47"/>
        <v>0.59549704374523404</v>
      </c>
      <c r="DG58" s="119">
        <f t="shared" si="47"/>
        <v>0.56886989314410275</v>
      </c>
      <c r="DH58" s="119">
        <f t="shared" si="47"/>
        <v>0.58444400934766871</v>
      </c>
      <c r="DI58" s="119">
        <f t="shared" si="47"/>
        <v>0.64648903459147156</v>
      </c>
      <c r="DJ58" s="119" t="str">
        <f t="shared" ref="DJ58:DN58" si="48">IFERROR(DJ47*$C47/SUMPRODUCT(DJ$46:DJ$53,$C$46:$C$53),"")</f>
        <v/>
      </c>
      <c r="DK58" s="119" t="str">
        <f t="shared" si="48"/>
        <v/>
      </c>
      <c r="DL58" s="119" t="str">
        <f t="shared" si="48"/>
        <v/>
      </c>
      <c r="DM58" s="119" t="str">
        <f t="shared" si="48"/>
        <v/>
      </c>
      <c r="DN58" s="119" t="str">
        <f t="shared" si="48"/>
        <v/>
      </c>
      <c r="DO58" s="119" t="str">
        <f t="shared" ref="DO58:DS58" si="49">IFERROR(DO47*$C47/SUMPRODUCT(DO$46:DO$53,$C$46:$C$53),"")</f>
        <v/>
      </c>
      <c r="DP58" s="119" t="str">
        <f t="shared" si="49"/>
        <v/>
      </c>
      <c r="DQ58" s="119" t="str">
        <f t="shared" si="49"/>
        <v/>
      </c>
      <c r="DR58" s="119" t="str">
        <f t="shared" si="49"/>
        <v/>
      </c>
      <c r="DS58" s="119" t="str">
        <f t="shared" si="49"/>
        <v/>
      </c>
      <c r="DT58" s="119" t="str">
        <f t="shared" ref="DT58:DX58" si="50">IFERROR(DT47*$C47/SUMPRODUCT(DT$46:DT$53,$C$46:$C$53),"")</f>
        <v/>
      </c>
      <c r="DU58" s="119" t="str">
        <f t="shared" si="50"/>
        <v/>
      </c>
      <c r="DV58" s="119" t="str">
        <f t="shared" si="50"/>
        <v/>
      </c>
      <c r="DW58" s="119" t="str">
        <f t="shared" si="50"/>
        <v/>
      </c>
      <c r="DX58" s="119" t="str">
        <f t="shared" si="50"/>
        <v/>
      </c>
      <c r="DZ58" s="56" t="str">
        <f>B58</f>
        <v>C-balance</v>
      </c>
      <c r="EA58" s="119">
        <f t="shared" ref="EA58:EI58" si="51">IF(EA13="Ethanol",SUMPRODUCT($C43:$C55,EA43:EA55)/SUMPRODUCT($C42,EA42),SUMPRODUCT($C43:$C55,EA43:EA55)/SUMPRODUCT($C41,EA41))</f>
        <v>0.35776251626386008</v>
      </c>
      <c r="EB58" s="119">
        <f t="shared" si="51"/>
        <v>0.35812934428899923</v>
      </c>
      <c r="EC58" s="119" t="e">
        <f t="shared" si="51"/>
        <v>#VALUE!</v>
      </c>
      <c r="ED58" s="119">
        <f t="shared" si="51"/>
        <v>0.51957823372620449</v>
      </c>
      <c r="EE58" s="119" t="e">
        <f t="shared" si="51"/>
        <v>#VALUE!</v>
      </c>
      <c r="EF58" s="119" t="e">
        <f t="shared" si="51"/>
        <v>#VALUE!</v>
      </c>
      <c r="EG58" s="119" t="e">
        <f t="shared" si="51"/>
        <v>#VALUE!</v>
      </c>
      <c r="EH58" s="119" t="e">
        <f t="shared" si="51"/>
        <v>#VALUE!</v>
      </c>
      <c r="EI58" s="119" t="e">
        <f t="shared" si="51"/>
        <v>#VALUE!</v>
      </c>
      <c r="EJ58" s="119" t="e">
        <f t="shared" ref="EJ58:EM58" si="52">IF(EJ13="Ethanol",SUMPRODUCT($C43:$C55,EJ43:EJ55)/SUMPRODUCT($C42,EJ42),SUMPRODUCT($C43:$C55,EJ43:EJ55)/SUMPRODUCT($C41,EJ41))</f>
        <v>#VALUE!</v>
      </c>
      <c r="EK58" s="119" t="e">
        <f t="shared" si="52"/>
        <v>#VALUE!</v>
      </c>
      <c r="EL58" s="119" t="e">
        <f t="shared" si="52"/>
        <v>#VALUE!</v>
      </c>
      <c r="EM58" s="119" t="e">
        <f t="shared" si="52"/>
        <v>#VALUE!</v>
      </c>
      <c r="EN58" s="121"/>
      <c r="EO58" s="121"/>
      <c r="EP58" s="121"/>
    </row>
    <row r="59" spans="1:146" x14ac:dyDescent="0.2">
      <c r="B59" s="118" t="s">
        <v>109</v>
      </c>
      <c r="C59" s="78"/>
      <c r="D59" s="119"/>
      <c r="E59" s="119"/>
      <c r="F59" s="119"/>
      <c r="G59" s="119"/>
      <c r="H59" s="119"/>
      <c r="I59" s="119"/>
      <c r="J59" s="119"/>
      <c r="K59" s="119"/>
      <c r="L59" s="119"/>
      <c r="M59" s="119"/>
      <c r="N59" s="119"/>
      <c r="O59" s="119"/>
      <c r="P59" s="119"/>
      <c r="Q59" s="119"/>
      <c r="R59" s="119"/>
      <c r="S59" s="119"/>
      <c r="T59" s="119"/>
      <c r="U59" s="119"/>
      <c r="V59" s="119"/>
      <c r="W59" s="119"/>
      <c r="X59" s="119"/>
      <c r="Y59" s="119"/>
      <c r="Z59" s="119"/>
      <c r="AA59" s="119"/>
      <c r="AB59" s="119"/>
      <c r="AC59" s="119"/>
      <c r="AD59" s="119"/>
      <c r="AE59" s="119"/>
      <c r="AF59" s="119"/>
      <c r="AG59" s="119"/>
      <c r="AH59" s="119"/>
      <c r="AI59" s="119"/>
      <c r="AJ59" s="119"/>
      <c r="AK59" s="119"/>
      <c r="AL59" s="119"/>
      <c r="AM59" s="119"/>
      <c r="AN59" s="119"/>
      <c r="AO59" s="119"/>
      <c r="AP59" s="119"/>
      <c r="AQ59" s="119"/>
      <c r="AR59" s="119"/>
      <c r="AS59" s="119"/>
      <c r="AT59" s="119"/>
      <c r="AU59" s="119"/>
      <c r="AV59" s="119"/>
      <c r="AW59" s="119"/>
      <c r="AX59" s="119"/>
      <c r="AY59" s="119"/>
      <c r="AZ59" s="119"/>
      <c r="BA59" s="119"/>
      <c r="BB59" s="119"/>
      <c r="BC59" s="119"/>
      <c r="BD59" s="119"/>
      <c r="BE59" s="119"/>
      <c r="BF59" s="119"/>
      <c r="BG59" s="119"/>
      <c r="BH59" s="119"/>
      <c r="BI59" s="119"/>
      <c r="BJ59" s="119"/>
      <c r="BK59" s="119"/>
      <c r="BL59" s="119"/>
      <c r="BM59" s="119"/>
      <c r="BN59" s="119"/>
      <c r="BO59" s="119"/>
      <c r="BP59" s="119"/>
      <c r="BQ59" s="119">
        <f t="shared" ref="BQ59:DI59" si="53">IFERROR(BQ53*$C53/SUMPRODUCT(BQ$46:BQ$53,$C$46:$C$53),"")</f>
        <v>0.25776721187205304</v>
      </c>
      <c r="BR59" s="119">
        <f t="shared" si="53"/>
        <v>0.32078945662880148</v>
      </c>
      <c r="BS59" s="119">
        <f t="shared" si="53"/>
        <v>0.22132108049504529</v>
      </c>
      <c r="BT59" s="119">
        <f t="shared" si="53"/>
        <v>0.18950168874580001</v>
      </c>
      <c r="BU59" s="119" t="str">
        <f t="shared" si="53"/>
        <v/>
      </c>
      <c r="BV59" s="119">
        <f t="shared" si="53"/>
        <v>0.1451728330426707</v>
      </c>
      <c r="BW59" s="119">
        <f t="shared" si="53"/>
        <v>0.2056929599770404</v>
      </c>
      <c r="BX59" s="119">
        <f t="shared" si="53"/>
        <v>0.27129180659549368</v>
      </c>
      <c r="BY59" s="119" t="str">
        <f t="shared" si="53"/>
        <v/>
      </c>
      <c r="BZ59" s="119" t="str">
        <f t="shared" si="53"/>
        <v/>
      </c>
      <c r="CA59" s="119">
        <f t="shared" si="53"/>
        <v>0.24986049804435573</v>
      </c>
      <c r="CB59" s="119">
        <f t="shared" si="53"/>
        <v>9.1327700809255619E-2</v>
      </c>
      <c r="CC59" s="119">
        <f t="shared" si="53"/>
        <v>0.19397876706811634</v>
      </c>
      <c r="CD59" s="119" t="str">
        <f t="shared" si="53"/>
        <v/>
      </c>
      <c r="CE59" s="119" t="str">
        <f t="shared" si="53"/>
        <v/>
      </c>
      <c r="CF59" s="119">
        <f t="shared" si="53"/>
        <v>6.2720265895372107E-2</v>
      </c>
      <c r="CG59" s="119">
        <f t="shared" si="53"/>
        <v>0.12476931127895641</v>
      </c>
      <c r="CH59" s="119">
        <f t="shared" si="53"/>
        <v>0.18299322137545285</v>
      </c>
      <c r="CI59" s="119">
        <f t="shared" si="53"/>
        <v>0.14074388707948282</v>
      </c>
      <c r="CJ59" s="119">
        <f t="shared" si="53"/>
        <v>0.37940872045535412</v>
      </c>
      <c r="CK59" s="119">
        <f t="shared" si="53"/>
        <v>0.17028310417811579</v>
      </c>
      <c r="CL59" s="119">
        <f t="shared" si="53"/>
        <v>0.22774936758983907</v>
      </c>
      <c r="CM59" s="119">
        <f t="shared" si="53"/>
        <v>0.11893814346830385</v>
      </c>
      <c r="CN59" s="119">
        <f t="shared" si="53"/>
        <v>0.1138251069383833</v>
      </c>
      <c r="CO59" s="119">
        <f t="shared" si="53"/>
        <v>0.1898675071510138</v>
      </c>
      <c r="CP59" s="119" t="str">
        <f t="shared" si="53"/>
        <v/>
      </c>
      <c r="CQ59" s="119" t="str">
        <f t="shared" si="53"/>
        <v/>
      </c>
      <c r="CR59" s="119">
        <f t="shared" si="53"/>
        <v>8.8170055567152364E-2</v>
      </c>
      <c r="CS59" s="119">
        <f t="shared" si="53"/>
        <v>7.8862233178538424E-2</v>
      </c>
      <c r="CT59" s="119">
        <f t="shared" si="53"/>
        <v>8.5551311986777054E-2</v>
      </c>
      <c r="CU59" s="119">
        <f t="shared" si="53"/>
        <v>0.13030014165458723</v>
      </c>
      <c r="CV59" s="119">
        <f t="shared" si="53"/>
        <v>9.3453783742666538E-2</v>
      </c>
      <c r="CW59" s="119" t="str">
        <f t="shared" si="53"/>
        <v/>
      </c>
      <c r="CX59" s="119">
        <f t="shared" si="53"/>
        <v>2.2226822754887191E-2</v>
      </c>
      <c r="CY59" s="119">
        <f t="shared" si="53"/>
        <v>0.13113122973251665</v>
      </c>
      <c r="CZ59" s="119">
        <f t="shared" si="53"/>
        <v>0.10803589681028929</v>
      </c>
      <c r="DA59" s="119">
        <f t="shared" si="53"/>
        <v>8.2707710779649848E-2</v>
      </c>
      <c r="DB59" s="119">
        <f t="shared" si="53"/>
        <v>0.10576409234605454</v>
      </c>
      <c r="DC59" s="119">
        <f t="shared" si="53"/>
        <v>8.1459579454948056E-2</v>
      </c>
      <c r="DD59" s="119">
        <f t="shared" si="53"/>
        <v>9.5273842971607139E-2</v>
      </c>
      <c r="DE59" s="119">
        <f t="shared" si="53"/>
        <v>7.6563666011233281E-2</v>
      </c>
      <c r="DF59" s="119">
        <f t="shared" si="53"/>
        <v>4.6917102725159254E-2</v>
      </c>
      <c r="DG59" s="119">
        <f t="shared" si="53"/>
        <v>9.4927923212843518E-2</v>
      </c>
      <c r="DH59" s="119">
        <f t="shared" si="53"/>
        <v>9.4195216625068648E-2</v>
      </c>
      <c r="DI59" s="119" t="str">
        <f t="shared" si="53"/>
        <v/>
      </c>
      <c r="DJ59" s="119" t="str">
        <f t="shared" ref="DJ59:DN59" si="54">IFERROR(DJ53*$C53/SUMPRODUCT(DJ$46:DJ$53,$C$46:$C$53),"")</f>
        <v/>
      </c>
      <c r="DK59" s="119" t="str">
        <f t="shared" si="54"/>
        <v/>
      </c>
      <c r="DL59" s="119" t="str">
        <f t="shared" si="54"/>
        <v/>
      </c>
      <c r="DM59" s="119" t="str">
        <f t="shared" si="54"/>
        <v/>
      </c>
      <c r="DN59" s="119" t="str">
        <f t="shared" si="54"/>
        <v/>
      </c>
      <c r="DO59" s="119" t="str">
        <f t="shared" ref="DO59:DS59" si="55">IFERROR(DO53*$C53/SUMPRODUCT(DO$46:DO$53,$C$46:$C$53),"")</f>
        <v/>
      </c>
      <c r="DP59" s="119" t="str">
        <f t="shared" si="55"/>
        <v/>
      </c>
      <c r="DQ59" s="119" t="str">
        <f t="shared" si="55"/>
        <v/>
      </c>
      <c r="DR59" s="119" t="str">
        <f t="shared" si="55"/>
        <v/>
      </c>
      <c r="DS59" s="119" t="str">
        <f t="shared" si="55"/>
        <v/>
      </c>
      <c r="DT59" s="119" t="str">
        <f t="shared" ref="DT59:DX59" si="56">IFERROR(DT53*$C53/SUMPRODUCT(DT$46:DT$53,$C$46:$C$53),"")</f>
        <v/>
      </c>
      <c r="DU59" s="119" t="str">
        <f t="shared" si="56"/>
        <v/>
      </c>
      <c r="DV59" s="119" t="str">
        <f t="shared" si="56"/>
        <v/>
      </c>
      <c r="DW59" s="119" t="str">
        <f t="shared" si="56"/>
        <v/>
      </c>
      <c r="DX59" s="119" t="str">
        <f t="shared" si="56"/>
        <v/>
      </c>
      <c r="DZ59" s="118" t="s">
        <v>109</v>
      </c>
      <c r="EA59" s="121"/>
      <c r="EB59" s="121"/>
      <c r="EC59" s="121"/>
      <c r="ED59" s="121"/>
      <c r="EE59" s="121"/>
      <c r="EF59" s="121"/>
      <c r="EG59" s="121"/>
      <c r="EH59" s="121"/>
      <c r="EI59" s="121"/>
      <c r="EJ59" s="121"/>
      <c r="EK59" s="121"/>
      <c r="EL59" s="121"/>
      <c r="EM59" s="121"/>
      <c r="EN59" s="121"/>
      <c r="EO59" s="121"/>
      <c r="EP59" s="121"/>
    </row>
    <row r="60" spans="1:146" x14ac:dyDescent="0.2">
      <c r="B60" s="50" t="s">
        <v>71</v>
      </c>
      <c r="C60" s="78"/>
      <c r="D60" s="119" t="str">
        <f>IF(D12="Ethanol",IFERROR(D47*$C47/(SUMPRODUCT(D$46:D$51,$C$46:$C$51)+SUMPRODUCT(C$53:C$54,D$53:D$54)),""),IFERROR(D47*$C47/SUMPRODUCT(D$47:D$54,$C$47:$C$54),""))</f>
        <v/>
      </c>
      <c r="E60" s="119" t="str">
        <f t="shared" ref="E60:R64" si="57">IF(E12="Ethanol",IFERROR(E47*$C47/(SUMPRODUCT(E$46:E$51,$C$46:$C$51)+SUMPRODUCT(D$53:D$54,E$53:E$54)),""),IFERROR(E47*$C47/SUMPRODUCT(E$47:E$54,$C$47:$C$54),""))</f>
        <v/>
      </c>
      <c r="F60" s="119" t="str">
        <f t="shared" si="57"/>
        <v/>
      </c>
      <c r="G60" s="119" t="str">
        <f t="shared" si="57"/>
        <v/>
      </c>
      <c r="H60" s="119" t="str">
        <f t="shared" si="57"/>
        <v/>
      </c>
      <c r="I60" s="119" t="str">
        <f>IF(I12="Ethanol",IFERROR(I47*$C47/(SUMPRODUCT(I$46:I$51,$C$46:$C$51)+SUMPRODUCT(#REF!,I$53:I$54)),""),IFERROR(I47*$C47/SUMPRODUCT(I$47:I$54,$C$47:$C$54),""))</f>
        <v/>
      </c>
      <c r="J60" s="119" t="str">
        <f t="shared" si="57"/>
        <v/>
      </c>
      <c r="K60" s="119" t="str">
        <f t="shared" si="57"/>
        <v/>
      </c>
      <c r="L60" s="119" t="str">
        <f t="shared" si="57"/>
        <v/>
      </c>
      <c r="M60" s="119" t="str">
        <f t="shared" si="57"/>
        <v/>
      </c>
      <c r="N60" s="119" t="str">
        <f>IF(N12="Ethanol",IFERROR(N47*$C47/(SUMPRODUCT(N$46:N$51,$C$46:$C$51)+SUMPRODUCT(#REF!,N$53:N$54)),""),IFERROR(N47*$C47/SUMPRODUCT(N$47:N$54,$C$47:$C$54),""))</f>
        <v/>
      </c>
      <c r="O60" s="119" t="str">
        <f t="shared" si="57"/>
        <v/>
      </c>
      <c r="P60" s="119" t="str">
        <f t="shared" si="57"/>
        <v/>
      </c>
      <c r="Q60" s="119" t="str">
        <f t="shared" si="57"/>
        <v/>
      </c>
      <c r="R60" s="119" t="str">
        <f t="shared" si="57"/>
        <v/>
      </c>
      <c r="S60" s="119" t="str">
        <f>IF(S12="Ethanol",IFERROR(S47*$C47/(SUMPRODUCT(S$46:S$51,$C$46:$C$51)+SUMPRODUCT(#REF!,S$53:S$54)),""),IFERROR(S47*$C47/SUMPRODUCT(S$47:S$54,$C$47:$C$54),""))</f>
        <v/>
      </c>
      <c r="T60" s="119" t="str">
        <f t="shared" ref="T60:AV63" si="58">IF(T12="Ethanol",IFERROR(T47*$C47/(SUMPRODUCT(T$46:T$51,$C$46:$C$51)+SUMPRODUCT(S$53:S$54,T$53:T$54)),""),IFERROR(T47*$C47/SUMPRODUCT(T$47:T$54,$C$47:$C$54),""))</f>
        <v/>
      </c>
      <c r="U60" s="119" t="str">
        <f t="shared" si="58"/>
        <v/>
      </c>
      <c r="V60" s="119" t="str">
        <f t="shared" si="58"/>
        <v/>
      </c>
      <c r="W60" s="119" t="str">
        <f t="shared" si="58"/>
        <v/>
      </c>
      <c r="X60" s="119">
        <f t="shared" si="58"/>
        <v>1</v>
      </c>
      <c r="Y60" s="119">
        <f t="shared" si="58"/>
        <v>1</v>
      </c>
      <c r="Z60" s="119">
        <f t="shared" si="58"/>
        <v>1</v>
      </c>
      <c r="AA60" s="119">
        <f t="shared" si="58"/>
        <v>1</v>
      </c>
      <c r="AB60" s="119">
        <f t="shared" si="58"/>
        <v>1</v>
      </c>
      <c r="AC60" s="119" t="str">
        <f t="shared" si="58"/>
        <v/>
      </c>
      <c r="AD60" s="119" t="str">
        <f t="shared" si="58"/>
        <v/>
      </c>
      <c r="AE60" s="119" t="str">
        <f t="shared" si="58"/>
        <v/>
      </c>
      <c r="AF60" s="119" t="str">
        <f t="shared" si="58"/>
        <v/>
      </c>
      <c r="AG60" s="119" t="str">
        <f t="shared" si="58"/>
        <v/>
      </c>
      <c r="AH60" s="119">
        <f t="shared" si="58"/>
        <v>1</v>
      </c>
      <c r="AI60" s="119">
        <f t="shared" si="58"/>
        <v>1</v>
      </c>
      <c r="AJ60" s="119">
        <f t="shared" si="58"/>
        <v>1</v>
      </c>
      <c r="AK60" s="119">
        <f t="shared" si="58"/>
        <v>1</v>
      </c>
      <c r="AL60" s="119">
        <f t="shared" si="58"/>
        <v>1</v>
      </c>
      <c r="AM60" s="119" t="str">
        <f t="shared" si="58"/>
        <v/>
      </c>
      <c r="AN60" s="119" t="str">
        <f t="shared" si="58"/>
        <v/>
      </c>
      <c r="AO60" s="119" t="str">
        <f t="shared" si="58"/>
        <v/>
      </c>
      <c r="AP60" s="119" t="str">
        <f t="shared" si="58"/>
        <v/>
      </c>
      <c r="AQ60" s="119" t="str">
        <f t="shared" si="58"/>
        <v/>
      </c>
      <c r="AR60" s="119">
        <f t="shared" si="58"/>
        <v>0.4987188295506656</v>
      </c>
      <c r="AS60" s="119">
        <f t="shared" si="58"/>
        <v>0.49873701954448629</v>
      </c>
      <c r="AT60" s="119">
        <f t="shared" si="58"/>
        <v>0.49885392464535872</v>
      </c>
      <c r="AU60" s="119">
        <f t="shared" si="58"/>
        <v>0.49873701954448629</v>
      </c>
      <c r="AV60" s="119">
        <f t="shared" si="58"/>
        <v>0.49885392464535872</v>
      </c>
      <c r="AW60" s="119" t="str">
        <f t="shared" ref="AW60:AW67" si="59">IF(AW12="Ethanol",IFERROR(AW47*$C47/(SUMPRODUCT(AW$46:AW$51,$C$46:$C$51)+SUMPRODUCT(AV$53:AV$54,AW$53:AW$54)),""),IFERROR(AW47*$C47/SUMPRODUCT(AW$47:AW$54,$C$47:$C$54),""))</f>
        <v/>
      </c>
      <c r="AX60" s="119" t="str">
        <f t="shared" ref="AX60:AX67" si="60">IF(AX12="Ethanol",IFERROR(AX47*$C47/(SUMPRODUCT(AX$46:AX$51,$C$46:$C$51)+SUMPRODUCT(AW$53:AW$54,AX$53:AX$54)),""),IFERROR(AX47*$C47/SUMPRODUCT(AX$47:AX$54,$C$47:$C$54),""))</f>
        <v/>
      </c>
      <c r="AY60" s="119" t="str">
        <f t="shared" ref="AY60:AY67" si="61">IF(AY12="Ethanol",IFERROR(AY47*$C47/(SUMPRODUCT(AY$46:AY$51,$C$46:$C$51)+SUMPRODUCT(AX$53:AX$54,AY$53:AY$54)),""),IFERROR(AY47*$C47/SUMPRODUCT(AY$47:AY$54,$C$47:$C$54),""))</f>
        <v/>
      </c>
      <c r="AZ60" s="119" t="str">
        <f t="shared" ref="AZ60:AZ67" si="62">IF(AZ12="Ethanol",IFERROR(AZ47*$C47/(SUMPRODUCT(AZ$46:AZ$51,$C$46:$C$51)+SUMPRODUCT(AY$53:AY$54,AZ$53:AZ$54)),""),IFERROR(AZ47*$C47/SUMPRODUCT(AZ$47:AZ$54,$C$47:$C$54),""))</f>
        <v/>
      </c>
      <c r="BA60" s="119" t="str">
        <f t="shared" ref="BA60:BA67" si="63">IF(BA12="Ethanol",IFERROR(BA47*$C47/(SUMPRODUCT(BA$46:BA$51,$C$46:$C$51)+SUMPRODUCT(AZ$53:AZ$54,BA$53:BA$54)),""),IFERROR(BA47*$C47/SUMPRODUCT(BA$47:BA$54,$C$47:$C$54),""))</f>
        <v/>
      </c>
      <c r="BB60" s="119" t="str">
        <f t="shared" ref="BB60:BB67" si="64">IF(BB12="Ethanol",IFERROR(BB47*$C47/(SUMPRODUCT(BB$46:BB$51,$C$46:$C$51)+SUMPRODUCT(BA$53:BA$54,BB$53:BB$54)),""),IFERROR(BB47*$C47/SUMPRODUCT(BB$47:BB$54,$C$47:$C$54),""))</f>
        <v/>
      </c>
      <c r="BC60" s="119" t="str">
        <f t="shared" ref="BC60:BC67" si="65">IF(BC12="Ethanol",IFERROR(BC47*$C47/(SUMPRODUCT(BC$46:BC$51,$C$46:$C$51)+SUMPRODUCT(BB$53:BB$54,BC$53:BC$54)),""),IFERROR(BC47*$C47/SUMPRODUCT(BC$47:BC$54,$C$47:$C$54),""))</f>
        <v/>
      </c>
      <c r="BD60" s="119" t="str">
        <f t="shared" ref="BD60:BD67" si="66">IF(BD12="Ethanol",IFERROR(BD47*$C47/(SUMPRODUCT(BD$46:BD$51,$C$46:$C$51)+SUMPRODUCT(BC$53:BC$54,BD$53:BD$54)),""),IFERROR(BD47*$C47/SUMPRODUCT(BD$47:BD$54,$C$47:$C$54),""))</f>
        <v/>
      </c>
      <c r="BE60" s="119" t="str">
        <f t="shared" ref="BE60:BE67" si="67">IF(BE12="Ethanol",IFERROR(BE47*$C47/(SUMPRODUCT(BE$46:BE$51,$C$46:$C$51)+SUMPRODUCT(BD$53:BD$54,BE$53:BE$54)),""),IFERROR(BE47*$C47/SUMPRODUCT(BE$47:BE$54,$C$47:$C$54),""))</f>
        <v/>
      </c>
      <c r="BF60" s="119" t="str">
        <f t="shared" ref="BF60:BF67" si="68">IF(BF12="Ethanol",IFERROR(BF47*$C47/(SUMPRODUCT(BF$46:BF$51,$C$46:$C$51)+SUMPRODUCT(BE$53:BE$54,BF$53:BF$54)),""),IFERROR(BF47*$C47/SUMPRODUCT(BF$47:BF$54,$C$47:$C$54),""))</f>
        <v/>
      </c>
      <c r="BG60" s="119" t="str">
        <f t="shared" ref="BG60:BG67" si="69">IF(BG12="Ethanol",IFERROR(BG47*$C47/(SUMPRODUCT(BG$46:BG$51,$C$46:$C$51)+SUMPRODUCT(BF$53:BF$54,BG$53:BG$54)),""),IFERROR(BG47*$C47/SUMPRODUCT(BG$47:BG$54,$C$47:$C$54),""))</f>
        <v/>
      </c>
      <c r="BH60" s="119" t="str">
        <f t="shared" ref="BH60:BH67" si="70">IF(BH12="Ethanol",IFERROR(BH47*$C47/(SUMPRODUCT(BH$46:BH$51,$C$46:$C$51)+SUMPRODUCT(BG$53:BG$54,BH$53:BH$54)),""),IFERROR(BH47*$C47/SUMPRODUCT(BH$47:BH$54,$C$47:$C$54),""))</f>
        <v/>
      </c>
      <c r="BI60" s="119" t="str">
        <f t="shared" ref="BI60:BI67" si="71">IF(BI12="Ethanol",IFERROR(BI47*$C47/(SUMPRODUCT(BI$46:BI$51,$C$46:$C$51)+SUMPRODUCT(BH$53:BH$54,BI$53:BI$54)),""),IFERROR(BI47*$C47/SUMPRODUCT(BI$47:BI$54,$C$47:$C$54),""))</f>
        <v/>
      </c>
      <c r="BJ60" s="119" t="str">
        <f t="shared" ref="BJ60:BJ67" si="72">IF(BJ12="Ethanol",IFERROR(BJ47*$C47/(SUMPRODUCT(BJ$46:BJ$51,$C$46:$C$51)+SUMPRODUCT(BI$53:BI$54,BJ$53:BJ$54)),""),IFERROR(BJ47*$C47/SUMPRODUCT(BJ$47:BJ$54,$C$47:$C$54),""))</f>
        <v/>
      </c>
      <c r="BK60" s="119" t="str">
        <f t="shared" ref="BK60:BK67" si="73">IF(BK12="Ethanol",IFERROR(BK47*$C47/(SUMPRODUCT(BK$46:BK$51,$C$46:$C$51)+SUMPRODUCT(BJ$53:BJ$54,BK$53:BK$54)),""),IFERROR(BK47*$C47/SUMPRODUCT(BK$47:BK$54,$C$47:$C$54),""))</f>
        <v/>
      </c>
      <c r="BL60" s="119" t="str">
        <f t="shared" ref="BL60:BL67" si="74">IF(BL12="Ethanol",IFERROR(BL47*$C47/(SUMPRODUCT(BL$46:BL$51,$C$46:$C$51)+SUMPRODUCT(BK$53:BK$54,BL$53:BL$54)),""),IFERROR(BL47*$C47/SUMPRODUCT(BL$47:BL$54,$C$47:$C$54),""))</f>
        <v/>
      </c>
      <c r="BM60" s="119" t="str">
        <f t="shared" ref="BM60:BM67" si="75">IF(BM12="Ethanol",IFERROR(BM47*$C47/(SUMPRODUCT(BM$46:BM$51,$C$46:$C$51)+SUMPRODUCT(BL$53:BL$54,BM$53:BM$54)),""),IFERROR(BM47*$C47/SUMPRODUCT(BM$47:BM$54,$C$47:$C$54),""))</f>
        <v/>
      </c>
      <c r="BN60" s="119" t="str">
        <f t="shared" ref="BN60:BN67" si="76">IF(BN12="Ethanol",IFERROR(BN47*$C47/(SUMPRODUCT(BN$46:BN$51,$C$46:$C$51)+SUMPRODUCT(BM$53:BM$54,BN$53:BN$54)),""),IFERROR(BN47*$C47/SUMPRODUCT(BN$47:BN$54,$C$47:$C$54),""))</f>
        <v/>
      </c>
      <c r="BO60" s="119" t="str">
        <f t="shared" ref="BO60:BO67" si="77">IF(BO12="Ethanol",IFERROR(BO47*$C47/(SUMPRODUCT(BO$46:BO$51,$C$46:$C$51)+SUMPRODUCT(BN$53:BN$54,BO$53:BO$54)),""),IFERROR(BO47*$C47/SUMPRODUCT(BO$47:BO$54,$C$47:$C$54),""))</f>
        <v/>
      </c>
      <c r="BP60" s="119" t="str">
        <f t="shared" ref="BP60:BP67" si="78">IF(BP12="Ethanol",IFERROR(BP47*$C47/(SUMPRODUCT(BP$46:BP$51,$C$46:$C$51)+SUMPRODUCT(BO$53:BO$54,BP$53:BP$54)),""),IFERROR(BP47*$C47/SUMPRODUCT(BP$47:BP$54,$C$47:$C$54),""))</f>
        <v/>
      </c>
      <c r="BQ60" s="119" t="str">
        <f t="shared" ref="BQ60:DI60" si="79">IFERROR(BQ52*$C52/SUMPRODUCT(BQ$46:BQ$53,$C$46:$C$53),"")</f>
        <v/>
      </c>
      <c r="BR60" s="119" t="str">
        <f t="shared" si="79"/>
        <v/>
      </c>
      <c r="BS60" s="119" t="str">
        <f t="shared" si="79"/>
        <v/>
      </c>
      <c r="BT60" s="119" t="str">
        <f t="shared" si="79"/>
        <v/>
      </c>
      <c r="BU60" s="119" t="str">
        <f t="shared" si="79"/>
        <v/>
      </c>
      <c r="BV60" s="119">
        <f t="shared" si="79"/>
        <v>8.178023587932215E-2</v>
      </c>
      <c r="BW60" s="119">
        <f t="shared" si="79"/>
        <v>0.16627312074675499</v>
      </c>
      <c r="BX60" s="119" t="str">
        <f t="shared" si="79"/>
        <v/>
      </c>
      <c r="BY60" s="119" t="str">
        <f t="shared" si="79"/>
        <v/>
      </c>
      <c r="BZ60" s="119" t="str">
        <f t="shared" si="79"/>
        <v/>
      </c>
      <c r="CA60" s="119">
        <f t="shared" si="79"/>
        <v>4.7181882191082561E-2</v>
      </c>
      <c r="CB60" s="119">
        <f t="shared" si="79"/>
        <v>8.7856140235462288E-2</v>
      </c>
      <c r="CC60" s="119">
        <f t="shared" si="79"/>
        <v>6.4837064185656684E-2</v>
      </c>
      <c r="CD60" s="119">
        <f t="shared" si="79"/>
        <v>0.10435879060278461</v>
      </c>
      <c r="CE60" s="119">
        <f t="shared" si="79"/>
        <v>0.10473491650399919</v>
      </c>
      <c r="CF60" s="119">
        <f t="shared" si="79"/>
        <v>9.3045220866852865E-2</v>
      </c>
      <c r="CG60" s="119">
        <f t="shared" si="79"/>
        <v>8.2256178634755511E-2</v>
      </c>
      <c r="CH60" s="119">
        <f t="shared" si="79"/>
        <v>4.7762200977410491E-2</v>
      </c>
      <c r="CI60" s="119">
        <f t="shared" si="79"/>
        <v>4.6408967967529989E-2</v>
      </c>
      <c r="CJ60" s="119" t="str">
        <f t="shared" si="79"/>
        <v/>
      </c>
      <c r="CK60" s="119">
        <f t="shared" si="79"/>
        <v>0.13261838508682733</v>
      </c>
      <c r="CL60" s="119">
        <f t="shared" si="79"/>
        <v>8.459569650842709E-2</v>
      </c>
      <c r="CM60" s="119">
        <f t="shared" si="79"/>
        <v>0.11596020542498199</v>
      </c>
      <c r="CN60" s="119">
        <f t="shared" si="79"/>
        <v>0.10218465741880389</v>
      </c>
      <c r="CO60" s="119">
        <f t="shared" si="79"/>
        <v>7.0808280371905008E-2</v>
      </c>
      <c r="CP60" s="119">
        <f t="shared" si="79"/>
        <v>5.3276520992220328E-2</v>
      </c>
      <c r="CQ60" s="119">
        <f t="shared" si="79"/>
        <v>0.10675210608610955</v>
      </c>
      <c r="CR60" s="119">
        <f t="shared" si="79"/>
        <v>0.11061586573714006</v>
      </c>
      <c r="CS60" s="119">
        <f t="shared" si="79"/>
        <v>8.3912123889185147E-2</v>
      </c>
      <c r="CT60" s="119">
        <f t="shared" si="79"/>
        <v>0.12505678173124338</v>
      </c>
      <c r="CU60" s="119">
        <f t="shared" si="79"/>
        <v>0.1154404000623678</v>
      </c>
      <c r="CV60" s="119">
        <f t="shared" si="79"/>
        <v>7.788266667147252E-2</v>
      </c>
      <c r="CW60" s="119">
        <f t="shared" si="79"/>
        <v>5.4703002055748295E-2</v>
      </c>
      <c r="CX60" s="119">
        <f t="shared" si="79"/>
        <v>7.4970959218972011E-2</v>
      </c>
      <c r="CY60" s="119">
        <f t="shared" si="79"/>
        <v>0.11072152926952759</v>
      </c>
      <c r="CZ60" s="119">
        <f t="shared" si="79"/>
        <v>0.10290170262072669</v>
      </c>
      <c r="DA60" s="119">
        <f t="shared" si="79"/>
        <v>0.10585677170746415</v>
      </c>
      <c r="DB60" s="119" t="str">
        <f t="shared" si="79"/>
        <v/>
      </c>
      <c r="DC60" s="119">
        <f t="shared" si="79"/>
        <v>0.10019995512452062</v>
      </c>
      <c r="DD60" s="119">
        <f t="shared" si="79"/>
        <v>0.10550232558523127</v>
      </c>
      <c r="DE60" s="119">
        <f t="shared" si="79"/>
        <v>0.12065589141184077</v>
      </c>
      <c r="DF60" s="119">
        <f t="shared" si="79"/>
        <v>0.1325708469794705</v>
      </c>
      <c r="DG60" s="119">
        <f t="shared" si="79"/>
        <v>0.11882075455960982</v>
      </c>
      <c r="DH60" s="119">
        <f t="shared" si="79"/>
        <v>0.10744613712734964</v>
      </c>
      <c r="DI60" s="119">
        <f t="shared" si="79"/>
        <v>9.6168213908698952E-2</v>
      </c>
      <c r="DJ60" s="119" t="str">
        <f t="shared" ref="DJ60:DN60" si="80">IFERROR(DJ52*$C52/SUMPRODUCT(DJ$46:DJ$53,$C$46:$C$53),"")</f>
        <v/>
      </c>
      <c r="DK60" s="119" t="str">
        <f t="shared" si="80"/>
        <v/>
      </c>
      <c r="DL60" s="119" t="str">
        <f t="shared" si="80"/>
        <v/>
      </c>
      <c r="DM60" s="119" t="str">
        <f t="shared" si="80"/>
        <v/>
      </c>
      <c r="DN60" s="119" t="str">
        <f t="shared" si="80"/>
        <v/>
      </c>
      <c r="DO60" s="119" t="str">
        <f t="shared" ref="DO60:DS60" si="81">IFERROR(DO52*$C52/SUMPRODUCT(DO$46:DO$53,$C$46:$C$53),"")</f>
        <v/>
      </c>
      <c r="DP60" s="119" t="str">
        <f t="shared" si="81"/>
        <v/>
      </c>
      <c r="DQ60" s="119" t="str">
        <f t="shared" si="81"/>
        <v/>
      </c>
      <c r="DR60" s="119" t="str">
        <f t="shared" si="81"/>
        <v/>
      </c>
      <c r="DS60" s="119" t="str">
        <f t="shared" si="81"/>
        <v/>
      </c>
      <c r="DT60" s="119" t="str">
        <f t="shared" ref="DT60:DX60" si="82">IFERROR(DT52*$C52/SUMPRODUCT(DT$46:DT$53,$C$46:$C$53),"")</f>
        <v/>
      </c>
      <c r="DU60" s="119" t="str">
        <f t="shared" si="82"/>
        <v/>
      </c>
      <c r="DV60" s="119" t="str">
        <f t="shared" si="82"/>
        <v/>
      </c>
      <c r="DW60" s="119" t="str">
        <f t="shared" si="82"/>
        <v/>
      </c>
      <c r="DX60" s="119" t="str">
        <f t="shared" si="82"/>
        <v/>
      </c>
      <c r="DZ60" s="50" t="s">
        <v>71</v>
      </c>
      <c r="EA60" s="121" t="str">
        <f t="shared" ref="EA60:EI64" si="83">IF(EA12="Ethanol",IFERROR(EA47*$C47/(SUMPRODUCT(EA$46:EA$51,$C$46:$C$51)+SUMPRODUCT(DZ$53:DZ$54,EA$53:EA$54)),""),IFERROR(EA47*$C47/SUMPRODUCT(EA$47:EA$54,$C$47:$C$54),""))</f>
        <v/>
      </c>
      <c r="EB60" s="121" t="str">
        <f t="shared" si="83"/>
        <v/>
      </c>
      <c r="EC60" s="121" t="str">
        <f t="shared" si="83"/>
        <v/>
      </c>
      <c r="ED60" s="121" t="str">
        <f t="shared" si="83"/>
        <v/>
      </c>
      <c r="EE60" s="121">
        <f t="shared" si="83"/>
        <v>1</v>
      </c>
      <c r="EF60" s="121" t="str">
        <f t="shared" si="83"/>
        <v/>
      </c>
      <c r="EG60" s="121">
        <f t="shared" si="83"/>
        <v>1</v>
      </c>
      <c r="EH60" s="121" t="str">
        <f t="shared" si="83"/>
        <v/>
      </c>
      <c r="EI60" s="121">
        <f t="shared" si="83"/>
        <v>0.49878014961326672</v>
      </c>
      <c r="EJ60" s="121" t="str">
        <f t="shared" ref="EJ60:EJ67" si="84">IF(EJ12="Ethanol",IFERROR(EJ47*$C47/(SUMPRODUCT(EJ$46:EJ$51,$C$46:$C$51)+SUMPRODUCT(EI$53:EI$54,EJ$53:EJ$54)),""),IFERROR(EJ47*$C47/SUMPRODUCT(EJ$47:EJ$54,$C$47:$C$54),""))</f>
        <v/>
      </c>
      <c r="EK60" s="121" t="str">
        <f t="shared" ref="EK60:EK67" si="85">IF(EK12="Ethanol",IFERROR(EK47*$C47/(SUMPRODUCT(EK$46:EK$51,$C$46:$C$51)+SUMPRODUCT(EJ$53:EJ$54,EK$53:EK$54)),""),IFERROR(EK47*$C47/SUMPRODUCT(EK$47:EK$54,$C$47:$C$54),""))</f>
        <v/>
      </c>
      <c r="EL60" s="121" t="str">
        <f t="shared" ref="EL60:EL67" si="86">IF(EL12="Ethanol",IFERROR(EL47*$C47/(SUMPRODUCT(EL$46:EL$51,$C$46:$C$51)+SUMPRODUCT(EK$53:EK$54,EL$53:EL$54)),""),IFERROR(EL47*$C47/SUMPRODUCT(EL$47:EL$54,$C$47:$C$54),""))</f>
        <v/>
      </c>
      <c r="EM60" s="121" t="str">
        <f t="shared" ref="EM60:EM67" si="87">IF(EM12="Ethanol",IFERROR(EM47*$C47/(SUMPRODUCT(EM$46:EM$51,$C$46:$C$51)+SUMPRODUCT(EL$53:EL$54,EM$53:EM$54)),""),IFERROR(EM47*$C47/SUMPRODUCT(EM$47:EM$54,$C$47:$C$54),""))</f>
        <v/>
      </c>
      <c r="EN60" s="121"/>
      <c r="EO60" s="121"/>
      <c r="EP60" s="121"/>
    </row>
    <row r="61" spans="1:146" x14ac:dyDescent="0.2">
      <c r="B61" s="50" t="s">
        <v>70</v>
      </c>
      <c r="C61" s="78"/>
      <c r="D61" s="119">
        <f>IF(D13="Ethanol",IFERROR(D48*$C48/(SUMPRODUCT(D$46:D$51,$C$46:$C$51)+SUMPRODUCT(C$53:C$54,D$53:D$54)),""),IFERROR(D48*$C48/SUMPRODUCT(D$47:D$54,$C$47:$C$54),""))</f>
        <v>0.72200150335040958</v>
      </c>
      <c r="E61" s="119">
        <f t="shared" si="57"/>
        <v>0.74292899227115006</v>
      </c>
      <c r="F61" s="119">
        <f t="shared" si="57"/>
        <v>0.72907338664319532</v>
      </c>
      <c r="G61" s="119">
        <f t="shared" si="57"/>
        <v>0.76073066055052696</v>
      </c>
      <c r="H61" s="119">
        <f t="shared" si="57"/>
        <v>0.74120946529530152</v>
      </c>
      <c r="I61" s="119">
        <f>IF(I13="Ethanol",IFERROR(I48*$C48/(SUMPRODUCT(I$46:I$51,$C$46:$C$51)+SUMPRODUCT(#REF!,I$53:I$54)),""),IFERROR(I48*$C48/SUMPRODUCT(I$47:I$54,$C$47:$C$54),""))</f>
        <v>0.80787458509482712</v>
      </c>
      <c r="J61" s="119">
        <f t="shared" si="57"/>
        <v>0.84512144201499384</v>
      </c>
      <c r="K61" s="119">
        <f t="shared" si="57"/>
        <v>0.85202973362488932</v>
      </c>
      <c r="L61" s="119">
        <f t="shared" si="57"/>
        <v>0.8591179293096326</v>
      </c>
      <c r="M61" s="119">
        <f t="shared" si="57"/>
        <v>0.76852709815831033</v>
      </c>
      <c r="N61" s="119" t="str">
        <f>IF(N13="Ethanol",IFERROR(N48*$C48/(SUMPRODUCT(N$46:N$51,$C$46:$C$51)+SUMPRODUCT(#REF!,N$53:N$54)),""),IFERROR(N48*$C48/SUMPRODUCT(N$47:N$54,$C$47:$C$54),""))</f>
        <v/>
      </c>
      <c r="O61" s="119" t="str">
        <f t="shared" si="57"/>
        <v/>
      </c>
      <c r="P61" s="119" t="str">
        <f t="shared" si="57"/>
        <v/>
      </c>
      <c r="Q61" s="119" t="str">
        <f t="shared" si="57"/>
        <v/>
      </c>
      <c r="R61" s="119" t="str">
        <f t="shared" si="57"/>
        <v/>
      </c>
      <c r="S61" s="119">
        <f>IF(S13="Ethanol",IFERROR(S48*$C48/(SUMPRODUCT(S$46:S$51,$C$46:$C$51)+SUMPRODUCT(#REF!,S$53:S$54)),""),IFERROR(S48*$C48/SUMPRODUCT(S$47:S$54,$C$47:$C$54),""))</f>
        <v>0.67758005531541288</v>
      </c>
      <c r="T61" s="119">
        <f t="shared" si="58"/>
        <v>0.68469232998311902</v>
      </c>
      <c r="U61" s="119">
        <f t="shared" si="58"/>
        <v>0.68047874299071631</v>
      </c>
      <c r="V61" s="119">
        <f t="shared" si="58"/>
        <v>0.68447246039340248</v>
      </c>
      <c r="W61" s="119">
        <f t="shared" si="58"/>
        <v>0.68024537329036805</v>
      </c>
      <c r="X61" s="119" t="str">
        <f t="shared" si="58"/>
        <v/>
      </c>
      <c r="Y61" s="119" t="str">
        <f t="shared" si="58"/>
        <v/>
      </c>
      <c r="Z61" s="119" t="str">
        <f t="shared" si="58"/>
        <v/>
      </c>
      <c r="AA61" s="119" t="str">
        <f t="shared" si="58"/>
        <v/>
      </c>
      <c r="AB61" s="119" t="str">
        <f t="shared" si="58"/>
        <v/>
      </c>
      <c r="AC61" s="119">
        <f t="shared" si="58"/>
        <v>0.6517711646209674</v>
      </c>
      <c r="AD61" s="119">
        <f t="shared" si="58"/>
        <v>0.65671061427692468</v>
      </c>
      <c r="AE61" s="119">
        <f t="shared" si="58"/>
        <v>0.65630502239131883</v>
      </c>
      <c r="AF61" s="119">
        <f t="shared" si="58"/>
        <v>0.65671061427692468</v>
      </c>
      <c r="AG61" s="119">
        <f t="shared" si="58"/>
        <v>0.65630502239131883</v>
      </c>
      <c r="AH61" s="119" t="str">
        <f t="shared" si="58"/>
        <v/>
      </c>
      <c r="AI61" s="119" t="str">
        <f t="shared" si="58"/>
        <v/>
      </c>
      <c r="AJ61" s="119" t="str">
        <f t="shared" si="58"/>
        <v/>
      </c>
      <c r="AK61" s="119" t="str">
        <f t="shared" si="58"/>
        <v/>
      </c>
      <c r="AL61" s="119" t="str">
        <f t="shared" si="58"/>
        <v/>
      </c>
      <c r="AM61" s="119" t="str">
        <f t="shared" si="58"/>
        <v/>
      </c>
      <c r="AN61" s="119" t="str">
        <f t="shared" si="58"/>
        <v/>
      </c>
      <c r="AO61" s="119" t="str">
        <f t="shared" si="58"/>
        <v/>
      </c>
      <c r="AP61" s="119" t="str">
        <f t="shared" si="58"/>
        <v/>
      </c>
      <c r="AQ61" s="119" t="str">
        <f t="shared" si="58"/>
        <v/>
      </c>
      <c r="AR61" s="119">
        <f t="shared" si="58"/>
        <v>0.50128117044933451</v>
      </c>
      <c r="AS61" s="119">
        <f t="shared" si="58"/>
        <v>0.50126298045551376</v>
      </c>
      <c r="AT61" s="119">
        <f t="shared" si="58"/>
        <v>0.50114607535464128</v>
      </c>
      <c r="AU61" s="119">
        <f t="shared" si="58"/>
        <v>0.50126298045551376</v>
      </c>
      <c r="AV61" s="119">
        <f t="shared" si="58"/>
        <v>0.50114607535464128</v>
      </c>
      <c r="AW61" s="119" t="str">
        <f t="shared" si="59"/>
        <v/>
      </c>
      <c r="AX61" s="119" t="str">
        <f t="shared" si="60"/>
        <v/>
      </c>
      <c r="AY61" s="119" t="str">
        <f t="shared" si="61"/>
        <v/>
      </c>
      <c r="AZ61" s="119" t="str">
        <f t="shared" si="62"/>
        <v/>
      </c>
      <c r="BA61" s="119" t="str">
        <f t="shared" si="63"/>
        <v/>
      </c>
      <c r="BB61" s="119" t="str">
        <f t="shared" si="64"/>
        <v/>
      </c>
      <c r="BC61" s="119" t="str">
        <f t="shared" si="65"/>
        <v/>
      </c>
      <c r="BD61" s="119" t="str">
        <f t="shared" si="66"/>
        <v/>
      </c>
      <c r="BE61" s="119" t="str">
        <f t="shared" si="67"/>
        <v/>
      </c>
      <c r="BF61" s="119" t="str">
        <f t="shared" si="68"/>
        <v/>
      </c>
      <c r="BG61" s="119" t="str">
        <f t="shared" si="69"/>
        <v/>
      </c>
      <c r="BH61" s="119" t="str">
        <f t="shared" si="70"/>
        <v/>
      </c>
      <c r="BI61" s="119" t="str">
        <f t="shared" si="71"/>
        <v/>
      </c>
      <c r="BJ61" s="119" t="str">
        <f t="shared" si="72"/>
        <v/>
      </c>
      <c r="BK61" s="119" t="str">
        <f t="shared" si="73"/>
        <v/>
      </c>
      <c r="BL61" s="119" t="str">
        <f t="shared" si="74"/>
        <v/>
      </c>
      <c r="BM61" s="119" t="str">
        <f t="shared" si="75"/>
        <v/>
      </c>
      <c r="BN61" s="119" t="str">
        <f t="shared" si="76"/>
        <v/>
      </c>
      <c r="BO61" s="119" t="str">
        <f t="shared" si="77"/>
        <v/>
      </c>
      <c r="BP61" s="119" t="str">
        <f t="shared" si="78"/>
        <v/>
      </c>
      <c r="BQ61" s="119">
        <f t="shared" ref="BQ61:DI61" si="88">IFERROR(BQ46*$C46/SUMPRODUCT(BQ$46:BQ$53,$C$46:$C$53),"")</f>
        <v>9.4133962819163489E-2</v>
      </c>
      <c r="BR61" s="119">
        <f t="shared" si="88"/>
        <v>0.169620307057463</v>
      </c>
      <c r="BS61" s="119">
        <f t="shared" si="88"/>
        <v>0.17444042651607314</v>
      </c>
      <c r="BT61" s="119">
        <f t="shared" si="88"/>
        <v>0.17480337009849187</v>
      </c>
      <c r="BU61" s="119">
        <f t="shared" si="88"/>
        <v>0.26549278776712659</v>
      </c>
      <c r="BV61" s="119">
        <f t="shared" si="88"/>
        <v>7.6956513997021136E-2</v>
      </c>
      <c r="BW61" s="119">
        <f t="shared" si="88"/>
        <v>4.4012650765559394E-2</v>
      </c>
      <c r="BX61" s="119">
        <f t="shared" si="88"/>
        <v>6.2805400409748774E-2</v>
      </c>
      <c r="BY61" s="119">
        <f t="shared" si="88"/>
        <v>0.10400102593309075</v>
      </c>
      <c r="BZ61" s="119">
        <f t="shared" si="88"/>
        <v>9.3210837881260084E-2</v>
      </c>
      <c r="CA61" s="119">
        <f t="shared" si="88"/>
        <v>6.502749921627772E-2</v>
      </c>
      <c r="CB61" s="119">
        <f t="shared" si="88"/>
        <v>7.1958014311361618E-2</v>
      </c>
      <c r="CC61" s="119">
        <f t="shared" si="88"/>
        <v>6.0347961208656452E-2</v>
      </c>
      <c r="CD61" s="119">
        <f t="shared" si="88"/>
        <v>9.3144984951194748E-2</v>
      </c>
      <c r="CE61" s="119">
        <f t="shared" si="88"/>
        <v>0.10683970978766687</v>
      </c>
      <c r="CF61" s="119">
        <f t="shared" si="88"/>
        <v>0.12786503916868949</v>
      </c>
      <c r="CG61" s="119">
        <f t="shared" si="88"/>
        <v>0.13456420242075748</v>
      </c>
      <c r="CH61" s="119">
        <f t="shared" si="88"/>
        <v>8.9229011239839839E-2</v>
      </c>
      <c r="CI61" s="119">
        <f t="shared" si="88"/>
        <v>0.1337937113491531</v>
      </c>
      <c r="CJ61" s="119">
        <f t="shared" si="88"/>
        <v>0.11795484422340337</v>
      </c>
      <c r="CK61" s="119">
        <f t="shared" si="88"/>
        <v>0.10781969387377502</v>
      </c>
      <c r="CL61" s="119">
        <f t="shared" si="88"/>
        <v>9.0598027074871898E-2</v>
      </c>
      <c r="CM61" s="119">
        <f t="shared" si="88"/>
        <v>0.10231604104038307</v>
      </c>
      <c r="CN61" s="119">
        <f t="shared" si="88"/>
        <v>0.16145093400132818</v>
      </c>
      <c r="CO61" s="119">
        <f t="shared" si="88"/>
        <v>0.11722810166993167</v>
      </c>
      <c r="CP61" s="119">
        <f t="shared" si="88"/>
        <v>0.14418361727980983</v>
      </c>
      <c r="CQ61" s="119">
        <f t="shared" si="88"/>
        <v>0.13576174981164571</v>
      </c>
      <c r="CR61" s="119">
        <f t="shared" si="88"/>
        <v>0.11831098585115986</v>
      </c>
      <c r="CS61" s="119">
        <f t="shared" si="88"/>
        <v>0.15366412220750167</v>
      </c>
      <c r="CT61" s="119">
        <f t="shared" si="88"/>
        <v>0.10642745755619536</v>
      </c>
      <c r="CU61" s="119">
        <f t="shared" si="88"/>
        <v>0.13082078185569196</v>
      </c>
      <c r="CV61" s="119">
        <f t="shared" si="88"/>
        <v>0.11777198076885294</v>
      </c>
      <c r="CW61" s="119">
        <f t="shared" si="88"/>
        <v>0.12478403595754858</v>
      </c>
      <c r="CX61" s="119">
        <f t="shared" si="88"/>
        <v>0.16566271830566795</v>
      </c>
      <c r="CY61" s="119">
        <f t="shared" si="88"/>
        <v>0.1154619241244441</v>
      </c>
      <c r="CZ61" s="119">
        <f t="shared" si="88"/>
        <v>0.127243748096563</v>
      </c>
      <c r="DA61" s="119">
        <f t="shared" si="88"/>
        <v>0.13741292495726215</v>
      </c>
      <c r="DB61" s="119">
        <f t="shared" si="88"/>
        <v>0.14471901350308652</v>
      </c>
      <c r="DC61" s="119">
        <f t="shared" si="88"/>
        <v>0.13046051703565439</v>
      </c>
      <c r="DD61" s="119">
        <f t="shared" si="88"/>
        <v>0.13667164794793557</v>
      </c>
      <c r="DE61" s="119">
        <f t="shared" si="88"/>
        <v>0.14438357336495411</v>
      </c>
      <c r="DF61" s="119">
        <f t="shared" si="88"/>
        <v>0.14156854217583772</v>
      </c>
      <c r="DG61" s="119">
        <f t="shared" si="88"/>
        <v>0.13633168255522385</v>
      </c>
      <c r="DH61" s="119">
        <f t="shared" si="88"/>
        <v>0.14025515663288807</v>
      </c>
      <c r="DI61" s="119">
        <f t="shared" si="88"/>
        <v>0.1713645947255342</v>
      </c>
      <c r="DJ61" s="119" t="str">
        <f t="shared" ref="DJ61:DN61" si="89">IFERROR(DJ46*$C46/SUMPRODUCT(DJ$46:DJ$53,$C$46:$C$53),"")</f>
        <v/>
      </c>
      <c r="DK61" s="119" t="str">
        <f t="shared" si="89"/>
        <v/>
      </c>
      <c r="DL61" s="119" t="str">
        <f t="shared" si="89"/>
        <v/>
      </c>
      <c r="DM61" s="119" t="str">
        <f t="shared" si="89"/>
        <v/>
      </c>
      <c r="DN61" s="119" t="str">
        <f t="shared" si="89"/>
        <v/>
      </c>
      <c r="DO61" s="119" t="str">
        <f t="shared" ref="DO61:DS61" si="90">IFERROR(DO46*$C46/SUMPRODUCT(DO$46:DO$53,$C$46:$C$53),"")</f>
        <v/>
      </c>
      <c r="DP61" s="119" t="str">
        <f t="shared" si="90"/>
        <v/>
      </c>
      <c r="DQ61" s="119" t="str">
        <f t="shared" si="90"/>
        <v/>
      </c>
      <c r="DR61" s="119" t="str">
        <f t="shared" si="90"/>
        <v/>
      </c>
      <c r="DS61" s="119" t="str">
        <f t="shared" si="90"/>
        <v/>
      </c>
      <c r="DT61" s="119" t="str">
        <f t="shared" ref="DT61:DX61" si="91">IFERROR(DT46*$C46/SUMPRODUCT(DT$46:DT$53,$C$46:$C$53),"")</f>
        <v/>
      </c>
      <c r="DU61" s="119" t="str">
        <f t="shared" si="91"/>
        <v/>
      </c>
      <c r="DV61" s="119" t="str">
        <f t="shared" si="91"/>
        <v/>
      </c>
      <c r="DW61" s="119" t="str">
        <f t="shared" si="91"/>
        <v/>
      </c>
      <c r="DX61" s="119" t="str">
        <f t="shared" si="91"/>
        <v/>
      </c>
      <c r="DZ61" s="50" t="s">
        <v>70</v>
      </c>
      <c r="EA61" s="121">
        <f t="shared" si="83"/>
        <v>0.77430048199694168</v>
      </c>
      <c r="EB61" s="121">
        <f t="shared" si="83"/>
        <v>0.77430048199694168</v>
      </c>
      <c r="EC61" s="121" t="str">
        <f t="shared" si="83"/>
        <v/>
      </c>
      <c r="ED61" s="121">
        <f t="shared" si="83"/>
        <v>0.6814829322884941</v>
      </c>
      <c r="EE61" s="121" t="str">
        <f t="shared" si="83"/>
        <v/>
      </c>
      <c r="EF61" s="121">
        <f t="shared" si="83"/>
        <v>0.65556259163121577</v>
      </c>
      <c r="EG61" s="121" t="str">
        <f t="shared" si="83"/>
        <v/>
      </c>
      <c r="EH61" s="121" t="str">
        <f t="shared" si="83"/>
        <v/>
      </c>
      <c r="EI61" s="121">
        <f t="shared" si="83"/>
        <v>0.50121985038673322</v>
      </c>
      <c r="EJ61" s="121" t="str">
        <f t="shared" si="84"/>
        <v/>
      </c>
      <c r="EK61" s="121" t="str">
        <f t="shared" si="85"/>
        <v/>
      </c>
      <c r="EL61" s="121" t="str">
        <f t="shared" si="86"/>
        <v/>
      </c>
      <c r="EM61" s="121" t="str">
        <f t="shared" si="87"/>
        <v/>
      </c>
      <c r="EN61" s="121"/>
      <c r="EO61" s="121"/>
      <c r="EP61" s="121"/>
    </row>
    <row r="62" spans="1:146" x14ac:dyDescent="0.2">
      <c r="B62" s="49" t="s">
        <v>72</v>
      </c>
      <c r="C62" s="78"/>
      <c r="D62" s="119" t="str">
        <f t="shared" ref="D62:H67" si="92">IF(D14="Ethanol",IFERROR(D49*$C49/(SUMPRODUCT(D$46:D$51,$C$46:$C$51)+SUMPRODUCT(C$53:C$54,D$53:D$54)),""),IFERROR(D49*$C49/SUMPRODUCT(D$47:D$54,$C$47:$C$54),""))</f>
        <v/>
      </c>
      <c r="E62" s="119" t="str">
        <f t="shared" si="92"/>
        <v/>
      </c>
      <c r="F62" s="119" t="str">
        <f t="shared" si="92"/>
        <v/>
      </c>
      <c r="G62" s="119" t="str">
        <f t="shared" si="92"/>
        <v/>
      </c>
      <c r="H62" s="119" t="str">
        <f t="shared" si="92"/>
        <v/>
      </c>
      <c r="I62" s="119" t="str">
        <f>IF(I14="Ethanol",IFERROR(I49*$C49/(SUMPRODUCT(I$46:I$51,$C$46:$C$51)+SUMPRODUCT(#REF!,I$53:I$54)),""),IFERROR(I49*$C49/SUMPRODUCT(I$47:I$54,$C$47:$C$54),""))</f>
        <v/>
      </c>
      <c r="J62" s="119" t="str">
        <f t="shared" si="57"/>
        <v/>
      </c>
      <c r="K62" s="119" t="str">
        <f t="shared" si="57"/>
        <v/>
      </c>
      <c r="L62" s="119" t="str">
        <f t="shared" si="57"/>
        <v/>
      </c>
      <c r="M62" s="119" t="str">
        <f t="shared" si="57"/>
        <v/>
      </c>
      <c r="N62" s="119" t="str">
        <f>IF(N14="Ethanol",IFERROR(N49*$C49/(SUMPRODUCT(N$46:N$51,$C$46:$C$51)+SUMPRODUCT(#REF!,N$53:N$54)),""),IFERROR(N49*$C49/SUMPRODUCT(N$47:N$54,$C$47:$C$54),""))</f>
        <v/>
      </c>
      <c r="O62" s="119" t="str">
        <f t="shared" si="57"/>
        <v/>
      </c>
      <c r="P62" s="119" t="str">
        <f t="shared" si="57"/>
        <v/>
      </c>
      <c r="Q62" s="119" t="str">
        <f t="shared" si="57"/>
        <v/>
      </c>
      <c r="R62" s="119" t="str">
        <f t="shared" si="57"/>
        <v/>
      </c>
      <c r="S62" s="119" t="str">
        <f>IF(S14="Ethanol",IFERROR(S49*$C49/(SUMPRODUCT(S$46:S$51,$C$46:$C$51)+SUMPRODUCT(#REF!,S$53:S$54)),""),IFERROR(S49*$C49/SUMPRODUCT(S$47:S$54,$C$47:$C$54),""))</f>
        <v/>
      </c>
      <c r="T62" s="119" t="str">
        <f t="shared" si="58"/>
        <v/>
      </c>
      <c r="U62" s="119" t="str">
        <f t="shared" si="58"/>
        <v/>
      </c>
      <c r="V62" s="119" t="str">
        <f t="shared" si="58"/>
        <v/>
      </c>
      <c r="W62" s="119" t="str">
        <f t="shared" si="58"/>
        <v/>
      </c>
      <c r="X62" s="119" t="str">
        <f t="shared" si="58"/>
        <v/>
      </c>
      <c r="Y62" s="119" t="str">
        <f t="shared" si="58"/>
        <v/>
      </c>
      <c r="Z62" s="119" t="str">
        <f t="shared" si="58"/>
        <v/>
      </c>
      <c r="AA62" s="119" t="str">
        <f t="shared" si="58"/>
        <v/>
      </c>
      <c r="AB62" s="119" t="str">
        <f t="shared" si="58"/>
        <v/>
      </c>
      <c r="AC62" s="119" t="str">
        <f t="shared" si="58"/>
        <v/>
      </c>
      <c r="AD62" s="119" t="str">
        <f t="shared" si="58"/>
        <v/>
      </c>
      <c r="AE62" s="119" t="str">
        <f t="shared" si="58"/>
        <v/>
      </c>
      <c r="AF62" s="119" t="str">
        <f t="shared" si="58"/>
        <v/>
      </c>
      <c r="AG62" s="119" t="str">
        <f t="shared" si="58"/>
        <v/>
      </c>
      <c r="AH62" s="119" t="str">
        <f t="shared" si="58"/>
        <v/>
      </c>
      <c r="AI62" s="119" t="str">
        <f t="shared" si="58"/>
        <v/>
      </c>
      <c r="AJ62" s="119" t="str">
        <f t="shared" si="58"/>
        <v/>
      </c>
      <c r="AK62" s="119" t="str">
        <f t="shared" si="58"/>
        <v/>
      </c>
      <c r="AL62" s="119" t="str">
        <f t="shared" si="58"/>
        <v/>
      </c>
      <c r="AM62" s="119" t="str">
        <f t="shared" si="58"/>
        <v/>
      </c>
      <c r="AN62" s="119" t="str">
        <f t="shared" si="58"/>
        <v/>
      </c>
      <c r="AO62" s="119" t="str">
        <f t="shared" si="58"/>
        <v/>
      </c>
      <c r="AP62" s="119" t="str">
        <f t="shared" si="58"/>
        <v/>
      </c>
      <c r="AQ62" s="119" t="str">
        <f t="shared" si="58"/>
        <v/>
      </c>
      <c r="AR62" s="119" t="str">
        <f t="shared" si="58"/>
        <v/>
      </c>
      <c r="AS62" s="119" t="str">
        <f t="shared" si="58"/>
        <v/>
      </c>
      <c r="AT62" s="119" t="str">
        <f t="shared" si="58"/>
        <v/>
      </c>
      <c r="AU62" s="119" t="str">
        <f t="shared" si="58"/>
        <v/>
      </c>
      <c r="AV62" s="119" t="str">
        <f t="shared" si="58"/>
        <v/>
      </c>
      <c r="AW62" s="119" t="str">
        <f t="shared" si="59"/>
        <v/>
      </c>
      <c r="AX62" s="119" t="str">
        <f t="shared" si="60"/>
        <v/>
      </c>
      <c r="AY62" s="119" t="str">
        <f t="shared" si="61"/>
        <v/>
      </c>
      <c r="AZ62" s="119" t="str">
        <f t="shared" si="62"/>
        <v/>
      </c>
      <c r="BA62" s="119" t="str">
        <f t="shared" si="63"/>
        <v/>
      </c>
      <c r="BB62" s="119" t="str">
        <f t="shared" si="64"/>
        <v/>
      </c>
      <c r="BC62" s="119" t="str">
        <f t="shared" si="65"/>
        <v/>
      </c>
      <c r="BD62" s="119" t="str">
        <f t="shared" si="66"/>
        <v/>
      </c>
      <c r="BE62" s="119" t="str">
        <f t="shared" si="67"/>
        <v/>
      </c>
      <c r="BF62" s="119" t="str">
        <f t="shared" si="68"/>
        <v/>
      </c>
      <c r="BG62" s="119" t="str">
        <f t="shared" si="69"/>
        <v/>
      </c>
      <c r="BH62" s="119" t="str">
        <f t="shared" si="70"/>
        <v/>
      </c>
      <c r="BI62" s="119" t="str">
        <f t="shared" si="71"/>
        <v/>
      </c>
      <c r="BJ62" s="119" t="str">
        <f t="shared" si="72"/>
        <v/>
      </c>
      <c r="BK62" s="119" t="str">
        <f t="shared" si="73"/>
        <v/>
      </c>
      <c r="BL62" s="119" t="str">
        <f t="shared" si="74"/>
        <v/>
      </c>
      <c r="BM62" s="119" t="str">
        <f t="shared" si="75"/>
        <v/>
      </c>
      <c r="BN62" s="119" t="str">
        <f t="shared" si="76"/>
        <v/>
      </c>
      <c r="BO62" s="119" t="str">
        <f t="shared" si="77"/>
        <v/>
      </c>
      <c r="BP62" s="119" t="str">
        <f t="shared" si="78"/>
        <v/>
      </c>
      <c r="BQ62" s="119" t="str">
        <f t="shared" ref="BQ62:DI62" si="93">IFERROR(BQ50*$C50/SUMPRODUCT(BQ$46:BQ$53,$C$46:$C$53),"")</f>
        <v/>
      </c>
      <c r="BR62" s="119" t="str">
        <f t="shared" si="93"/>
        <v/>
      </c>
      <c r="BS62" s="119" t="str">
        <f t="shared" si="93"/>
        <v/>
      </c>
      <c r="BT62" s="119" t="str">
        <f t="shared" si="93"/>
        <v/>
      </c>
      <c r="BU62" s="119" t="str">
        <f t="shared" si="93"/>
        <v/>
      </c>
      <c r="BV62" s="119">
        <f t="shared" si="93"/>
        <v>1.4927342491451763E-2</v>
      </c>
      <c r="BW62" s="119">
        <f t="shared" si="93"/>
        <v>1.1095174518497156E-2</v>
      </c>
      <c r="BX62" s="119">
        <f t="shared" si="93"/>
        <v>9.4824312797610801E-3</v>
      </c>
      <c r="BY62" s="119">
        <f t="shared" si="93"/>
        <v>4.9397441283330457E-2</v>
      </c>
      <c r="BZ62" s="119" t="str">
        <f t="shared" si="93"/>
        <v/>
      </c>
      <c r="CA62" s="119">
        <f t="shared" si="93"/>
        <v>7.2526805936048442E-3</v>
      </c>
      <c r="CB62" s="119">
        <f t="shared" si="93"/>
        <v>2.5204852623997558E-2</v>
      </c>
      <c r="CC62" s="119">
        <f t="shared" si="93"/>
        <v>2.9859119274688962E-2</v>
      </c>
      <c r="CD62" s="119" t="str">
        <f t="shared" si="93"/>
        <v/>
      </c>
      <c r="CE62" s="119">
        <f t="shared" si="93"/>
        <v>5.9796853432086206E-3</v>
      </c>
      <c r="CF62" s="119">
        <f t="shared" si="93"/>
        <v>9.0612926862242409E-3</v>
      </c>
      <c r="CG62" s="119" t="str">
        <f t="shared" si="93"/>
        <v/>
      </c>
      <c r="CH62" s="119" t="str">
        <f t="shared" si="93"/>
        <v/>
      </c>
      <c r="CI62" s="119" t="str">
        <f t="shared" si="93"/>
        <v/>
      </c>
      <c r="CJ62" s="119" t="str">
        <f t="shared" si="93"/>
        <v/>
      </c>
      <c r="CK62" s="119" t="str">
        <f t="shared" si="93"/>
        <v/>
      </c>
      <c r="CL62" s="119" t="str">
        <f t="shared" si="93"/>
        <v/>
      </c>
      <c r="CM62" s="119" t="str">
        <f t="shared" si="93"/>
        <v/>
      </c>
      <c r="CN62" s="119" t="str">
        <f t="shared" si="93"/>
        <v/>
      </c>
      <c r="CO62" s="119" t="str">
        <f t="shared" si="93"/>
        <v/>
      </c>
      <c r="CP62" s="119" t="str">
        <f t="shared" si="93"/>
        <v/>
      </c>
      <c r="CQ62" s="119" t="str">
        <f t="shared" si="93"/>
        <v/>
      </c>
      <c r="CR62" s="119" t="str">
        <f t="shared" si="93"/>
        <v/>
      </c>
      <c r="CS62" s="119" t="str">
        <f t="shared" si="93"/>
        <v/>
      </c>
      <c r="CT62" s="119" t="str">
        <f t="shared" si="93"/>
        <v/>
      </c>
      <c r="CU62" s="119" t="str">
        <f t="shared" si="93"/>
        <v/>
      </c>
      <c r="CV62" s="119" t="str">
        <f t="shared" si="93"/>
        <v/>
      </c>
      <c r="CW62" s="119" t="str">
        <f t="shared" si="93"/>
        <v/>
      </c>
      <c r="CX62" s="119" t="str">
        <f t="shared" si="93"/>
        <v/>
      </c>
      <c r="CY62" s="119" t="str">
        <f t="shared" si="93"/>
        <v/>
      </c>
      <c r="CZ62" s="119" t="str">
        <f t="shared" si="93"/>
        <v/>
      </c>
      <c r="DA62" s="119" t="str">
        <f t="shared" si="93"/>
        <v/>
      </c>
      <c r="DB62" s="119" t="str">
        <f t="shared" si="93"/>
        <v/>
      </c>
      <c r="DC62" s="119" t="str">
        <f t="shared" si="93"/>
        <v/>
      </c>
      <c r="DD62" s="119" t="str">
        <f t="shared" si="93"/>
        <v/>
      </c>
      <c r="DE62" s="119" t="str">
        <f t="shared" si="93"/>
        <v/>
      </c>
      <c r="DF62" s="119" t="str">
        <f t="shared" si="93"/>
        <v/>
      </c>
      <c r="DG62" s="119" t="str">
        <f t="shared" si="93"/>
        <v/>
      </c>
      <c r="DH62" s="119" t="str">
        <f t="shared" si="93"/>
        <v/>
      </c>
      <c r="DI62" s="119" t="str">
        <f t="shared" si="93"/>
        <v/>
      </c>
      <c r="DJ62" s="119" t="str">
        <f t="shared" ref="DJ62:DN62" si="94">IFERROR(DJ50*$C50/SUMPRODUCT(DJ$46:DJ$53,$C$46:$C$53),"")</f>
        <v/>
      </c>
      <c r="DK62" s="119" t="str">
        <f t="shared" si="94"/>
        <v/>
      </c>
      <c r="DL62" s="119" t="str">
        <f t="shared" si="94"/>
        <v/>
      </c>
      <c r="DM62" s="119" t="str">
        <f t="shared" si="94"/>
        <v/>
      </c>
      <c r="DN62" s="119" t="str">
        <f t="shared" si="94"/>
        <v/>
      </c>
      <c r="DO62" s="119" t="str">
        <f t="shared" ref="DO62:DS62" si="95">IFERROR(DO50*$C50/SUMPRODUCT(DO$46:DO$53,$C$46:$C$53),"")</f>
        <v/>
      </c>
      <c r="DP62" s="119" t="str">
        <f t="shared" si="95"/>
        <v/>
      </c>
      <c r="DQ62" s="119" t="str">
        <f t="shared" si="95"/>
        <v/>
      </c>
      <c r="DR62" s="119" t="str">
        <f t="shared" si="95"/>
        <v/>
      </c>
      <c r="DS62" s="119" t="str">
        <f t="shared" si="95"/>
        <v/>
      </c>
      <c r="DT62" s="119" t="str">
        <f t="shared" ref="DT62:DX62" si="96">IFERROR(DT50*$C50/SUMPRODUCT(DT$46:DT$53,$C$46:$C$53),"")</f>
        <v/>
      </c>
      <c r="DU62" s="119" t="str">
        <f t="shared" si="96"/>
        <v/>
      </c>
      <c r="DV62" s="119" t="str">
        <f t="shared" si="96"/>
        <v/>
      </c>
      <c r="DW62" s="119" t="str">
        <f t="shared" si="96"/>
        <v/>
      </c>
      <c r="DX62" s="119" t="str">
        <f t="shared" si="96"/>
        <v/>
      </c>
      <c r="DZ62" s="49" t="s">
        <v>72</v>
      </c>
      <c r="EA62" s="121" t="str">
        <f t="shared" si="83"/>
        <v/>
      </c>
      <c r="EB62" s="121" t="str">
        <f t="shared" si="83"/>
        <v/>
      </c>
      <c r="EC62" s="121" t="str">
        <f t="shared" si="83"/>
        <v/>
      </c>
      <c r="ED62" s="121" t="str">
        <f t="shared" si="83"/>
        <v/>
      </c>
      <c r="EE62" s="121" t="str">
        <f t="shared" si="83"/>
        <v/>
      </c>
      <c r="EF62" s="121" t="str">
        <f t="shared" si="83"/>
        <v/>
      </c>
      <c r="EG62" s="121" t="str">
        <f t="shared" si="83"/>
        <v/>
      </c>
      <c r="EH62" s="121" t="str">
        <f t="shared" si="83"/>
        <v/>
      </c>
      <c r="EI62" s="121" t="str">
        <f t="shared" si="83"/>
        <v/>
      </c>
      <c r="EJ62" s="121" t="str">
        <f t="shared" si="84"/>
        <v/>
      </c>
      <c r="EK62" s="121" t="str">
        <f t="shared" si="85"/>
        <v/>
      </c>
      <c r="EL62" s="121" t="str">
        <f t="shared" si="86"/>
        <v/>
      </c>
      <c r="EM62" s="121" t="str">
        <f t="shared" si="87"/>
        <v/>
      </c>
      <c r="EN62" s="121"/>
      <c r="EO62" s="121"/>
      <c r="EP62" s="121"/>
    </row>
    <row r="63" spans="1:146" x14ac:dyDescent="0.2">
      <c r="B63" s="50" t="s">
        <v>73</v>
      </c>
      <c r="C63" s="78"/>
      <c r="D63" s="119" t="str">
        <f t="shared" si="92"/>
        <v/>
      </c>
      <c r="E63" s="119" t="str">
        <f t="shared" si="92"/>
        <v/>
      </c>
      <c r="F63" s="119" t="str">
        <f t="shared" si="92"/>
        <v/>
      </c>
      <c r="G63" s="119" t="str">
        <f t="shared" si="92"/>
        <v/>
      </c>
      <c r="H63" s="119" t="str">
        <f t="shared" si="92"/>
        <v/>
      </c>
      <c r="I63" s="119" t="str">
        <f>IF(I15="Ethanol",IFERROR(I50*$C50/(SUMPRODUCT(I$46:I$51,$C$46:$C$51)+SUMPRODUCT(#REF!,I$53:I$54)),""),IFERROR(I50*$C50/SUMPRODUCT(I$47:I$54,$C$47:$C$54),""))</f>
        <v/>
      </c>
      <c r="J63" s="119" t="str">
        <f t="shared" si="57"/>
        <v/>
      </c>
      <c r="K63" s="119" t="str">
        <f t="shared" si="57"/>
        <v/>
      </c>
      <c r="L63" s="119" t="str">
        <f t="shared" si="57"/>
        <v/>
      </c>
      <c r="M63" s="119" t="str">
        <f t="shared" si="57"/>
        <v/>
      </c>
      <c r="N63" s="119" t="str">
        <f>IF(N15="Ethanol",IFERROR(N50*$C50/(SUMPRODUCT(N$46:N$51,$C$46:$C$51)+SUMPRODUCT(#REF!,N$53:N$54)),""),IFERROR(N50*$C50/SUMPRODUCT(N$47:N$54,$C$47:$C$54),""))</f>
        <v/>
      </c>
      <c r="O63" s="119" t="str">
        <f t="shared" si="57"/>
        <v/>
      </c>
      <c r="P63" s="119" t="str">
        <f t="shared" si="57"/>
        <v/>
      </c>
      <c r="Q63" s="119" t="str">
        <f t="shared" si="57"/>
        <v/>
      </c>
      <c r="R63" s="119" t="str">
        <f t="shared" si="57"/>
        <v/>
      </c>
      <c r="S63" s="119" t="str">
        <f>IF(S15="Ethanol",IFERROR(S50*$C50/(SUMPRODUCT(S$46:S$51,$C$46:$C$51)+SUMPRODUCT(#REF!,S$53:S$54)),""),IFERROR(S50*$C50/SUMPRODUCT(S$47:S$54,$C$47:$C$54),""))</f>
        <v/>
      </c>
      <c r="T63" s="119" t="str">
        <f t="shared" si="58"/>
        <v/>
      </c>
      <c r="U63" s="119" t="str">
        <f t="shared" si="58"/>
        <v/>
      </c>
      <c r="V63" s="119" t="str">
        <f t="shared" si="58"/>
        <v/>
      </c>
      <c r="W63" s="119" t="str">
        <f t="shared" si="58"/>
        <v/>
      </c>
      <c r="X63" s="119" t="str">
        <f t="shared" si="58"/>
        <v/>
      </c>
      <c r="Y63" s="119" t="str">
        <f t="shared" si="58"/>
        <v/>
      </c>
      <c r="Z63" s="119" t="str">
        <f t="shared" si="58"/>
        <v/>
      </c>
      <c r="AA63" s="119" t="str">
        <f t="shared" si="58"/>
        <v/>
      </c>
      <c r="AB63" s="119" t="str">
        <f t="shared" si="58"/>
        <v/>
      </c>
      <c r="AC63" s="119" t="str">
        <f t="shared" si="58"/>
        <v/>
      </c>
      <c r="AD63" s="119" t="str">
        <f t="shared" si="58"/>
        <v/>
      </c>
      <c r="AE63" s="119" t="str">
        <f t="shared" si="58"/>
        <v/>
      </c>
      <c r="AF63" s="119" t="str">
        <f t="shared" si="58"/>
        <v/>
      </c>
      <c r="AG63" s="119" t="str">
        <f t="shared" si="58"/>
        <v/>
      </c>
      <c r="AH63" s="119" t="str">
        <f t="shared" si="58"/>
        <v/>
      </c>
      <c r="AI63" s="119" t="str">
        <f t="shared" si="58"/>
        <v/>
      </c>
      <c r="AJ63" s="119" t="str">
        <f t="shared" si="58"/>
        <v/>
      </c>
      <c r="AK63" s="119" t="str">
        <f t="shared" si="58"/>
        <v/>
      </c>
      <c r="AL63" s="119" t="str">
        <f t="shared" si="58"/>
        <v/>
      </c>
      <c r="AM63" s="119" t="str">
        <f t="shared" si="58"/>
        <v/>
      </c>
      <c r="AN63" s="119" t="str">
        <f t="shared" si="58"/>
        <v/>
      </c>
      <c r="AO63" s="119" t="str">
        <f t="shared" si="58"/>
        <v/>
      </c>
      <c r="AP63" s="119" t="str">
        <f t="shared" si="58"/>
        <v/>
      </c>
      <c r="AQ63" s="119" t="str">
        <f t="shared" si="58"/>
        <v/>
      </c>
      <c r="AR63" s="119" t="str">
        <f t="shared" si="58"/>
        <v/>
      </c>
      <c r="AS63" s="119" t="str">
        <f t="shared" si="58"/>
        <v/>
      </c>
      <c r="AT63" s="119" t="str">
        <f t="shared" si="58"/>
        <v/>
      </c>
      <c r="AU63" s="119" t="str">
        <f t="shared" si="58"/>
        <v/>
      </c>
      <c r="AV63" s="119" t="str">
        <f t="shared" si="58"/>
        <v/>
      </c>
      <c r="AW63" s="119" t="str">
        <f t="shared" si="59"/>
        <v/>
      </c>
      <c r="AX63" s="119" t="str">
        <f t="shared" si="60"/>
        <v/>
      </c>
      <c r="AY63" s="119" t="str">
        <f t="shared" si="61"/>
        <v/>
      </c>
      <c r="AZ63" s="119" t="str">
        <f t="shared" si="62"/>
        <v/>
      </c>
      <c r="BA63" s="119" t="str">
        <f t="shared" si="63"/>
        <v/>
      </c>
      <c r="BB63" s="119" t="str">
        <f t="shared" si="64"/>
        <v/>
      </c>
      <c r="BC63" s="119" t="str">
        <f t="shared" si="65"/>
        <v/>
      </c>
      <c r="BD63" s="119" t="str">
        <f t="shared" si="66"/>
        <v/>
      </c>
      <c r="BE63" s="119" t="str">
        <f t="shared" si="67"/>
        <v/>
      </c>
      <c r="BF63" s="119" t="str">
        <f t="shared" si="68"/>
        <v/>
      </c>
      <c r="BG63" s="119" t="str">
        <f t="shared" si="69"/>
        <v/>
      </c>
      <c r="BH63" s="119" t="str">
        <f t="shared" si="70"/>
        <v/>
      </c>
      <c r="BI63" s="119" t="str">
        <f t="shared" si="71"/>
        <v/>
      </c>
      <c r="BJ63" s="119" t="str">
        <f t="shared" si="72"/>
        <v/>
      </c>
      <c r="BK63" s="119" t="str">
        <f t="shared" si="73"/>
        <v/>
      </c>
      <c r="BL63" s="119" t="str">
        <f t="shared" si="74"/>
        <v/>
      </c>
      <c r="BM63" s="119" t="str">
        <f t="shared" si="75"/>
        <v/>
      </c>
      <c r="BN63" s="119" t="str">
        <f t="shared" si="76"/>
        <v/>
      </c>
      <c r="BO63" s="119" t="str">
        <f t="shared" si="77"/>
        <v/>
      </c>
      <c r="BP63" s="119" t="str">
        <f t="shared" si="78"/>
        <v/>
      </c>
      <c r="BQ63" s="119" t="str">
        <f t="shared" ref="BQ63:DI64" si="97">IFERROR(BQ48*$C48/SUMPRODUCT(BQ$46:BQ$53,$C$46:$C$53),"")</f>
        <v/>
      </c>
      <c r="BR63" s="119" t="str">
        <f t="shared" si="97"/>
        <v/>
      </c>
      <c r="BS63" s="119" t="str">
        <f t="shared" si="97"/>
        <v/>
      </c>
      <c r="BT63" s="119" t="str">
        <f t="shared" si="97"/>
        <v/>
      </c>
      <c r="BU63" s="119" t="str">
        <f t="shared" si="97"/>
        <v/>
      </c>
      <c r="BV63" s="119">
        <f t="shared" si="97"/>
        <v>5.1162727662022678E-2</v>
      </c>
      <c r="BW63" s="119">
        <f t="shared" si="97"/>
        <v>4.6714415840272409E-2</v>
      </c>
      <c r="BX63" s="119">
        <f t="shared" si="97"/>
        <v>4.4420095338396443E-2</v>
      </c>
      <c r="BY63" s="119">
        <f t="shared" si="97"/>
        <v>6.4770377490273159E-2</v>
      </c>
      <c r="BZ63" s="119">
        <f t="shared" si="97"/>
        <v>7.2914648110287902E-2</v>
      </c>
      <c r="CA63" s="119">
        <f t="shared" si="97"/>
        <v>5.1513240109439168E-2</v>
      </c>
      <c r="CB63" s="119">
        <f t="shared" si="97"/>
        <v>4.9216996204381074E-2</v>
      </c>
      <c r="CC63" s="119">
        <f t="shared" si="97"/>
        <v>3.5094951478053776E-2</v>
      </c>
      <c r="CD63" s="119">
        <f t="shared" si="97"/>
        <v>7.6248724967686754E-2</v>
      </c>
      <c r="CE63" s="119">
        <f t="shared" si="97"/>
        <v>6.7769049403628601E-2</v>
      </c>
      <c r="CF63" s="119">
        <f t="shared" si="97"/>
        <v>6.0244986858954949E-2</v>
      </c>
      <c r="CG63" s="119">
        <f t="shared" si="97"/>
        <v>7.1550577245464986E-2</v>
      </c>
      <c r="CH63" s="119">
        <f t="shared" si="97"/>
        <v>4.8191661629615211E-2</v>
      </c>
      <c r="CI63" s="119">
        <f t="shared" si="97"/>
        <v>7.0161096950444785E-2</v>
      </c>
      <c r="CJ63" s="119">
        <f t="shared" si="97"/>
        <v>0.1060121350620765</v>
      </c>
      <c r="CK63" s="119">
        <f t="shared" si="97"/>
        <v>5.0538023528260138E-2</v>
      </c>
      <c r="CL63" s="119">
        <f t="shared" si="97"/>
        <v>3.2967974647348096E-2</v>
      </c>
      <c r="CM63" s="119">
        <f t="shared" si="97"/>
        <v>5.3108913021446755E-2</v>
      </c>
      <c r="CN63" s="119">
        <f t="shared" si="97"/>
        <v>6.864104926414831E-2</v>
      </c>
      <c r="CO63" s="119">
        <f t="shared" si="97"/>
        <v>4.7535924569842868E-2</v>
      </c>
      <c r="CP63" s="119">
        <f t="shared" si="97"/>
        <v>3.5894983490249367E-2</v>
      </c>
      <c r="CQ63" s="119">
        <f t="shared" si="97"/>
        <v>4.4160961259554495E-2</v>
      </c>
      <c r="CR63" s="119">
        <f t="shared" si="97"/>
        <v>4.1678395528247314E-2</v>
      </c>
      <c r="CS63" s="119">
        <f t="shared" si="97"/>
        <v>5.1683140113747146E-2</v>
      </c>
      <c r="CT63" s="119">
        <f t="shared" si="97"/>
        <v>3.6200023556345343E-2</v>
      </c>
      <c r="CU63" s="119">
        <f t="shared" si="97"/>
        <v>4.7194632138916684E-2</v>
      </c>
      <c r="CV63" s="119">
        <f t="shared" si="97"/>
        <v>2.8979050508900577E-2</v>
      </c>
      <c r="CW63" s="119">
        <f t="shared" si="97"/>
        <v>1.6011485923330536E-2</v>
      </c>
      <c r="CX63" s="119">
        <f t="shared" si="97"/>
        <v>4.7316887680261946E-2</v>
      </c>
      <c r="CY63" s="119">
        <f t="shared" si="97"/>
        <v>2.676349919487803E-2</v>
      </c>
      <c r="CZ63" s="119">
        <f t="shared" si="97"/>
        <v>2.8684795216574063E-2</v>
      </c>
      <c r="DA63" s="119">
        <f t="shared" si="97"/>
        <v>3.8425722299200119E-2</v>
      </c>
      <c r="DB63" s="119">
        <f t="shared" si="97"/>
        <v>2.8692377929283579E-2</v>
      </c>
      <c r="DC63" s="119">
        <f t="shared" si="97"/>
        <v>2.9700804262106726E-2</v>
      </c>
      <c r="DD63" s="119" t="str">
        <f t="shared" si="97"/>
        <v/>
      </c>
      <c r="DE63" s="119">
        <f t="shared" si="97"/>
        <v>2.6102121871578243E-2</v>
      </c>
      <c r="DF63" s="119">
        <f t="shared" si="97"/>
        <v>3.8126617878642653E-2</v>
      </c>
      <c r="DG63" s="119">
        <f t="shared" si="97"/>
        <v>2.7315800864103471E-2</v>
      </c>
      <c r="DH63" s="119">
        <f t="shared" si="97"/>
        <v>3.0657245852728054E-2</v>
      </c>
      <c r="DI63" s="119">
        <f t="shared" si="97"/>
        <v>4.2136976545022943E-2</v>
      </c>
      <c r="DJ63" s="119" t="str">
        <f t="shared" ref="DJ63:DN63" si="98">IFERROR(DJ48*$C48/SUMPRODUCT(DJ$46:DJ$53,$C$46:$C$53),"")</f>
        <v/>
      </c>
      <c r="DK63" s="119" t="str">
        <f t="shared" si="98"/>
        <v/>
      </c>
      <c r="DL63" s="119" t="str">
        <f t="shared" si="98"/>
        <v/>
      </c>
      <c r="DM63" s="119" t="str">
        <f t="shared" si="98"/>
        <v/>
      </c>
      <c r="DN63" s="119" t="str">
        <f t="shared" si="98"/>
        <v/>
      </c>
      <c r="DO63" s="119" t="str">
        <f t="shared" ref="DO63:DS63" si="99">IFERROR(DO48*$C48/SUMPRODUCT(DO$46:DO$53,$C$46:$C$53),"")</f>
        <v/>
      </c>
      <c r="DP63" s="119" t="str">
        <f t="shared" si="99"/>
        <v/>
      </c>
      <c r="DQ63" s="119" t="str">
        <f t="shared" si="99"/>
        <v/>
      </c>
      <c r="DR63" s="119" t="str">
        <f t="shared" si="99"/>
        <v/>
      </c>
      <c r="DS63" s="119" t="str">
        <f t="shared" si="99"/>
        <v/>
      </c>
      <c r="DT63" s="119" t="str">
        <f t="shared" ref="DT63:DX63" si="100">IFERROR(DT48*$C48/SUMPRODUCT(DT$46:DT$53,$C$46:$C$53),"")</f>
        <v/>
      </c>
      <c r="DU63" s="119" t="str">
        <f t="shared" si="100"/>
        <v/>
      </c>
      <c r="DV63" s="119" t="str">
        <f t="shared" si="100"/>
        <v/>
      </c>
      <c r="DW63" s="119" t="str">
        <f t="shared" si="100"/>
        <v/>
      </c>
      <c r="DX63" s="119" t="str">
        <f t="shared" si="100"/>
        <v/>
      </c>
      <c r="DZ63" s="50" t="s">
        <v>73</v>
      </c>
      <c r="EA63" s="121" t="str">
        <f t="shared" si="83"/>
        <v/>
      </c>
      <c r="EB63" s="121" t="str">
        <f t="shared" si="83"/>
        <v/>
      </c>
      <c r="EC63" s="121" t="str">
        <f t="shared" si="83"/>
        <v/>
      </c>
      <c r="ED63" s="121" t="str">
        <f t="shared" si="83"/>
        <v/>
      </c>
      <c r="EE63" s="121" t="str">
        <f t="shared" si="83"/>
        <v/>
      </c>
      <c r="EF63" s="121" t="str">
        <f t="shared" si="83"/>
        <v/>
      </c>
      <c r="EG63" s="121" t="str">
        <f t="shared" si="83"/>
        <v/>
      </c>
      <c r="EH63" s="121" t="str">
        <f t="shared" si="83"/>
        <v/>
      </c>
      <c r="EI63" s="121" t="str">
        <f t="shared" si="83"/>
        <v/>
      </c>
      <c r="EJ63" s="121" t="str">
        <f t="shared" si="84"/>
        <v/>
      </c>
      <c r="EK63" s="121" t="str">
        <f t="shared" si="85"/>
        <v/>
      </c>
      <c r="EL63" s="121" t="str">
        <f t="shared" si="86"/>
        <v/>
      </c>
      <c r="EM63" s="121" t="str">
        <f t="shared" si="87"/>
        <v/>
      </c>
      <c r="EN63" s="121"/>
      <c r="EO63" s="121"/>
      <c r="EP63" s="121"/>
    </row>
    <row r="64" spans="1:146" x14ac:dyDescent="0.2">
      <c r="B64" s="50" t="s">
        <v>74</v>
      </c>
      <c r="C64" s="78"/>
      <c r="D64" s="119" t="str">
        <f t="shared" si="92"/>
        <v/>
      </c>
      <c r="E64" s="119" t="str">
        <f t="shared" si="57"/>
        <v/>
      </c>
      <c r="F64" s="119" t="str">
        <f t="shared" si="57"/>
        <v/>
      </c>
      <c r="G64" s="119" t="str">
        <f t="shared" si="57"/>
        <v/>
      </c>
      <c r="H64" s="119" t="str">
        <f t="shared" si="57"/>
        <v/>
      </c>
      <c r="I64" s="119" t="str">
        <f>IF(I16="Ethanol",IFERROR(I51*$C51/(SUMPRODUCT(I$46:I$51,$C$46:$C$51)+SUMPRODUCT(#REF!,I$53:I$54)),""),IFERROR(I51*$C51/SUMPRODUCT(I$47:I$54,$C$47:$C$54),""))</f>
        <v/>
      </c>
      <c r="J64" s="119" t="str">
        <f t="shared" si="57"/>
        <v/>
      </c>
      <c r="K64" s="119" t="str">
        <f t="shared" si="57"/>
        <v/>
      </c>
      <c r="L64" s="119" t="str">
        <f t="shared" si="57"/>
        <v/>
      </c>
      <c r="M64" s="119" t="str">
        <f t="shared" si="57"/>
        <v/>
      </c>
      <c r="N64" s="119" t="str">
        <f>IF(N16="Ethanol",IFERROR(N51*$C51/(SUMPRODUCT(N$46:N$51,$C$46:$C$51)+SUMPRODUCT(#REF!,N$53:N$54)),""),IFERROR(N51*$C51/SUMPRODUCT(N$47:N$54,$C$47:$C$54),""))</f>
        <v/>
      </c>
      <c r="O64" s="119" t="str">
        <f t="shared" si="57"/>
        <v/>
      </c>
      <c r="P64" s="119" t="str">
        <f t="shared" si="57"/>
        <v/>
      </c>
      <c r="Q64" s="119" t="str">
        <f t="shared" si="57"/>
        <v/>
      </c>
      <c r="R64" s="119" t="str">
        <f t="shared" si="57"/>
        <v/>
      </c>
      <c r="S64" s="119" t="str">
        <f>IF(S16="Ethanol",IFERROR(S51*$C51/(SUMPRODUCT(S$46:S$51,$C$46:$C$51)+SUMPRODUCT(#REF!,S$53:S$54)),""),IFERROR(S51*$C51/SUMPRODUCT(S$47:S$54,$C$47:$C$54),""))</f>
        <v/>
      </c>
      <c r="T64" s="119" t="str">
        <f t="shared" ref="T64:AV67" si="101">IF(T16="Ethanol",IFERROR(T51*$C51/(SUMPRODUCT(T$46:T$51,$C$46:$C$51)+SUMPRODUCT(S$53:S$54,T$53:T$54)),""),IFERROR(T51*$C51/SUMPRODUCT(T$47:T$54,$C$47:$C$54),""))</f>
        <v/>
      </c>
      <c r="U64" s="119" t="str">
        <f t="shared" si="101"/>
        <v/>
      </c>
      <c r="V64" s="119" t="str">
        <f t="shared" si="101"/>
        <v/>
      </c>
      <c r="W64" s="119" t="str">
        <f t="shared" si="101"/>
        <v/>
      </c>
      <c r="X64" s="119" t="str">
        <f t="shared" si="101"/>
        <v/>
      </c>
      <c r="Y64" s="119" t="str">
        <f t="shared" si="101"/>
        <v/>
      </c>
      <c r="Z64" s="119" t="str">
        <f t="shared" si="101"/>
        <v/>
      </c>
      <c r="AA64" s="119" t="str">
        <f t="shared" si="101"/>
        <v/>
      </c>
      <c r="AB64" s="119" t="str">
        <f t="shared" si="101"/>
        <v/>
      </c>
      <c r="AC64" s="119" t="str">
        <f t="shared" si="101"/>
        <v/>
      </c>
      <c r="AD64" s="119" t="str">
        <f t="shared" si="101"/>
        <v/>
      </c>
      <c r="AE64" s="119" t="str">
        <f t="shared" si="101"/>
        <v/>
      </c>
      <c r="AF64" s="119" t="str">
        <f t="shared" si="101"/>
        <v/>
      </c>
      <c r="AG64" s="119" t="str">
        <f t="shared" si="101"/>
        <v/>
      </c>
      <c r="AH64" s="119" t="str">
        <f t="shared" si="101"/>
        <v/>
      </c>
      <c r="AI64" s="119" t="str">
        <f t="shared" si="101"/>
        <v/>
      </c>
      <c r="AJ64" s="119" t="str">
        <f t="shared" si="101"/>
        <v/>
      </c>
      <c r="AK64" s="119" t="str">
        <f t="shared" si="101"/>
        <v/>
      </c>
      <c r="AL64" s="119" t="str">
        <f t="shared" si="101"/>
        <v/>
      </c>
      <c r="AM64" s="119" t="str">
        <f t="shared" si="101"/>
        <v/>
      </c>
      <c r="AN64" s="119" t="str">
        <f t="shared" si="101"/>
        <v/>
      </c>
      <c r="AO64" s="119" t="str">
        <f t="shared" si="101"/>
        <v/>
      </c>
      <c r="AP64" s="119" t="str">
        <f t="shared" si="101"/>
        <v/>
      </c>
      <c r="AQ64" s="119" t="str">
        <f t="shared" si="101"/>
        <v/>
      </c>
      <c r="AR64" s="119" t="str">
        <f t="shared" si="101"/>
        <v/>
      </c>
      <c r="AS64" s="119" t="str">
        <f t="shared" si="101"/>
        <v/>
      </c>
      <c r="AT64" s="119" t="str">
        <f t="shared" si="101"/>
        <v/>
      </c>
      <c r="AU64" s="119" t="str">
        <f t="shared" si="101"/>
        <v/>
      </c>
      <c r="AV64" s="119" t="str">
        <f t="shared" si="101"/>
        <v/>
      </c>
      <c r="AW64" s="119" t="str">
        <f t="shared" si="59"/>
        <v/>
      </c>
      <c r="AX64" s="119" t="str">
        <f t="shared" si="60"/>
        <v/>
      </c>
      <c r="AY64" s="119" t="str">
        <f t="shared" si="61"/>
        <v/>
      </c>
      <c r="AZ64" s="119" t="str">
        <f t="shared" si="62"/>
        <v/>
      </c>
      <c r="BA64" s="119" t="str">
        <f t="shared" si="63"/>
        <v/>
      </c>
      <c r="BB64" s="119" t="str">
        <f t="shared" si="64"/>
        <v/>
      </c>
      <c r="BC64" s="119" t="str">
        <f t="shared" si="65"/>
        <v/>
      </c>
      <c r="BD64" s="119" t="str">
        <f t="shared" si="66"/>
        <v/>
      </c>
      <c r="BE64" s="119" t="str">
        <f t="shared" si="67"/>
        <v/>
      </c>
      <c r="BF64" s="119" t="str">
        <f t="shared" si="68"/>
        <v/>
      </c>
      <c r="BG64" s="119" t="str">
        <f t="shared" si="69"/>
        <v/>
      </c>
      <c r="BH64" s="119" t="str">
        <f t="shared" si="70"/>
        <v/>
      </c>
      <c r="BI64" s="119" t="str">
        <f t="shared" si="71"/>
        <v/>
      </c>
      <c r="BJ64" s="119" t="str">
        <f t="shared" si="72"/>
        <v/>
      </c>
      <c r="BK64" s="119" t="str">
        <f t="shared" si="73"/>
        <v/>
      </c>
      <c r="BL64" s="119" t="str">
        <f t="shared" si="74"/>
        <v/>
      </c>
      <c r="BM64" s="119" t="str">
        <f t="shared" si="75"/>
        <v/>
      </c>
      <c r="BN64" s="119" t="str">
        <f t="shared" si="76"/>
        <v/>
      </c>
      <c r="BO64" s="119" t="str">
        <f t="shared" si="77"/>
        <v/>
      </c>
      <c r="BP64" s="119" t="str">
        <f t="shared" si="78"/>
        <v/>
      </c>
      <c r="BQ64" s="119">
        <f t="shared" si="97"/>
        <v>0.1699896902588186</v>
      </c>
      <c r="BR64" s="119">
        <f t="shared" si="97"/>
        <v>4.3832522780397114E-2</v>
      </c>
      <c r="BS64" s="119">
        <f t="shared" si="97"/>
        <v>5.1294806122278075E-2</v>
      </c>
      <c r="BT64" s="119">
        <f t="shared" si="97"/>
        <v>0.1228968579818967</v>
      </c>
      <c r="BU64" s="119" t="str">
        <f t="shared" si="97"/>
        <v/>
      </c>
      <c r="BV64" s="119">
        <f t="shared" si="97"/>
        <v>0.14155257064491344</v>
      </c>
      <c r="BW64" s="119">
        <f t="shared" si="97"/>
        <v>0.12302224805237147</v>
      </c>
      <c r="BX64" s="119">
        <f t="shared" si="97"/>
        <v>0.17396883336164307</v>
      </c>
      <c r="BY64" s="119">
        <f t="shared" si="97"/>
        <v>0.20667630675865395</v>
      </c>
      <c r="BZ64" s="119">
        <f t="shared" si="97"/>
        <v>0.21608477494855635</v>
      </c>
      <c r="CA64" s="119">
        <f t="shared" si="97"/>
        <v>8.7927978927035549E-2</v>
      </c>
      <c r="CB64" s="119">
        <f t="shared" si="97"/>
        <v>0.13140588613040841</v>
      </c>
      <c r="CC64" s="119">
        <f t="shared" si="97"/>
        <v>0.14653848921407348</v>
      </c>
      <c r="CD64" s="119">
        <f t="shared" si="97"/>
        <v>0.12823749015802874</v>
      </c>
      <c r="CE64" s="119">
        <f t="shared" si="97"/>
        <v>0.10292742079581234</v>
      </c>
      <c r="CF64" s="119">
        <f t="shared" si="97"/>
        <v>6.1042715937395096E-2</v>
      </c>
      <c r="CG64" s="119">
        <f t="shared" si="97"/>
        <v>3.3142988004379245E-2</v>
      </c>
      <c r="CH64" s="119">
        <f t="shared" si="97"/>
        <v>7.6266536306503846E-2</v>
      </c>
      <c r="CI64" s="119">
        <f t="shared" si="97"/>
        <v>3.8383614125785781E-2</v>
      </c>
      <c r="CJ64" s="119" t="str">
        <f t="shared" si="97"/>
        <v/>
      </c>
      <c r="CK64" s="119">
        <f t="shared" si="97"/>
        <v>1.5756467639745191E-2</v>
      </c>
      <c r="CL64" s="119">
        <f t="shared" si="97"/>
        <v>5.8204932012492633E-2</v>
      </c>
      <c r="CM64" s="119">
        <f t="shared" si="97"/>
        <v>4.8637515812907664E-2</v>
      </c>
      <c r="CN64" s="119">
        <f t="shared" si="97"/>
        <v>1.5466961072057384E-2</v>
      </c>
      <c r="CO64" s="119">
        <f t="shared" si="97"/>
        <v>4.8038776673843521E-2</v>
      </c>
      <c r="CP64" s="119">
        <f t="shared" si="97"/>
        <v>8.2319762186590484E-2</v>
      </c>
      <c r="CQ64" s="119">
        <f t="shared" si="97"/>
        <v>4.5038925787981784E-2</v>
      </c>
      <c r="CR64" s="119">
        <f t="shared" si="97"/>
        <v>4.5428758877479186E-2</v>
      </c>
      <c r="CS64" s="119">
        <f t="shared" si="97"/>
        <v>1.6658956719654682E-2</v>
      </c>
      <c r="CT64" s="119">
        <f t="shared" si="97"/>
        <v>5.2025354799735191E-2</v>
      </c>
      <c r="CU64" s="119">
        <f t="shared" si="97"/>
        <v>2.9991757987561127E-2</v>
      </c>
      <c r="CV64" s="119">
        <f t="shared" si="97"/>
        <v>8.9243019334659626E-2</v>
      </c>
      <c r="CW64" s="119">
        <f t="shared" si="97"/>
        <v>0.16181908820838672</v>
      </c>
      <c r="CX64" s="119">
        <f t="shared" si="97"/>
        <v>3.2480617328559863E-2</v>
      </c>
      <c r="CY64" s="119">
        <f t="shared" si="97"/>
        <v>6.052217891904145E-2</v>
      </c>
      <c r="CZ64" s="119">
        <f t="shared" si="97"/>
        <v>3.9729670757699592E-2</v>
      </c>
      <c r="DA64" s="119">
        <f t="shared" si="97"/>
        <v>3.2484511827058998E-2</v>
      </c>
      <c r="DB64" s="119">
        <f t="shared" si="97"/>
        <v>5.2380149109511089E-2</v>
      </c>
      <c r="DC64" s="119">
        <f t="shared" si="97"/>
        <v>3.8900806390370135E-2</v>
      </c>
      <c r="DD64" s="119">
        <f t="shared" si="97"/>
        <v>4.2533414540157993E-2</v>
      </c>
      <c r="DE64" s="119">
        <f t="shared" si="97"/>
        <v>5.6466779317935631E-2</v>
      </c>
      <c r="DF64" s="119">
        <f t="shared" si="97"/>
        <v>4.5319846495655992E-2</v>
      </c>
      <c r="DG64" s="119">
        <f t="shared" si="97"/>
        <v>5.3733945664116635E-2</v>
      </c>
      <c r="DH64" s="119">
        <f t="shared" si="97"/>
        <v>4.3002234414296771E-2</v>
      </c>
      <c r="DI64" s="119">
        <f t="shared" si="97"/>
        <v>4.384118022927231E-2</v>
      </c>
      <c r="DJ64" s="119">
        <f t="shared" ref="DJ64:DN64" si="102">IFERROR(DJ49*$C49/SUMPRODUCT(DJ$46:DJ$53,$C$46:$C$53),"")</f>
        <v>1</v>
      </c>
      <c r="DK64" s="119">
        <f t="shared" si="102"/>
        <v>1</v>
      </c>
      <c r="DL64" s="119" t="str">
        <f t="shared" si="102"/>
        <v/>
      </c>
      <c r="DM64" s="119" t="str">
        <f t="shared" si="102"/>
        <v/>
      </c>
      <c r="DN64" s="119" t="str">
        <f t="shared" si="102"/>
        <v/>
      </c>
      <c r="DO64" s="119" t="str">
        <f t="shared" ref="DO64:DS64" si="103">IFERROR(DO49*$C49/SUMPRODUCT(DO$46:DO$53,$C$46:$C$53),"")</f>
        <v/>
      </c>
      <c r="DP64" s="119" t="str">
        <f t="shared" si="103"/>
        <v/>
      </c>
      <c r="DQ64" s="119" t="str">
        <f t="shared" si="103"/>
        <v/>
      </c>
      <c r="DR64" s="119" t="str">
        <f t="shared" si="103"/>
        <v/>
      </c>
      <c r="DS64" s="119" t="str">
        <f t="shared" si="103"/>
        <v/>
      </c>
      <c r="DT64" s="119" t="str">
        <f t="shared" ref="DT64:DX64" si="104">IFERROR(DT49*$C49/SUMPRODUCT(DT$46:DT$53,$C$46:$C$53),"")</f>
        <v/>
      </c>
      <c r="DU64" s="119" t="str">
        <f t="shared" si="104"/>
        <v/>
      </c>
      <c r="DV64" s="119" t="str">
        <f t="shared" si="104"/>
        <v/>
      </c>
      <c r="DW64" s="119" t="str">
        <f t="shared" si="104"/>
        <v/>
      </c>
      <c r="DX64" s="119" t="str">
        <f t="shared" si="104"/>
        <v/>
      </c>
      <c r="DZ64" s="50" t="s">
        <v>74</v>
      </c>
      <c r="EA64" s="121" t="str">
        <f t="shared" si="83"/>
        <v/>
      </c>
      <c r="EB64" s="121" t="str">
        <f t="shared" si="83"/>
        <v/>
      </c>
      <c r="EC64" s="121" t="str">
        <f t="shared" si="83"/>
        <v/>
      </c>
      <c r="ED64" s="121" t="str">
        <f t="shared" si="83"/>
        <v/>
      </c>
      <c r="EE64" s="121" t="str">
        <f t="shared" si="83"/>
        <v/>
      </c>
      <c r="EF64" s="121" t="str">
        <f t="shared" si="83"/>
        <v/>
      </c>
      <c r="EG64" s="121" t="str">
        <f t="shared" si="83"/>
        <v/>
      </c>
      <c r="EH64" s="121" t="str">
        <f t="shared" si="83"/>
        <v/>
      </c>
      <c r="EI64" s="121" t="str">
        <f t="shared" si="83"/>
        <v/>
      </c>
      <c r="EJ64" s="121" t="str">
        <f t="shared" si="84"/>
        <v/>
      </c>
      <c r="EK64" s="121" t="str">
        <f t="shared" si="85"/>
        <v/>
      </c>
      <c r="EL64" s="121" t="str">
        <f t="shared" si="86"/>
        <v/>
      </c>
      <c r="EM64" s="121" t="str">
        <f t="shared" si="87"/>
        <v/>
      </c>
      <c r="EN64" s="121"/>
      <c r="EO64" s="121"/>
      <c r="EP64" s="121"/>
    </row>
    <row r="65" spans="2:146" x14ac:dyDescent="0.2">
      <c r="B65" s="50" t="s">
        <v>75</v>
      </c>
      <c r="C65" s="78"/>
      <c r="D65" s="119" t="str">
        <f t="shared" si="92"/>
        <v/>
      </c>
      <c r="E65" s="119" t="str">
        <f t="shared" ref="E65:R67" si="105">IF(E17="Ethanol",IFERROR(E52*$C52/(SUMPRODUCT(E$46:E$51,$C$46:$C$51)+SUMPRODUCT(D$53:D$54,E$53:E$54)),""),IFERROR(E52*$C52/SUMPRODUCT(E$47:E$54,$C$47:$C$54),""))</f>
        <v/>
      </c>
      <c r="F65" s="119" t="str">
        <f t="shared" si="105"/>
        <v/>
      </c>
      <c r="G65" s="119" t="str">
        <f t="shared" si="105"/>
        <v/>
      </c>
      <c r="H65" s="119" t="str">
        <f t="shared" si="105"/>
        <v/>
      </c>
      <c r="I65" s="119" t="str">
        <f>IF(I17="Ethanol",IFERROR(I52*$C52/(SUMPRODUCT(I$46:I$51,$C$46:$C$51)+SUMPRODUCT(#REF!,I$53:I$54)),""),IFERROR(I52*$C52/SUMPRODUCT(I$47:I$54,$C$47:$C$54),""))</f>
        <v/>
      </c>
      <c r="J65" s="119" t="str">
        <f t="shared" si="105"/>
        <v/>
      </c>
      <c r="K65" s="119" t="str">
        <f t="shared" si="105"/>
        <v/>
      </c>
      <c r="L65" s="119" t="str">
        <f t="shared" si="105"/>
        <v/>
      </c>
      <c r="M65" s="119" t="str">
        <f t="shared" si="105"/>
        <v/>
      </c>
      <c r="N65" s="119" t="str">
        <f>IF(N17="Ethanol",IFERROR(N52*$C52/(SUMPRODUCT(N$46:N$51,$C$46:$C$51)+SUMPRODUCT(#REF!,N$53:N$54)),""),IFERROR(N52*$C52/SUMPRODUCT(N$47:N$54,$C$47:$C$54),""))</f>
        <v/>
      </c>
      <c r="O65" s="119" t="str">
        <f t="shared" si="105"/>
        <v/>
      </c>
      <c r="P65" s="119" t="str">
        <f t="shared" si="105"/>
        <v/>
      </c>
      <c r="Q65" s="119" t="str">
        <f t="shared" si="105"/>
        <v/>
      </c>
      <c r="R65" s="119" t="str">
        <f t="shared" si="105"/>
        <v/>
      </c>
      <c r="S65" s="119" t="str">
        <f>IF(S17="Ethanol",IFERROR(S52*$C52/(SUMPRODUCT(S$46:S$51,$C$46:$C$51)+SUMPRODUCT(#REF!,S$53:S$54)),""),IFERROR(S52*$C52/SUMPRODUCT(S$47:S$54,$C$47:$C$54),""))</f>
        <v/>
      </c>
      <c r="T65" s="119" t="str">
        <f t="shared" si="101"/>
        <v/>
      </c>
      <c r="U65" s="119" t="str">
        <f t="shared" si="101"/>
        <v/>
      </c>
      <c r="V65" s="119" t="str">
        <f t="shared" si="101"/>
        <v/>
      </c>
      <c r="W65" s="119" t="str">
        <f t="shared" si="101"/>
        <v/>
      </c>
      <c r="X65" s="119" t="str">
        <f t="shared" si="101"/>
        <v/>
      </c>
      <c r="Y65" s="119" t="str">
        <f t="shared" si="101"/>
        <v/>
      </c>
      <c r="Z65" s="119" t="str">
        <f t="shared" si="101"/>
        <v/>
      </c>
      <c r="AA65" s="119" t="str">
        <f t="shared" si="101"/>
        <v/>
      </c>
      <c r="AB65" s="119" t="str">
        <f t="shared" si="101"/>
        <v/>
      </c>
      <c r="AC65" s="119" t="str">
        <f t="shared" si="101"/>
        <v/>
      </c>
      <c r="AD65" s="119" t="str">
        <f t="shared" si="101"/>
        <v/>
      </c>
      <c r="AE65" s="119" t="str">
        <f t="shared" si="101"/>
        <v/>
      </c>
      <c r="AF65" s="119" t="str">
        <f t="shared" si="101"/>
        <v/>
      </c>
      <c r="AG65" s="119" t="str">
        <f t="shared" si="101"/>
        <v/>
      </c>
      <c r="AH65" s="119" t="str">
        <f t="shared" si="101"/>
        <v/>
      </c>
      <c r="AI65" s="119" t="str">
        <f t="shared" si="101"/>
        <v/>
      </c>
      <c r="AJ65" s="119" t="str">
        <f t="shared" si="101"/>
        <v/>
      </c>
      <c r="AK65" s="119" t="str">
        <f t="shared" si="101"/>
        <v/>
      </c>
      <c r="AL65" s="119" t="str">
        <f t="shared" si="101"/>
        <v/>
      </c>
      <c r="AM65" s="119" t="str">
        <f t="shared" si="101"/>
        <v/>
      </c>
      <c r="AN65" s="119" t="str">
        <f t="shared" si="101"/>
        <v/>
      </c>
      <c r="AO65" s="119" t="str">
        <f t="shared" si="101"/>
        <v/>
      </c>
      <c r="AP65" s="119" t="str">
        <f t="shared" si="101"/>
        <v/>
      </c>
      <c r="AQ65" s="119" t="str">
        <f t="shared" si="101"/>
        <v/>
      </c>
      <c r="AR65" s="119" t="str">
        <f t="shared" si="101"/>
        <v/>
      </c>
      <c r="AS65" s="119" t="str">
        <f t="shared" si="101"/>
        <v/>
      </c>
      <c r="AT65" s="119" t="str">
        <f t="shared" si="101"/>
        <v/>
      </c>
      <c r="AU65" s="119" t="str">
        <f t="shared" si="101"/>
        <v/>
      </c>
      <c r="AV65" s="119" t="str">
        <f t="shared" si="101"/>
        <v/>
      </c>
      <c r="AW65" s="119" t="str">
        <f t="shared" si="59"/>
        <v/>
      </c>
      <c r="AX65" s="119" t="str">
        <f t="shared" si="60"/>
        <v/>
      </c>
      <c r="AY65" s="119" t="str">
        <f t="shared" si="61"/>
        <v/>
      </c>
      <c r="AZ65" s="119" t="str">
        <f t="shared" si="62"/>
        <v/>
      </c>
      <c r="BA65" s="119" t="str">
        <f t="shared" si="63"/>
        <v/>
      </c>
      <c r="BB65" s="119" t="str">
        <f t="shared" si="64"/>
        <v/>
      </c>
      <c r="BC65" s="119" t="str">
        <f t="shared" si="65"/>
        <v/>
      </c>
      <c r="BD65" s="119" t="str">
        <f t="shared" si="66"/>
        <v/>
      </c>
      <c r="BE65" s="119" t="str">
        <f t="shared" si="67"/>
        <v/>
      </c>
      <c r="BF65" s="119" t="str">
        <f t="shared" si="68"/>
        <v/>
      </c>
      <c r="BG65" s="119" t="str">
        <f t="shared" si="69"/>
        <v/>
      </c>
      <c r="BH65" s="119" t="str">
        <f t="shared" si="70"/>
        <v/>
      </c>
      <c r="BI65" s="119" t="str">
        <f t="shared" si="71"/>
        <v/>
      </c>
      <c r="BJ65" s="119" t="str">
        <f t="shared" si="72"/>
        <v/>
      </c>
      <c r="BK65" s="119" t="str">
        <f t="shared" si="73"/>
        <v/>
      </c>
      <c r="BL65" s="119" t="str">
        <f t="shared" si="74"/>
        <v/>
      </c>
      <c r="BM65" s="119" t="str">
        <f t="shared" si="75"/>
        <v/>
      </c>
      <c r="BN65" s="119" t="str">
        <f t="shared" si="76"/>
        <v/>
      </c>
      <c r="BO65" s="119" t="str">
        <f t="shared" si="77"/>
        <v/>
      </c>
      <c r="BP65" s="119" t="str">
        <f t="shared" si="78"/>
        <v/>
      </c>
      <c r="BQ65" s="119" t="str">
        <f t="shared" ref="BQ65:DI65" si="106">IFERROR(BQ51*$C51/SUMPRODUCT(BQ$46:BQ$53,$C$46:$C$53),"")</f>
        <v/>
      </c>
      <c r="BR65" s="119" t="str">
        <f t="shared" si="106"/>
        <v/>
      </c>
      <c r="BS65" s="119" t="str">
        <f t="shared" si="106"/>
        <v/>
      </c>
      <c r="BT65" s="119" t="str">
        <f t="shared" si="106"/>
        <v/>
      </c>
      <c r="BU65" s="119" t="str">
        <f t="shared" si="106"/>
        <v/>
      </c>
      <c r="BV65" s="119" t="str">
        <f t="shared" si="106"/>
        <v/>
      </c>
      <c r="BW65" s="119" t="str">
        <f t="shared" si="106"/>
        <v/>
      </c>
      <c r="BX65" s="119" t="str">
        <f t="shared" si="106"/>
        <v/>
      </c>
      <c r="BY65" s="119" t="str">
        <f t="shared" si="106"/>
        <v/>
      </c>
      <c r="BZ65" s="119" t="str">
        <f t="shared" si="106"/>
        <v/>
      </c>
      <c r="CA65" s="119" t="str">
        <f t="shared" si="106"/>
        <v/>
      </c>
      <c r="CB65" s="119" t="str">
        <f t="shared" si="106"/>
        <v/>
      </c>
      <c r="CC65" s="119" t="str">
        <f t="shared" si="106"/>
        <v/>
      </c>
      <c r="CD65" s="119" t="str">
        <f t="shared" si="106"/>
        <v/>
      </c>
      <c r="CE65" s="119" t="str">
        <f t="shared" si="106"/>
        <v/>
      </c>
      <c r="CF65" s="119" t="str">
        <f t="shared" si="106"/>
        <v/>
      </c>
      <c r="CG65" s="119" t="str">
        <f t="shared" si="106"/>
        <v/>
      </c>
      <c r="CH65" s="119" t="str">
        <f t="shared" si="106"/>
        <v/>
      </c>
      <c r="CI65" s="119" t="str">
        <f t="shared" si="106"/>
        <v/>
      </c>
      <c r="CJ65" s="119" t="str">
        <f t="shared" si="106"/>
        <v/>
      </c>
      <c r="CK65" s="119">
        <f t="shared" si="106"/>
        <v>8.4130633450979944E-2</v>
      </c>
      <c r="CL65" s="119" t="str">
        <f t="shared" si="106"/>
        <v/>
      </c>
      <c r="CM65" s="119" t="str">
        <f t="shared" si="106"/>
        <v/>
      </c>
      <c r="CN65" s="119" t="str">
        <f t="shared" si="106"/>
        <v/>
      </c>
      <c r="CO65" s="119" t="str">
        <f t="shared" si="106"/>
        <v/>
      </c>
      <c r="CP65" s="119" t="str">
        <f t="shared" si="106"/>
        <v/>
      </c>
      <c r="CQ65" s="119" t="str">
        <f t="shared" si="106"/>
        <v/>
      </c>
      <c r="CR65" s="119" t="str">
        <f t="shared" si="106"/>
        <v/>
      </c>
      <c r="CS65" s="119" t="str">
        <f t="shared" si="106"/>
        <v/>
      </c>
      <c r="CT65" s="119" t="str">
        <f t="shared" si="106"/>
        <v/>
      </c>
      <c r="CU65" s="119" t="str">
        <f t="shared" si="106"/>
        <v/>
      </c>
      <c r="CV65" s="119" t="str">
        <f t="shared" si="106"/>
        <v/>
      </c>
      <c r="CW65" s="119" t="str">
        <f t="shared" si="106"/>
        <v/>
      </c>
      <c r="CX65" s="119" t="str">
        <f t="shared" si="106"/>
        <v/>
      </c>
      <c r="CY65" s="119" t="str">
        <f t="shared" si="106"/>
        <v/>
      </c>
      <c r="CZ65" s="119" t="str">
        <f t="shared" si="106"/>
        <v/>
      </c>
      <c r="DA65" s="119" t="str">
        <f t="shared" si="106"/>
        <v/>
      </c>
      <c r="DB65" s="119" t="str">
        <f t="shared" si="106"/>
        <v/>
      </c>
      <c r="DC65" s="119" t="str">
        <f t="shared" si="106"/>
        <v/>
      </c>
      <c r="DD65" s="119" t="str">
        <f t="shared" si="106"/>
        <v/>
      </c>
      <c r="DE65" s="119" t="str">
        <f t="shared" si="106"/>
        <v/>
      </c>
      <c r="DF65" s="119" t="str">
        <f t="shared" si="106"/>
        <v/>
      </c>
      <c r="DG65" s="119" t="str">
        <f t="shared" si="106"/>
        <v/>
      </c>
      <c r="DH65" s="119" t="str">
        <f t="shared" si="106"/>
        <v/>
      </c>
      <c r="DI65" s="119" t="str">
        <f t="shared" si="106"/>
        <v/>
      </c>
      <c r="DJ65" s="119" t="str">
        <f t="shared" ref="DJ65:DN65" si="107">IFERROR(DJ51*$C51/SUMPRODUCT(DJ$46:DJ$53,$C$46:$C$53),"")</f>
        <v/>
      </c>
      <c r="DK65" s="119" t="str">
        <f t="shared" si="107"/>
        <v/>
      </c>
      <c r="DL65" s="119" t="str">
        <f t="shared" si="107"/>
        <v/>
      </c>
      <c r="DM65" s="119" t="str">
        <f t="shared" si="107"/>
        <v/>
      </c>
      <c r="DN65" s="119" t="str">
        <f t="shared" si="107"/>
        <v/>
      </c>
      <c r="DO65" s="119" t="str">
        <f t="shared" ref="DO65:DS65" si="108">IFERROR(DO51*$C51/SUMPRODUCT(DO$46:DO$53,$C$46:$C$53),"")</f>
        <v/>
      </c>
      <c r="DP65" s="119" t="str">
        <f t="shared" si="108"/>
        <v/>
      </c>
      <c r="DQ65" s="119" t="str">
        <f t="shared" si="108"/>
        <v/>
      </c>
      <c r="DR65" s="119" t="str">
        <f t="shared" si="108"/>
        <v/>
      </c>
      <c r="DS65" s="119" t="str">
        <f t="shared" si="108"/>
        <v/>
      </c>
      <c r="DT65" s="119" t="str">
        <f t="shared" ref="DT65:DX65" si="109">IFERROR(DT51*$C51/SUMPRODUCT(DT$46:DT$53,$C$46:$C$53),"")</f>
        <v/>
      </c>
      <c r="DU65" s="119" t="str">
        <f t="shared" si="109"/>
        <v/>
      </c>
      <c r="DV65" s="119" t="str">
        <f t="shared" si="109"/>
        <v/>
      </c>
      <c r="DW65" s="119" t="str">
        <f t="shared" si="109"/>
        <v/>
      </c>
      <c r="DX65" s="119" t="str">
        <f t="shared" si="109"/>
        <v/>
      </c>
      <c r="DZ65" s="50" t="s">
        <v>75</v>
      </c>
      <c r="EA65" s="121" t="str">
        <f t="shared" ref="EA65:EA67" si="110">IF(EA17="Ethanol",IFERROR(EA52*$C52/(SUMPRODUCT(EA$46:EA$51,$C$46:$C$51)+SUMPRODUCT(DZ$53:DZ$54,EA$53:EA$54)),""),IFERROR(EA52*$C52/SUMPRODUCT(EA$47:EA$54,$C$47:$C$54),""))</f>
        <v/>
      </c>
      <c r="EB65" s="121" t="str">
        <f t="shared" ref="EB65:EI67" si="111">IF(EB17="Ethanol",IFERROR(EB52*$C52/(SUMPRODUCT(EB$46:EB$51,$C$46:$C$51)+SUMPRODUCT(EA$53:EA$54,EB$53:EB$54)),""),IFERROR(EB52*$C52/SUMPRODUCT(EB$47:EB$54,$C$47:$C$54),""))</f>
        <v/>
      </c>
      <c r="EC65" s="121" t="str">
        <f t="shared" si="111"/>
        <v/>
      </c>
      <c r="ED65" s="121" t="str">
        <f t="shared" si="111"/>
        <v/>
      </c>
      <c r="EE65" s="121" t="str">
        <f t="shared" si="111"/>
        <v/>
      </c>
      <c r="EF65" s="121" t="str">
        <f t="shared" si="111"/>
        <v/>
      </c>
      <c r="EG65" s="121" t="str">
        <f t="shared" si="111"/>
        <v/>
      </c>
      <c r="EH65" s="121" t="str">
        <f t="shared" si="111"/>
        <v/>
      </c>
      <c r="EI65" s="121" t="str">
        <f t="shared" si="111"/>
        <v/>
      </c>
      <c r="EJ65" s="121" t="str">
        <f t="shared" si="84"/>
        <v/>
      </c>
      <c r="EK65" s="121" t="str">
        <f t="shared" si="85"/>
        <v/>
      </c>
      <c r="EL65" s="121" t="str">
        <f t="shared" si="86"/>
        <v/>
      </c>
      <c r="EM65" s="121" t="str">
        <f t="shared" si="87"/>
        <v/>
      </c>
      <c r="EN65" s="121"/>
      <c r="EO65" s="121"/>
      <c r="EP65" s="121"/>
    </row>
    <row r="66" spans="2:146" x14ac:dyDescent="0.2">
      <c r="B66" s="50" t="s">
        <v>76</v>
      </c>
      <c r="C66" s="78"/>
      <c r="D66" s="119">
        <f t="shared" si="92"/>
        <v>7.8975453391140385E-2</v>
      </c>
      <c r="E66" s="119">
        <f t="shared" si="105"/>
        <v>0.11376649839662283</v>
      </c>
      <c r="F66" s="119">
        <f t="shared" si="105"/>
        <v>0.10952525031400927</v>
      </c>
      <c r="G66" s="119">
        <f t="shared" si="105"/>
        <v>8.5052010906549139E-2</v>
      </c>
      <c r="H66" s="119">
        <f t="shared" si="105"/>
        <v>9.2560370298519795E-2</v>
      </c>
      <c r="I66" s="119">
        <f>IF(I18="Ethanol",IFERROR(I53*$C53/(SUMPRODUCT(I$46:I$51,$C$46:$C$51)+SUMPRODUCT(#REF!,I$53:I$54)),""),IFERROR(I53*$C53/SUMPRODUCT(I$47:I$54,$C$47:$C$54),""))</f>
        <v>0.12161876908908452</v>
      </c>
      <c r="J66" s="119">
        <f t="shared" si="105"/>
        <v>0.11136357782736089</v>
      </c>
      <c r="K66" s="119">
        <f t="shared" si="105"/>
        <v>0.10352126526003341</v>
      </c>
      <c r="L66" s="119">
        <f t="shared" si="105"/>
        <v>8.5601550743986413E-2</v>
      </c>
      <c r="M66" s="119">
        <f t="shared" si="105"/>
        <v>0.20190207110463565</v>
      </c>
      <c r="N66" s="119" t="str">
        <f>IF(N18="Ethanol",IFERROR(N53*$C53/(SUMPRODUCT(N$46:N$51,$C$46:$C$51)+SUMPRODUCT(#REF!,N$53:N$54)),""),IFERROR(N53*$C53/SUMPRODUCT(N$47:N$54,$C$47:$C$54),""))</f>
        <v/>
      </c>
      <c r="O66" s="119" t="str">
        <f t="shared" si="105"/>
        <v/>
      </c>
      <c r="P66" s="119" t="str">
        <f t="shared" si="105"/>
        <v/>
      </c>
      <c r="Q66" s="119" t="str">
        <f t="shared" si="105"/>
        <v/>
      </c>
      <c r="R66" s="119" t="str">
        <f t="shared" si="105"/>
        <v/>
      </c>
      <c r="S66" s="119">
        <f>IF(S18="Ethanol",IFERROR(S53*$C53/(SUMPRODUCT(S$46:S$51,$C$46:$C$51)+SUMPRODUCT(#REF!,S$53:S$54)),""),IFERROR(S53*$C53/SUMPRODUCT(S$47:S$54,$C$47:$C$54),""))</f>
        <v>0.24191036833973059</v>
      </c>
      <c r="T66" s="119">
        <f t="shared" si="101"/>
        <v>0.24000425503423845</v>
      </c>
      <c r="U66" s="119">
        <f t="shared" si="101"/>
        <v>0.24315883402502442</v>
      </c>
      <c r="V66" s="119">
        <f t="shared" si="101"/>
        <v>0.24123534833313331</v>
      </c>
      <c r="W66" s="119">
        <f t="shared" si="101"/>
        <v>0.24304584645031604</v>
      </c>
      <c r="X66" s="119" t="str">
        <f t="shared" si="101"/>
        <v/>
      </c>
      <c r="Y66" s="119" t="str">
        <f t="shared" si="101"/>
        <v/>
      </c>
      <c r="Z66" s="119" t="str">
        <f t="shared" si="101"/>
        <v/>
      </c>
      <c r="AA66" s="119" t="str">
        <f t="shared" si="101"/>
        <v/>
      </c>
      <c r="AB66" s="119" t="str">
        <f t="shared" si="101"/>
        <v/>
      </c>
      <c r="AC66" s="119">
        <f t="shared" si="101"/>
        <v>0.26384536106607337</v>
      </c>
      <c r="AD66" s="119">
        <f t="shared" si="101"/>
        <v>0.25836667253739087</v>
      </c>
      <c r="AE66" s="119">
        <f t="shared" si="101"/>
        <v>0.25890440930811309</v>
      </c>
      <c r="AF66" s="119">
        <f t="shared" si="101"/>
        <v>0.25836667253739087</v>
      </c>
      <c r="AG66" s="119">
        <f t="shared" si="101"/>
        <v>0.25890440930811309</v>
      </c>
      <c r="AH66" s="119" t="str">
        <f t="shared" si="101"/>
        <v/>
      </c>
      <c r="AI66" s="119" t="str">
        <f t="shared" si="101"/>
        <v/>
      </c>
      <c r="AJ66" s="119" t="str">
        <f t="shared" si="101"/>
        <v/>
      </c>
      <c r="AK66" s="119" t="str">
        <f t="shared" si="101"/>
        <v/>
      </c>
      <c r="AL66" s="119" t="str">
        <f t="shared" si="101"/>
        <v/>
      </c>
      <c r="AM66" s="119" t="str">
        <f t="shared" si="101"/>
        <v/>
      </c>
      <c r="AN66" s="119" t="str">
        <f t="shared" si="101"/>
        <v/>
      </c>
      <c r="AO66" s="119" t="str">
        <f t="shared" si="101"/>
        <v/>
      </c>
      <c r="AP66" s="119" t="str">
        <f t="shared" si="101"/>
        <v/>
      </c>
      <c r="AQ66" s="119" t="str">
        <f t="shared" si="101"/>
        <v/>
      </c>
      <c r="AR66" s="119" t="str">
        <f t="shared" si="101"/>
        <v/>
      </c>
      <c r="AS66" s="119" t="str">
        <f t="shared" si="101"/>
        <v/>
      </c>
      <c r="AT66" s="119" t="str">
        <f t="shared" si="101"/>
        <v/>
      </c>
      <c r="AU66" s="119" t="str">
        <f t="shared" si="101"/>
        <v/>
      </c>
      <c r="AV66" s="119" t="str">
        <f t="shared" si="101"/>
        <v/>
      </c>
      <c r="AW66" s="119" t="str">
        <f t="shared" si="59"/>
        <v/>
      </c>
      <c r="AX66" s="119" t="str">
        <f t="shared" si="60"/>
        <v/>
      </c>
      <c r="AY66" s="119" t="str">
        <f t="shared" si="61"/>
        <v/>
      </c>
      <c r="AZ66" s="119" t="str">
        <f t="shared" si="62"/>
        <v/>
      </c>
      <c r="BA66" s="119" t="str">
        <f t="shared" si="63"/>
        <v/>
      </c>
      <c r="BB66" s="119" t="str">
        <f t="shared" si="64"/>
        <v/>
      </c>
      <c r="BC66" s="119" t="str">
        <f t="shared" si="65"/>
        <v/>
      </c>
      <c r="BD66" s="119" t="str">
        <f t="shared" si="66"/>
        <v/>
      </c>
      <c r="BE66" s="119" t="str">
        <f t="shared" si="67"/>
        <v/>
      </c>
      <c r="BF66" s="119" t="str">
        <f t="shared" si="68"/>
        <v/>
      </c>
      <c r="BG66" s="119" t="str">
        <f t="shared" si="69"/>
        <v/>
      </c>
      <c r="BH66" s="119" t="str">
        <f t="shared" si="70"/>
        <v/>
      </c>
      <c r="BI66" s="119" t="str">
        <f t="shared" si="71"/>
        <v/>
      </c>
      <c r="BJ66" s="119" t="str">
        <f t="shared" si="72"/>
        <v/>
      </c>
      <c r="BK66" s="119" t="str">
        <f t="shared" si="73"/>
        <v/>
      </c>
      <c r="BL66" s="119" t="str">
        <f t="shared" si="74"/>
        <v/>
      </c>
      <c r="BM66" s="119" t="str">
        <f t="shared" si="75"/>
        <v/>
      </c>
      <c r="BN66" s="119" t="str">
        <f t="shared" si="76"/>
        <v/>
      </c>
      <c r="BO66" s="119" t="str">
        <f t="shared" si="77"/>
        <v/>
      </c>
      <c r="BP66" s="119" t="str">
        <f t="shared" si="78"/>
        <v/>
      </c>
      <c r="DZ66" s="50" t="s">
        <v>76</v>
      </c>
      <c r="EA66" s="121">
        <f t="shared" si="110"/>
        <v>0.1216097218992767</v>
      </c>
      <c r="EB66" s="121">
        <f t="shared" si="111"/>
        <v>0.1216097218992767</v>
      </c>
      <c r="EC66" s="121" t="str">
        <f t="shared" si="111"/>
        <v/>
      </c>
      <c r="ED66" s="121">
        <f t="shared" si="111"/>
        <v>0.24187255439199323</v>
      </c>
      <c r="EE66" s="121" t="str">
        <f t="shared" si="111"/>
        <v/>
      </c>
      <c r="EF66" s="121">
        <f t="shared" si="111"/>
        <v>0.25967515984218281</v>
      </c>
      <c r="EG66" s="121" t="str">
        <f t="shared" si="111"/>
        <v/>
      </c>
      <c r="EH66" s="121" t="str">
        <f t="shared" si="111"/>
        <v/>
      </c>
      <c r="EI66" s="121" t="str">
        <f t="shared" si="111"/>
        <v/>
      </c>
      <c r="EJ66" s="121" t="str">
        <f t="shared" si="84"/>
        <v/>
      </c>
      <c r="EK66" s="121" t="str">
        <f t="shared" si="85"/>
        <v/>
      </c>
      <c r="EL66" s="121" t="str">
        <f t="shared" si="86"/>
        <v/>
      </c>
      <c r="EM66" s="121" t="str">
        <f t="shared" si="87"/>
        <v/>
      </c>
      <c r="EN66" s="121"/>
      <c r="EO66" s="121"/>
      <c r="EP66" s="121"/>
    </row>
    <row r="67" spans="2:146" x14ac:dyDescent="0.2">
      <c r="B67" s="50" t="s">
        <v>77</v>
      </c>
      <c r="C67" s="78"/>
      <c r="D67" s="119">
        <f t="shared" si="92"/>
        <v>0.19902304325845011</v>
      </c>
      <c r="E67" s="119">
        <f t="shared" si="105"/>
        <v>0.1433045093322271</v>
      </c>
      <c r="F67" s="119">
        <f t="shared" si="105"/>
        <v>0.16140136304279554</v>
      </c>
      <c r="G67" s="119">
        <f t="shared" si="105"/>
        <v>0.15421732854292389</v>
      </c>
      <c r="H67" s="119">
        <f t="shared" si="105"/>
        <v>0.16623016440617872</v>
      </c>
      <c r="I67" s="119">
        <f>IF(I19="Ethanol",IFERROR(I54*$C54/(SUMPRODUCT(I$46:I$51,$C$46:$C$51)+SUMPRODUCT(#REF!,I$53:I$54)),""),IFERROR(I54*$C54/SUMPRODUCT(I$47:I$54,$C$47:$C$54),""))</f>
        <v>7.0506645816088259E-2</v>
      </c>
      <c r="J67" s="119">
        <f t="shared" si="105"/>
        <v>4.3514980157645426E-2</v>
      </c>
      <c r="K67" s="119">
        <f t="shared" si="105"/>
        <v>4.4449001115077255E-2</v>
      </c>
      <c r="L67" s="119">
        <f t="shared" si="105"/>
        <v>5.5280519946381015E-2</v>
      </c>
      <c r="M67" s="119">
        <f t="shared" si="105"/>
        <v>2.9570830737054018E-2</v>
      </c>
      <c r="N67" s="119" t="str">
        <f>IF(N19="Ethanol",IFERROR(N54*$C54/(SUMPRODUCT(N$46:N$51,$C$46:$C$51)+SUMPRODUCT(#REF!,N$53:N$54)),""),IFERROR(N54*$C54/SUMPRODUCT(N$47:N$54,$C$47:$C$54),""))</f>
        <v/>
      </c>
      <c r="O67" s="119" t="str">
        <f t="shared" si="105"/>
        <v/>
      </c>
      <c r="P67" s="119" t="str">
        <f t="shared" si="105"/>
        <v/>
      </c>
      <c r="Q67" s="119" t="str">
        <f t="shared" si="105"/>
        <v/>
      </c>
      <c r="R67" s="119" t="str">
        <f t="shared" si="105"/>
        <v/>
      </c>
      <c r="S67" s="119">
        <f>IF(S19="Ethanol",IFERROR(S54*$C54/(SUMPRODUCT(S$46:S$51,$C$46:$C$51)+SUMPRODUCT(#REF!,S$53:S$54)),""),IFERROR(S54*$C54/SUMPRODUCT(S$47:S$54,$C$47:$C$54),""))</f>
        <v>8.0509576344856518E-2</v>
      </c>
      <c r="T67" s="119">
        <f t="shared" si="101"/>
        <v>7.5303414982642564E-2</v>
      </c>
      <c r="U67" s="119">
        <f t="shared" si="101"/>
        <v>7.6362422984259312E-2</v>
      </c>
      <c r="V67" s="119">
        <f t="shared" si="101"/>
        <v>7.4292191273464092E-2</v>
      </c>
      <c r="W67" s="119">
        <f t="shared" si="101"/>
        <v>7.6708780259315892E-2</v>
      </c>
      <c r="X67" s="119" t="str">
        <f t="shared" si="101"/>
        <v/>
      </c>
      <c r="Y67" s="119" t="str">
        <f t="shared" si="101"/>
        <v/>
      </c>
      <c r="Z67" s="119" t="str">
        <f t="shared" si="101"/>
        <v/>
      </c>
      <c r="AA67" s="119" t="str">
        <f t="shared" si="101"/>
        <v/>
      </c>
      <c r="AB67" s="119" t="str">
        <f t="shared" si="101"/>
        <v/>
      </c>
      <c r="AC67" s="119">
        <f t="shared" si="101"/>
        <v>8.4383474312959311E-2</v>
      </c>
      <c r="AD67" s="119">
        <f t="shared" si="101"/>
        <v>8.4922713185684326E-2</v>
      </c>
      <c r="AE67" s="119">
        <f t="shared" si="101"/>
        <v>8.4790568300567998E-2</v>
      </c>
      <c r="AF67" s="119">
        <f t="shared" si="101"/>
        <v>8.4922713185684326E-2</v>
      </c>
      <c r="AG67" s="119">
        <f t="shared" si="101"/>
        <v>8.4790568300567998E-2</v>
      </c>
      <c r="AH67" s="119" t="str">
        <f t="shared" si="101"/>
        <v/>
      </c>
      <c r="AI67" s="119" t="str">
        <f t="shared" si="101"/>
        <v/>
      </c>
      <c r="AJ67" s="119" t="str">
        <f t="shared" si="101"/>
        <v/>
      </c>
      <c r="AK67" s="119" t="str">
        <f t="shared" si="101"/>
        <v/>
      </c>
      <c r="AL67" s="119" t="str">
        <f t="shared" si="101"/>
        <v/>
      </c>
      <c r="AM67" s="119" t="str">
        <f t="shared" si="101"/>
        <v/>
      </c>
      <c r="AN67" s="119" t="str">
        <f t="shared" si="101"/>
        <v/>
      </c>
      <c r="AO67" s="119" t="str">
        <f t="shared" si="101"/>
        <v/>
      </c>
      <c r="AP67" s="119" t="str">
        <f t="shared" si="101"/>
        <v/>
      </c>
      <c r="AQ67" s="119" t="str">
        <f t="shared" si="101"/>
        <v/>
      </c>
      <c r="AR67" s="119" t="str">
        <f t="shared" si="101"/>
        <v/>
      </c>
      <c r="AS67" s="119" t="str">
        <f t="shared" si="101"/>
        <v/>
      </c>
      <c r="AT67" s="119" t="str">
        <f t="shared" si="101"/>
        <v/>
      </c>
      <c r="AU67" s="119" t="str">
        <f t="shared" si="101"/>
        <v/>
      </c>
      <c r="AV67" s="119" t="str">
        <f t="shared" si="101"/>
        <v/>
      </c>
      <c r="AW67" s="119" t="str">
        <f t="shared" si="59"/>
        <v/>
      </c>
      <c r="AX67" s="119" t="str">
        <f t="shared" si="60"/>
        <v/>
      </c>
      <c r="AY67" s="119" t="str">
        <f t="shared" si="61"/>
        <v/>
      </c>
      <c r="AZ67" s="119" t="str">
        <f t="shared" si="62"/>
        <v/>
      </c>
      <c r="BA67" s="119" t="str">
        <f t="shared" si="63"/>
        <v/>
      </c>
      <c r="BB67" s="119" t="str">
        <f t="shared" si="64"/>
        <v/>
      </c>
      <c r="BC67" s="119" t="str">
        <f t="shared" si="65"/>
        <v/>
      </c>
      <c r="BD67" s="119" t="str">
        <f t="shared" si="66"/>
        <v/>
      </c>
      <c r="BE67" s="119" t="str">
        <f t="shared" si="67"/>
        <v/>
      </c>
      <c r="BF67" s="119" t="str">
        <f t="shared" si="68"/>
        <v/>
      </c>
      <c r="BG67" s="119" t="str">
        <f t="shared" si="69"/>
        <v/>
      </c>
      <c r="BH67" s="119" t="str">
        <f t="shared" si="70"/>
        <v/>
      </c>
      <c r="BI67" s="119" t="str">
        <f t="shared" si="71"/>
        <v/>
      </c>
      <c r="BJ67" s="119" t="str">
        <f t="shared" si="72"/>
        <v/>
      </c>
      <c r="BK67" s="119" t="str">
        <f t="shared" si="73"/>
        <v/>
      </c>
      <c r="BL67" s="119" t="str">
        <f t="shared" si="74"/>
        <v/>
      </c>
      <c r="BM67" s="119" t="str">
        <f t="shared" si="75"/>
        <v/>
      </c>
      <c r="BN67" s="119" t="str">
        <f t="shared" si="76"/>
        <v/>
      </c>
      <c r="BO67" s="119" t="str">
        <f t="shared" si="77"/>
        <v/>
      </c>
      <c r="BP67" s="119" t="str">
        <f t="shared" si="78"/>
        <v/>
      </c>
      <c r="DZ67" s="50" t="s">
        <v>77</v>
      </c>
      <c r="EA67" s="121">
        <f t="shared" si="110"/>
        <v>0.10408979610378163</v>
      </c>
      <c r="EB67" s="121">
        <f t="shared" si="111"/>
        <v>0.10408979610378163</v>
      </c>
      <c r="EC67" s="121" t="str">
        <f t="shared" si="111"/>
        <v/>
      </c>
      <c r="ED67" s="121">
        <f t="shared" si="111"/>
        <v>7.6644513319512553E-2</v>
      </c>
      <c r="EE67" s="121" t="str">
        <f t="shared" si="111"/>
        <v/>
      </c>
      <c r="EF67" s="121">
        <f t="shared" si="111"/>
        <v>8.4762248526601386E-2</v>
      </c>
      <c r="EG67" s="121" t="str">
        <f t="shared" si="111"/>
        <v/>
      </c>
      <c r="EH67" s="121" t="str">
        <f t="shared" si="111"/>
        <v/>
      </c>
      <c r="EI67" s="121" t="str">
        <f t="shared" si="111"/>
        <v/>
      </c>
      <c r="EJ67" s="121" t="str">
        <f t="shared" si="84"/>
        <v/>
      </c>
      <c r="EK67" s="121" t="str">
        <f t="shared" si="85"/>
        <v/>
      </c>
      <c r="EL67" s="121" t="str">
        <f t="shared" si="86"/>
        <v/>
      </c>
      <c r="EM67" s="121" t="str">
        <f t="shared" si="87"/>
        <v/>
      </c>
      <c r="EN67" s="121"/>
      <c r="EO67" s="121"/>
      <c r="EP67" s="121"/>
    </row>
    <row r="68" spans="2:146" x14ac:dyDescent="0.2">
      <c r="C68" s="78"/>
      <c r="BQ68" s="149">
        <f>IF(BQ25,_xlfn.Z.TEST(BQ25:BU25,BQ25),"")</f>
        <v>0.23654739317613338</v>
      </c>
      <c r="BR68" s="150">
        <f>IF(BR25,_xlfn.Z.TEST(BQ25:BU25,BR25),"")</f>
        <v>0.5283952108936667</v>
      </c>
      <c r="BS68" s="150">
        <f>IF(BS25,_xlfn.Z.TEST(BQ25:BU25,BS25),"")</f>
        <v>3.8497465083760159E-4</v>
      </c>
      <c r="BT68" s="150">
        <f>IF(BT25,_xlfn.Z.TEST(BQ25:BU25,BT25),"")</f>
        <v>0.98806492725459916</v>
      </c>
      <c r="BU68" s="151">
        <f>IF(BU25,_xlfn.Z.TEST(BQ25:BU25,BU25),"")</f>
        <v>0.95997371736011383</v>
      </c>
      <c r="BV68" s="149">
        <f>IF(BV25,_xlfn.Z.TEST(BV25:BZ25,BV25),"")</f>
        <v>2.1023817805584939E-2</v>
      </c>
      <c r="BW68" s="150">
        <f>IF(BW25,_xlfn.Z.TEST(BV25:BZ25,BW25),"")</f>
        <v>0.99938167205925554</v>
      </c>
      <c r="BX68" s="150">
        <f>IF(BX25,_xlfn.Z.TEST(BV25:BZ25,BX25),"")</f>
        <v>2.1023817805584939E-2</v>
      </c>
      <c r="BY68" s="150">
        <f>IF(BY25,_xlfn.Z.TEST(BV25:BZ25,BY25),"")</f>
        <v>0.86582750264004038</v>
      </c>
      <c r="BZ68" s="151">
        <f>IF(BZ25,_xlfn.Z.TEST(BV25:BZ25,BZ25),"")</f>
        <v>0.39316739861327243</v>
      </c>
      <c r="EA68" s="70"/>
      <c r="EB68" s="70"/>
      <c r="EC68" s="70"/>
      <c r="ED68" s="70"/>
      <c r="EE68" s="70"/>
      <c r="EF68" s="70"/>
      <c r="EG68" s="70"/>
      <c r="EH68" s="70"/>
      <c r="EI68" s="70"/>
      <c r="EJ68" s="70"/>
      <c r="EK68" s="70"/>
      <c r="EL68" s="70"/>
      <c r="EM68" s="70"/>
      <c r="EN68" s="70"/>
      <c r="EO68" s="70"/>
      <c r="EP68" s="70"/>
    </row>
    <row r="69" spans="2:146" x14ac:dyDescent="0.2">
      <c r="C69" s="78"/>
      <c r="BQ69" s="152">
        <f t="shared" ref="BQ69:BQ80" si="112">IF(BQ26,_xlfn.Z.TEST(BQ26:BU26,BQ26),"")</f>
        <v>0.1127070709859718</v>
      </c>
      <c r="BR69" s="153">
        <f t="shared" ref="BR69:BR80" si="113">IF(BR26,_xlfn.Z.TEST(BQ26:BU26,BR26),"")</f>
        <v>0.99996654838930787</v>
      </c>
      <c r="BS69" s="153">
        <f t="shared" ref="BS69:BS80" si="114">IF(BS26,_xlfn.Z.TEST(BQ26:BU26,BS26),"")</f>
        <v>0.23375602253260105</v>
      </c>
      <c r="BT69" s="153">
        <f t="shared" ref="BT69:BT80" si="115">IF(BT26,_xlfn.Z.TEST(BQ26:BU26,BT26),"")</f>
        <v>0.16874584757474093</v>
      </c>
      <c r="BU69" s="154">
        <f t="shared" ref="BU69:BU80" si="116">IF(BU26,_xlfn.Z.TEST(BQ26:BU26,BU26),"")</f>
        <v>0.13805148224156782</v>
      </c>
      <c r="BV69" s="152">
        <f t="shared" ref="BV69:BV80" si="117">IF(BV26,_xlfn.Z.TEST(BV26:BZ26,BV26),"")</f>
        <v>0.99977114206582673</v>
      </c>
      <c r="BW69" s="153">
        <f t="shared" ref="BW69:BW80" si="118">IF(BW26,_xlfn.Z.TEST(BV26:BZ26,BW26),"")</f>
        <v>9.2424499899081566E-2</v>
      </c>
      <c r="BX69" s="153">
        <f t="shared" ref="BX69:BX80" si="119">IF(BX26,_xlfn.Z.TEST(BV26:BZ26,BX26),"")</f>
        <v>0.82474292494350143</v>
      </c>
      <c r="BY69" s="153">
        <f t="shared" ref="BY69:BY80" si="120">IF(BY26,_xlfn.Z.TEST(BV26:BZ26,BY26),"")</f>
        <v>2.8210092127590368E-2</v>
      </c>
      <c r="BZ69" s="154">
        <f t="shared" ref="BZ69:BZ80" si="121">IF(BZ26,_xlfn.Z.TEST(BV26:BZ26,BZ26),"")</f>
        <v>0.11425633904037093</v>
      </c>
    </row>
    <row r="70" spans="2:146" x14ac:dyDescent="0.2">
      <c r="BQ70" s="152">
        <f t="shared" si="112"/>
        <v>6.4040395721912433E-2</v>
      </c>
      <c r="BR70" s="153">
        <f t="shared" si="113"/>
        <v>0.99993602010923288</v>
      </c>
      <c r="BS70" s="153">
        <f t="shared" si="114"/>
        <v>0.31019765557751749</v>
      </c>
      <c r="BT70" s="153">
        <f t="shared" si="115"/>
        <v>4.8848102458515438E-2</v>
      </c>
      <c r="BU70" s="154">
        <f t="shared" si="116"/>
        <v>0.4375349282623508</v>
      </c>
      <c r="BV70" s="152">
        <f t="shared" si="117"/>
        <v>0.90787977520141083</v>
      </c>
      <c r="BW70" s="153">
        <f t="shared" si="118"/>
        <v>0.10253889970708412</v>
      </c>
      <c r="BX70" s="153">
        <f t="shared" si="119"/>
        <v>0.9995285194084168</v>
      </c>
      <c r="BY70" s="153">
        <f t="shared" si="120"/>
        <v>3.6396530273146675E-2</v>
      </c>
      <c r="BZ70" s="154">
        <f t="shared" si="121"/>
        <v>5.7803539966716062E-2</v>
      </c>
    </row>
    <row r="71" spans="2:146" x14ac:dyDescent="0.2">
      <c r="BQ71" s="152">
        <f t="shared" si="112"/>
        <v>1.6540004492947304E-3</v>
      </c>
      <c r="BR71" s="153">
        <f t="shared" si="113"/>
        <v>0.99906638203014342</v>
      </c>
      <c r="BS71" s="153">
        <f t="shared" si="114"/>
        <v>0.45940255275241459</v>
      </c>
      <c r="BT71" s="153">
        <f t="shared" si="115"/>
        <v>0.8109917527640762</v>
      </c>
      <c r="BU71" s="154">
        <f t="shared" si="116"/>
        <v>0.17038954747351778</v>
      </c>
      <c r="BV71" s="152">
        <f t="shared" si="117"/>
        <v>0.99962126354361835</v>
      </c>
      <c r="BW71" s="153">
        <f t="shared" si="118"/>
        <v>0.81769364151092394</v>
      </c>
      <c r="BX71" s="153">
        <f t="shared" si="119"/>
        <v>1.2734730744896021E-2</v>
      </c>
      <c r="BY71" s="153">
        <f t="shared" si="120"/>
        <v>0.34356463242593555</v>
      </c>
      <c r="BZ71" s="154">
        <f t="shared" si="121"/>
        <v>5.0759423718464168E-2</v>
      </c>
    </row>
    <row r="72" spans="2:146" x14ac:dyDescent="0.2">
      <c r="BQ72" s="152">
        <f t="shared" si="112"/>
        <v>1.2960509146659488E-4</v>
      </c>
      <c r="BR72" s="153">
        <f t="shared" si="113"/>
        <v>0.90375432578918935</v>
      </c>
      <c r="BS72" s="153">
        <f t="shared" si="114"/>
        <v>0.55942019027955114</v>
      </c>
      <c r="BT72" s="153">
        <f t="shared" si="115"/>
        <v>0.49157300754805944</v>
      </c>
      <c r="BU72" s="154">
        <f t="shared" si="116"/>
        <v>0.98683688853943896</v>
      </c>
      <c r="BV72" s="152">
        <f t="shared" si="117"/>
        <v>0.93214384634258352</v>
      </c>
      <c r="BW72" s="153">
        <f t="shared" si="118"/>
        <v>5.1008018538186144E-4</v>
      </c>
      <c r="BX72" s="153">
        <f t="shared" si="119"/>
        <v>0.23181348768044291</v>
      </c>
      <c r="BY72" s="153">
        <f t="shared" si="120"/>
        <v>0.9944404300684031</v>
      </c>
      <c r="BZ72" s="154">
        <f t="shared" si="121"/>
        <v>0.49477908014814459</v>
      </c>
    </row>
    <row r="73" spans="2:146" x14ac:dyDescent="0.2">
      <c r="BQ73" s="152">
        <f t="shared" si="112"/>
        <v>6.6726119019388879E-4</v>
      </c>
      <c r="BR73" s="153">
        <f t="shared" si="113"/>
        <v>0.75817526198921181</v>
      </c>
      <c r="BS73" s="153">
        <f t="shared" si="114"/>
        <v>0.76939723555711881</v>
      </c>
      <c r="BT73" s="153">
        <f t="shared" si="115"/>
        <v>0.15887921613206415</v>
      </c>
      <c r="BU73" s="154">
        <f t="shared" si="116"/>
        <v>0.99719905445489498</v>
      </c>
      <c r="BV73" s="152">
        <f t="shared" si="117"/>
        <v>0.99991671766932555</v>
      </c>
      <c r="BW73" s="153">
        <f t="shared" si="118"/>
        <v>5.0004730690765109E-2</v>
      </c>
      <c r="BX73" s="153">
        <f t="shared" si="119"/>
        <v>5.9697503653341685E-2</v>
      </c>
      <c r="BY73" s="153">
        <f t="shared" si="120"/>
        <v>0.59336994722574243</v>
      </c>
      <c r="BZ73" s="154">
        <f t="shared" si="121"/>
        <v>0.21212396292594651</v>
      </c>
    </row>
    <row r="74" spans="2:146" x14ac:dyDescent="0.2">
      <c r="BQ74" s="152" t="str">
        <f t="shared" si="112"/>
        <v/>
      </c>
      <c r="BR74" s="153" t="str">
        <f t="shared" si="113"/>
        <v/>
      </c>
      <c r="BS74" s="153" t="str">
        <f t="shared" si="114"/>
        <v/>
      </c>
      <c r="BT74" s="153" t="str">
        <f t="shared" si="115"/>
        <v/>
      </c>
      <c r="BU74" s="154" t="str">
        <f t="shared" si="116"/>
        <v/>
      </c>
      <c r="BV74" s="152">
        <f t="shared" si="117"/>
        <v>0.66616165443050157</v>
      </c>
      <c r="BW74" s="153">
        <f t="shared" si="118"/>
        <v>0.74021493716763653</v>
      </c>
      <c r="BX74" s="153">
        <f t="shared" si="119"/>
        <v>5.5761390786027599E-5</v>
      </c>
      <c r="BY74" s="153">
        <f t="shared" si="120"/>
        <v>0.80474078884262534</v>
      </c>
      <c r="BZ74" s="154">
        <f t="shared" si="121"/>
        <v>0.97332176260880621</v>
      </c>
    </row>
    <row r="75" spans="2:146" x14ac:dyDescent="0.2">
      <c r="BQ75" s="152">
        <f t="shared" si="112"/>
        <v>0.99111177177331045</v>
      </c>
      <c r="BR75" s="153">
        <f t="shared" si="113"/>
        <v>4.9881752519203924E-2</v>
      </c>
      <c r="BS75" s="153">
        <f t="shared" si="114"/>
        <v>4.7663033206915846E-2</v>
      </c>
      <c r="BT75" s="153">
        <f t="shared" si="115"/>
        <v>0.82734039760524136</v>
      </c>
      <c r="BU75" s="154" t="str">
        <f t="shared" si="116"/>
        <v/>
      </c>
      <c r="BV75" s="152">
        <f t="shared" si="117"/>
        <v>3.3692451698907104E-2</v>
      </c>
      <c r="BW75" s="153">
        <f t="shared" si="118"/>
        <v>4.5495202675756349E-3</v>
      </c>
      <c r="BX75" s="153">
        <f t="shared" si="119"/>
        <v>0.99778760768994734</v>
      </c>
      <c r="BY75" s="153">
        <f t="shared" si="120"/>
        <v>0.90108362556669064</v>
      </c>
      <c r="BZ75" s="154">
        <f t="shared" si="121"/>
        <v>0.61923896830736891</v>
      </c>
    </row>
    <row r="76" spans="2:146" x14ac:dyDescent="0.2">
      <c r="BQ76" s="152" t="str">
        <f t="shared" si="112"/>
        <v/>
      </c>
      <c r="BR76" s="153" t="str">
        <f t="shared" si="113"/>
        <v/>
      </c>
      <c r="BS76" s="153" t="str">
        <f t="shared" si="114"/>
        <v/>
      </c>
      <c r="BT76" s="153" t="str">
        <f t="shared" si="115"/>
        <v/>
      </c>
      <c r="BU76" s="154" t="str">
        <f t="shared" si="116"/>
        <v/>
      </c>
      <c r="BV76" s="152">
        <f t="shared" si="117"/>
        <v>0.27860477259630834</v>
      </c>
      <c r="BW76" s="153">
        <f t="shared" si="118"/>
        <v>0.16085687457926745</v>
      </c>
      <c r="BX76" s="153">
        <f t="shared" si="119"/>
        <v>8.344442969268967E-2</v>
      </c>
      <c r="BY76" s="153">
        <f t="shared" si="120"/>
        <v>0.9984628203967375</v>
      </c>
      <c r="BZ76" s="154" t="str">
        <f t="shared" si="121"/>
        <v/>
      </c>
    </row>
    <row r="77" spans="2:146" x14ac:dyDescent="0.2">
      <c r="BQ77" s="152" t="str">
        <f t="shared" si="112"/>
        <v/>
      </c>
      <c r="BR77" s="153" t="str">
        <f t="shared" si="113"/>
        <v/>
      </c>
      <c r="BS77" s="153" t="str">
        <f t="shared" si="114"/>
        <v/>
      </c>
      <c r="BT77" s="153" t="str">
        <f t="shared" si="115"/>
        <v/>
      </c>
      <c r="BU77" s="154" t="str">
        <f t="shared" si="116"/>
        <v/>
      </c>
      <c r="BV77" s="152" t="str">
        <f t="shared" si="117"/>
        <v/>
      </c>
      <c r="BW77" s="153" t="str">
        <f t="shared" si="118"/>
        <v/>
      </c>
      <c r="BX77" s="153" t="str">
        <f t="shared" si="119"/>
        <v/>
      </c>
      <c r="BY77" s="153" t="str">
        <f t="shared" si="120"/>
        <v/>
      </c>
      <c r="BZ77" s="154" t="str">
        <f t="shared" si="121"/>
        <v/>
      </c>
    </row>
    <row r="78" spans="2:146" x14ac:dyDescent="0.2">
      <c r="BQ78" s="152" t="str">
        <f t="shared" si="112"/>
        <v/>
      </c>
      <c r="BR78" s="153" t="str">
        <f t="shared" si="113"/>
        <v/>
      </c>
      <c r="BS78" s="153" t="str">
        <f t="shared" si="114"/>
        <v/>
      </c>
      <c r="BT78" s="153" t="str">
        <f t="shared" si="115"/>
        <v/>
      </c>
      <c r="BU78" s="154" t="str">
        <f t="shared" si="116"/>
        <v/>
      </c>
      <c r="BV78" s="152">
        <f t="shared" si="117"/>
        <v>0.15865525393145699</v>
      </c>
      <c r="BW78" s="153">
        <f t="shared" si="118"/>
        <v>0.84134474606854304</v>
      </c>
      <c r="BX78" s="153" t="str">
        <f t="shared" si="119"/>
        <v/>
      </c>
      <c r="BY78" s="153" t="str">
        <f t="shared" si="120"/>
        <v/>
      </c>
      <c r="BZ78" s="154" t="str">
        <f t="shared" si="121"/>
        <v/>
      </c>
    </row>
    <row r="79" spans="2:146" x14ac:dyDescent="0.2">
      <c r="BQ79" s="152">
        <f t="shared" si="112"/>
        <v>0.29724440201928526</v>
      </c>
      <c r="BR79" s="153">
        <f t="shared" si="113"/>
        <v>0.99826086817792403</v>
      </c>
      <c r="BS79" s="153">
        <f t="shared" si="114"/>
        <v>0.21400579574806861</v>
      </c>
      <c r="BT79" s="153">
        <f t="shared" si="115"/>
        <v>5.5129789780867924E-2</v>
      </c>
      <c r="BU79" s="154" t="str">
        <f t="shared" si="116"/>
        <v/>
      </c>
      <c r="BV79" s="152">
        <f t="shared" si="117"/>
        <v>3.2357151583213214E-2</v>
      </c>
      <c r="BW79" s="153">
        <f t="shared" si="118"/>
        <v>0.60244238641230763</v>
      </c>
      <c r="BX79" s="153">
        <f t="shared" si="119"/>
        <v>0.9438062267946894</v>
      </c>
      <c r="BY79" s="153" t="str">
        <f t="shared" si="120"/>
        <v/>
      </c>
      <c r="BZ79" s="154" t="str">
        <f t="shared" si="121"/>
        <v/>
      </c>
    </row>
    <row r="80" spans="2:146" x14ac:dyDescent="0.2">
      <c r="BQ80" s="155">
        <f t="shared" si="112"/>
        <v>0.99951367386189871</v>
      </c>
      <c r="BR80" s="156">
        <f t="shared" si="113"/>
        <v>0.60532456650661692</v>
      </c>
      <c r="BS80" s="156">
        <f t="shared" si="114"/>
        <v>0.72611187513645836</v>
      </c>
      <c r="BT80" s="156">
        <f t="shared" si="115"/>
        <v>2.1740230416281755E-2</v>
      </c>
      <c r="BU80" s="157">
        <f t="shared" si="116"/>
        <v>1.5876578316891602E-2</v>
      </c>
      <c r="BV80" s="155">
        <f t="shared" si="117"/>
        <v>0.74296233855290783</v>
      </c>
      <c r="BW80" s="156">
        <f t="shared" si="118"/>
        <v>0.88253667367377187</v>
      </c>
      <c r="BX80" s="156">
        <f t="shared" si="119"/>
        <v>6.3706372410493974E-4</v>
      </c>
      <c r="BY80" s="156">
        <f t="shared" si="120"/>
        <v>0.99443599367718882</v>
      </c>
      <c r="BZ80" s="157">
        <f t="shared" si="121"/>
        <v>0.12359998931389179</v>
      </c>
    </row>
    <row r="81" spans="69:78" x14ac:dyDescent="0.2">
      <c r="BQ81" s="70"/>
      <c r="BR81" s="70"/>
      <c r="BS81" s="70"/>
      <c r="BT81" s="70"/>
      <c r="BU81" s="70"/>
      <c r="BV81" s="70"/>
      <c r="BW81" s="70"/>
      <c r="BX81" s="70"/>
      <c r="BY81" s="70"/>
      <c r="BZ81" s="70"/>
    </row>
    <row r="82" spans="69:78" x14ac:dyDescent="0.2">
      <c r="BQ82" s="70"/>
      <c r="BR82" s="70"/>
      <c r="BS82" s="70"/>
      <c r="BT82" s="70"/>
      <c r="BU82" s="70"/>
      <c r="BV82" s="70"/>
      <c r="BW82" s="70"/>
      <c r="BX82" s="70"/>
      <c r="BY82" s="70"/>
      <c r="BZ82" s="70"/>
    </row>
    <row r="83" spans="69:78" x14ac:dyDescent="0.2">
      <c r="BQ83" s="149">
        <f>IF(AND(ISNUMBER(BQ25),BQ$5),ABS((BQ25-AVERAGEIF(BQ$6:BU$6,BQ$3:BU$3,(BQ25:BU25)))/AVERAGEIF(BQ$6:BU$6,BQ$3:BU$3,BQ25:BU25)),"")</f>
        <v>6.485084306095979E-4</v>
      </c>
      <c r="BR83" s="149">
        <f>IF(AND(ISNUMBER(BR25),BR$5),ABS((BR25-AVERAGEIF(BQ$6:BU$6,BQ$3:BU$3,(BQ25:BU25)))/AVERAGEIF(BQ$6:BU$6,BQ$3:BU$3,BQ25:BU25)),"")</f>
        <v>1.1791062374719961E-3</v>
      </c>
      <c r="BS83" s="149">
        <f>IF(AND(ISNUMBER(BS25),BS$5),ABS((BS25-AVERAGEIF(BQ$6:BU$6,BQ$3:BU$3,(BQ25:BU25)))/AVERAGEIF(BQ$6:BU$6,BQ$3:BU$3,BQ25:BU25)),"")</f>
        <v>6.7798608654639787E-3</v>
      </c>
      <c r="BT83" s="149">
        <f>IF(AND(ISNUMBER(BT25),BT$5),ABS((BT25-AVERAGEIF(BQ$6:BU$6,BQ$3:BU$3,(BQ25:BU25)))/AVERAGEIF(BQ$6:BU$6,BQ$3:BU$3,BQ25:BU25)),"")</f>
        <v>6.2492630586015799E-3</v>
      </c>
      <c r="BU83" s="149" t="str">
        <f>IF(AND(ISNUMBER(BU25),BU$5),ABS((BU25-AVERAGEIF(BQ$6:BU$6,BQ$3:BU$3,(BQ25:BU25)))/AVERAGEIF(BQ$6:BU$6,BQ$3:BU$3,BQ25:BU25)),"")</f>
        <v/>
      </c>
      <c r="BV83" s="149">
        <f>IF(AND(ISNUMBER(BV25),BV$5),ABS((BV25-AVERAGEIF(BV$6:BZ$6,BV$3:BZ$3,(BV25:BZ25)))/AVERAGEIF(BV$6:BZ$6,BV$3:BZ$3,BV25:BZ25)),"")</f>
        <v>5.2201148425265352E-3</v>
      </c>
      <c r="BW83" s="149">
        <f>IF(AND(ISNUMBER(BW25),BW$5),ABS((BW25-AVERAGEIF(BV$6:BZ$6,BV$3:BZ$3,(BV25:BZ25)))/AVERAGEIF(BV$6:BZ$6,BV$3:BZ$3,BV25:BZ25)),"")</f>
        <v>8.2941824720143848E-3</v>
      </c>
      <c r="BX83" s="149">
        <f>IF(AND(ISNUMBER(BX25),BX$5),ABS((BX25-AVERAGEIF(BV$6:BZ$6,BV$3:BZ$3,(BV25:BZ25)))/AVERAGEIF(BV$6:BZ$6,BV$3:BZ$3,BV25:BZ25)),"")</f>
        <v>5.2201148425265352E-3</v>
      </c>
      <c r="BY83" s="149">
        <f>IF(AND(ISNUMBER(BY25),BY$5),ABS((BY25-AVERAGEIF(BV$6:BZ$6,BV$3:BZ$3,(BV25:BZ25)))/AVERAGEIF(BV$6:BZ$6,BV$3:BZ$3,BV25:BZ25)),"")</f>
        <v>2.8420625253755584E-3</v>
      </c>
      <c r="BZ83" s="149">
        <f>IF(AND(ISNUMBER(BZ25),BZ$5),ABS((BZ25-AVERAGEIF(BV$6:BZ$6,BV$3:BZ$3,(BV25:BZ25)))/AVERAGEIF(BV$6:BZ$6,BV$3:BZ$3,BV25:BZ25)),"")</f>
        <v>6.9601531233687145E-4</v>
      </c>
    </row>
    <row r="84" spans="69:78" x14ac:dyDescent="0.2">
      <c r="BQ84" s="149">
        <f t="shared" ref="BQ84:BQ95" si="122">IF(AND(ISNUMBER(BQ26),BQ$5),ABS((BQ26-AVERAGEIF(BQ$6:BU$6,BQ$3:BU$3,(BQ26:BU26)))/AVERAGEIF(BQ$6:BU$6,BQ$3:BU$3,BQ26:BU26)),"")</f>
        <v>0.44834710743801653</v>
      </c>
      <c r="BR84" s="149">
        <f t="shared" ref="BR84:BR95" si="123">IF(AND(ISNUMBER(BR26),BR$5),ABS((BR26-AVERAGEIF(BQ$6:BU$6,BQ$3:BU$3,(BQ26:BU26)))/AVERAGEIF(BQ$6:BU$6,BQ$3:BU$3,BQ26:BU26)),"")</f>
        <v>1.1219008264462811</v>
      </c>
      <c r="BS84" s="149">
        <f t="shared" ref="BS84:BS95" si="124">IF(AND(ISNUMBER(BS26),BS$5),ABS((BS26-AVERAGEIF(BQ$6:BU$6,BQ$3:BU$3,(BQ26:BU26)))/AVERAGEIF(BQ$6:BU$6,BQ$3:BU$3,BQ26:BU26)),"")</f>
        <v>0.30165289256198347</v>
      </c>
      <c r="BT84" s="149">
        <f t="shared" ref="BT84:BT95" si="125">IF(AND(ISNUMBER(BT26),BT$5),ABS((BT26-AVERAGEIF(BQ$6:BU$6,BQ$3:BU$3,(BQ26:BU26)))/AVERAGEIF(BQ$6:BU$6,BQ$3:BU$3,BQ26:BU26)),"")</f>
        <v>0.37190082644628097</v>
      </c>
      <c r="BU84" s="149" t="str">
        <f t="shared" ref="BU84:BU95" si="126">IF(AND(ISNUMBER(BU26),BU$5),ABS((BU26-AVERAGEIF(BQ$6:BU$6,BQ$3:BU$3,(BQ26:BU26)))/AVERAGEIF(BQ$6:BU$6,BQ$3:BU$3,BQ26:BU26)),"")</f>
        <v/>
      </c>
      <c r="BV84" s="149">
        <f t="shared" ref="BV84:BV95" si="127">IF(AND(ISNUMBER(BV26),BV$5),ABS((BV26-AVERAGEIF(BV$6:BZ$6,BV$3:BZ$3,(BV26:BZ26)))/AVERAGEIF(BV$6:BZ$6,BV$3:BZ$3,BV26:BZ26)),"")</f>
        <v>0.35479452054794519</v>
      </c>
      <c r="BW84" s="149">
        <f t="shared" ref="BW84:BW95" si="128">IF(AND(ISNUMBER(BW26),BW$5),ABS((BW26-AVERAGEIF(BV$6:BZ$6,BV$3:BZ$3,(BV26:BZ26)))/AVERAGEIF(BV$6:BZ$6,BV$3:BZ$3,BV26:BZ26)),"")</f>
        <v>0.13424657534246576</v>
      </c>
      <c r="BX84" s="149">
        <f t="shared" ref="BX84:BX95" si="129">IF(AND(ISNUMBER(BX26),BX$5),ABS((BX26-AVERAGEIF(BV$6:BZ$6,BV$3:BZ$3,(BV26:BZ26)))/AVERAGEIF(BV$6:BZ$6,BV$3:BZ$3,BV26:BZ26)),"")</f>
        <v>9.452054794520548E-2</v>
      </c>
      <c r="BY84" s="149">
        <f t="shared" ref="BY84:BY95" si="130">IF(AND(ISNUMBER(BY26),BY$5),ABS((BY26-AVERAGEIF(BV$6:BZ$6,BV$3:BZ$3,(BV26:BZ26)))/AVERAGEIF(BV$6:BZ$6,BV$3:BZ$3,BV26:BZ26)),"")</f>
        <v>0.19315068493150686</v>
      </c>
      <c r="BZ84" s="149">
        <f t="shared" ref="BZ84:BZ95" si="131">IF(AND(ISNUMBER(BZ26),BZ$5),ABS((BZ26-AVERAGEIF(BV$6:BZ$6,BV$3:BZ$3,(BV26:BZ26)))/AVERAGEIF(BV$6:BZ$6,BV$3:BZ$3,BV26:BZ26)),"")</f>
        <v>0.12191780821917808</v>
      </c>
    </row>
    <row r="85" spans="69:78" x14ac:dyDescent="0.2">
      <c r="BQ85" s="149">
        <f t="shared" si="122"/>
        <v>9.5140569726307953E-2</v>
      </c>
      <c r="BR85" s="149">
        <f t="shared" si="123"/>
        <v>0.23105566933531932</v>
      </c>
      <c r="BS85" s="149">
        <f t="shared" si="124"/>
        <v>3.2582386892571216E-2</v>
      </c>
      <c r="BT85" s="149">
        <f t="shared" si="125"/>
        <v>0.10333271271644014</v>
      </c>
      <c r="BU85" s="149" t="str">
        <f t="shared" si="126"/>
        <v/>
      </c>
      <c r="BV85" s="149">
        <f t="shared" si="127"/>
        <v>0.14928909952606628</v>
      </c>
      <c r="BW85" s="149">
        <f t="shared" si="128"/>
        <v>0.14247630331753561</v>
      </c>
      <c r="BX85" s="149">
        <f t="shared" si="129"/>
        <v>0.37181575829383878</v>
      </c>
      <c r="BY85" s="149">
        <f t="shared" si="130"/>
        <v>0.20171800947867305</v>
      </c>
      <c r="BZ85" s="149">
        <f t="shared" si="131"/>
        <v>0.17691054502369674</v>
      </c>
    </row>
    <row r="86" spans="69:78" x14ac:dyDescent="0.2">
      <c r="BQ86" s="149">
        <f t="shared" si="122"/>
        <v>3.9730519527903978E-3</v>
      </c>
      <c r="BR86" s="149">
        <f t="shared" si="123"/>
        <v>3.5935968637700096E-3</v>
      </c>
      <c r="BS86" s="149">
        <f t="shared" si="124"/>
        <v>4.2548366490747694E-4</v>
      </c>
      <c r="BT86" s="149">
        <f t="shared" si="125"/>
        <v>8.0493875392786539E-4</v>
      </c>
      <c r="BU86" s="149" t="str">
        <f t="shared" si="126"/>
        <v/>
      </c>
      <c r="BV86" s="149">
        <f t="shared" si="127"/>
        <v>1.778683459119141E-3</v>
      </c>
      <c r="BW86" s="149">
        <f t="shared" si="128"/>
        <v>4.7880898235144308E-4</v>
      </c>
      <c r="BX86" s="149">
        <f t="shared" si="129"/>
        <v>1.1799533970928585E-3</v>
      </c>
      <c r="BY86" s="149">
        <f t="shared" si="130"/>
        <v>2.1270673256201241E-4</v>
      </c>
      <c r="BZ86" s="149">
        <f t="shared" si="131"/>
        <v>8.6483231181584067E-4</v>
      </c>
    </row>
    <row r="87" spans="69:78" x14ac:dyDescent="0.2">
      <c r="BQ87" s="149">
        <f t="shared" si="122"/>
        <v>0.48061771194453201</v>
      </c>
      <c r="BR87" s="149">
        <f t="shared" si="123"/>
        <v>0.28837062716671918</v>
      </c>
      <c r="BS87" s="149">
        <f t="shared" si="124"/>
        <v>0.10936022691459187</v>
      </c>
      <c r="BT87" s="149">
        <f t="shared" si="125"/>
        <v>8.288685786322092E-2</v>
      </c>
      <c r="BU87" s="149" t="str">
        <f t="shared" si="126"/>
        <v/>
      </c>
      <c r="BV87" s="149">
        <f t="shared" si="127"/>
        <v>0.13718411552346566</v>
      </c>
      <c r="BW87" s="149">
        <f t="shared" si="128"/>
        <v>0.30204572803850788</v>
      </c>
      <c r="BX87" s="149">
        <f t="shared" si="129"/>
        <v>6.7388688327316523E-2</v>
      </c>
      <c r="BY87" s="149">
        <f t="shared" si="130"/>
        <v>0.23345367027677491</v>
      </c>
      <c r="BZ87" s="149">
        <f t="shared" si="131"/>
        <v>1.2033694344164114E-3</v>
      </c>
    </row>
    <row r="88" spans="69:78" x14ac:dyDescent="0.2">
      <c r="BQ88" s="149">
        <f t="shared" si="122"/>
        <v>0.16846169477748424</v>
      </c>
      <c r="BR88" s="149">
        <f t="shared" si="123"/>
        <v>9.3273724852672227E-2</v>
      </c>
      <c r="BS88" s="149">
        <f t="shared" si="124"/>
        <v>9.5712253606990455E-2</v>
      </c>
      <c r="BT88" s="149">
        <f t="shared" si="125"/>
        <v>2.0524283682178419E-2</v>
      </c>
      <c r="BU88" s="149" t="str">
        <f t="shared" si="126"/>
        <v/>
      </c>
      <c r="BV88" s="149">
        <f t="shared" si="127"/>
        <v>7.5457361622537786E-2</v>
      </c>
      <c r="BW88" s="149">
        <f t="shared" si="128"/>
        <v>3.2965106084516971E-2</v>
      </c>
      <c r="BX88" s="149">
        <f t="shared" si="129"/>
        <v>3.1211642994915009E-2</v>
      </c>
      <c r="BY88" s="149">
        <f t="shared" si="130"/>
        <v>4.7343503419252494E-3</v>
      </c>
      <c r="BZ88" s="149">
        <f t="shared" si="131"/>
        <v>1.6014962885031323E-2</v>
      </c>
    </row>
    <row r="89" spans="69:78" x14ac:dyDescent="0.2">
      <c r="BQ89" s="149" t="str">
        <f t="shared" si="122"/>
        <v/>
      </c>
      <c r="BR89" s="149" t="str">
        <f t="shared" si="123"/>
        <v/>
      </c>
      <c r="BS89" s="149" t="str">
        <f t="shared" si="124"/>
        <v/>
      </c>
      <c r="BT89" s="149" t="str">
        <f t="shared" si="125"/>
        <v/>
      </c>
      <c r="BU89" s="149" t="str">
        <f t="shared" si="126"/>
        <v/>
      </c>
      <c r="BV89" s="149">
        <f t="shared" si="127"/>
        <v>1.4388489208633094E-2</v>
      </c>
      <c r="BW89" s="149">
        <f t="shared" si="128"/>
        <v>2.1582733812949641E-2</v>
      </c>
      <c r="BX89" s="149">
        <f t="shared" si="129"/>
        <v>0.12949640287769784</v>
      </c>
      <c r="BY89" s="149">
        <f t="shared" si="130"/>
        <v>2.8776978417266189E-2</v>
      </c>
      <c r="BZ89" s="149">
        <f t="shared" si="131"/>
        <v>6.4748201438848921E-2</v>
      </c>
    </row>
    <row r="90" spans="69:78" x14ac:dyDescent="0.2">
      <c r="BQ90" s="149">
        <f t="shared" si="122"/>
        <v>0.76056338028169013</v>
      </c>
      <c r="BR90" s="149">
        <f t="shared" si="123"/>
        <v>0.528169014084507</v>
      </c>
      <c r="BS90" s="149">
        <f t="shared" si="124"/>
        <v>0.53521126760563376</v>
      </c>
      <c r="BT90" s="149">
        <f t="shared" si="125"/>
        <v>0.30281690140845069</v>
      </c>
      <c r="BU90" s="149" t="str">
        <f t="shared" si="126"/>
        <v/>
      </c>
      <c r="BV90" s="149">
        <f t="shared" si="127"/>
        <v>0.10783365570599618</v>
      </c>
      <c r="BW90" s="149">
        <f t="shared" si="128"/>
        <v>0.15377176015473892</v>
      </c>
      <c r="BX90" s="149">
        <f t="shared" si="129"/>
        <v>0.16779497098646029</v>
      </c>
      <c r="BY90" s="149">
        <f t="shared" si="130"/>
        <v>7.59187620889748E-2</v>
      </c>
      <c r="BZ90" s="149">
        <f t="shared" si="131"/>
        <v>1.7891682785299751E-2</v>
      </c>
    </row>
    <row r="91" spans="69:78" x14ac:dyDescent="0.2">
      <c r="BQ91" s="149" t="str">
        <f t="shared" si="122"/>
        <v/>
      </c>
      <c r="BR91" s="149" t="str">
        <f t="shared" si="123"/>
        <v/>
      </c>
      <c r="BS91" s="149" t="str">
        <f t="shared" si="124"/>
        <v/>
      </c>
      <c r="BT91" s="149" t="str">
        <f t="shared" si="125"/>
        <v/>
      </c>
      <c r="BU91" s="149" t="str">
        <f t="shared" si="126"/>
        <v/>
      </c>
      <c r="BV91" s="149">
        <f t="shared" si="127"/>
        <v>0.20086393088552915</v>
      </c>
      <c r="BW91" s="149">
        <f t="shared" si="128"/>
        <v>0.33909287257019438</v>
      </c>
      <c r="BX91" s="149">
        <f t="shared" si="129"/>
        <v>0.47300215982721383</v>
      </c>
      <c r="BY91" s="149">
        <f t="shared" si="130"/>
        <v>1.0129589632829374</v>
      </c>
      <c r="BZ91" s="149" t="str">
        <f t="shared" si="131"/>
        <v/>
      </c>
    </row>
    <row r="92" spans="69:78" x14ac:dyDescent="0.2">
      <c r="BQ92" s="149" t="str">
        <f t="shared" si="122"/>
        <v/>
      </c>
      <c r="BR92" s="149" t="str">
        <f t="shared" si="123"/>
        <v/>
      </c>
      <c r="BS92" s="149" t="str">
        <f t="shared" si="124"/>
        <v/>
      </c>
      <c r="BT92" s="149" t="str">
        <f t="shared" si="125"/>
        <v/>
      </c>
      <c r="BU92" s="149" t="str">
        <f t="shared" si="126"/>
        <v/>
      </c>
      <c r="BV92" s="149" t="str">
        <f t="shared" si="127"/>
        <v/>
      </c>
      <c r="BW92" s="149" t="str">
        <f t="shared" si="128"/>
        <v/>
      </c>
      <c r="BX92" s="149" t="str">
        <f t="shared" si="129"/>
        <v/>
      </c>
      <c r="BY92" s="149" t="str">
        <f t="shared" si="130"/>
        <v/>
      </c>
      <c r="BZ92" s="149" t="str">
        <f t="shared" si="131"/>
        <v/>
      </c>
    </row>
    <row r="93" spans="69:78" x14ac:dyDescent="0.2">
      <c r="BQ93" s="149" t="str">
        <f t="shared" si="122"/>
        <v/>
      </c>
      <c r="BR93" s="149" t="str">
        <f t="shared" si="123"/>
        <v/>
      </c>
      <c r="BS93" s="149" t="str">
        <f t="shared" si="124"/>
        <v/>
      </c>
      <c r="BT93" s="149" t="str">
        <f t="shared" si="125"/>
        <v/>
      </c>
      <c r="BU93" s="149" t="str">
        <f t="shared" si="126"/>
        <v/>
      </c>
      <c r="BV93" s="149">
        <f t="shared" si="127"/>
        <v>0.43352601156069365</v>
      </c>
      <c r="BW93" s="149">
        <f t="shared" si="128"/>
        <v>0.43352601156069365</v>
      </c>
      <c r="BX93" s="149" t="str">
        <f t="shared" si="129"/>
        <v/>
      </c>
      <c r="BY93" s="149" t="str">
        <f t="shared" si="130"/>
        <v/>
      </c>
      <c r="BZ93" s="149" t="str">
        <f t="shared" si="131"/>
        <v/>
      </c>
    </row>
    <row r="94" spans="69:78" x14ac:dyDescent="0.2">
      <c r="BQ94" s="149">
        <f t="shared" si="122"/>
        <v>0.1048951048951049</v>
      </c>
      <c r="BR94" s="149">
        <f t="shared" si="123"/>
        <v>0.5757575757575758</v>
      </c>
      <c r="BS94" s="149">
        <f t="shared" si="124"/>
        <v>0.15617715617715619</v>
      </c>
      <c r="BT94" s="149">
        <f t="shared" si="125"/>
        <v>0.31468531468531469</v>
      </c>
      <c r="BU94" s="149" t="str">
        <f t="shared" si="126"/>
        <v/>
      </c>
      <c r="BV94" s="149">
        <f t="shared" si="127"/>
        <v>0.37085308056872035</v>
      </c>
      <c r="BW94" s="149">
        <f t="shared" si="128"/>
        <v>5.2132701421801021E-2</v>
      </c>
      <c r="BX94" s="149">
        <f t="shared" si="129"/>
        <v>0.31872037914691953</v>
      </c>
      <c r="BY94" s="149" t="str">
        <f t="shared" si="130"/>
        <v/>
      </c>
      <c r="BZ94" s="149" t="str">
        <f t="shared" si="131"/>
        <v/>
      </c>
    </row>
    <row r="95" spans="69:78" x14ac:dyDescent="0.2">
      <c r="BQ95" s="149">
        <f t="shared" si="122"/>
        <v>0.50116550116550118</v>
      </c>
      <c r="BR95" s="149">
        <f t="shared" si="123"/>
        <v>4.8951048951048952E-2</v>
      </c>
      <c r="BS95" s="149">
        <f t="shared" si="124"/>
        <v>1.1655011655011656E-2</v>
      </c>
      <c r="BT95" s="149">
        <f t="shared" si="125"/>
        <v>0.46386946386946387</v>
      </c>
      <c r="BU95" s="149" t="str">
        <f t="shared" si="126"/>
        <v/>
      </c>
      <c r="BV95" s="149">
        <f t="shared" si="127"/>
        <v>0.1476355247981545</v>
      </c>
      <c r="BW95" s="149">
        <f t="shared" si="128"/>
        <v>0.26874279123414069</v>
      </c>
      <c r="BX95" s="149">
        <f t="shared" si="129"/>
        <v>0.72895040369088815</v>
      </c>
      <c r="BY95" s="149">
        <f t="shared" si="130"/>
        <v>0.57439446366781999</v>
      </c>
      <c r="BZ95" s="149">
        <f t="shared" si="131"/>
        <v>0.26182237600922725</v>
      </c>
    </row>
    <row r="96" spans="69:78" x14ac:dyDescent="0.2">
      <c r="BQ96" s="70"/>
      <c r="BR96" s="70"/>
      <c r="BS96" s="70"/>
      <c r="BT96" s="70"/>
      <c r="BU96" s="70"/>
      <c r="BV96" s="70"/>
      <c r="BW96" s="70"/>
      <c r="BX96" s="70"/>
      <c r="BY96" s="70"/>
      <c r="BZ96" s="70"/>
    </row>
    <row r="97" spans="69:78" x14ac:dyDescent="0.2">
      <c r="BQ97" s="70"/>
      <c r="BR97" s="70"/>
      <c r="BS97" s="70"/>
      <c r="BT97" s="70"/>
      <c r="BU97" s="70"/>
      <c r="BV97" s="70"/>
      <c r="BW97" s="70"/>
      <c r="BX97" s="70"/>
      <c r="BY97" s="70"/>
      <c r="BZ97" s="70"/>
    </row>
    <row r="98" spans="69:78" x14ac:dyDescent="0.2">
      <c r="BQ98" s="149">
        <f>IF(ISNUMBER(BQ42),_xlfn.Z.TEST(BQ42:BU42,BQ42),"")</f>
        <v>0.23674767288628504</v>
      </c>
      <c r="BR98" s="150">
        <f>IF(ISNUMBER(BR42),_xlfn.Z.TEST(BQ42:BU42,BR42),"")</f>
        <v>0.52863268854982393</v>
      </c>
      <c r="BS98" s="150">
        <f>IF(ISNUMBER(BS42),_xlfn.Z.TEST(BQ42:BU42,BS42),"")</f>
        <v>3.8419059258882872E-4</v>
      </c>
      <c r="BT98" s="150">
        <f>IF(ISNUMBER(BT42),_xlfn.Z.TEST(BQ42:BU42,BT42),"")</f>
        <v>0.98804817839777015</v>
      </c>
      <c r="BU98" s="151">
        <f>IF(ISNUMBER(BU42),_xlfn.Z.TEST(BQ42:BU42,BU42),"")</f>
        <v>0.95996122510438753</v>
      </c>
      <c r="BV98" s="149">
        <f>IF(ISNUMBER(BV42),_xlfn.Z.TEST(BV42:BZ42,BV42),"")</f>
        <v>2.1006901196270952E-2</v>
      </c>
      <c r="BW98" s="150">
        <f>IF(ISNUMBER(BW42),_xlfn.Z.TEST(BV42:BZ42,BW42),"")</f>
        <v>0.99938039871612394</v>
      </c>
      <c r="BX98" s="150">
        <f>IF(ISNUMBER(BX42),_xlfn.Z.TEST(BV42:BZ42,BX42),"")</f>
        <v>2.1006901196270952E-2</v>
      </c>
      <c r="BY98" s="150">
        <f>IF(ISNUMBER(BY42),_xlfn.Z.TEST(BV42:BZ42,BY42),"")</f>
        <v>0.86596522745958904</v>
      </c>
      <c r="BZ98" s="151">
        <f>IF(ISNUMBER(BZ42),_xlfn.Z.TEST(BV42:BZ42,BZ42),"")</f>
        <v>0.39340622102465073</v>
      </c>
    </row>
    <row r="99" spans="69:78" x14ac:dyDescent="0.2">
      <c r="BQ99" s="152" t="str">
        <f t="shared" ref="BQ99:BQ110" si="132">IF(ISNUMBER(BQ43),_xlfn.Z.TEST(BQ43:BU43,BQ43),"")</f>
        <v/>
      </c>
      <c r="BR99" s="153" t="str">
        <f t="shared" ref="BR99:BR110" si="133">IF(ISNUMBER(BR43),_xlfn.Z.TEST(BQ43:BU43,BR43),"")</f>
        <v/>
      </c>
      <c r="BS99" s="153" t="str">
        <f t="shared" ref="BS99:BS110" si="134">IF(ISNUMBER(BS43),_xlfn.Z.TEST(BQ43:BU43,BS43),"")</f>
        <v/>
      </c>
      <c r="BT99" s="153" t="str">
        <f t="shared" ref="BT99:BT110" si="135">IF(ISNUMBER(BT43),_xlfn.Z.TEST(BQ43:BU43,BT43),"")</f>
        <v/>
      </c>
      <c r="BU99" s="154" t="str">
        <f t="shared" ref="BU99:BU110" si="136">IF(ISNUMBER(BU43),_xlfn.Z.TEST(BQ43:BU43,BU43),"")</f>
        <v/>
      </c>
      <c r="BV99" s="152" t="str">
        <f t="shared" ref="BV99:BV110" si="137">IF(ISNUMBER(BV43),_xlfn.Z.TEST(BV43:BZ43,BV43),"")</f>
        <v/>
      </c>
      <c r="BW99" s="153" t="str">
        <f t="shared" ref="BW99:BW110" si="138">IF(ISNUMBER(BW43),_xlfn.Z.TEST(BV43:BZ43,BW43),"")</f>
        <v/>
      </c>
      <c r="BX99" s="153" t="str">
        <f t="shared" ref="BX99:BX110" si="139">IF(ISNUMBER(BX43),_xlfn.Z.TEST(BV43:BZ43,BX43),"")</f>
        <v/>
      </c>
      <c r="BY99" s="153" t="str">
        <f t="shared" ref="BY99:BY110" si="140">IF(ISNUMBER(BY43),_xlfn.Z.TEST(BV43:BZ43,BY43),"")</f>
        <v/>
      </c>
      <c r="BZ99" s="154" t="str">
        <f t="shared" ref="BZ99:BZ110" si="141">IF(ISNUMBER(BZ43),_xlfn.Z.TEST(BV43:BZ43,BZ43),"")</f>
        <v/>
      </c>
    </row>
    <row r="100" spans="69:78" x14ac:dyDescent="0.2">
      <c r="BQ100" s="152" t="str">
        <f t="shared" si="132"/>
        <v/>
      </c>
      <c r="BR100" s="153" t="str">
        <f t="shared" si="133"/>
        <v/>
      </c>
      <c r="BS100" s="153" t="str">
        <f t="shared" si="134"/>
        <v/>
      </c>
      <c r="BT100" s="153" t="str">
        <f t="shared" si="135"/>
        <v/>
      </c>
      <c r="BU100" s="154" t="str">
        <f t="shared" si="136"/>
        <v/>
      </c>
      <c r="BV100" s="152" t="str">
        <f t="shared" si="137"/>
        <v/>
      </c>
      <c r="BW100" s="153" t="str">
        <f t="shared" si="138"/>
        <v/>
      </c>
      <c r="BX100" s="153" t="str">
        <f t="shared" si="139"/>
        <v/>
      </c>
      <c r="BY100" s="153" t="str">
        <f t="shared" si="140"/>
        <v/>
      </c>
      <c r="BZ100" s="154" t="str">
        <f t="shared" si="141"/>
        <v/>
      </c>
    </row>
    <row r="101" spans="69:78" x14ac:dyDescent="0.2">
      <c r="BQ101" s="152" t="str">
        <f t="shared" si="132"/>
        <v/>
      </c>
      <c r="BR101" s="153" t="str">
        <f t="shared" si="133"/>
        <v/>
      </c>
      <c r="BS101" s="153" t="str">
        <f t="shared" si="134"/>
        <v/>
      </c>
      <c r="BT101" s="153" t="str">
        <f t="shared" si="135"/>
        <v/>
      </c>
      <c r="BU101" s="154" t="str">
        <f t="shared" si="136"/>
        <v/>
      </c>
      <c r="BV101" s="152" t="str">
        <f t="shared" si="137"/>
        <v/>
      </c>
      <c r="BW101" s="153" t="str">
        <f t="shared" si="138"/>
        <v/>
      </c>
      <c r="BX101" s="153" t="str">
        <f t="shared" si="139"/>
        <v/>
      </c>
      <c r="BY101" s="153" t="str">
        <f t="shared" si="140"/>
        <v/>
      </c>
      <c r="BZ101" s="154" t="str">
        <f t="shared" si="141"/>
        <v/>
      </c>
    </row>
    <row r="102" spans="69:78" x14ac:dyDescent="0.2">
      <c r="BQ102" s="152">
        <f t="shared" si="132"/>
        <v>1.2365788964643147E-4</v>
      </c>
      <c r="BR102" s="153">
        <f t="shared" si="133"/>
        <v>0.90359417467264125</v>
      </c>
      <c r="BS102" s="153">
        <f t="shared" si="134"/>
        <v>0.56566469539797293</v>
      </c>
      <c r="BT102" s="153">
        <f t="shared" si="135"/>
        <v>0.49856570322874799</v>
      </c>
      <c r="BU102" s="154">
        <f t="shared" si="136"/>
        <v>0.98613075214054624</v>
      </c>
      <c r="BV102" s="152">
        <f t="shared" si="137"/>
        <v>0.93226856391759982</v>
      </c>
      <c r="BW102" s="153">
        <f t="shared" si="138"/>
        <v>4.909960884972687E-4</v>
      </c>
      <c r="BX102" s="153">
        <f t="shared" si="139"/>
        <v>0.23513919015114301</v>
      </c>
      <c r="BY102" s="153">
        <f t="shared" si="140"/>
        <v>0.99425754006544498</v>
      </c>
      <c r="BZ102" s="154">
        <f t="shared" si="141"/>
        <v>0.49887204213943415</v>
      </c>
    </row>
    <row r="103" spans="69:78" x14ac:dyDescent="0.2">
      <c r="BQ103" s="152">
        <f t="shared" si="132"/>
        <v>6.3314813538092591E-4</v>
      </c>
      <c r="BR103" s="153">
        <f t="shared" si="133"/>
        <v>0.76134996433349378</v>
      </c>
      <c r="BS103" s="153">
        <f t="shared" si="134"/>
        <v>0.77240735785513737</v>
      </c>
      <c r="BT103" s="153">
        <f t="shared" si="135"/>
        <v>0.16205956091646365</v>
      </c>
      <c r="BU103" s="154">
        <f t="shared" si="136"/>
        <v>0.99703917850103441</v>
      </c>
      <c r="BV103" s="152">
        <f t="shared" si="137"/>
        <v>0.99991609898717571</v>
      </c>
      <c r="BW103" s="153">
        <f t="shared" si="138"/>
        <v>4.9748851074770138E-2</v>
      </c>
      <c r="BX103" s="153">
        <f t="shared" si="139"/>
        <v>5.9462478315967487E-2</v>
      </c>
      <c r="BY103" s="153">
        <f t="shared" si="140"/>
        <v>0.59517399242529201</v>
      </c>
      <c r="BZ103" s="154">
        <f t="shared" si="141"/>
        <v>0.2126075369565032</v>
      </c>
    </row>
    <row r="104" spans="69:78" x14ac:dyDescent="0.2">
      <c r="BQ104" s="152" t="str">
        <f t="shared" si="132"/>
        <v/>
      </c>
      <c r="BR104" s="153" t="str">
        <f t="shared" si="133"/>
        <v/>
      </c>
      <c r="BS104" s="153" t="str">
        <f t="shared" si="134"/>
        <v/>
      </c>
      <c r="BT104" s="153" t="str">
        <f t="shared" si="135"/>
        <v/>
      </c>
      <c r="BU104" s="154" t="str">
        <f t="shared" si="136"/>
        <v/>
      </c>
      <c r="BV104" s="152">
        <f t="shared" si="137"/>
        <v>0.66918839946390785</v>
      </c>
      <c r="BW104" s="153">
        <f t="shared" si="138"/>
        <v>0.74215185841479525</v>
      </c>
      <c r="BX104" s="153">
        <f t="shared" si="139"/>
        <v>5.4835053971013096E-5</v>
      </c>
      <c r="BY104" s="153">
        <f t="shared" si="140"/>
        <v>0.80566970581956932</v>
      </c>
      <c r="BZ104" s="154">
        <f t="shared" si="141"/>
        <v>0.97247117570288522</v>
      </c>
    </row>
    <row r="105" spans="69:78" x14ac:dyDescent="0.2">
      <c r="BQ105" s="152">
        <f t="shared" si="132"/>
        <v>0.99006317740378413</v>
      </c>
      <c r="BR105" s="153">
        <f t="shared" si="133"/>
        <v>4.8935966458820715E-2</v>
      </c>
      <c r="BS105" s="153">
        <f t="shared" si="134"/>
        <v>4.6448865052016564E-2</v>
      </c>
      <c r="BT105" s="153">
        <f t="shared" si="135"/>
        <v>0.84299431974553274</v>
      </c>
      <c r="BU105" s="154" t="str">
        <f t="shared" si="136"/>
        <v/>
      </c>
      <c r="BV105" s="152">
        <f t="shared" si="137"/>
        <v>3.3953408945848723E-2</v>
      </c>
      <c r="BW105" s="153">
        <f t="shared" si="138"/>
        <v>4.3448318434887766E-3</v>
      </c>
      <c r="BX105" s="153">
        <f t="shared" si="139"/>
        <v>0.99764505050299257</v>
      </c>
      <c r="BY105" s="153">
        <f t="shared" si="140"/>
        <v>0.90314493534711415</v>
      </c>
      <c r="BZ105" s="154">
        <f t="shared" si="141"/>
        <v>0.62693184031840965</v>
      </c>
    </row>
    <row r="106" spans="69:78" x14ac:dyDescent="0.2">
      <c r="BQ106" s="152" t="str">
        <f t="shared" si="132"/>
        <v/>
      </c>
      <c r="BR106" s="153" t="str">
        <f t="shared" si="133"/>
        <v/>
      </c>
      <c r="BS106" s="153" t="str">
        <f t="shared" si="134"/>
        <v/>
      </c>
      <c r="BT106" s="153" t="str">
        <f t="shared" si="135"/>
        <v/>
      </c>
      <c r="BU106" s="154" t="str">
        <f t="shared" si="136"/>
        <v/>
      </c>
      <c r="BV106" s="152">
        <f t="shared" si="137"/>
        <v>0.27410852372673405</v>
      </c>
      <c r="BW106" s="153">
        <f t="shared" si="138"/>
        <v>0.16033840194444371</v>
      </c>
      <c r="BX106" s="153">
        <f t="shared" si="139"/>
        <v>8.5450654689917305E-2</v>
      </c>
      <c r="BY106" s="153">
        <f t="shared" si="140"/>
        <v>0.9984758037492516</v>
      </c>
      <c r="BZ106" s="154" t="str">
        <f t="shared" si="141"/>
        <v/>
      </c>
    </row>
    <row r="107" spans="69:78" x14ac:dyDescent="0.2">
      <c r="BQ107" s="152" t="str">
        <f t="shared" si="132"/>
        <v/>
      </c>
      <c r="BR107" s="153" t="str">
        <f t="shared" si="133"/>
        <v/>
      </c>
      <c r="BS107" s="153" t="str">
        <f t="shared" si="134"/>
        <v/>
      </c>
      <c r="BT107" s="153" t="str">
        <f t="shared" si="135"/>
        <v/>
      </c>
      <c r="BU107" s="154" t="str">
        <f t="shared" si="136"/>
        <v/>
      </c>
      <c r="BV107" s="152" t="str">
        <f t="shared" si="137"/>
        <v/>
      </c>
      <c r="BW107" s="153" t="str">
        <f t="shared" si="138"/>
        <v/>
      </c>
      <c r="BX107" s="153" t="str">
        <f t="shared" si="139"/>
        <v/>
      </c>
      <c r="BY107" s="153" t="str">
        <f t="shared" si="140"/>
        <v/>
      </c>
      <c r="BZ107" s="154" t="str">
        <f t="shared" si="141"/>
        <v/>
      </c>
    </row>
    <row r="108" spans="69:78" x14ac:dyDescent="0.2">
      <c r="BQ108" s="152" t="str">
        <f t="shared" si="132"/>
        <v/>
      </c>
      <c r="BR108" s="153" t="str">
        <f t="shared" si="133"/>
        <v/>
      </c>
      <c r="BS108" s="153" t="str">
        <f t="shared" si="134"/>
        <v/>
      </c>
      <c r="BT108" s="153" t="str">
        <f t="shared" si="135"/>
        <v/>
      </c>
      <c r="BU108" s="154" t="str">
        <f t="shared" si="136"/>
        <v/>
      </c>
      <c r="BV108" s="152">
        <f t="shared" si="137"/>
        <v>0.15865525393145699</v>
      </c>
      <c r="BW108" s="153">
        <f t="shared" si="138"/>
        <v>0.84134474606854281</v>
      </c>
      <c r="BX108" s="153" t="str">
        <f t="shared" si="139"/>
        <v/>
      </c>
      <c r="BY108" s="153" t="str">
        <f t="shared" si="140"/>
        <v/>
      </c>
      <c r="BZ108" s="154" t="str">
        <f t="shared" si="141"/>
        <v/>
      </c>
    </row>
    <row r="109" spans="69:78" x14ac:dyDescent="0.2">
      <c r="BQ109" s="152">
        <f t="shared" si="132"/>
        <v>0.30553525349558996</v>
      </c>
      <c r="BR109" s="153">
        <f t="shared" si="133"/>
        <v>0.99821370714101931</v>
      </c>
      <c r="BS109" s="153">
        <f t="shared" si="134"/>
        <v>0.21819744866950724</v>
      </c>
      <c r="BT109" s="153">
        <f t="shared" si="135"/>
        <v>5.1891509186832593E-2</v>
      </c>
      <c r="BU109" s="154" t="str">
        <f t="shared" si="136"/>
        <v/>
      </c>
      <c r="BV109" s="152">
        <f t="shared" si="137"/>
        <v>3.1670192107684625E-2</v>
      </c>
      <c r="BW109" s="153">
        <f t="shared" si="138"/>
        <v>0.6120959801230843</v>
      </c>
      <c r="BX109" s="153">
        <f t="shared" si="139"/>
        <v>0.9420257111330641</v>
      </c>
      <c r="BY109" s="153" t="str">
        <f t="shared" si="140"/>
        <v/>
      </c>
      <c r="BZ109" s="154" t="str">
        <f t="shared" si="141"/>
        <v/>
      </c>
    </row>
    <row r="110" spans="69:78" x14ac:dyDescent="0.2">
      <c r="BQ110" s="155">
        <f t="shared" si="132"/>
        <v>0.99944260897361425</v>
      </c>
      <c r="BR110" s="156">
        <f t="shared" si="133"/>
        <v>0.62113493325115643</v>
      </c>
      <c r="BS110" s="156">
        <f t="shared" si="134"/>
        <v>0.73918467321963499</v>
      </c>
      <c r="BT110" s="156">
        <f t="shared" si="135"/>
        <v>2.085554788321196E-2</v>
      </c>
      <c r="BU110" s="157">
        <f t="shared" si="136"/>
        <v>1.4900034618584621E-2</v>
      </c>
      <c r="BV110" s="155">
        <f t="shared" si="137"/>
        <v>0.75454727483327222</v>
      </c>
      <c r="BW110" s="156">
        <f t="shared" si="138"/>
        <v>0.8855297733804921</v>
      </c>
      <c r="BX110" s="156">
        <f t="shared" si="139"/>
        <v>5.2757620678954684E-4</v>
      </c>
      <c r="BY110" s="156">
        <f t="shared" si="140"/>
        <v>0.99342306089384158</v>
      </c>
      <c r="BZ110" s="157">
        <f t="shared" si="141"/>
        <v>0.13650759502472684</v>
      </c>
    </row>
  </sheetData>
  <conditionalFormatting sqref="BQ25:DD25 DF25:DI25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Q26:DI37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Q26:DI37 BQ25:DD25 DF25:DI2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Q68:BU80">
    <cfRule type="cellIs" dxfId="11" priority="21" operator="notBetween">
      <formula>0.0001</formula>
      <formula>1</formula>
    </cfRule>
    <cfRule type="cellIs" dxfId="10" priority="22" operator="notBetween">
      <formula>0.02</formula>
      <formula>0.98</formula>
    </cfRule>
    <cfRule type="cellIs" dxfId="9" priority="23" operator="notBetween">
      <formula>0.05</formula>
      <formula>0.95</formula>
    </cfRule>
  </conditionalFormatting>
  <conditionalFormatting sqref="BQ98:BU110">
    <cfRule type="cellIs" dxfId="8" priority="18" operator="notBetween">
      <formula>0.0001</formula>
      <formula>1</formula>
    </cfRule>
    <cfRule type="cellIs" dxfId="7" priority="19" operator="notBetween">
      <formula>0.02</formula>
      <formula>0.98</formula>
    </cfRule>
    <cfRule type="cellIs" dxfId="6" priority="20" operator="notBetween">
      <formula>0.05</formula>
      <formula>0.95</formula>
    </cfRule>
  </conditionalFormatting>
  <conditionalFormatting sqref="BV68:BZ80">
    <cfRule type="cellIs" dxfId="5" priority="15" operator="notBetween">
      <formula>0.0001</formula>
      <formula>1</formula>
    </cfRule>
    <cfRule type="cellIs" dxfId="4" priority="16" operator="notBetween">
      <formula>0.02</formula>
      <formula>0.98</formula>
    </cfRule>
    <cfRule type="cellIs" dxfId="3" priority="17" operator="notBetween">
      <formula>0.05</formula>
      <formula>0.95</formula>
    </cfRule>
  </conditionalFormatting>
  <conditionalFormatting sqref="BV98:BZ110">
    <cfRule type="cellIs" dxfId="2" priority="12" operator="notBetween">
      <formula>0.0001</formula>
      <formula>1</formula>
    </cfRule>
    <cfRule type="cellIs" dxfId="1" priority="13" operator="notBetween">
      <formula>0.02</formula>
      <formula>0.98</formula>
    </cfRule>
    <cfRule type="cellIs" dxfId="0" priority="14" operator="notBetween">
      <formula>0.05</formula>
      <formula>0.95</formula>
    </cfRule>
  </conditionalFormatting>
  <conditionalFormatting sqref="BQ83:BU95">
    <cfRule type="colorScale" priority="11">
      <colorScale>
        <cfvo type="num" val="0"/>
        <cfvo type="num" val="0.25"/>
        <cfvo type="num" val="0.5"/>
        <color theme="0"/>
        <color theme="5"/>
        <color rgb="FFC00000"/>
      </colorScale>
    </cfRule>
  </conditionalFormatting>
  <conditionalFormatting sqref="BV83:BZ95">
    <cfRule type="colorScale" priority="10">
      <colorScale>
        <cfvo type="num" val="0"/>
        <cfvo type="num" val="0.25"/>
        <cfvo type="num" val="0.5"/>
        <color theme="0"/>
        <color theme="5"/>
        <color rgb="FFC00000"/>
      </colorScale>
    </cfRule>
  </conditionalFormatting>
  <conditionalFormatting sqref="DK25:DN25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J26:DN37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J26:DN37 DK25:DN2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P25:DS25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O26:DS37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O26:DS37 DP25:DS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U25:DX2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T26:DX37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T26:DX37 DU25:DX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FN37"/>
  <sheetViews>
    <sheetView topLeftCell="DZ1" workbookViewId="0">
      <selection activeCell="EL9" sqref="EL9:EL10"/>
    </sheetView>
  </sheetViews>
  <sheetFormatPr defaultRowHeight="15.75" x14ac:dyDescent="0.25"/>
  <cols>
    <col min="2" max="2" width="23.125" style="52" bestFit="1" customWidth="1"/>
    <col min="3" max="3" width="9.375" style="53" bestFit="1" customWidth="1"/>
    <col min="4" max="8" width="9" style="54"/>
    <col min="19" max="53" width="9" style="54"/>
    <col min="54" max="54" width="9.25" style="54" customWidth="1"/>
    <col min="55" max="58" width="9" style="54"/>
    <col min="59" max="59" width="9.25" style="54" customWidth="1"/>
    <col min="60" max="63" width="9" style="54"/>
    <col min="64" max="64" width="9.25" style="54" customWidth="1"/>
    <col min="65" max="68" width="9" style="54"/>
    <col min="69" max="69" width="9.25" style="54" customWidth="1"/>
    <col min="70" max="73" width="9" style="54"/>
    <col min="74" max="74" width="9.25" style="54" customWidth="1"/>
    <col min="75" max="78" width="9" style="54"/>
    <col min="79" max="79" width="9.25" style="54" customWidth="1"/>
    <col min="80" max="83" width="9" style="54"/>
    <col min="84" max="84" width="9.25" style="54" customWidth="1"/>
    <col min="85" max="88" width="9" style="54"/>
    <col min="89" max="89" width="9.25" style="54" customWidth="1"/>
    <col min="90" max="98" width="9" style="54"/>
    <col min="99" max="99" width="9.25" style="54" customWidth="1"/>
    <col min="100" max="103" width="9" style="54"/>
    <col min="104" max="104" width="9.25" style="54" customWidth="1"/>
    <col min="105" max="108" width="9" style="54"/>
    <col min="109" max="109" width="9.25" style="54" customWidth="1"/>
    <col min="110" max="113" width="9" style="54"/>
    <col min="114" max="114" width="9.25" style="54" customWidth="1"/>
    <col min="115" max="119" width="9" style="54"/>
    <col min="120" max="120" width="14.375" style="54" customWidth="1"/>
    <col min="121" max="124" width="9" style="54"/>
    <col min="125" max="125" width="13.125" style="54" customWidth="1"/>
    <col min="126" max="129" width="9" style="54"/>
    <col min="130" max="130" width="16.25" style="54" customWidth="1"/>
    <col min="131" max="134" width="9" style="54"/>
    <col min="135" max="135" width="13.25" style="54" customWidth="1"/>
    <col min="136" max="139" width="9" style="54"/>
    <col min="140" max="140" width="13.25" style="54" customWidth="1"/>
    <col min="141" max="144" width="9" style="54"/>
  </cols>
  <sheetData>
    <row r="1" spans="2:170" s="116" customFormat="1" x14ac:dyDescent="0.25">
      <c r="B1" s="52"/>
      <c r="C1" s="124"/>
      <c r="D1" s="125"/>
      <c r="E1" s="125"/>
      <c r="F1" s="125"/>
      <c r="G1" s="125"/>
      <c r="H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 t="s">
        <v>125</v>
      </c>
      <c r="AS1" s="125"/>
      <c r="AT1" s="125"/>
      <c r="AU1" s="125"/>
      <c r="AV1" s="125"/>
      <c r="AW1" s="125"/>
      <c r="AX1" s="125"/>
      <c r="AY1" s="125"/>
      <c r="AZ1" s="125"/>
      <c r="BA1" s="125"/>
      <c r="BB1" s="125"/>
      <c r="BC1" s="125"/>
      <c r="BD1" s="125"/>
      <c r="BE1" s="125"/>
      <c r="BF1" s="125"/>
      <c r="BG1" s="125"/>
      <c r="BH1" s="125"/>
      <c r="BI1" s="125"/>
      <c r="BJ1" s="125"/>
      <c r="BK1" s="125"/>
      <c r="BL1" s="125"/>
      <c r="BM1" s="125"/>
      <c r="BN1" s="125"/>
      <c r="BO1" s="125"/>
      <c r="BP1" s="125"/>
      <c r="BQ1" s="125"/>
      <c r="BR1" s="125"/>
      <c r="BS1" s="125"/>
      <c r="BT1" s="125"/>
      <c r="BU1" s="125"/>
      <c r="BV1" s="125"/>
      <c r="BW1" s="125"/>
      <c r="BX1" s="125"/>
      <c r="BY1" s="125"/>
      <c r="BZ1" s="125"/>
      <c r="CA1" s="125"/>
      <c r="CB1" s="125"/>
      <c r="CC1" s="125"/>
      <c r="CD1" s="125"/>
      <c r="CE1" s="125"/>
      <c r="CF1" s="125"/>
      <c r="CG1" s="125"/>
      <c r="CH1" s="125"/>
      <c r="CI1" s="125"/>
      <c r="CJ1" s="125"/>
      <c r="CK1" s="125"/>
      <c r="CL1" s="125"/>
      <c r="CM1" s="125"/>
      <c r="CN1" s="125"/>
      <c r="CO1" s="125"/>
      <c r="CP1" s="125"/>
      <c r="CQ1" s="125"/>
      <c r="CR1" s="125"/>
      <c r="CS1" s="125"/>
      <c r="CT1" s="125"/>
      <c r="CU1" s="125"/>
      <c r="CV1" s="125"/>
      <c r="CW1" s="125"/>
      <c r="CX1" s="125"/>
      <c r="CY1" s="125"/>
      <c r="CZ1" s="125"/>
      <c r="DA1" s="125"/>
      <c r="DB1" s="125"/>
      <c r="DC1" s="125"/>
      <c r="DD1" s="125"/>
      <c r="DE1" s="125"/>
      <c r="DF1" s="125"/>
      <c r="DG1" s="125"/>
      <c r="DH1" s="125"/>
      <c r="DI1" s="125"/>
      <c r="DJ1" s="125"/>
      <c r="DK1" s="125"/>
      <c r="DL1" s="125"/>
      <c r="DM1" s="125"/>
      <c r="DN1" s="125"/>
      <c r="DO1" s="125"/>
      <c r="DP1" s="125"/>
      <c r="DQ1" s="125"/>
      <c r="DR1" s="125"/>
      <c r="DS1" s="125"/>
      <c r="DT1" s="125"/>
      <c r="DU1" s="125"/>
      <c r="DV1" s="125"/>
      <c r="DW1" s="125"/>
      <c r="DX1" s="125"/>
      <c r="DY1" s="125"/>
      <c r="DZ1" s="125"/>
      <c r="EA1" s="125"/>
      <c r="EB1" s="125"/>
      <c r="EC1" s="125"/>
      <c r="ED1" s="125"/>
      <c r="EE1" s="125"/>
      <c r="EF1" s="125"/>
      <c r="EG1" s="125"/>
      <c r="EH1" s="125"/>
      <c r="EI1" s="125"/>
      <c r="EJ1" s="125"/>
      <c r="EK1" s="125"/>
      <c r="EL1" s="125"/>
      <c r="EM1" s="125"/>
      <c r="EN1" s="125"/>
    </row>
    <row r="2" spans="2:170" ht="51" x14ac:dyDescent="0.25">
      <c r="B2" s="62" t="s">
        <v>52</v>
      </c>
      <c r="C2" s="61"/>
      <c r="D2" s="63" t="s">
        <v>64</v>
      </c>
      <c r="E2" s="63"/>
      <c r="F2" s="63"/>
      <c r="G2" s="63"/>
      <c r="H2" s="56"/>
      <c r="I2" s="63" t="s">
        <v>65</v>
      </c>
      <c r="N2" s="63" t="s">
        <v>99</v>
      </c>
      <c r="S2" s="63" t="s">
        <v>110</v>
      </c>
      <c r="T2" s="63"/>
      <c r="U2" s="63"/>
      <c r="V2" s="63"/>
      <c r="W2" s="56"/>
      <c r="X2" s="63" t="s">
        <v>115</v>
      </c>
      <c r="Y2" s="63"/>
      <c r="Z2" s="63"/>
      <c r="AA2" s="63"/>
      <c r="AB2" s="56"/>
      <c r="AC2" s="63" t="s">
        <v>117</v>
      </c>
      <c r="AD2" s="63"/>
      <c r="AE2" s="63"/>
      <c r="AF2" s="63"/>
      <c r="AG2" s="56"/>
      <c r="AH2" s="63" t="s">
        <v>118</v>
      </c>
      <c r="AI2" s="63"/>
      <c r="AJ2" s="63"/>
      <c r="AK2" s="63"/>
      <c r="AL2" s="56"/>
      <c r="AM2" s="63" t="s">
        <v>121</v>
      </c>
      <c r="AN2" s="63"/>
      <c r="AO2" s="63"/>
      <c r="AP2" s="63"/>
      <c r="AQ2" s="56"/>
      <c r="AR2" s="63" t="s">
        <v>124</v>
      </c>
      <c r="AS2" s="63"/>
      <c r="AT2" s="63"/>
      <c r="AU2" s="63"/>
      <c r="AV2" s="56"/>
      <c r="AW2" s="63" t="s">
        <v>181</v>
      </c>
      <c r="AX2" s="63"/>
      <c r="AY2" s="63"/>
      <c r="AZ2" s="63"/>
      <c r="BA2" s="56"/>
      <c r="BB2" s="63" t="s">
        <v>183</v>
      </c>
      <c r="BC2" s="63"/>
      <c r="BD2" s="63"/>
      <c r="BE2" s="63"/>
      <c r="BF2" s="56"/>
      <c r="BG2" s="63" t="s">
        <v>188</v>
      </c>
      <c r="BH2" s="63"/>
      <c r="BI2" s="63"/>
      <c r="BJ2" s="63"/>
      <c r="BK2" s="56"/>
      <c r="BL2" s="63" t="s">
        <v>189</v>
      </c>
      <c r="BM2" s="63"/>
      <c r="BN2" s="63"/>
      <c r="BO2" s="63"/>
      <c r="BP2" s="56"/>
      <c r="BQ2" s="63" t="s">
        <v>190</v>
      </c>
      <c r="BR2" s="63"/>
      <c r="BS2" s="63"/>
      <c r="BT2" s="63"/>
      <c r="BU2" s="56"/>
      <c r="BV2" s="63" t="s">
        <v>191</v>
      </c>
      <c r="BW2" s="63"/>
      <c r="BX2" s="63"/>
      <c r="BY2" s="63"/>
      <c r="BZ2" s="56"/>
      <c r="CA2" s="63" t="s">
        <v>192</v>
      </c>
      <c r="CB2" s="63"/>
      <c r="CC2" s="63"/>
      <c r="CD2" s="63"/>
      <c r="CE2" s="56"/>
      <c r="CF2" s="63" t="s">
        <v>239</v>
      </c>
      <c r="CG2" s="63"/>
      <c r="CH2" s="63"/>
      <c r="CI2" s="63"/>
      <c r="CJ2" s="56"/>
      <c r="CK2" s="63" t="s">
        <v>243</v>
      </c>
      <c r="CL2" s="63"/>
      <c r="CM2" s="63"/>
      <c r="CN2" s="63"/>
      <c r="CO2" s="56"/>
      <c r="CP2" s="63" t="s">
        <v>252</v>
      </c>
      <c r="CQ2" s="63"/>
      <c r="CR2" s="63"/>
      <c r="CS2" s="63"/>
      <c r="CT2" s="56"/>
      <c r="CU2" s="63" t="s">
        <v>253</v>
      </c>
      <c r="CV2" s="63"/>
      <c r="CW2" s="63"/>
      <c r="CX2" s="63"/>
      <c r="CY2" s="56"/>
      <c r="CZ2" s="63" t="s">
        <v>254</v>
      </c>
      <c r="DA2" s="63"/>
      <c r="DB2" s="63"/>
      <c r="DC2" s="63"/>
      <c r="DD2" s="56"/>
      <c r="DE2" s="63" t="s">
        <v>255</v>
      </c>
      <c r="DF2" s="63"/>
      <c r="DG2" s="63"/>
      <c r="DH2" s="63"/>
      <c r="DI2" s="56"/>
      <c r="DJ2" s="63" t="s">
        <v>307</v>
      </c>
      <c r="DK2" s="63"/>
      <c r="DL2" s="63"/>
      <c r="DM2" s="63"/>
      <c r="DN2" s="56"/>
      <c r="DO2" s="56"/>
      <c r="DP2" s="135" t="s">
        <v>312</v>
      </c>
      <c r="DQ2" s="63"/>
      <c r="DR2" s="63"/>
      <c r="DS2" s="63"/>
      <c r="DT2" s="56"/>
      <c r="DU2" s="135" t="s">
        <v>311</v>
      </c>
      <c r="DV2" s="63"/>
      <c r="DW2" s="63"/>
      <c r="DX2" s="63"/>
      <c r="DY2" s="56"/>
      <c r="DZ2" s="135" t="s">
        <v>310</v>
      </c>
      <c r="EA2" s="63"/>
      <c r="EB2" s="63"/>
      <c r="EC2" s="63"/>
      <c r="ED2" s="134"/>
      <c r="EE2" s="135" t="s">
        <v>309</v>
      </c>
      <c r="EF2" s="63"/>
      <c r="EG2" s="63"/>
      <c r="EH2" s="63"/>
      <c r="EI2" s="56"/>
      <c r="EJ2" s="135" t="s">
        <v>308</v>
      </c>
      <c r="EK2" s="63"/>
      <c r="EL2" s="63"/>
      <c r="EM2" s="63"/>
      <c r="EN2" s="56"/>
    </row>
    <row r="3" spans="2:170" x14ac:dyDescent="0.25">
      <c r="B3" s="62" t="s">
        <v>60</v>
      </c>
      <c r="C3" s="61"/>
      <c r="D3" s="61">
        <v>1</v>
      </c>
      <c r="E3" s="61">
        <v>1</v>
      </c>
      <c r="F3" s="61">
        <v>1</v>
      </c>
      <c r="G3" s="61">
        <v>1</v>
      </c>
      <c r="H3" s="56">
        <v>1</v>
      </c>
      <c r="I3" s="61">
        <v>2</v>
      </c>
      <c r="J3" s="61">
        <v>2</v>
      </c>
      <c r="K3" s="61">
        <v>2</v>
      </c>
      <c r="L3" s="61">
        <v>2</v>
      </c>
      <c r="M3" s="61">
        <v>2</v>
      </c>
      <c r="N3" s="61">
        <v>3</v>
      </c>
      <c r="O3" s="61">
        <v>3</v>
      </c>
      <c r="P3" s="61">
        <v>3</v>
      </c>
      <c r="Q3" s="61">
        <v>3</v>
      </c>
      <c r="R3" s="61">
        <v>3</v>
      </c>
      <c r="S3" s="61">
        <v>4</v>
      </c>
      <c r="T3" s="61">
        <v>4</v>
      </c>
      <c r="U3" s="61">
        <v>4</v>
      </c>
      <c r="V3" s="61">
        <v>4</v>
      </c>
      <c r="W3" s="56">
        <v>4</v>
      </c>
      <c r="X3" s="61">
        <v>6</v>
      </c>
      <c r="Y3" s="61">
        <v>6</v>
      </c>
      <c r="Z3" s="61">
        <v>6</v>
      </c>
      <c r="AA3" s="61">
        <v>6</v>
      </c>
      <c r="AB3" s="56">
        <v>6</v>
      </c>
      <c r="AC3" s="61">
        <v>7</v>
      </c>
      <c r="AD3" s="61">
        <v>7</v>
      </c>
      <c r="AE3" s="61">
        <v>7</v>
      </c>
      <c r="AF3" s="61">
        <v>7</v>
      </c>
      <c r="AG3" s="56">
        <v>7</v>
      </c>
      <c r="AH3" s="61">
        <v>8</v>
      </c>
      <c r="AI3" s="61">
        <v>8</v>
      </c>
      <c r="AJ3" s="61">
        <v>8</v>
      </c>
      <c r="AK3" s="61">
        <v>8</v>
      </c>
      <c r="AL3" s="56">
        <v>8</v>
      </c>
      <c r="AM3" s="61">
        <v>9</v>
      </c>
      <c r="AN3" s="61">
        <v>9</v>
      </c>
      <c r="AO3" s="61">
        <v>9</v>
      </c>
      <c r="AP3" s="61">
        <v>9</v>
      </c>
      <c r="AQ3" s="61">
        <v>9</v>
      </c>
      <c r="AR3" s="61">
        <v>10</v>
      </c>
      <c r="AS3" s="61">
        <v>10</v>
      </c>
      <c r="AT3" s="61">
        <v>10</v>
      </c>
      <c r="AU3" s="61">
        <v>10</v>
      </c>
      <c r="AV3" s="61">
        <v>10</v>
      </c>
      <c r="AW3" s="61">
        <v>23</v>
      </c>
      <c r="AX3" s="61">
        <v>23</v>
      </c>
      <c r="AY3" s="61">
        <v>23</v>
      </c>
      <c r="AZ3" s="61">
        <v>23</v>
      </c>
      <c r="BA3" s="61">
        <v>23</v>
      </c>
      <c r="BB3" s="61">
        <v>24</v>
      </c>
      <c r="BC3" s="61">
        <v>24</v>
      </c>
      <c r="BD3" s="61">
        <v>24</v>
      </c>
      <c r="BE3" s="61">
        <v>24</v>
      </c>
      <c r="BF3" s="61">
        <v>24</v>
      </c>
      <c r="BG3" s="61">
        <v>25</v>
      </c>
      <c r="BH3" s="61">
        <v>25</v>
      </c>
      <c r="BI3" s="61">
        <v>25</v>
      </c>
      <c r="BJ3" s="61">
        <v>25</v>
      </c>
      <c r="BK3" s="61">
        <v>25</v>
      </c>
      <c r="BL3" s="61">
        <v>26</v>
      </c>
      <c r="BM3" s="61">
        <v>26</v>
      </c>
      <c r="BN3" s="61">
        <v>26</v>
      </c>
      <c r="BO3" s="61">
        <v>26</v>
      </c>
      <c r="BP3" s="61">
        <v>26</v>
      </c>
      <c r="BQ3" s="61">
        <v>27</v>
      </c>
      <c r="BR3" s="61">
        <v>27</v>
      </c>
      <c r="BS3" s="61">
        <v>27</v>
      </c>
      <c r="BT3" s="61">
        <v>27</v>
      </c>
      <c r="BU3" s="61">
        <v>27</v>
      </c>
      <c r="BV3" s="61">
        <v>28</v>
      </c>
      <c r="BW3" s="61">
        <v>28</v>
      </c>
      <c r="BX3" s="61">
        <v>28</v>
      </c>
      <c r="BY3" s="61">
        <v>28</v>
      </c>
      <c r="BZ3" s="61">
        <v>28</v>
      </c>
      <c r="CA3" s="61">
        <v>29</v>
      </c>
      <c r="CB3" s="61">
        <v>29</v>
      </c>
      <c r="CC3" s="61">
        <v>29</v>
      </c>
      <c r="CD3" s="61">
        <v>29</v>
      </c>
      <c r="CE3" s="61">
        <v>29</v>
      </c>
      <c r="CF3" s="61">
        <v>38</v>
      </c>
      <c r="CG3" s="61">
        <v>38</v>
      </c>
      <c r="CH3" s="61">
        <v>38</v>
      </c>
      <c r="CI3" s="61">
        <v>38</v>
      </c>
      <c r="CJ3" s="61">
        <v>38</v>
      </c>
      <c r="CK3" s="61">
        <v>54</v>
      </c>
      <c r="CL3" s="61">
        <v>54</v>
      </c>
      <c r="CM3" s="61">
        <v>54</v>
      </c>
      <c r="CN3" s="61">
        <v>54</v>
      </c>
      <c r="CO3" s="61">
        <v>54</v>
      </c>
      <c r="CP3" s="61">
        <v>47</v>
      </c>
      <c r="CQ3" s="61">
        <v>47</v>
      </c>
      <c r="CR3" s="61">
        <v>47</v>
      </c>
      <c r="CS3" s="61">
        <v>47</v>
      </c>
      <c r="CT3" s="61">
        <v>47</v>
      </c>
      <c r="CU3" s="61">
        <v>48</v>
      </c>
      <c r="CV3" s="61">
        <v>48</v>
      </c>
      <c r="CW3" s="61">
        <v>48</v>
      </c>
      <c r="CX3" s="61">
        <v>48</v>
      </c>
      <c r="CY3" s="61">
        <v>48</v>
      </c>
      <c r="CZ3" s="61">
        <v>50</v>
      </c>
      <c r="DA3" s="61">
        <v>50</v>
      </c>
      <c r="DB3" s="61">
        <v>50</v>
      </c>
      <c r="DC3" s="61">
        <v>50</v>
      </c>
      <c r="DD3" s="61">
        <v>50</v>
      </c>
      <c r="DE3" s="61">
        <v>51</v>
      </c>
      <c r="DF3" s="61">
        <v>51</v>
      </c>
      <c r="DG3" s="61">
        <v>51</v>
      </c>
      <c r="DH3" s="61">
        <v>51</v>
      </c>
      <c r="DI3" s="61">
        <v>51</v>
      </c>
      <c r="DJ3" s="61">
        <v>62</v>
      </c>
      <c r="DK3" s="61">
        <v>62</v>
      </c>
      <c r="DL3" s="61">
        <v>62</v>
      </c>
      <c r="DM3" s="61">
        <v>62</v>
      </c>
      <c r="DN3" s="61">
        <v>62</v>
      </c>
      <c r="DO3" s="61">
        <v>62</v>
      </c>
      <c r="DP3" s="61"/>
      <c r="DQ3" s="61"/>
      <c r="DR3" s="61"/>
      <c r="DS3" s="61"/>
      <c r="DT3" s="61"/>
      <c r="DU3" s="61"/>
      <c r="DV3" s="61"/>
      <c r="DW3" s="61"/>
      <c r="DX3" s="61"/>
      <c r="DY3" s="61"/>
      <c r="DZ3" s="61">
        <v>71</v>
      </c>
      <c r="EA3" s="61">
        <v>71</v>
      </c>
      <c r="EB3" s="61">
        <v>71</v>
      </c>
      <c r="EC3" s="61">
        <v>71</v>
      </c>
      <c r="ED3" s="61">
        <v>71</v>
      </c>
      <c r="EE3" s="61"/>
      <c r="EF3" s="61"/>
      <c r="EG3" s="61"/>
      <c r="EH3" s="61"/>
      <c r="EI3" s="61"/>
      <c r="EJ3" s="61">
        <v>87</v>
      </c>
      <c r="EK3" s="61">
        <v>87</v>
      </c>
      <c r="EL3" s="61">
        <v>87</v>
      </c>
      <c r="EM3" s="61">
        <v>87</v>
      </c>
      <c r="EN3" s="61">
        <v>87</v>
      </c>
    </row>
    <row r="4" spans="2:170" x14ac:dyDescent="0.25">
      <c r="B4" s="62" t="s">
        <v>53</v>
      </c>
      <c r="C4" s="61"/>
      <c r="D4" s="61">
        <v>1</v>
      </c>
      <c r="E4" s="61">
        <v>2</v>
      </c>
      <c r="F4" s="61">
        <v>3</v>
      </c>
      <c r="G4" s="61">
        <v>4</v>
      </c>
      <c r="H4" s="56">
        <v>5</v>
      </c>
      <c r="I4" s="61">
        <v>1</v>
      </c>
      <c r="J4" s="61">
        <v>2</v>
      </c>
      <c r="K4" s="61">
        <v>3</v>
      </c>
      <c r="L4" s="61">
        <v>4</v>
      </c>
      <c r="M4" s="61">
        <v>5</v>
      </c>
      <c r="N4" s="61">
        <v>1</v>
      </c>
      <c r="O4" s="61">
        <v>2</v>
      </c>
      <c r="P4" s="61">
        <v>3</v>
      </c>
      <c r="Q4" s="61">
        <v>4</v>
      </c>
      <c r="R4" s="61">
        <v>5</v>
      </c>
      <c r="S4" s="61">
        <v>1</v>
      </c>
      <c r="T4" s="61">
        <v>2</v>
      </c>
      <c r="U4" s="61">
        <v>3</v>
      </c>
      <c r="V4" s="61">
        <v>4</v>
      </c>
      <c r="W4" s="56">
        <v>5</v>
      </c>
      <c r="X4" s="61">
        <v>1</v>
      </c>
      <c r="Y4" s="61">
        <v>2</v>
      </c>
      <c r="Z4" s="61">
        <v>3</v>
      </c>
      <c r="AA4" s="61">
        <v>4</v>
      </c>
      <c r="AB4" s="56">
        <v>5</v>
      </c>
      <c r="AC4" s="61">
        <v>1</v>
      </c>
      <c r="AD4" s="61">
        <v>2</v>
      </c>
      <c r="AE4" s="61">
        <v>3</v>
      </c>
      <c r="AF4" s="61">
        <v>4</v>
      </c>
      <c r="AG4" s="56">
        <v>5</v>
      </c>
      <c r="AH4" s="61">
        <v>1</v>
      </c>
      <c r="AI4" s="61">
        <v>2</v>
      </c>
      <c r="AJ4" s="61">
        <v>3</v>
      </c>
      <c r="AK4" s="61">
        <v>4</v>
      </c>
      <c r="AL4" s="56">
        <v>5</v>
      </c>
      <c r="AM4" s="61">
        <v>1</v>
      </c>
      <c r="AN4" s="61">
        <v>2</v>
      </c>
      <c r="AO4" s="61">
        <v>3</v>
      </c>
      <c r="AP4" s="61">
        <v>4</v>
      </c>
      <c r="AQ4" s="56">
        <v>5</v>
      </c>
      <c r="AR4" s="61">
        <v>1</v>
      </c>
      <c r="AS4" s="61">
        <v>2</v>
      </c>
      <c r="AT4" s="61">
        <v>3</v>
      </c>
      <c r="AU4" s="61">
        <v>4</v>
      </c>
      <c r="AV4" s="56">
        <v>5</v>
      </c>
      <c r="AW4" s="61">
        <v>1</v>
      </c>
      <c r="AX4" s="61">
        <v>2</v>
      </c>
      <c r="AY4" s="61">
        <v>3</v>
      </c>
      <c r="AZ4" s="61">
        <v>4</v>
      </c>
      <c r="BA4" s="56">
        <v>5</v>
      </c>
      <c r="BB4" s="61">
        <v>1</v>
      </c>
      <c r="BC4" s="61">
        <v>2</v>
      </c>
      <c r="BD4" s="61">
        <v>3</v>
      </c>
      <c r="BE4" s="61">
        <v>4</v>
      </c>
      <c r="BF4" s="56">
        <v>5</v>
      </c>
      <c r="BG4" s="61">
        <v>1</v>
      </c>
      <c r="BH4" s="61">
        <v>2</v>
      </c>
      <c r="BI4" s="61">
        <v>3</v>
      </c>
      <c r="BJ4" s="61">
        <v>4</v>
      </c>
      <c r="BK4" s="56">
        <v>5</v>
      </c>
      <c r="BL4" s="61">
        <v>1</v>
      </c>
      <c r="BM4" s="61">
        <v>2</v>
      </c>
      <c r="BN4" s="61">
        <v>3</v>
      </c>
      <c r="BO4" s="61">
        <v>4</v>
      </c>
      <c r="BP4" s="56">
        <v>5</v>
      </c>
      <c r="BQ4" s="61">
        <v>1</v>
      </c>
      <c r="BR4" s="61">
        <v>2</v>
      </c>
      <c r="BS4" s="61">
        <v>3</v>
      </c>
      <c r="BT4" s="61">
        <v>4</v>
      </c>
      <c r="BU4" s="56">
        <v>5</v>
      </c>
      <c r="BV4" s="61">
        <v>1</v>
      </c>
      <c r="BW4" s="61">
        <v>2</v>
      </c>
      <c r="BX4" s="61">
        <v>3</v>
      </c>
      <c r="BY4" s="61">
        <v>4</v>
      </c>
      <c r="BZ4" s="56">
        <v>5</v>
      </c>
      <c r="CA4" s="61">
        <v>1</v>
      </c>
      <c r="CB4" s="61">
        <v>2</v>
      </c>
      <c r="CC4" s="61">
        <v>3</v>
      </c>
      <c r="CD4" s="61">
        <v>4</v>
      </c>
      <c r="CE4" s="56">
        <v>5</v>
      </c>
      <c r="CF4" s="61">
        <v>1</v>
      </c>
      <c r="CG4" s="61">
        <v>2</v>
      </c>
      <c r="CH4" s="61">
        <v>3</v>
      </c>
      <c r="CI4" s="61">
        <v>4</v>
      </c>
      <c r="CJ4" s="56">
        <v>5</v>
      </c>
      <c r="CK4" s="61">
        <v>1</v>
      </c>
      <c r="CL4" s="61">
        <v>2</v>
      </c>
      <c r="CM4" s="61">
        <v>3</v>
      </c>
      <c r="CN4" s="61">
        <v>4</v>
      </c>
      <c r="CO4" s="56">
        <v>5</v>
      </c>
      <c r="CP4" s="61">
        <v>1</v>
      </c>
      <c r="CQ4" s="61">
        <v>2</v>
      </c>
      <c r="CR4" s="61">
        <v>3</v>
      </c>
      <c r="CS4" s="61">
        <v>4</v>
      </c>
      <c r="CT4" s="56">
        <v>5</v>
      </c>
      <c r="CU4" s="61">
        <v>1</v>
      </c>
      <c r="CV4" s="61">
        <v>2</v>
      </c>
      <c r="CW4" s="61">
        <v>3</v>
      </c>
      <c r="CX4" s="61">
        <v>4</v>
      </c>
      <c r="CY4" s="56">
        <v>5</v>
      </c>
      <c r="CZ4" s="61">
        <v>1</v>
      </c>
      <c r="DA4" s="61">
        <v>2</v>
      </c>
      <c r="DB4" s="61">
        <v>3</v>
      </c>
      <c r="DC4" s="61">
        <v>4</v>
      </c>
      <c r="DD4" s="56">
        <v>5</v>
      </c>
      <c r="DE4" s="61">
        <v>1</v>
      </c>
      <c r="DF4" s="61">
        <v>2</v>
      </c>
      <c r="DG4" s="61">
        <v>3</v>
      </c>
      <c r="DH4" s="61">
        <v>4</v>
      </c>
      <c r="DI4" s="56">
        <v>5</v>
      </c>
      <c r="DJ4" s="61">
        <v>1</v>
      </c>
      <c r="DK4" s="61">
        <v>2</v>
      </c>
      <c r="DL4" s="61">
        <v>3</v>
      </c>
      <c r="DM4" s="61">
        <v>4</v>
      </c>
      <c r="DN4" s="56">
        <v>5</v>
      </c>
      <c r="DO4" s="56">
        <v>5</v>
      </c>
      <c r="DP4" s="61">
        <v>1</v>
      </c>
      <c r="DQ4" s="61">
        <v>2</v>
      </c>
      <c r="DR4" s="61">
        <v>3</v>
      </c>
      <c r="DS4" s="61">
        <v>4</v>
      </c>
      <c r="DT4" s="56">
        <v>5</v>
      </c>
      <c r="DU4" s="61">
        <v>1</v>
      </c>
      <c r="DV4" s="61">
        <v>2</v>
      </c>
      <c r="DW4" s="61">
        <v>3</v>
      </c>
      <c r="DX4" s="61">
        <v>4</v>
      </c>
      <c r="DY4" s="56">
        <v>5</v>
      </c>
      <c r="DZ4" s="61">
        <v>1</v>
      </c>
      <c r="EA4" s="61">
        <v>2</v>
      </c>
      <c r="EB4" s="61">
        <v>3</v>
      </c>
      <c r="EC4" s="61">
        <v>4</v>
      </c>
      <c r="ED4" s="56">
        <v>5</v>
      </c>
      <c r="EE4" s="61">
        <v>1</v>
      </c>
      <c r="EF4" s="61">
        <v>2</v>
      </c>
      <c r="EG4" s="61">
        <v>3</v>
      </c>
      <c r="EH4" s="61">
        <v>4</v>
      </c>
      <c r="EI4" s="56">
        <v>5</v>
      </c>
      <c r="EJ4" s="61">
        <v>1</v>
      </c>
      <c r="EK4" s="61">
        <v>2</v>
      </c>
      <c r="EL4" s="61">
        <v>3</v>
      </c>
      <c r="EM4" s="61">
        <v>4</v>
      </c>
      <c r="EN4" s="56">
        <v>5</v>
      </c>
    </row>
    <row r="5" spans="2:170" x14ac:dyDescent="0.25">
      <c r="B5" s="62" t="s">
        <v>54</v>
      </c>
      <c r="C5" s="61"/>
      <c r="D5" s="61">
        <v>1</v>
      </c>
      <c r="E5" s="61">
        <v>1</v>
      </c>
      <c r="F5" s="61">
        <v>1</v>
      </c>
      <c r="G5" s="61">
        <v>1</v>
      </c>
      <c r="H5" s="56">
        <v>1</v>
      </c>
      <c r="I5" s="61">
        <v>1</v>
      </c>
      <c r="J5" s="61">
        <v>1</v>
      </c>
      <c r="K5" s="61">
        <v>1</v>
      </c>
      <c r="L5" s="61">
        <v>1</v>
      </c>
      <c r="M5" s="61">
        <v>1</v>
      </c>
      <c r="N5" s="61">
        <v>1</v>
      </c>
      <c r="O5" s="61">
        <v>1</v>
      </c>
      <c r="P5" s="61">
        <v>1</v>
      </c>
      <c r="Q5" s="61">
        <v>1</v>
      </c>
      <c r="R5" s="61">
        <v>1</v>
      </c>
      <c r="S5" s="61">
        <v>1</v>
      </c>
      <c r="T5" s="61">
        <v>1</v>
      </c>
      <c r="U5" s="61">
        <v>1</v>
      </c>
      <c r="V5" s="61">
        <v>1</v>
      </c>
      <c r="W5" s="56">
        <v>1</v>
      </c>
      <c r="X5" s="61">
        <v>1</v>
      </c>
      <c r="Y5" s="61">
        <v>1</v>
      </c>
      <c r="Z5" s="61">
        <v>1</v>
      </c>
      <c r="AA5" s="61">
        <v>1</v>
      </c>
      <c r="AB5" s="56">
        <v>1</v>
      </c>
      <c r="AC5" s="61">
        <v>1</v>
      </c>
      <c r="AD5" s="61">
        <v>1</v>
      </c>
      <c r="AE5" s="61">
        <v>1</v>
      </c>
      <c r="AF5" s="61">
        <v>1</v>
      </c>
      <c r="AG5" s="56">
        <v>1</v>
      </c>
      <c r="AH5" s="61">
        <v>1</v>
      </c>
      <c r="AI5" s="61">
        <v>1</v>
      </c>
      <c r="AJ5" s="61">
        <v>1</v>
      </c>
      <c r="AK5" s="61">
        <v>1</v>
      </c>
      <c r="AL5" s="56">
        <v>1</v>
      </c>
      <c r="AM5" s="61">
        <v>1</v>
      </c>
      <c r="AN5" s="61">
        <v>1</v>
      </c>
      <c r="AO5" s="61">
        <v>1</v>
      </c>
      <c r="AP5" s="61">
        <v>1</v>
      </c>
      <c r="AQ5" s="56">
        <v>1</v>
      </c>
      <c r="AR5" s="61">
        <v>1</v>
      </c>
      <c r="AS5" s="61">
        <v>1</v>
      </c>
      <c r="AT5" s="61">
        <v>1</v>
      </c>
      <c r="AU5" s="61">
        <v>1</v>
      </c>
      <c r="AV5" s="56">
        <v>1</v>
      </c>
      <c r="AW5" s="61">
        <v>1</v>
      </c>
      <c r="AX5" s="61">
        <v>1</v>
      </c>
      <c r="AY5" s="61">
        <v>1</v>
      </c>
      <c r="AZ5" s="61">
        <v>1</v>
      </c>
      <c r="BA5" s="56">
        <v>1</v>
      </c>
      <c r="BB5" s="61">
        <v>1</v>
      </c>
      <c r="BC5" s="61">
        <v>1</v>
      </c>
      <c r="BD5" s="61">
        <v>1</v>
      </c>
      <c r="BE5" s="61">
        <v>1</v>
      </c>
      <c r="BF5" s="56">
        <v>1</v>
      </c>
      <c r="BG5" s="61">
        <v>1</v>
      </c>
      <c r="BH5" s="61">
        <v>1</v>
      </c>
      <c r="BI5" s="61">
        <v>1</v>
      </c>
      <c r="BJ5" s="61">
        <v>1</v>
      </c>
      <c r="BK5" s="56">
        <v>1</v>
      </c>
      <c r="BL5" s="61">
        <v>1</v>
      </c>
      <c r="BM5" s="61">
        <v>1</v>
      </c>
      <c r="BN5" s="61">
        <v>1</v>
      </c>
      <c r="BO5" s="61">
        <v>1</v>
      </c>
      <c r="BP5" s="56">
        <v>1</v>
      </c>
      <c r="BQ5" s="61">
        <v>1</v>
      </c>
      <c r="BR5" s="61">
        <v>1</v>
      </c>
      <c r="BS5" s="61">
        <v>1</v>
      </c>
      <c r="BT5" s="61">
        <v>1</v>
      </c>
      <c r="BU5" s="56">
        <v>1</v>
      </c>
      <c r="BV5" s="61">
        <v>1</v>
      </c>
      <c r="BW5" s="61">
        <v>1</v>
      </c>
      <c r="BX5" s="61">
        <v>1</v>
      </c>
      <c r="BY5" s="61">
        <v>1</v>
      </c>
      <c r="BZ5" s="56">
        <v>1</v>
      </c>
      <c r="CA5" s="61">
        <v>1</v>
      </c>
      <c r="CB5" s="61">
        <v>1</v>
      </c>
      <c r="CC5" s="61">
        <v>1</v>
      </c>
      <c r="CD5" s="61">
        <v>1</v>
      </c>
      <c r="CE5" s="56">
        <v>1</v>
      </c>
      <c r="CF5" s="61">
        <v>1</v>
      </c>
      <c r="CG5" s="61">
        <v>1</v>
      </c>
      <c r="CH5" s="61">
        <v>1</v>
      </c>
      <c r="CI5" s="61">
        <v>1</v>
      </c>
      <c r="CJ5" s="56">
        <v>1</v>
      </c>
      <c r="CK5" s="61">
        <v>1</v>
      </c>
      <c r="CL5" s="61">
        <v>1</v>
      </c>
      <c r="CM5" s="61">
        <v>1</v>
      </c>
      <c r="CN5" s="61">
        <v>1</v>
      </c>
      <c r="CO5" s="56">
        <v>1</v>
      </c>
      <c r="CP5" s="61">
        <v>1</v>
      </c>
      <c r="CQ5" s="61">
        <v>1</v>
      </c>
      <c r="CR5" s="61">
        <v>1</v>
      </c>
      <c r="CS5" s="61">
        <v>1</v>
      </c>
      <c r="CT5" s="56">
        <v>1</v>
      </c>
      <c r="CU5" s="61">
        <v>1</v>
      </c>
      <c r="CV5" s="61">
        <v>1</v>
      </c>
      <c r="CW5" s="61">
        <v>1</v>
      </c>
      <c r="CX5" s="61">
        <v>1</v>
      </c>
      <c r="CY5" s="56">
        <v>1</v>
      </c>
      <c r="CZ5" s="61">
        <v>1</v>
      </c>
      <c r="DA5" s="61">
        <v>1</v>
      </c>
      <c r="DB5" s="61">
        <v>1</v>
      </c>
      <c r="DC5" s="61">
        <v>1</v>
      </c>
      <c r="DD5" s="56">
        <v>1</v>
      </c>
      <c r="DE5" s="61">
        <v>1</v>
      </c>
      <c r="DF5" s="61">
        <v>1</v>
      </c>
      <c r="DG5" s="61">
        <v>1</v>
      </c>
      <c r="DH5" s="61">
        <v>1</v>
      </c>
      <c r="DI5" s="56">
        <v>1</v>
      </c>
      <c r="DJ5" s="61">
        <v>1</v>
      </c>
      <c r="DK5" s="61">
        <v>1</v>
      </c>
      <c r="DL5" s="61">
        <v>1</v>
      </c>
      <c r="DM5" s="61">
        <v>1</v>
      </c>
      <c r="DN5" s="56">
        <v>1</v>
      </c>
      <c r="DO5" s="56">
        <v>1</v>
      </c>
      <c r="DP5" s="61">
        <v>1</v>
      </c>
      <c r="DQ5" s="61">
        <v>1</v>
      </c>
      <c r="DR5" s="61">
        <v>1</v>
      </c>
      <c r="DS5" s="61">
        <v>1</v>
      </c>
      <c r="DT5" s="56">
        <v>1</v>
      </c>
      <c r="DU5" s="61">
        <v>1</v>
      </c>
      <c r="DV5" s="61">
        <v>1</v>
      </c>
      <c r="DW5" s="61">
        <v>1</v>
      </c>
      <c r="DX5" s="61">
        <v>1</v>
      </c>
      <c r="DY5" s="56">
        <v>1</v>
      </c>
      <c r="DZ5" s="61">
        <v>1</v>
      </c>
      <c r="EA5" s="61">
        <v>1</v>
      </c>
      <c r="EB5" s="61">
        <v>1</v>
      </c>
      <c r="EC5" s="61">
        <v>1</v>
      </c>
      <c r="ED5" s="56">
        <v>1</v>
      </c>
      <c r="EE5" s="61">
        <v>1</v>
      </c>
      <c r="EF5" s="61">
        <v>1</v>
      </c>
      <c r="EG5" s="61">
        <v>1</v>
      </c>
      <c r="EH5" s="61">
        <v>1</v>
      </c>
      <c r="EI5" s="56">
        <v>1</v>
      </c>
      <c r="EJ5" s="61">
        <v>1</v>
      </c>
      <c r="EK5" s="61">
        <v>1</v>
      </c>
      <c r="EL5" s="61">
        <v>1</v>
      </c>
      <c r="EM5" s="61">
        <v>1</v>
      </c>
      <c r="EN5" s="56">
        <v>1</v>
      </c>
      <c r="EZ5" s="116"/>
    </row>
    <row r="6" spans="2:170" x14ac:dyDescent="0.25">
      <c r="B6" s="62" t="s">
        <v>55</v>
      </c>
      <c r="C6" s="61"/>
      <c r="D6" s="61">
        <f t="shared" ref="D6:M6" si="0">D3*D5</f>
        <v>1</v>
      </c>
      <c r="E6" s="61">
        <f t="shared" si="0"/>
        <v>1</v>
      </c>
      <c r="F6" s="61">
        <f t="shared" si="0"/>
        <v>1</v>
      </c>
      <c r="G6" s="61">
        <f t="shared" si="0"/>
        <v>1</v>
      </c>
      <c r="H6" s="61">
        <f t="shared" si="0"/>
        <v>1</v>
      </c>
      <c r="I6" s="61">
        <f t="shared" si="0"/>
        <v>2</v>
      </c>
      <c r="J6" s="61">
        <f t="shared" si="0"/>
        <v>2</v>
      </c>
      <c r="K6" s="61">
        <f t="shared" si="0"/>
        <v>2</v>
      </c>
      <c r="L6" s="61">
        <f t="shared" si="0"/>
        <v>2</v>
      </c>
      <c r="M6" s="61">
        <f t="shared" si="0"/>
        <v>2</v>
      </c>
      <c r="N6" s="61">
        <f t="shared" ref="N6:W6" si="1">N3*N5</f>
        <v>3</v>
      </c>
      <c r="O6" s="61">
        <f t="shared" si="1"/>
        <v>3</v>
      </c>
      <c r="P6" s="61">
        <f t="shared" si="1"/>
        <v>3</v>
      </c>
      <c r="Q6" s="61">
        <f t="shared" si="1"/>
        <v>3</v>
      </c>
      <c r="R6" s="61">
        <f t="shared" si="1"/>
        <v>3</v>
      </c>
      <c r="S6" s="61">
        <f t="shared" si="1"/>
        <v>4</v>
      </c>
      <c r="T6" s="61">
        <f t="shared" si="1"/>
        <v>4</v>
      </c>
      <c r="U6" s="61">
        <f t="shared" si="1"/>
        <v>4</v>
      </c>
      <c r="V6" s="61">
        <f t="shared" si="1"/>
        <v>4</v>
      </c>
      <c r="W6" s="61">
        <f t="shared" si="1"/>
        <v>4</v>
      </c>
      <c r="X6" s="61">
        <f t="shared" ref="X6:AB6" si="2">X3*X5</f>
        <v>6</v>
      </c>
      <c r="Y6" s="61">
        <f t="shared" si="2"/>
        <v>6</v>
      </c>
      <c r="Z6" s="61">
        <f t="shared" si="2"/>
        <v>6</v>
      </c>
      <c r="AA6" s="61">
        <f t="shared" si="2"/>
        <v>6</v>
      </c>
      <c r="AB6" s="61">
        <f t="shared" si="2"/>
        <v>6</v>
      </c>
      <c r="AC6" s="61">
        <f t="shared" ref="AC6:AG6" si="3">AC3*AC5</f>
        <v>7</v>
      </c>
      <c r="AD6" s="61">
        <f t="shared" si="3"/>
        <v>7</v>
      </c>
      <c r="AE6" s="61">
        <f t="shared" si="3"/>
        <v>7</v>
      </c>
      <c r="AF6" s="61">
        <f t="shared" si="3"/>
        <v>7</v>
      </c>
      <c r="AG6" s="61">
        <f t="shared" si="3"/>
        <v>7</v>
      </c>
      <c r="AH6" s="61">
        <f t="shared" ref="AH6:AL6" si="4">AH3*AH5</f>
        <v>8</v>
      </c>
      <c r="AI6" s="61">
        <f t="shared" si="4"/>
        <v>8</v>
      </c>
      <c r="AJ6" s="61">
        <f t="shared" si="4"/>
        <v>8</v>
      </c>
      <c r="AK6" s="61">
        <f t="shared" si="4"/>
        <v>8</v>
      </c>
      <c r="AL6" s="61">
        <f t="shared" si="4"/>
        <v>8</v>
      </c>
      <c r="AM6" s="61">
        <f t="shared" ref="AM6:AQ6" si="5">AM3*AM5</f>
        <v>9</v>
      </c>
      <c r="AN6" s="61">
        <f t="shared" si="5"/>
        <v>9</v>
      </c>
      <c r="AO6" s="61">
        <f t="shared" si="5"/>
        <v>9</v>
      </c>
      <c r="AP6" s="61">
        <f t="shared" si="5"/>
        <v>9</v>
      </c>
      <c r="AQ6" s="61">
        <f t="shared" si="5"/>
        <v>9</v>
      </c>
      <c r="AR6" s="61">
        <f t="shared" ref="AR6:AV6" si="6">AR3*AR5</f>
        <v>10</v>
      </c>
      <c r="AS6" s="61">
        <f t="shared" si="6"/>
        <v>10</v>
      </c>
      <c r="AT6" s="61">
        <f t="shared" si="6"/>
        <v>10</v>
      </c>
      <c r="AU6" s="61">
        <f t="shared" si="6"/>
        <v>10</v>
      </c>
      <c r="AV6" s="61">
        <f t="shared" si="6"/>
        <v>10</v>
      </c>
      <c r="AW6" s="61">
        <f t="shared" ref="AW6:BA6" si="7">AW3*AW5</f>
        <v>23</v>
      </c>
      <c r="AX6" s="61">
        <f t="shared" si="7"/>
        <v>23</v>
      </c>
      <c r="AY6" s="61">
        <f t="shared" si="7"/>
        <v>23</v>
      </c>
      <c r="AZ6" s="61">
        <f t="shared" si="7"/>
        <v>23</v>
      </c>
      <c r="BA6" s="61">
        <f t="shared" si="7"/>
        <v>23</v>
      </c>
      <c r="BB6" s="61">
        <f t="shared" ref="BB6:BF6" si="8">BB3*BB5</f>
        <v>24</v>
      </c>
      <c r="BC6" s="61">
        <f t="shared" si="8"/>
        <v>24</v>
      </c>
      <c r="BD6" s="61">
        <f t="shared" si="8"/>
        <v>24</v>
      </c>
      <c r="BE6" s="61">
        <f t="shared" si="8"/>
        <v>24</v>
      </c>
      <c r="BF6" s="61">
        <f t="shared" si="8"/>
        <v>24</v>
      </c>
      <c r="BG6" s="61">
        <f t="shared" ref="BG6:BK6" si="9">BG3*BG5</f>
        <v>25</v>
      </c>
      <c r="BH6" s="61">
        <f t="shared" si="9"/>
        <v>25</v>
      </c>
      <c r="BI6" s="61">
        <f t="shared" si="9"/>
        <v>25</v>
      </c>
      <c r="BJ6" s="61">
        <f t="shared" si="9"/>
        <v>25</v>
      </c>
      <c r="BK6" s="61">
        <f t="shared" si="9"/>
        <v>25</v>
      </c>
      <c r="BL6" s="61">
        <f t="shared" ref="BL6:BP6" si="10">BL3*BL5</f>
        <v>26</v>
      </c>
      <c r="BM6" s="61">
        <f t="shared" si="10"/>
        <v>26</v>
      </c>
      <c r="BN6" s="61">
        <f t="shared" si="10"/>
        <v>26</v>
      </c>
      <c r="BO6" s="61">
        <f t="shared" si="10"/>
        <v>26</v>
      </c>
      <c r="BP6" s="61">
        <f t="shared" si="10"/>
        <v>26</v>
      </c>
      <c r="BQ6" s="61">
        <f t="shared" ref="BQ6:BU6" si="11">BQ3*BQ5</f>
        <v>27</v>
      </c>
      <c r="BR6" s="61">
        <f t="shared" si="11"/>
        <v>27</v>
      </c>
      <c r="BS6" s="61">
        <f t="shared" si="11"/>
        <v>27</v>
      </c>
      <c r="BT6" s="61">
        <f t="shared" si="11"/>
        <v>27</v>
      </c>
      <c r="BU6" s="61">
        <f t="shared" si="11"/>
        <v>27</v>
      </c>
      <c r="BV6" s="61">
        <f t="shared" ref="BV6:BZ6" si="12">BV3*BV5</f>
        <v>28</v>
      </c>
      <c r="BW6" s="61">
        <f t="shared" si="12"/>
        <v>28</v>
      </c>
      <c r="BX6" s="61">
        <f t="shared" si="12"/>
        <v>28</v>
      </c>
      <c r="BY6" s="61">
        <f t="shared" si="12"/>
        <v>28</v>
      </c>
      <c r="BZ6" s="61">
        <f t="shared" si="12"/>
        <v>28</v>
      </c>
      <c r="CA6" s="61">
        <f t="shared" ref="CA6:CE6" si="13">CA3*CA5</f>
        <v>29</v>
      </c>
      <c r="CB6" s="61">
        <f t="shared" si="13"/>
        <v>29</v>
      </c>
      <c r="CC6" s="61">
        <f t="shared" si="13"/>
        <v>29</v>
      </c>
      <c r="CD6" s="61">
        <f t="shared" si="13"/>
        <v>29</v>
      </c>
      <c r="CE6" s="61">
        <f t="shared" si="13"/>
        <v>29</v>
      </c>
      <c r="CF6" s="61">
        <f t="shared" ref="CF6:CJ6" si="14">CF3*CF5</f>
        <v>38</v>
      </c>
      <c r="CG6" s="61">
        <f t="shared" si="14"/>
        <v>38</v>
      </c>
      <c r="CH6" s="61">
        <f t="shared" si="14"/>
        <v>38</v>
      </c>
      <c r="CI6" s="61">
        <f t="shared" si="14"/>
        <v>38</v>
      </c>
      <c r="CJ6" s="61">
        <f t="shared" si="14"/>
        <v>38</v>
      </c>
      <c r="CK6" s="61">
        <f t="shared" ref="CK6:DD6" si="15">CK3*CK5</f>
        <v>54</v>
      </c>
      <c r="CL6" s="61">
        <f t="shared" si="15"/>
        <v>54</v>
      </c>
      <c r="CM6" s="61">
        <f t="shared" si="15"/>
        <v>54</v>
      </c>
      <c r="CN6" s="61">
        <f t="shared" si="15"/>
        <v>54</v>
      </c>
      <c r="CO6" s="61">
        <f t="shared" si="15"/>
        <v>54</v>
      </c>
      <c r="CP6" s="61">
        <f t="shared" si="15"/>
        <v>47</v>
      </c>
      <c r="CQ6" s="61">
        <f t="shared" si="15"/>
        <v>47</v>
      </c>
      <c r="CR6" s="61">
        <f t="shared" si="15"/>
        <v>47</v>
      </c>
      <c r="CS6" s="61">
        <f t="shared" si="15"/>
        <v>47</v>
      </c>
      <c r="CT6" s="61">
        <f t="shared" si="15"/>
        <v>47</v>
      </c>
      <c r="CU6" s="61">
        <f t="shared" si="15"/>
        <v>48</v>
      </c>
      <c r="CV6" s="61">
        <f t="shared" si="15"/>
        <v>48</v>
      </c>
      <c r="CW6" s="61">
        <f t="shared" si="15"/>
        <v>48</v>
      </c>
      <c r="CX6" s="61">
        <f t="shared" si="15"/>
        <v>48</v>
      </c>
      <c r="CY6" s="61">
        <f t="shared" si="15"/>
        <v>48</v>
      </c>
      <c r="CZ6" s="61">
        <f t="shared" si="15"/>
        <v>50</v>
      </c>
      <c r="DA6" s="61">
        <f t="shared" si="15"/>
        <v>50</v>
      </c>
      <c r="DB6" s="61">
        <f t="shared" si="15"/>
        <v>50</v>
      </c>
      <c r="DC6" s="61">
        <f t="shared" si="15"/>
        <v>50</v>
      </c>
      <c r="DD6" s="61">
        <f t="shared" si="15"/>
        <v>50</v>
      </c>
      <c r="DE6" s="61">
        <f t="shared" ref="DE6:DI6" si="16">DE3*DE5</f>
        <v>51</v>
      </c>
      <c r="DF6" s="61">
        <f t="shared" si="16"/>
        <v>51</v>
      </c>
      <c r="DG6" s="61">
        <f t="shared" si="16"/>
        <v>51</v>
      </c>
      <c r="DH6" s="61">
        <f t="shared" si="16"/>
        <v>51</v>
      </c>
      <c r="DI6" s="61">
        <f t="shared" si="16"/>
        <v>51</v>
      </c>
      <c r="DJ6" s="61">
        <f t="shared" ref="DJ6:EI6" si="17">DJ3*DJ5</f>
        <v>62</v>
      </c>
      <c r="DK6" s="61">
        <f t="shared" si="17"/>
        <v>62</v>
      </c>
      <c r="DL6" s="61">
        <f t="shared" si="17"/>
        <v>62</v>
      </c>
      <c r="DM6" s="61">
        <f t="shared" si="17"/>
        <v>62</v>
      </c>
      <c r="DN6" s="61">
        <f t="shared" si="17"/>
        <v>62</v>
      </c>
      <c r="DO6" s="61">
        <f t="shared" si="17"/>
        <v>62</v>
      </c>
      <c r="DP6" s="61">
        <f t="shared" si="17"/>
        <v>0</v>
      </c>
      <c r="DQ6" s="61">
        <f t="shared" si="17"/>
        <v>0</v>
      </c>
      <c r="DR6" s="61">
        <f t="shared" si="17"/>
        <v>0</v>
      </c>
      <c r="DS6" s="61">
        <f t="shared" si="17"/>
        <v>0</v>
      </c>
      <c r="DT6" s="61">
        <f t="shared" si="17"/>
        <v>0</v>
      </c>
      <c r="DU6" s="61">
        <f t="shared" si="17"/>
        <v>0</v>
      </c>
      <c r="DV6" s="61">
        <f t="shared" si="17"/>
        <v>0</v>
      </c>
      <c r="DW6" s="61">
        <f t="shared" si="17"/>
        <v>0</v>
      </c>
      <c r="DX6" s="61">
        <f t="shared" si="17"/>
        <v>0</v>
      </c>
      <c r="DY6" s="61">
        <f t="shared" si="17"/>
        <v>0</v>
      </c>
      <c r="DZ6" s="61">
        <f t="shared" si="17"/>
        <v>71</v>
      </c>
      <c r="EA6" s="61">
        <f t="shared" si="17"/>
        <v>71</v>
      </c>
      <c r="EB6" s="61">
        <f t="shared" si="17"/>
        <v>71</v>
      </c>
      <c r="EC6" s="61">
        <f t="shared" si="17"/>
        <v>71</v>
      </c>
      <c r="ED6" s="61">
        <f t="shared" si="17"/>
        <v>71</v>
      </c>
      <c r="EE6" s="61">
        <f t="shared" si="17"/>
        <v>0</v>
      </c>
      <c r="EF6" s="61">
        <f t="shared" si="17"/>
        <v>0</v>
      </c>
      <c r="EG6" s="61">
        <f t="shared" si="17"/>
        <v>0</v>
      </c>
      <c r="EH6" s="61">
        <f t="shared" si="17"/>
        <v>0</v>
      </c>
      <c r="EI6" s="61">
        <f t="shared" si="17"/>
        <v>0</v>
      </c>
      <c r="EJ6" s="61">
        <f t="shared" ref="EJ6:EN6" si="18">EJ3*EJ5</f>
        <v>87</v>
      </c>
      <c r="EK6" s="61">
        <f t="shared" si="18"/>
        <v>87</v>
      </c>
      <c r="EL6" s="61">
        <f t="shared" si="18"/>
        <v>87</v>
      </c>
      <c r="EM6" s="61">
        <f t="shared" si="18"/>
        <v>87</v>
      </c>
      <c r="EN6" s="61">
        <f t="shared" si="18"/>
        <v>87</v>
      </c>
      <c r="EP6" s="19" t="s">
        <v>90</v>
      </c>
      <c r="EQ6" s="19">
        <v>1</v>
      </c>
      <c r="ER6" s="19">
        <v>2</v>
      </c>
      <c r="ES6" s="19">
        <v>3</v>
      </c>
      <c r="ET6" s="116">
        <v>4</v>
      </c>
      <c r="EU6" s="116">
        <v>5</v>
      </c>
      <c r="EV6" s="116">
        <v>6</v>
      </c>
      <c r="EW6" s="116">
        <v>7</v>
      </c>
      <c r="EX6" s="116">
        <v>8</v>
      </c>
      <c r="EY6" s="116">
        <v>9</v>
      </c>
      <c r="EZ6" s="116">
        <v>10</v>
      </c>
      <c r="FA6" s="116">
        <v>23</v>
      </c>
      <c r="FB6" s="116">
        <v>24</v>
      </c>
      <c r="FC6" s="116">
        <v>25</v>
      </c>
      <c r="FD6" s="116">
        <v>26</v>
      </c>
      <c r="FE6" s="116">
        <v>27</v>
      </c>
      <c r="FF6" s="116">
        <v>28</v>
      </c>
      <c r="FG6" s="116">
        <v>29</v>
      </c>
      <c r="FH6" s="116">
        <v>38</v>
      </c>
      <c r="FI6" s="116">
        <v>54</v>
      </c>
      <c r="FJ6" s="116">
        <v>47</v>
      </c>
      <c r="FK6" s="116">
        <v>48</v>
      </c>
      <c r="FL6" s="116">
        <v>50</v>
      </c>
      <c r="FM6" s="116">
        <v>51</v>
      </c>
      <c r="FN6" s="116">
        <v>62</v>
      </c>
    </row>
    <row r="7" spans="2:170" x14ac:dyDescent="0.25">
      <c r="B7" s="62" t="s">
        <v>66</v>
      </c>
      <c r="C7" s="61"/>
      <c r="D7" s="77">
        <v>43243</v>
      </c>
      <c r="E7" s="77">
        <v>43243</v>
      </c>
      <c r="F7" s="77">
        <v>43243</v>
      </c>
      <c r="G7" s="77">
        <v>43243</v>
      </c>
      <c r="H7" s="77">
        <v>43243</v>
      </c>
      <c r="I7" s="77">
        <v>43243</v>
      </c>
      <c r="J7" s="77">
        <v>43243</v>
      </c>
      <c r="K7" s="77">
        <v>43243</v>
      </c>
      <c r="L7" s="77">
        <v>43243</v>
      </c>
      <c r="M7" s="77">
        <v>43243</v>
      </c>
      <c r="N7" s="77">
        <v>43243</v>
      </c>
      <c r="O7" s="77">
        <v>43243</v>
      </c>
      <c r="P7" s="77">
        <v>43243</v>
      </c>
      <c r="Q7" s="77">
        <v>43243</v>
      </c>
      <c r="R7" s="77">
        <v>43243</v>
      </c>
      <c r="S7" s="77">
        <v>41802</v>
      </c>
      <c r="T7" s="77">
        <v>41802</v>
      </c>
      <c r="U7" s="77">
        <v>41802</v>
      </c>
      <c r="V7" s="77">
        <v>41802</v>
      </c>
      <c r="W7" s="77">
        <v>41802</v>
      </c>
      <c r="X7" s="77">
        <v>41802</v>
      </c>
      <c r="Y7" s="77">
        <v>41802</v>
      </c>
      <c r="Z7" s="77">
        <v>41802</v>
      </c>
      <c r="AA7" s="77">
        <v>41802</v>
      </c>
      <c r="AB7" s="77">
        <v>41802</v>
      </c>
      <c r="AC7" s="77">
        <v>41802</v>
      </c>
      <c r="AD7" s="77">
        <v>41802</v>
      </c>
      <c r="AE7" s="77">
        <v>41802</v>
      </c>
      <c r="AF7" s="77">
        <v>41802</v>
      </c>
      <c r="AG7" s="77">
        <v>41802</v>
      </c>
      <c r="AH7" s="77">
        <v>41802</v>
      </c>
      <c r="AI7" s="77">
        <v>41802</v>
      </c>
      <c r="AJ7" s="77">
        <v>41802</v>
      </c>
      <c r="AK7" s="77">
        <v>41802</v>
      </c>
      <c r="AL7" s="77">
        <v>41802</v>
      </c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77"/>
      <c r="BK7" s="77"/>
      <c r="BL7" s="77"/>
      <c r="BM7" s="77"/>
      <c r="BN7" s="77"/>
      <c r="BO7" s="77"/>
      <c r="BP7" s="77"/>
      <c r="BQ7" s="77"/>
      <c r="BR7" s="77"/>
      <c r="BS7" s="77"/>
      <c r="BT7" s="77"/>
      <c r="BU7" s="77"/>
      <c r="BV7" s="77"/>
      <c r="BW7" s="77"/>
      <c r="BX7" s="77"/>
      <c r="BY7" s="77"/>
      <c r="BZ7" s="77"/>
      <c r="CA7" s="77"/>
      <c r="CB7" s="77"/>
      <c r="CC7" s="77"/>
      <c r="CD7" s="77"/>
      <c r="CE7" s="77"/>
      <c r="CF7" s="77"/>
      <c r="CG7" s="77"/>
      <c r="CH7" s="77"/>
      <c r="CI7" s="77"/>
      <c r="CJ7" s="77"/>
      <c r="CK7" s="77"/>
      <c r="CL7" s="77"/>
      <c r="CM7" s="77"/>
      <c r="CN7" s="77"/>
      <c r="CO7" s="77"/>
      <c r="CP7" s="77"/>
      <c r="CQ7" s="77"/>
      <c r="CR7" s="77"/>
      <c r="CS7" s="77"/>
      <c r="CT7" s="77"/>
      <c r="CU7" s="77"/>
      <c r="CV7" s="77"/>
      <c r="CW7" s="77"/>
      <c r="CX7" s="77"/>
      <c r="CY7" s="77"/>
      <c r="CZ7" s="77"/>
      <c r="DA7" s="77"/>
      <c r="DB7" s="77"/>
      <c r="DC7" s="77"/>
      <c r="DD7" s="77"/>
      <c r="DE7" s="77"/>
      <c r="DF7" s="77"/>
      <c r="DG7" s="77"/>
      <c r="DH7" s="77"/>
      <c r="DI7" s="77"/>
      <c r="DJ7" s="77"/>
      <c r="DK7" s="77"/>
      <c r="DL7" s="77"/>
      <c r="DM7" s="77"/>
      <c r="DN7" s="77"/>
      <c r="DO7" s="77"/>
      <c r="DP7" s="77"/>
      <c r="DQ7" s="77"/>
      <c r="DR7" s="77"/>
      <c r="DS7" s="77"/>
      <c r="DT7" s="77"/>
      <c r="DU7" s="77"/>
      <c r="DV7" s="77"/>
      <c r="DW7" s="77"/>
      <c r="DX7" s="77"/>
      <c r="DY7" s="77"/>
      <c r="DZ7" s="77"/>
      <c r="EA7" s="77"/>
      <c r="EB7" s="77"/>
      <c r="EC7" s="77"/>
      <c r="ED7" s="77"/>
      <c r="EE7" s="77"/>
      <c r="EF7" s="77"/>
      <c r="EG7" s="77"/>
      <c r="EH7" s="77"/>
      <c r="EI7" s="77"/>
      <c r="EJ7" s="77"/>
      <c r="EK7" s="77"/>
      <c r="EL7" s="77"/>
      <c r="EM7" s="77"/>
      <c r="EN7" s="77"/>
    </row>
    <row r="8" spans="2:170" x14ac:dyDescent="0.25">
      <c r="B8" s="62" t="s">
        <v>56</v>
      </c>
      <c r="C8" s="61" t="s">
        <v>61</v>
      </c>
      <c r="BQ8" s="54" t="s">
        <v>227</v>
      </c>
      <c r="BR8" s="54" t="s">
        <v>228</v>
      </c>
      <c r="BS8" s="54" t="s">
        <v>230</v>
      </c>
      <c r="BT8" s="54" t="s">
        <v>229</v>
      </c>
      <c r="BU8" s="54" t="s">
        <v>231</v>
      </c>
      <c r="CA8" s="55" t="s">
        <v>232</v>
      </c>
      <c r="CB8" s="55" t="s">
        <v>233</v>
      </c>
      <c r="CC8" s="55" t="s">
        <v>234</v>
      </c>
      <c r="CD8" s="55" t="s">
        <v>235</v>
      </c>
      <c r="CE8" s="55" t="s">
        <v>236</v>
      </c>
      <c r="CF8" s="55"/>
      <c r="CK8" s="55" t="s">
        <v>244</v>
      </c>
      <c r="CL8" s="54" t="s">
        <v>246</v>
      </c>
      <c r="CM8" s="54" t="s">
        <v>245</v>
      </c>
      <c r="CN8" s="54" t="s">
        <v>247</v>
      </c>
      <c r="CO8" s="54" t="s">
        <v>248</v>
      </c>
      <c r="DJ8" s="54" t="s">
        <v>256</v>
      </c>
    </row>
    <row r="9" spans="2:170" x14ac:dyDescent="0.25">
      <c r="B9" s="52" t="s">
        <v>68</v>
      </c>
      <c r="C9" s="53">
        <v>6.21</v>
      </c>
      <c r="D9" s="55">
        <v>14619</v>
      </c>
      <c r="E9" s="55">
        <v>14626</v>
      </c>
      <c r="F9" s="55">
        <v>14644</v>
      </c>
      <c r="G9" s="55">
        <v>14631</v>
      </c>
      <c r="H9" s="55">
        <v>14611</v>
      </c>
      <c r="I9" s="55">
        <v>14462</v>
      </c>
      <c r="J9" s="55">
        <v>14727</v>
      </c>
      <c r="K9" s="55">
        <v>14660</v>
      </c>
      <c r="L9" s="55">
        <v>14691</v>
      </c>
      <c r="M9" s="55">
        <v>14712</v>
      </c>
      <c r="N9" s="55">
        <v>14281</v>
      </c>
      <c r="O9" s="55">
        <v>14455</v>
      </c>
      <c r="P9" s="55">
        <v>14347</v>
      </c>
      <c r="Q9" s="55">
        <v>14389</v>
      </c>
      <c r="R9" s="55">
        <v>14323</v>
      </c>
      <c r="S9" s="55">
        <v>13982</v>
      </c>
      <c r="T9" s="55">
        <v>13943</v>
      </c>
      <c r="U9" s="55">
        <v>13924</v>
      </c>
      <c r="V9" s="55">
        <v>13926</v>
      </c>
      <c r="W9" s="55">
        <v>13945</v>
      </c>
      <c r="X9" s="55">
        <v>13710</v>
      </c>
      <c r="Y9" s="55">
        <v>13685</v>
      </c>
      <c r="Z9" s="55">
        <v>13637</v>
      </c>
      <c r="AA9" s="55">
        <v>13720</v>
      </c>
      <c r="AB9" s="55">
        <v>13744</v>
      </c>
      <c r="AC9" s="55">
        <v>13858</v>
      </c>
      <c r="AD9" s="55">
        <v>13831</v>
      </c>
      <c r="AE9" s="55">
        <v>13898</v>
      </c>
      <c r="AF9" s="55">
        <v>13880</v>
      </c>
      <c r="AG9" s="55">
        <v>13821</v>
      </c>
      <c r="AH9" s="55">
        <v>13964</v>
      </c>
      <c r="AI9" s="55">
        <v>13954</v>
      </c>
      <c r="AJ9" s="55">
        <v>13952</v>
      </c>
      <c r="AK9" s="55">
        <v>13972</v>
      </c>
      <c r="AL9" s="55">
        <v>13988</v>
      </c>
      <c r="AM9" s="55">
        <v>13865</v>
      </c>
      <c r="AN9" s="55">
        <v>13912</v>
      </c>
      <c r="AO9" s="55">
        <v>13866</v>
      </c>
      <c r="AP9" s="55">
        <v>13865</v>
      </c>
      <c r="AQ9" s="55">
        <v>13913</v>
      </c>
      <c r="AR9" s="55">
        <v>14320</v>
      </c>
      <c r="AS9" s="55">
        <v>14230</v>
      </c>
      <c r="AT9" s="55">
        <v>14219</v>
      </c>
      <c r="AU9" s="55">
        <v>14204</v>
      </c>
      <c r="AV9" s="55">
        <v>14244</v>
      </c>
      <c r="AW9" s="55">
        <v>17021</v>
      </c>
      <c r="AX9" s="55">
        <v>16794</v>
      </c>
      <c r="AY9" s="55">
        <v>17007</v>
      </c>
      <c r="AZ9" s="55"/>
      <c r="BA9" s="55"/>
      <c r="BB9" s="55">
        <v>14941</v>
      </c>
      <c r="BC9" s="55">
        <v>14980</v>
      </c>
      <c r="BD9" s="55">
        <v>14979</v>
      </c>
      <c r="BE9" s="55">
        <v>15016</v>
      </c>
      <c r="BF9" s="55">
        <v>14987</v>
      </c>
      <c r="BG9" s="55">
        <v>14920</v>
      </c>
      <c r="BH9" s="55">
        <v>14913</v>
      </c>
      <c r="BI9" s="55">
        <v>14977</v>
      </c>
      <c r="BJ9" s="55">
        <v>14830</v>
      </c>
      <c r="BK9" s="55">
        <v>14905</v>
      </c>
      <c r="BL9" s="55">
        <v>15092</v>
      </c>
      <c r="BM9" s="55">
        <v>15029</v>
      </c>
      <c r="BN9" s="55">
        <v>14979</v>
      </c>
      <c r="BO9" s="55">
        <v>15016</v>
      </c>
      <c r="BP9" s="55">
        <v>15018</v>
      </c>
      <c r="BQ9" s="55">
        <v>14901</v>
      </c>
      <c r="BR9" s="55">
        <v>14873</v>
      </c>
      <c r="BS9" s="55">
        <v>14925</v>
      </c>
      <c r="BT9" s="55">
        <v>14943</v>
      </c>
      <c r="BU9" s="55">
        <v>14910</v>
      </c>
      <c r="BV9" s="55"/>
      <c r="BW9" s="55"/>
      <c r="BX9" s="55"/>
      <c r="BY9" s="55"/>
      <c r="BZ9" s="55"/>
      <c r="CA9" s="54">
        <v>14815</v>
      </c>
      <c r="CB9" s="54">
        <v>14852</v>
      </c>
      <c r="CC9" s="54">
        <v>14874</v>
      </c>
      <c r="CD9" s="54">
        <v>14867</v>
      </c>
      <c r="CE9" s="54">
        <v>14891</v>
      </c>
      <c r="CF9" s="54">
        <v>16447</v>
      </c>
      <c r="CG9" s="55">
        <v>16493</v>
      </c>
      <c r="CH9" s="55">
        <v>16456</v>
      </c>
      <c r="CI9" s="55">
        <v>16501</v>
      </c>
      <c r="CJ9" s="55">
        <v>16489</v>
      </c>
      <c r="CK9" s="54">
        <v>16552</v>
      </c>
      <c r="CL9" s="55">
        <v>16580</v>
      </c>
      <c r="CM9" s="55">
        <v>16604</v>
      </c>
      <c r="CN9" s="55">
        <v>16618</v>
      </c>
      <c r="CO9" s="55">
        <v>16614</v>
      </c>
      <c r="CP9" s="55">
        <v>16514</v>
      </c>
      <c r="CQ9" s="55">
        <v>16480</v>
      </c>
      <c r="CR9" s="55">
        <v>16459</v>
      </c>
      <c r="CS9" s="55">
        <v>16499</v>
      </c>
      <c r="CT9" s="55">
        <v>16388</v>
      </c>
      <c r="CU9" s="55">
        <v>16510</v>
      </c>
      <c r="CV9" s="55">
        <v>16453</v>
      </c>
      <c r="CW9" s="55">
        <v>16494</v>
      </c>
      <c r="CX9" s="55">
        <v>16477</v>
      </c>
      <c r="CY9" s="55">
        <v>16483</v>
      </c>
      <c r="CZ9" s="55">
        <v>16441</v>
      </c>
      <c r="DA9" s="55">
        <v>16422</v>
      </c>
      <c r="DB9" s="55">
        <v>16511</v>
      </c>
      <c r="DC9" s="55">
        <v>16605</v>
      </c>
      <c r="DD9" s="55">
        <v>16487</v>
      </c>
      <c r="DE9" s="55">
        <v>16568</v>
      </c>
      <c r="DF9" s="55">
        <v>16463</v>
      </c>
      <c r="DG9" s="55">
        <v>16502</v>
      </c>
      <c r="DH9" s="55">
        <v>16453</v>
      </c>
      <c r="DI9" s="55">
        <v>16421</v>
      </c>
      <c r="DJ9" s="55">
        <v>16804</v>
      </c>
      <c r="DK9" s="55">
        <v>16823</v>
      </c>
      <c r="DL9" s="55">
        <v>16786</v>
      </c>
      <c r="DM9" s="55">
        <v>16874</v>
      </c>
      <c r="DN9" s="55">
        <v>16805</v>
      </c>
      <c r="DO9" s="55">
        <v>16805</v>
      </c>
      <c r="DP9" s="55">
        <v>17333</v>
      </c>
      <c r="DQ9" s="55">
        <v>17254</v>
      </c>
      <c r="DR9" s="55">
        <v>17166</v>
      </c>
      <c r="DS9" s="55"/>
      <c r="DT9" s="55"/>
      <c r="DU9" s="55">
        <v>17249</v>
      </c>
      <c r="DV9" s="55">
        <v>17285</v>
      </c>
      <c r="DW9" s="55">
        <v>17218</v>
      </c>
      <c r="DX9" s="55"/>
      <c r="DY9" s="55"/>
      <c r="DZ9" s="55">
        <v>17281</v>
      </c>
      <c r="EA9" s="55">
        <v>17216</v>
      </c>
      <c r="EB9" s="55">
        <v>17252</v>
      </c>
      <c r="EC9" s="55">
        <v>17278</v>
      </c>
      <c r="ED9" s="55">
        <v>17218</v>
      </c>
      <c r="EE9" s="55" t="s">
        <v>301</v>
      </c>
      <c r="EF9" s="55">
        <v>17307</v>
      </c>
      <c r="EG9" s="55">
        <v>17361</v>
      </c>
      <c r="EH9" s="55">
        <v>17258</v>
      </c>
      <c r="EI9" s="55">
        <v>17356</v>
      </c>
      <c r="EJ9" s="55"/>
      <c r="EK9" s="55"/>
      <c r="EL9" s="55">
        <v>18151</v>
      </c>
      <c r="EM9" s="55"/>
      <c r="EN9" s="55"/>
      <c r="EO9" s="45"/>
      <c r="EQ9">
        <f t="shared" ref="EQ9:EU10" si="19">AVERAGEIF($D$6:$EO$6,EQ$6,$D9:$EO9)</f>
        <v>14626.2</v>
      </c>
      <c r="ER9">
        <f t="shared" si="19"/>
        <v>14650.4</v>
      </c>
      <c r="ES9">
        <f t="shared" si="19"/>
        <v>14359</v>
      </c>
      <c r="ET9">
        <f t="shared" si="19"/>
        <v>13944</v>
      </c>
      <c r="EU9" t="e">
        <f t="shared" si="19"/>
        <v>#DIV/0!</v>
      </c>
      <c r="EV9">
        <f ca="1">AVERAGEIF($D$6:$EO$6,EV$6,$E9:$EO9)</f>
        <v>13728.8</v>
      </c>
      <c r="EW9">
        <f t="shared" ref="EW9:FN10" si="20">AVERAGEIF($D$6:$EO$6,EW$6,$D9:$EO9)</f>
        <v>13857.6</v>
      </c>
      <c r="EX9">
        <f t="shared" si="20"/>
        <v>13966</v>
      </c>
      <c r="EY9">
        <f t="shared" si="20"/>
        <v>13884.2</v>
      </c>
      <c r="EZ9">
        <f t="shared" si="20"/>
        <v>14243.4</v>
      </c>
      <c r="FA9">
        <f t="shared" si="20"/>
        <v>16940.666666666668</v>
      </c>
      <c r="FB9">
        <f t="shared" si="20"/>
        <v>14980.6</v>
      </c>
      <c r="FC9">
        <f t="shared" si="20"/>
        <v>14909</v>
      </c>
      <c r="FD9">
        <f t="shared" si="20"/>
        <v>15026.8</v>
      </c>
      <c r="FE9">
        <f t="shared" si="20"/>
        <v>14910.4</v>
      </c>
      <c r="FF9" t="e">
        <f t="shared" ref="FF9:FN9" si="21">AVERAGEIF($D$6:$EO$6,FF$6,$D9:$EO9)</f>
        <v>#DIV/0!</v>
      </c>
      <c r="FG9">
        <f t="shared" si="21"/>
        <v>14859.8</v>
      </c>
      <c r="FH9">
        <f t="shared" si="21"/>
        <v>16477.2</v>
      </c>
      <c r="FI9">
        <f t="shared" si="21"/>
        <v>16593.599999999999</v>
      </c>
      <c r="FJ9">
        <f t="shared" si="21"/>
        <v>16468</v>
      </c>
      <c r="FK9">
        <f t="shared" si="21"/>
        <v>16483.400000000001</v>
      </c>
      <c r="FL9">
        <f t="shared" si="21"/>
        <v>16493.2</v>
      </c>
      <c r="FM9">
        <f t="shared" si="21"/>
        <v>16481.400000000001</v>
      </c>
      <c r="FN9">
        <f t="shared" si="21"/>
        <v>16816.166666666668</v>
      </c>
    </row>
    <row r="10" spans="2:170" x14ac:dyDescent="0.25">
      <c r="B10" s="79" t="s">
        <v>69</v>
      </c>
      <c r="C10" s="57">
        <v>12.88</v>
      </c>
      <c r="D10" s="54">
        <v>873104</v>
      </c>
      <c r="E10" s="54">
        <v>874290</v>
      </c>
      <c r="F10" s="54">
        <v>874829</v>
      </c>
      <c r="G10" s="54">
        <v>873842</v>
      </c>
      <c r="H10" s="54">
        <v>873309</v>
      </c>
      <c r="I10" s="54">
        <v>865843</v>
      </c>
      <c r="J10" s="54">
        <v>865314</v>
      </c>
      <c r="K10" s="54">
        <v>864492</v>
      </c>
      <c r="L10" s="54">
        <v>865243</v>
      </c>
      <c r="M10" s="54">
        <v>866215</v>
      </c>
      <c r="N10" s="54">
        <v>850375</v>
      </c>
      <c r="O10" s="54">
        <v>850656</v>
      </c>
      <c r="P10" s="54">
        <v>850338</v>
      </c>
      <c r="Q10" s="54">
        <v>850153</v>
      </c>
      <c r="R10" s="54">
        <v>849922</v>
      </c>
      <c r="S10" s="54">
        <v>830522</v>
      </c>
      <c r="T10" s="54">
        <v>831546</v>
      </c>
      <c r="U10" s="54">
        <v>831474</v>
      </c>
      <c r="V10" s="54">
        <v>825156</v>
      </c>
      <c r="W10" s="54">
        <v>822940</v>
      </c>
      <c r="X10" s="54">
        <v>823510</v>
      </c>
      <c r="Y10" s="54">
        <v>823087</v>
      </c>
      <c r="Z10" s="54">
        <v>824467</v>
      </c>
      <c r="AA10" s="54">
        <v>824657</v>
      </c>
      <c r="AB10" s="54">
        <v>825909</v>
      </c>
      <c r="AC10" s="54">
        <v>835267</v>
      </c>
      <c r="AD10" s="54">
        <v>835761</v>
      </c>
      <c r="AE10" s="54">
        <v>836986</v>
      </c>
      <c r="AF10" s="54">
        <v>836140</v>
      </c>
      <c r="AG10" s="54">
        <v>835963</v>
      </c>
      <c r="AH10" s="54">
        <v>885264</v>
      </c>
      <c r="AI10" s="54">
        <v>885764</v>
      </c>
      <c r="AJ10" s="54">
        <v>885300</v>
      </c>
      <c r="AK10" s="54">
        <v>885825</v>
      </c>
      <c r="AL10" s="54">
        <v>887172</v>
      </c>
      <c r="AM10" s="54">
        <v>957904</v>
      </c>
      <c r="AN10" s="54">
        <v>956898</v>
      </c>
      <c r="AO10" s="54">
        <v>958575</v>
      </c>
      <c r="AP10" s="54">
        <v>957810</v>
      </c>
      <c r="AQ10" s="54">
        <v>958023</v>
      </c>
      <c r="AR10" s="54">
        <v>834413</v>
      </c>
      <c r="AS10" s="54">
        <v>834416</v>
      </c>
      <c r="AT10" s="54">
        <v>834634</v>
      </c>
      <c r="AU10" s="54">
        <v>836378</v>
      </c>
      <c r="AV10" s="54">
        <v>835243</v>
      </c>
      <c r="AW10" s="54">
        <v>267628</v>
      </c>
      <c r="AX10" s="54">
        <v>266569</v>
      </c>
      <c r="AY10" s="54">
        <v>266874</v>
      </c>
      <c r="BB10" s="54">
        <v>239635</v>
      </c>
      <c r="BC10" s="54">
        <v>239781</v>
      </c>
      <c r="BD10" s="54">
        <v>240014</v>
      </c>
      <c r="BE10" s="54">
        <v>240177</v>
      </c>
      <c r="BF10" s="54">
        <v>239856</v>
      </c>
      <c r="BG10" s="54">
        <v>241909</v>
      </c>
      <c r="BH10" s="54">
        <v>242382</v>
      </c>
      <c r="BI10" s="54">
        <v>242397</v>
      </c>
      <c r="BJ10" s="54">
        <v>241854</v>
      </c>
      <c r="BK10" s="54">
        <v>241952</v>
      </c>
      <c r="BL10" s="54">
        <v>253763</v>
      </c>
      <c r="BM10" s="54">
        <v>254127</v>
      </c>
      <c r="BN10" s="54">
        <v>253875</v>
      </c>
      <c r="BO10" s="54">
        <v>254205</v>
      </c>
      <c r="BP10" s="54">
        <v>254208</v>
      </c>
      <c r="BQ10" s="54">
        <v>244246</v>
      </c>
      <c r="BR10" s="54">
        <v>243918</v>
      </c>
      <c r="BS10" s="54">
        <v>243812</v>
      </c>
      <c r="BT10" s="54">
        <v>243594</v>
      </c>
      <c r="BU10" s="54">
        <v>243670</v>
      </c>
      <c r="CA10" s="54">
        <v>227792</v>
      </c>
      <c r="CB10" s="54">
        <v>227067</v>
      </c>
      <c r="CC10" s="54">
        <v>227275</v>
      </c>
      <c r="CD10" s="54">
        <v>227368</v>
      </c>
      <c r="CE10" s="54">
        <v>227464</v>
      </c>
      <c r="CF10" s="54">
        <v>119165</v>
      </c>
      <c r="CG10" s="54">
        <v>119406</v>
      </c>
      <c r="CH10" s="54">
        <v>119617</v>
      </c>
      <c r="CI10" s="54">
        <v>119465</v>
      </c>
      <c r="CJ10" s="54">
        <v>119395</v>
      </c>
      <c r="CK10" s="54">
        <v>116123</v>
      </c>
      <c r="CL10" s="54">
        <v>116156</v>
      </c>
      <c r="CM10" s="54">
        <v>116083</v>
      </c>
      <c r="CN10" s="54">
        <v>116174</v>
      </c>
      <c r="CO10" s="54">
        <v>116180</v>
      </c>
      <c r="CP10" s="54">
        <v>267757</v>
      </c>
      <c r="CQ10" s="54">
        <v>267808</v>
      </c>
      <c r="CR10" s="54">
        <v>267575</v>
      </c>
      <c r="CS10" s="54">
        <v>267479</v>
      </c>
      <c r="CT10" s="54">
        <v>267783</v>
      </c>
      <c r="CU10" s="54">
        <v>115274</v>
      </c>
      <c r="CV10" s="54">
        <v>115641</v>
      </c>
      <c r="CW10" s="54">
        <v>115450</v>
      </c>
      <c r="CX10" s="54">
        <v>115412</v>
      </c>
      <c r="CY10" s="54">
        <v>115970</v>
      </c>
      <c r="CZ10" s="55">
        <v>106914</v>
      </c>
      <c r="DA10" s="136">
        <v>106717</v>
      </c>
      <c r="DB10" s="54">
        <v>106852</v>
      </c>
      <c r="DC10" s="54">
        <v>106780</v>
      </c>
      <c r="DD10" s="54">
        <v>106847</v>
      </c>
      <c r="DE10" s="55">
        <v>115970</v>
      </c>
      <c r="DF10" s="55">
        <v>116251</v>
      </c>
      <c r="DG10" s="54">
        <v>116040</v>
      </c>
      <c r="DH10" s="54">
        <v>116453</v>
      </c>
      <c r="DI10" s="54">
        <v>116059</v>
      </c>
      <c r="DJ10" s="55">
        <v>245447</v>
      </c>
      <c r="DK10" s="55">
        <v>245342</v>
      </c>
      <c r="DL10" s="54">
        <v>245479</v>
      </c>
      <c r="DM10" s="54">
        <v>246495</v>
      </c>
      <c r="DN10" s="54">
        <v>245505</v>
      </c>
      <c r="DO10" s="54">
        <v>245505</v>
      </c>
      <c r="DP10" s="55">
        <v>253243</v>
      </c>
      <c r="DQ10" s="55">
        <v>253394</v>
      </c>
      <c r="DR10" s="54">
        <v>253581</v>
      </c>
      <c r="DU10" s="55">
        <v>253064</v>
      </c>
      <c r="DV10" s="55">
        <v>253263</v>
      </c>
      <c r="DW10" s="54">
        <v>253076</v>
      </c>
      <c r="DZ10" s="55">
        <v>253903</v>
      </c>
      <c r="EA10" s="55">
        <v>253895</v>
      </c>
      <c r="EB10" s="54">
        <v>253675</v>
      </c>
      <c r="EC10" s="54">
        <v>253992</v>
      </c>
      <c r="ED10" s="54">
        <v>253920</v>
      </c>
      <c r="EE10" s="54">
        <v>254468</v>
      </c>
      <c r="EF10" s="54">
        <v>254592</v>
      </c>
      <c r="EG10" s="54">
        <v>254684</v>
      </c>
      <c r="EH10" s="54">
        <v>253967</v>
      </c>
      <c r="EI10" s="54">
        <v>254312</v>
      </c>
      <c r="EL10" s="54">
        <v>268424</v>
      </c>
      <c r="EQ10">
        <f t="shared" si="19"/>
        <v>873874.8</v>
      </c>
      <c r="ER10">
        <f t="shared" si="19"/>
        <v>865421.4</v>
      </c>
      <c r="ES10">
        <f t="shared" si="19"/>
        <v>850288.8</v>
      </c>
      <c r="ET10">
        <f t="shared" si="19"/>
        <v>828327.6</v>
      </c>
      <c r="EU10" t="e">
        <f t="shared" si="19"/>
        <v>#DIV/0!</v>
      </c>
      <c r="EV10">
        <f ca="1">AVERAGEIF($D$6:$EO$6,EV$6,$E10:$EO10)</f>
        <v>826677.4</v>
      </c>
      <c r="EW10">
        <f t="shared" si="20"/>
        <v>836023.4</v>
      </c>
      <c r="EX10">
        <f t="shared" si="20"/>
        <v>885865</v>
      </c>
      <c r="EY10">
        <f t="shared" si="20"/>
        <v>957842</v>
      </c>
      <c r="EZ10">
        <f t="shared" si="20"/>
        <v>835016.8</v>
      </c>
      <c r="FA10">
        <f t="shared" si="20"/>
        <v>267023.66666666669</v>
      </c>
      <c r="FB10">
        <f t="shared" si="20"/>
        <v>239892.6</v>
      </c>
      <c r="FC10">
        <f t="shared" si="20"/>
        <v>242098.8</v>
      </c>
      <c r="FD10">
        <f t="shared" si="20"/>
        <v>254035.6</v>
      </c>
      <c r="FE10">
        <f t="shared" si="20"/>
        <v>243848</v>
      </c>
      <c r="FF10" t="e">
        <f t="shared" si="20"/>
        <v>#DIV/0!</v>
      </c>
      <c r="FG10">
        <f t="shared" si="20"/>
        <v>227393.2</v>
      </c>
      <c r="FH10">
        <f t="shared" si="20"/>
        <v>119409.60000000001</v>
      </c>
      <c r="FI10">
        <f t="shared" si="20"/>
        <v>116143.2</v>
      </c>
      <c r="FJ10">
        <f t="shared" si="20"/>
        <v>267680.40000000002</v>
      </c>
      <c r="FK10">
        <f t="shared" si="20"/>
        <v>115549.4</v>
      </c>
      <c r="FL10">
        <f t="shared" si="20"/>
        <v>106822</v>
      </c>
      <c r="FM10">
        <f t="shared" si="20"/>
        <v>116154.6</v>
      </c>
      <c r="FN10">
        <f t="shared" si="20"/>
        <v>245628.83333333334</v>
      </c>
    </row>
    <row r="11" spans="2:170" x14ac:dyDescent="0.25">
      <c r="C11" s="146">
        <v>20.783000000000001</v>
      </c>
      <c r="EL11" s="136"/>
      <c r="EN11" s="136"/>
    </row>
    <row r="12" spans="2:170" x14ac:dyDescent="0.25">
      <c r="B12" s="52" t="s">
        <v>123</v>
      </c>
      <c r="D12" s="54">
        <v>114593</v>
      </c>
      <c r="E12" s="54">
        <v>114356</v>
      </c>
      <c r="EM12" s="136"/>
    </row>
    <row r="13" spans="2:170" x14ac:dyDescent="0.25">
      <c r="B13" s="62"/>
      <c r="D13"/>
      <c r="E13"/>
      <c r="S13"/>
      <c r="T13"/>
      <c r="X13"/>
      <c r="Y13"/>
      <c r="AC13"/>
      <c r="AD13"/>
      <c r="AH13"/>
      <c r="AI13"/>
    </row>
    <row r="15" spans="2:170" x14ac:dyDescent="0.25">
      <c r="B15" s="79"/>
    </row>
    <row r="16" spans="2:170" x14ac:dyDescent="0.25">
      <c r="B16" s="67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73"/>
      <c r="AC16" s="73"/>
      <c r="AH16" s="73"/>
    </row>
    <row r="17" spans="2:34" x14ac:dyDescent="0.25">
      <c r="B17" s="67"/>
      <c r="D17" s="73"/>
      <c r="S17" s="73"/>
      <c r="X17" s="73"/>
      <c r="AC17" s="73"/>
      <c r="AH17" s="73"/>
    </row>
    <row r="18" spans="2:34" x14ac:dyDescent="0.25">
      <c r="B18" s="67"/>
      <c r="D18" s="73"/>
      <c r="S18" s="73"/>
      <c r="X18" s="73"/>
      <c r="AC18" s="73"/>
      <c r="AH18" s="73"/>
    </row>
    <row r="19" spans="2:34" x14ac:dyDescent="0.25">
      <c r="B19" s="68"/>
      <c r="D19" s="73"/>
      <c r="S19" s="73"/>
      <c r="X19" s="73"/>
      <c r="AC19" s="73"/>
      <c r="AH19" s="73"/>
    </row>
    <row r="22" spans="2:34" x14ac:dyDescent="0.25">
      <c r="D22" s="74"/>
      <c r="S22" s="74"/>
      <c r="X22" s="74"/>
      <c r="AC22" s="74"/>
      <c r="AH22" s="74"/>
    </row>
    <row r="25" spans="2:34" x14ac:dyDescent="0.25">
      <c r="B25" s="66"/>
    </row>
    <row r="26" spans="2:34" x14ac:dyDescent="0.25">
      <c r="B26" s="66"/>
    </row>
    <row r="27" spans="2:34" x14ac:dyDescent="0.25">
      <c r="B27" s="72"/>
    </row>
    <row r="28" spans="2:34" x14ac:dyDescent="0.25">
      <c r="B28" s="67"/>
    </row>
    <row r="29" spans="2:34" x14ac:dyDescent="0.25">
      <c r="B29" s="67"/>
    </row>
    <row r="30" spans="2:34" x14ac:dyDescent="0.25">
      <c r="B30" s="67"/>
    </row>
    <row r="31" spans="2:34" x14ac:dyDescent="0.25">
      <c r="B31" s="66"/>
    </row>
    <row r="32" spans="2:34" x14ac:dyDescent="0.25">
      <c r="B32" s="67"/>
    </row>
    <row r="33" spans="2:2" x14ac:dyDescent="0.25">
      <c r="B33" s="67"/>
    </row>
    <row r="34" spans="2:2" x14ac:dyDescent="0.25">
      <c r="B34" s="67"/>
    </row>
    <row r="35" spans="2:2" x14ac:dyDescent="0.25">
      <c r="B35" s="67"/>
    </row>
    <row r="36" spans="2:2" x14ac:dyDescent="0.25">
      <c r="B36" s="67"/>
    </row>
    <row r="37" spans="2:2" x14ac:dyDescent="0.25">
      <c r="B37" s="68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3:E4"/>
  <sheetViews>
    <sheetView topLeftCell="A2" workbookViewId="0">
      <selection activeCell="J35" sqref="J35:J36"/>
    </sheetView>
  </sheetViews>
  <sheetFormatPr defaultRowHeight="15.75" x14ac:dyDescent="0.25"/>
  <sheetData>
    <row r="3" spans="1:5" x14ac:dyDescent="0.25">
      <c r="A3" t="s">
        <v>6</v>
      </c>
      <c r="B3" s="83" t="s">
        <v>293</v>
      </c>
      <c r="C3" s="83" t="s">
        <v>294</v>
      </c>
      <c r="D3" s="83" t="s">
        <v>296</v>
      </c>
      <c r="E3" s="83" t="s">
        <v>295</v>
      </c>
    </row>
    <row r="4" spans="1:5" x14ac:dyDescent="0.25">
      <c r="A4" t="s">
        <v>306</v>
      </c>
      <c r="B4" s="25">
        <v>17251</v>
      </c>
      <c r="C4" s="25">
        <v>17250.666666666668</v>
      </c>
      <c r="D4" s="25">
        <v>17249</v>
      </c>
      <c r="E4" s="25">
        <v>17320.5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B6"/>
  <sheetViews>
    <sheetView topLeftCell="H1" workbookViewId="0">
      <selection activeCell="Z3" sqref="Y3:Z6"/>
    </sheetView>
  </sheetViews>
  <sheetFormatPr defaultRowHeight="15.75" x14ac:dyDescent="0.25"/>
  <cols>
    <col min="2" max="2" width="14.375" bestFit="1" customWidth="1"/>
    <col min="3" max="3" width="12" bestFit="1" customWidth="1"/>
    <col min="4" max="4" width="10.875" bestFit="1" customWidth="1"/>
    <col min="14" max="14" width="10.125" bestFit="1" customWidth="1"/>
    <col min="25" max="25" width="11.875" bestFit="1" customWidth="1"/>
  </cols>
  <sheetData>
    <row r="1" spans="2:28" s="132" customFormat="1" ht="31.5" customHeight="1" x14ac:dyDescent="0.25">
      <c r="B1" s="132" t="s">
        <v>136</v>
      </c>
      <c r="C1" s="132" t="s">
        <v>154</v>
      </c>
      <c r="D1" s="132" t="s">
        <v>139</v>
      </c>
      <c r="E1" s="132" t="s">
        <v>141</v>
      </c>
      <c r="F1" s="132" t="s">
        <v>153</v>
      </c>
      <c r="G1" s="132" t="s">
        <v>151</v>
      </c>
      <c r="H1" s="132" t="s">
        <v>155</v>
      </c>
      <c r="I1" s="132" t="s">
        <v>156</v>
      </c>
      <c r="J1" s="132" t="s">
        <v>157</v>
      </c>
      <c r="K1" s="132" t="s">
        <v>158</v>
      </c>
      <c r="L1" s="132" t="s">
        <v>158</v>
      </c>
      <c r="M1" s="132" t="s">
        <v>159</v>
      </c>
      <c r="N1" s="132" t="s">
        <v>160</v>
      </c>
      <c r="O1" s="132" t="s">
        <v>161</v>
      </c>
      <c r="P1" s="132" t="s">
        <v>160</v>
      </c>
      <c r="Q1" s="132" t="s">
        <v>163</v>
      </c>
      <c r="R1" s="132" t="s">
        <v>162</v>
      </c>
      <c r="S1" s="132" t="s">
        <v>164</v>
      </c>
      <c r="T1" s="132" t="s">
        <v>165</v>
      </c>
      <c r="U1" s="132" t="s">
        <v>168</v>
      </c>
      <c r="V1" s="132" t="s">
        <v>169</v>
      </c>
      <c r="W1" s="132" t="s">
        <v>172</v>
      </c>
      <c r="X1" s="132" t="s">
        <v>281</v>
      </c>
      <c r="Y1" s="132" t="s">
        <v>282</v>
      </c>
      <c r="Z1" s="132" t="s">
        <v>167</v>
      </c>
      <c r="AA1" s="132" t="s">
        <v>166</v>
      </c>
      <c r="AB1" s="132" t="s">
        <v>279</v>
      </c>
    </row>
    <row r="2" spans="2:28" x14ac:dyDescent="0.25">
      <c r="D2" t="s">
        <v>48</v>
      </c>
      <c r="E2" t="s">
        <v>140</v>
      </c>
      <c r="F2" t="s">
        <v>48</v>
      </c>
      <c r="G2" t="s">
        <v>152</v>
      </c>
      <c r="I2" t="s">
        <v>48</v>
      </c>
      <c r="J2" t="s">
        <v>140</v>
      </c>
      <c r="K2" t="s">
        <v>48</v>
      </c>
      <c r="L2" t="s">
        <v>152</v>
      </c>
      <c r="O2" t="s">
        <v>48</v>
      </c>
      <c r="P2" t="s">
        <v>171</v>
      </c>
      <c r="Q2" t="s">
        <v>48</v>
      </c>
      <c r="R2" t="s">
        <v>48</v>
      </c>
      <c r="S2" t="s">
        <v>48</v>
      </c>
      <c r="T2" t="s">
        <v>48</v>
      </c>
      <c r="U2" t="s">
        <v>48</v>
      </c>
      <c r="X2" t="s">
        <v>48</v>
      </c>
      <c r="Y2" t="s">
        <v>278</v>
      </c>
      <c r="Z2" t="s">
        <v>278</v>
      </c>
      <c r="AA2" t="s">
        <v>140</v>
      </c>
      <c r="AB2" t="s">
        <v>280</v>
      </c>
    </row>
    <row r="3" spans="2:28" x14ac:dyDescent="0.25">
      <c r="B3" t="s">
        <v>137</v>
      </c>
      <c r="C3" t="s">
        <v>138</v>
      </c>
      <c r="D3">
        <v>0.66779999999999995</v>
      </c>
      <c r="E3" s="130">
        <v>0.86780500000000005</v>
      </c>
      <c r="F3">
        <f>D3*E3*PC!$E$2</f>
        <v>0.21847910748299998</v>
      </c>
      <c r="G3">
        <f>F3/PC!$F$2</f>
        <v>1.1199462142864464E-3</v>
      </c>
      <c r="I3">
        <v>0</v>
      </c>
      <c r="J3">
        <v>0</v>
      </c>
      <c r="K3">
        <f>I3*J3*PC!$E$3</f>
        <v>0</v>
      </c>
      <c r="L3">
        <f>K3/PC!$F$2</f>
        <v>0</v>
      </c>
      <c r="M3">
        <v>1.8</v>
      </c>
      <c r="N3" t="s">
        <v>143</v>
      </c>
      <c r="O3">
        <v>4.2599</v>
      </c>
      <c r="P3">
        <f>O3/PC!$D$4</f>
        <v>0.35499166666666665</v>
      </c>
      <c r="Q3" s="127">
        <f>M3*O3</f>
        <v>7.6678199999999999</v>
      </c>
      <c r="R3" s="127">
        <f>D3*(1-E3)+I3*(1-J3)</f>
        <v>8.8279820999999967E-2</v>
      </c>
      <c r="S3" s="127">
        <f>Q3-R3</f>
        <v>7.5795401790000003</v>
      </c>
      <c r="T3">
        <v>6.9824999999999999</v>
      </c>
      <c r="U3" s="127">
        <f>O3+F3</f>
        <v>4.4783791074829997</v>
      </c>
      <c r="V3" s="133">
        <f>F3/U3</f>
        <v>4.8785308755558351E-2</v>
      </c>
      <c r="W3" s="133">
        <f>G3/(G3+P3)</f>
        <v>3.1449303358181708E-3</v>
      </c>
      <c r="X3">
        <v>0.30180000000000001</v>
      </c>
      <c r="Y3" s="127">
        <f>V3/PC!$F$2*1000</f>
        <v>0.25007847424419904</v>
      </c>
      <c r="Z3">
        <v>6.1000000000000004E-3</v>
      </c>
      <c r="AA3" s="130">
        <f>Z3/Y3</f>
        <v>2.4392343317175765E-2</v>
      </c>
      <c r="AB3">
        <v>46.2</v>
      </c>
    </row>
    <row r="4" spans="2:28" x14ac:dyDescent="0.25">
      <c r="B4" t="s">
        <v>170</v>
      </c>
      <c r="C4" t="s">
        <v>138</v>
      </c>
      <c r="D4">
        <v>0.84409999999999996</v>
      </c>
      <c r="E4" s="130">
        <v>0.83201099999999995</v>
      </c>
      <c r="F4">
        <f>D4*E4*PC!$E$2</f>
        <v>0.26476728288269996</v>
      </c>
      <c r="G4" s="129">
        <f>F4/PC!$F$2</f>
        <v>1.357224127961349E-3</v>
      </c>
      <c r="I4">
        <v>0</v>
      </c>
      <c r="J4">
        <v>0</v>
      </c>
      <c r="K4">
        <f>I4*J4*PC!$E$3</f>
        <v>0</v>
      </c>
      <c r="L4">
        <f>K4/PC!$F$2</f>
        <v>0</v>
      </c>
      <c r="M4">
        <v>1.8</v>
      </c>
      <c r="N4" t="s">
        <v>143</v>
      </c>
      <c r="O4" s="127">
        <v>5.0007999999999999</v>
      </c>
      <c r="P4">
        <f>O4/PC!$D$4</f>
        <v>0.41673333333333334</v>
      </c>
      <c r="Q4" s="127">
        <f>M4*O4</f>
        <v>9.0014400000000006</v>
      </c>
      <c r="R4" s="127">
        <f>D4*(1-E4)+I4*(1-J4)</f>
        <v>0.14179951490000003</v>
      </c>
      <c r="S4" s="127">
        <f>Q4-R4</f>
        <v>8.8596404850999999</v>
      </c>
      <c r="T4">
        <v>8.8582000000000001</v>
      </c>
      <c r="U4" s="127">
        <f>O4+F4</f>
        <v>5.2655672828827003</v>
      </c>
      <c r="V4" s="133">
        <f>F4/U4</f>
        <v>5.0282765115053252E-2</v>
      </c>
      <c r="W4" s="133">
        <f t="shared" ref="W4:W5" si="0">G4/(G4+P4)</f>
        <v>3.2462443930870066E-3</v>
      </c>
      <c r="X4">
        <v>0.30009999999999998</v>
      </c>
      <c r="Y4" s="127">
        <f>V4/PC!$F$2*1000</f>
        <v>0.25775458845116495</v>
      </c>
      <c r="Z4">
        <v>5.8999999999999997E-2</v>
      </c>
      <c r="AA4" s="130">
        <f t="shared" ref="AA4:AA5" si="1">Z4/Y4</f>
        <v>0.22889990185830711</v>
      </c>
      <c r="AB4">
        <v>4.8</v>
      </c>
    </row>
    <row r="5" spans="2:28" x14ac:dyDescent="0.25">
      <c r="B5" t="s">
        <v>46</v>
      </c>
      <c r="C5" t="s">
        <v>138</v>
      </c>
      <c r="D5">
        <v>0.84409999999999996</v>
      </c>
      <c r="E5" s="130">
        <v>0.83201099999999995</v>
      </c>
      <c r="F5">
        <f>D5*E5*PC!$E$2</f>
        <v>0.26476728288269996</v>
      </c>
      <c r="G5" s="129">
        <f>F5/PC!$F$2</f>
        <v>1.357224127961349E-3</v>
      </c>
      <c r="I5">
        <v>0</v>
      </c>
      <c r="J5">
        <v>0</v>
      </c>
      <c r="K5">
        <f>I5*J5*PC!$E$3</f>
        <v>0</v>
      </c>
      <c r="L5">
        <f>K5/PC!$F$2</f>
        <v>0</v>
      </c>
      <c r="M5">
        <v>1.8</v>
      </c>
      <c r="N5" t="s">
        <v>143</v>
      </c>
      <c r="O5" s="127"/>
      <c r="P5">
        <f>O5/PC!$D$4</f>
        <v>0</v>
      </c>
      <c r="Q5" s="127">
        <f>M5*O5</f>
        <v>0</v>
      </c>
      <c r="R5" s="127">
        <f>D5*(1-E5)+I5*(1-J5)</f>
        <v>0.14179951490000003</v>
      </c>
      <c r="S5" s="127">
        <f>Q5-R5</f>
        <v>-0.14179951490000003</v>
      </c>
      <c r="U5" s="127">
        <f>O5+F5</f>
        <v>0.26476728288269996</v>
      </c>
      <c r="V5" s="133">
        <v>0.05</v>
      </c>
      <c r="W5" s="133">
        <f t="shared" si="0"/>
        <v>1</v>
      </c>
      <c r="X5">
        <v>0.30049999999999999</v>
      </c>
      <c r="Y5" s="127">
        <f>V5/PC!$F$2*1000</f>
        <v>0.25630510559770353</v>
      </c>
      <c r="Z5">
        <v>5.8999999999999997E-2</v>
      </c>
      <c r="AA5" s="130">
        <f t="shared" si="1"/>
        <v>0.23019439999999997</v>
      </c>
      <c r="AB5">
        <v>4.8</v>
      </c>
    </row>
    <row r="6" spans="2:28" x14ac:dyDescent="0.25">
      <c r="B6" t="s">
        <v>267</v>
      </c>
      <c r="C6" t="s">
        <v>138</v>
      </c>
      <c r="E6" s="130"/>
      <c r="F6">
        <f>D6*E6*PC!$E$2</f>
        <v>0</v>
      </c>
      <c r="G6" s="129">
        <f>F6/PC!$F$2</f>
        <v>0</v>
      </c>
      <c r="I6">
        <v>0</v>
      </c>
      <c r="J6">
        <v>0</v>
      </c>
      <c r="K6">
        <f>I6*J6*PC!$E$3</f>
        <v>0</v>
      </c>
      <c r="L6">
        <f>K6/PC!$F$2</f>
        <v>0</v>
      </c>
      <c r="M6">
        <v>1.8</v>
      </c>
      <c r="N6" t="s">
        <v>143</v>
      </c>
      <c r="O6" s="127"/>
      <c r="P6">
        <f>O6/PC!$D$4</f>
        <v>0</v>
      </c>
      <c r="Q6" s="127">
        <f>M6*O6</f>
        <v>0</v>
      </c>
      <c r="R6" s="127">
        <f>D6*(1-E6)+I6*(1-J6)</f>
        <v>0</v>
      </c>
      <c r="S6" s="127">
        <f>Q6-R6</f>
        <v>0</v>
      </c>
      <c r="U6" s="127">
        <f>O6+F6</f>
        <v>0</v>
      </c>
      <c r="V6" s="133">
        <v>0.05</v>
      </c>
      <c r="W6" s="133" t="e">
        <f t="shared" ref="W6" si="2">G6/(G6+P6)</f>
        <v>#DIV/0!</v>
      </c>
      <c r="X6">
        <v>0.30030000000000001</v>
      </c>
      <c r="Y6" s="127">
        <f>V6/PC!$F$2*1000</f>
        <v>0.25630510559770353</v>
      </c>
      <c r="Z6">
        <v>0.126</v>
      </c>
      <c r="AA6" s="130">
        <f t="shared" ref="AA6" si="3">Z6/Y6</f>
        <v>0.49160159999999997</v>
      </c>
      <c r="AB6">
        <v>2.2000000000000002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97"/>
  <sheetViews>
    <sheetView tabSelected="1" workbookViewId="0">
      <selection activeCell="C4" sqref="C4"/>
    </sheetView>
  </sheetViews>
  <sheetFormatPr defaultRowHeight="15.75" x14ac:dyDescent="0.25"/>
  <cols>
    <col min="1" max="1" width="10" bestFit="1" customWidth="1"/>
    <col min="2" max="2" width="14.25" style="19" bestFit="1" customWidth="1"/>
    <col min="3" max="3" width="18.75" bestFit="1" customWidth="1"/>
    <col min="4" max="4" width="11.375" style="25" bestFit="1" customWidth="1"/>
    <col min="5" max="5" width="11.125" bestFit="1" customWidth="1"/>
    <col min="6" max="7" width="11.125" customWidth="1"/>
    <col min="8" max="8" width="6.875" style="29" bestFit="1" customWidth="1"/>
    <col min="9" max="11" width="11.875" style="25" bestFit="1" customWidth="1"/>
    <col min="12" max="12" width="11.875" style="29" bestFit="1" customWidth="1"/>
    <col min="13" max="13" width="9.75" style="89" bestFit="1" customWidth="1"/>
    <col min="17" max="17" width="15.875" bestFit="1" customWidth="1"/>
  </cols>
  <sheetData>
    <row r="1" spans="1:19" x14ac:dyDescent="0.25">
      <c r="A1" s="1" t="s">
        <v>21</v>
      </c>
      <c r="B1" s="1" t="s">
        <v>20</v>
      </c>
      <c r="C1" s="1" t="s">
        <v>27</v>
      </c>
      <c r="D1" s="26" t="s">
        <v>24</v>
      </c>
      <c r="E1" s="1" t="s">
        <v>2</v>
      </c>
      <c r="F1" s="1" t="s">
        <v>101</v>
      </c>
      <c r="G1" s="1" t="s">
        <v>102</v>
      </c>
      <c r="H1" s="27" t="s">
        <v>0</v>
      </c>
      <c r="I1" s="24" t="s">
        <v>25</v>
      </c>
      <c r="J1" s="24" t="s">
        <v>10</v>
      </c>
      <c r="K1" s="24" t="s">
        <v>11</v>
      </c>
      <c r="L1" s="27" t="s">
        <v>3</v>
      </c>
      <c r="M1" s="88" t="s">
        <v>9</v>
      </c>
    </row>
    <row r="2" spans="1:19" s="20" customFormat="1" x14ac:dyDescent="0.25">
      <c r="A2" s="3" t="s">
        <v>22</v>
      </c>
      <c r="B2" s="1"/>
      <c r="C2" s="3"/>
      <c r="D2" s="21" t="s">
        <v>23</v>
      </c>
      <c r="E2" s="3"/>
      <c r="F2" s="3" t="s">
        <v>48</v>
      </c>
      <c r="G2" s="3" t="s">
        <v>48</v>
      </c>
      <c r="H2" s="28"/>
      <c r="I2" s="10" t="s">
        <v>26</v>
      </c>
      <c r="J2" s="10"/>
      <c r="K2" s="10"/>
      <c r="L2" s="28"/>
      <c r="M2" s="12"/>
    </row>
    <row r="3" spans="1:19" s="20" customFormat="1" x14ac:dyDescent="0.25">
      <c r="A3" s="3">
        <v>20</v>
      </c>
      <c r="B3" s="1" t="s">
        <v>69</v>
      </c>
      <c r="C3" s="3"/>
      <c r="D3" s="10">
        <v>92.093819999999994</v>
      </c>
      <c r="E3" s="3"/>
      <c r="F3" s="3"/>
      <c r="G3" s="3"/>
      <c r="H3" s="28"/>
      <c r="I3" s="10"/>
      <c r="J3" s="10"/>
      <c r="K3" s="10"/>
      <c r="L3" s="28"/>
      <c r="M3" s="12"/>
    </row>
    <row r="4" spans="1:19" s="20" customFormat="1" x14ac:dyDescent="0.25">
      <c r="A4" s="3"/>
      <c r="B4" s="1"/>
      <c r="C4" t="str">
        <f t="shared" ref="C4:C10" si="0">CONCATENATE($B$3,"-",E4)</f>
        <v>glycerol-0.0001</v>
      </c>
      <c r="D4" s="10"/>
      <c r="E4" s="31">
        <v>1E-4</v>
      </c>
      <c r="F4" s="87">
        <v>2.8999999999999998E-3</v>
      </c>
      <c r="G4" s="87">
        <v>20.942799999999998</v>
      </c>
      <c r="H4" s="29">
        <f>F4/(F4+G4)*100</f>
        <v>1.3845323861222112E-2</v>
      </c>
      <c r="I4" s="10">
        <v>1</v>
      </c>
      <c r="J4" s="10">
        <f t="shared" ref="J4:J9" si="1">$A$3*I4*H4/100/$D$3*1000</f>
        <v>3.0067867444790786E-2</v>
      </c>
      <c r="K4" s="10">
        <f t="shared" ref="K4:K10" si="2">$A$3*I4*(1-H4/100)/18.015*1000</f>
        <v>1110.0322473065642</v>
      </c>
      <c r="L4" s="28">
        <f t="shared" ref="L4:L9" si="3">I4*H4/$D$3*10</f>
        <v>1.5033933722395393E-3</v>
      </c>
      <c r="M4" s="12">
        <f>J4/(J4+K4)</f>
        <v>2.7086648230263962E-5</v>
      </c>
    </row>
    <row r="5" spans="1:19" x14ac:dyDescent="0.25">
      <c r="C5" t="str">
        <f t="shared" si="0"/>
        <v>glycerol-0.005</v>
      </c>
      <c r="E5" s="6">
        <v>5.0000000000000001E-3</v>
      </c>
      <c r="F5" s="6"/>
      <c r="G5" s="6"/>
      <c r="H5" s="28">
        <v>0.499</v>
      </c>
      <c r="I5" s="10">
        <v>1</v>
      </c>
      <c r="J5" s="10">
        <f t="shared" si="1"/>
        <v>1.0836774932346167</v>
      </c>
      <c r="K5" s="10">
        <f t="shared" si="2"/>
        <v>1104.6461282264779</v>
      </c>
      <c r="L5" s="28">
        <f t="shared" si="3"/>
        <v>5.4183874661730837E-2</v>
      </c>
      <c r="M5" s="12">
        <f t="shared" ref="M5:M10" si="4">J5/(J5+K5)</f>
        <v>9.8005632807307563E-4</v>
      </c>
      <c r="Q5" s="3"/>
      <c r="S5" s="4"/>
    </row>
    <row r="6" spans="1:19" x14ac:dyDescent="0.25">
      <c r="A6" s="3"/>
      <c r="C6" t="str">
        <f t="shared" si="0"/>
        <v>glycerol-0.0075</v>
      </c>
      <c r="D6" s="21"/>
      <c r="E6" s="7">
        <v>7.4999999999999997E-3</v>
      </c>
      <c r="F6" s="7"/>
      <c r="G6" s="7"/>
      <c r="H6" s="28">
        <v>0.74419999999999997</v>
      </c>
      <c r="I6" s="10">
        <v>1</v>
      </c>
      <c r="J6" s="10">
        <f t="shared" si="1"/>
        <v>1.6161779368040115</v>
      </c>
      <c r="K6" s="10">
        <f t="shared" si="2"/>
        <v>1101.9239522620039</v>
      </c>
      <c r="L6" s="28">
        <f t="shared" si="3"/>
        <v>8.0808896840200567E-2</v>
      </c>
      <c r="M6" s="12">
        <f t="shared" si="4"/>
        <v>1.4645393425908758E-3</v>
      </c>
      <c r="P6" s="3"/>
      <c r="Q6" s="3"/>
      <c r="R6" s="3"/>
      <c r="S6" s="3"/>
    </row>
    <row r="7" spans="1:19" x14ac:dyDescent="0.25">
      <c r="A7" s="3"/>
      <c r="C7" t="str">
        <f t="shared" si="0"/>
        <v>glycerol-0.01</v>
      </c>
      <c r="D7" s="21"/>
      <c r="E7" s="6">
        <v>0.01</v>
      </c>
      <c r="F7" s="6"/>
      <c r="G7" s="6"/>
      <c r="H7" s="28">
        <v>0.999</v>
      </c>
      <c r="I7" s="10">
        <v>1</v>
      </c>
      <c r="J7" s="10">
        <f t="shared" si="1"/>
        <v>2.1695266848524692</v>
      </c>
      <c r="K7" s="10">
        <f t="shared" si="2"/>
        <v>1099.0951984457395</v>
      </c>
      <c r="L7" s="28">
        <f t="shared" si="3"/>
        <v>0.10847633424262344</v>
      </c>
      <c r="M7" s="12">
        <f t="shared" si="4"/>
        <v>1.9700319417705848E-3</v>
      </c>
      <c r="P7" s="6"/>
      <c r="Q7" s="6"/>
      <c r="R7" s="6"/>
      <c r="S7" s="6"/>
    </row>
    <row r="8" spans="1:19" x14ac:dyDescent="0.25">
      <c r="A8" s="3"/>
      <c r="C8" t="str">
        <f t="shared" si="0"/>
        <v>glycerol-0.02954</v>
      </c>
      <c r="D8" s="21"/>
      <c r="E8" s="6">
        <v>2.954E-2</v>
      </c>
      <c r="F8" s="6"/>
      <c r="G8" s="6"/>
      <c r="H8" s="28">
        <v>2.95</v>
      </c>
      <c r="I8" s="10">
        <v>1</v>
      </c>
      <c r="J8" s="10">
        <f t="shared" si="1"/>
        <v>6.4065102305453294</v>
      </c>
      <c r="K8" s="10">
        <f t="shared" si="2"/>
        <v>1077.435470441299</v>
      </c>
      <c r="L8" s="28">
        <f t="shared" si="3"/>
        <v>0.32032551152726652</v>
      </c>
      <c r="M8" s="12">
        <f t="shared" si="4"/>
        <v>5.9109264494203364E-3</v>
      </c>
      <c r="P8" s="3"/>
      <c r="Q8" s="3"/>
      <c r="R8" s="3"/>
      <c r="S8" s="3"/>
    </row>
    <row r="9" spans="1:19" x14ac:dyDescent="0.25">
      <c r="C9" t="str">
        <f t="shared" si="0"/>
        <v>glycerol-0.01</v>
      </c>
      <c r="D9" s="21"/>
      <c r="E9" s="6">
        <v>0.01</v>
      </c>
      <c r="F9" s="6"/>
      <c r="G9" s="6"/>
      <c r="H9" s="28">
        <v>1</v>
      </c>
      <c r="I9" s="10">
        <v>1</v>
      </c>
      <c r="J9" s="10">
        <f t="shared" si="1"/>
        <v>2.1716983832357051</v>
      </c>
      <c r="K9" s="10">
        <f t="shared" si="2"/>
        <v>1099.084096586178</v>
      </c>
      <c r="L9" s="28">
        <f t="shared" si="3"/>
        <v>0.10858491916178523</v>
      </c>
      <c r="M9" s="12">
        <f t="shared" si="4"/>
        <v>1.9720199368358574E-3</v>
      </c>
      <c r="P9" s="3"/>
      <c r="Q9" s="3"/>
      <c r="R9" s="3"/>
      <c r="S9" s="3"/>
    </row>
    <row r="10" spans="1:19" x14ac:dyDescent="0.25">
      <c r="C10" t="str">
        <f t="shared" si="0"/>
        <v>glycerol-0.03</v>
      </c>
      <c r="D10" s="21"/>
      <c r="E10" s="6">
        <v>0.03</v>
      </c>
      <c r="F10" s="6"/>
      <c r="G10" s="6"/>
      <c r="H10" s="28">
        <v>2.99</v>
      </c>
      <c r="I10" s="10">
        <v>1</v>
      </c>
      <c r="J10" s="10">
        <f>$A$3*I10*H10/100/$D$3*1000</f>
        <v>6.4933781658747582</v>
      </c>
      <c r="K10" s="10">
        <f t="shared" si="2"/>
        <v>1076.9913960588399</v>
      </c>
      <c r="L10" s="28">
        <f>I10*H10/$D$3*10</f>
        <v>0.3246689082937379</v>
      </c>
      <c r="M10" s="12">
        <f t="shared" si="4"/>
        <v>5.9930497597634287E-3</v>
      </c>
      <c r="P10" s="3"/>
      <c r="Q10" s="3"/>
      <c r="R10" s="3"/>
      <c r="S10" s="3"/>
    </row>
    <row r="11" spans="1:19" x14ac:dyDescent="0.25">
      <c r="B11" s="116"/>
      <c r="C11" t="str">
        <f t="shared" ref="C11" si="5">CONCATENATE($B$3,"-",E11)</f>
        <v>glycerol-0.001</v>
      </c>
      <c r="D11" s="21"/>
      <c r="E11" s="6">
        <v>1E-3</v>
      </c>
      <c r="F11" s="87">
        <v>1.7000000000000001E-2</v>
      </c>
      <c r="G11" s="87">
        <v>16.6083</v>
      </c>
      <c r="H11" s="29">
        <f>F11/(F11+G11)*100</f>
        <v>0.10225379391650077</v>
      </c>
      <c r="I11" s="10">
        <v>1</v>
      </c>
      <c r="J11" s="10">
        <f t="shared" ref="J11" si="6">$A$3*I11*H11/100/$D$3*1000</f>
        <v>0.22206439892818169</v>
      </c>
      <c r="K11" s="10">
        <f t="shared" ref="K11" si="7">$A$3*I11*(1-H11/100)/18.015*1000</f>
        <v>1109.0507488879657</v>
      </c>
      <c r="L11" s="110">
        <f t="shared" ref="L11" si="8">I11*H11/$D$3*10</f>
        <v>1.1103219946409084E-2</v>
      </c>
      <c r="M11" s="12">
        <f t="shared" ref="M11" si="9">J11/(J11+K11)</f>
        <v>2.0018916561218261E-4</v>
      </c>
      <c r="P11" s="114"/>
      <c r="Q11" s="114"/>
      <c r="R11" s="114"/>
      <c r="S11" s="114"/>
    </row>
    <row r="12" spans="1:19" x14ac:dyDescent="0.25">
      <c r="D12" s="21"/>
      <c r="P12" s="3"/>
      <c r="Q12" s="3"/>
      <c r="R12" s="3"/>
      <c r="S12" s="3"/>
    </row>
    <row r="13" spans="1:19" x14ac:dyDescent="0.25">
      <c r="B13" s="1" t="s">
        <v>74</v>
      </c>
      <c r="D13" s="22">
        <v>32.04</v>
      </c>
      <c r="P13" s="3"/>
      <c r="Q13" s="3"/>
      <c r="R13" s="3"/>
      <c r="S13" s="3"/>
    </row>
    <row r="14" spans="1:19" x14ac:dyDescent="0.25">
      <c r="B14" s="1"/>
      <c r="C14" t="str">
        <f>CONCATENATE($B$13,"-",E14)</f>
        <v>methanol-0.0001</v>
      </c>
      <c r="D14" s="22"/>
      <c r="E14" s="31">
        <v>1E-4</v>
      </c>
      <c r="F14">
        <v>1.4E-3</v>
      </c>
      <c r="G14">
        <v>14.071300000000001</v>
      </c>
      <c r="H14" s="29">
        <f>F14/(F14+G14)*100</f>
        <v>9.9483396931647795E-3</v>
      </c>
      <c r="I14" s="10">
        <v>1</v>
      </c>
      <c r="J14" s="10">
        <f>$A$3*I14*H14/100/$D$13*1000</f>
        <v>6.2099498708893752E-2</v>
      </c>
      <c r="K14" s="10">
        <f>$A$3*I14*(1-H14/100)/18.015*1000</f>
        <v>1110.0755110775112</v>
      </c>
      <c r="L14" s="28">
        <f>I14*H14/$D$13*10</f>
        <v>3.1049749354446878E-3</v>
      </c>
      <c r="M14" s="12">
        <f>J14/(J14+K14)</f>
        <v>5.5938559433781213E-5</v>
      </c>
      <c r="P14" s="3"/>
      <c r="Q14" s="3"/>
      <c r="R14" s="3"/>
      <c r="S14" s="3"/>
    </row>
    <row r="15" spans="1:19" x14ac:dyDescent="0.25">
      <c r="C15" t="str">
        <f>CONCATENATE($B$13,"-",E15)</f>
        <v>methanol-0.001</v>
      </c>
      <c r="E15" s="6">
        <v>1E-3</v>
      </c>
      <c r="F15" s="6"/>
      <c r="G15" s="6"/>
      <c r="H15" s="28">
        <v>9.9400000000000002E-2</v>
      </c>
      <c r="I15" s="10">
        <v>1</v>
      </c>
      <c r="J15" s="10">
        <f>$A$3*I15*H15/100/$D$13*1000</f>
        <v>0.62047440699126089</v>
      </c>
      <c r="K15" s="10">
        <f>$A$3*I15*(1-H15/100)/18.015*1000</f>
        <v>1109.0824313072437</v>
      </c>
      <c r="L15" s="28">
        <f>I15*H15/$D$13*10</f>
        <v>3.1023720349563046E-2</v>
      </c>
      <c r="M15" s="12">
        <f>J15/(J15+K15)</f>
        <v>5.5913560629266505E-4</v>
      </c>
      <c r="P15" s="3"/>
      <c r="Q15" s="3"/>
      <c r="R15" s="3"/>
      <c r="S15" s="3"/>
    </row>
    <row r="16" spans="1:19" x14ac:dyDescent="0.25">
      <c r="C16" t="str">
        <f>CONCATENATE($B$13,"-",E16)</f>
        <v>methanol-0.005</v>
      </c>
      <c r="D16" s="21"/>
      <c r="E16" s="6">
        <v>5.0000000000000001E-3</v>
      </c>
      <c r="F16" s="6"/>
      <c r="G16" s="6"/>
      <c r="H16" s="28">
        <v>0.47899999999999998</v>
      </c>
      <c r="I16" s="10">
        <v>1</v>
      </c>
      <c r="J16" s="10">
        <f>$A$3*I16*H16/100/$D$13*1000</f>
        <v>2.9900124843945068</v>
      </c>
      <c r="K16" s="10">
        <f>$A$3*I16*(1-H16/100)/18.015*1000</f>
        <v>1104.8681654177076</v>
      </c>
      <c r="L16" s="28">
        <f>I16*H16/$D$13*10</f>
        <v>0.14950062421972532</v>
      </c>
      <c r="M16" s="12">
        <f>J16/(J16+K16)</f>
        <v>2.6989126803726358E-3</v>
      </c>
      <c r="P16" s="12"/>
      <c r="Q16" s="12"/>
      <c r="R16" s="12"/>
      <c r="S16" s="12"/>
    </row>
    <row r="17" spans="2:19" x14ac:dyDescent="0.25">
      <c r="C17" t="str">
        <f>CONCATENATE($B$13,"-",E17)</f>
        <v>methanol-0.01</v>
      </c>
      <c r="D17" s="21"/>
      <c r="E17" s="6">
        <v>0.01</v>
      </c>
      <c r="F17" s="6"/>
      <c r="G17" s="6"/>
      <c r="H17" s="28">
        <v>1.002</v>
      </c>
      <c r="I17" s="10">
        <v>1</v>
      </c>
      <c r="J17" s="10">
        <f>$A$3*I17*H17/100/$D$13*1000</f>
        <v>6.2546816479400746</v>
      </c>
      <c r="K17" s="10">
        <f>$A$3*I17*(1-H17/100)/18.015*1000</f>
        <v>1099.0618928670551</v>
      </c>
      <c r="L17" s="28">
        <f>I17*H17/$D$13*10</f>
        <v>0.31273408239700373</v>
      </c>
      <c r="M17" s="12">
        <f>J17/(J17+K17)</f>
        <v>5.6587241991594879E-3</v>
      </c>
    </row>
    <row r="18" spans="2:19" x14ac:dyDescent="0.25">
      <c r="C18" t="str">
        <f>CONCATENATE($B$13,"-",E18)</f>
        <v>methanol-0.03</v>
      </c>
      <c r="D18" s="21"/>
      <c r="E18" s="6">
        <v>0.03</v>
      </c>
      <c r="F18" s="6"/>
      <c r="G18" s="6"/>
      <c r="H18" s="28">
        <v>2.984</v>
      </c>
      <c r="I18" s="10">
        <v>1</v>
      </c>
      <c r="J18" s="10">
        <f>$A$3*I18*H18/100/$D$13*1000</f>
        <v>18.626716604244695</v>
      </c>
      <c r="K18" s="10">
        <f>$A$3*I18*(1-H18/100)/18.015*1000</f>
        <v>1077.0580072162088</v>
      </c>
      <c r="L18" s="28">
        <f>I18*H18/$D$13*10</f>
        <v>0.93133583021223476</v>
      </c>
      <c r="M18" s="12">
        <f>J18/(J18+K18)</f>
        <v>1.7000069636178481E-2</v>
      </c>
    </row>
    <row r="19" spans="2:19" x14ac:dyDescent="0.25">
      <c r="D19" s="21"/>
    </row>
    <row r="20" spans="2:19" x14ac:dyDescent="0.25">
      <c r="B20" s="1" t="s">
        <v>75</v>
      </c>
      <c r="D20" s="23">
        <v>46.068440000000002</v>
      </c>
    </row>
    <row r="21" spans="2:19" x14ac:dyDescent="0.25">
      <c r="C21" t="str">
        <f t="shared" ref="C21:C22" si="10">CONCATENATE($B$20,"-",E21)</f>
        <v>ethanol-0.0001</v>
      </c>
      <c r="D21" s="21"/>
      <c r="E21" s="31">
        <v>1E-4</v>
      </c>
      <c r="F21">
        <v>1.9E-3</v>
      </c>
      <c r="G21">
        <v>19.005800000000001</v>
      </c>
      <c r="H21" s="29">
        <f>F21/(F21+G21)*100</f>
        <v>9.9959490101379968E-3</v>
      </c>
      <c r="I21" s="10">
        <v>1</v>
      </c>
      <c r="J21" s="10">
        <f>$A$3*I21*H21/100/$D$20*1000</f>
        <v>4.3396082047223637E-2</v>
      </c>
      <c r="K21" s="10">
        <f>$A$3*I21*(1-H21/100)/18.015*1000</f>
        <v>1110.0749825255605</v>
      </c>
      <c r="L21" s="28">
        <f>I21*H21/$D$20*10</f>
        <v>2.169804102361182E-3</v>
      </c>
      <c r="M21" s="12">
        <f>J21/(J21+K21)</f>
        <v>3.9091400415921593E-5</v>
      </c>
    </row>
    <row r="22" spans="2:19" x14ac:dyDescent="0.25">
      <c r="C22" t="str">
        <f t="shared" si="10"/>
        <v>ethanol-0.001</v>
      </c>
      <c r="E22" s="6">
        <v>1E-3</v>
      </c>
      <c r="F22" s="6"/>
      <c r="G22" s="6"/>
      <c r="H22" s="28">
        <v>9.9699999999999997E-2</v>
      </c>
      <c r="I22" s="10">
        <v>1</v>
      </c>
      <c r="J22" s="10">
        <f>$A$3*I22*H22/100/$D$20*1000</f>
        <v>0.4328342787383293</v>
      </c>
      <c r="K22" s="10">
        <f>$A$3*I22*(1-H22/100)/18.015*1000</f>
        <v>1109.0791007493754</v>
      </c>
      <c r="L22" s="28">
        <f>I22*H22/$D$20*10</f>
        <v>2.1641713936916464E-2</v>
      </c>
      <c r="M22" s="12">
        <f>J22/(J22+K22)</f>
        <v>3.901123233319359E-4</v>
      </c>
      <c r="Q22" s="3"/>
      <c r="S22" s="4"/>
    </row>
    <row r="23" spans="2:19" x14ac:dyDescent="0.25">
      <c r="C23" t="str">
        <f>CONCATENATE($B$20,"-",E23)</f>
        <v>ethanol-0.005</v>
      </c>
      <c r="E23" s="6">
        <v>5.0000000000000001E-3</v>
      </c>
      <c r="F23" s="6"/>
      <c r="G23" s="6"/>
      <c r="H23" s="28">
        <v>0.496</v>
      </c>
      <c r="I23" s="10">
        <v>1</v>
      </c>
      <c r="J23" s="10">
        <f>$A$3*I23*H23/100/$D$20*1000</f>
        <v>2.153317976471528</v>
      </c>
      <c r="K23" s="10">
        <f>$A$3*I23*(1-H23/100)/18.015*1000</f>
        <v>1104.6794338051625</v>
      </c>
      <c r="L23" s="28">
        <f>I23*H23/$D$20*10</f>
        <v>0.1076658988235764</v>
      </c>
      <c r="M23" s="12">
        <f>J23/(J23+K23)</f>
        <v>1.945477284626245E-3</v>
      </c>
      <c r="P23" s="3"/>
      <c r="Q23" s="3"/>
      <c r="R23" s="3"/>
      <c r="S23" s="3"/>
    </row>
    <row r="24" spans="2:19" x14ac:dyDescent="0.25">
      <c r="C24" t="str">
        <f>CONCATENATE($B$20,"-",E24)</f>
        <v>ethanol-0.01</v>
      </c>
      <c r="E24" s="6">
        <v>0.01</v>
      </c>
      <c r="F24" s="6"/>
      <c r="G24" s="6"/>
      <c r="H24" s="28">
        <v>1.002</v>
      </c>
      <c r="I24" s="10">
        <v>1</v>
      </c>
      <c r="J24" s="10">
        <f>$A$3*I24*H24/100/$D$20*1000</f>
        <v>4.3500496218235298</v>
      </c>
      <c r="K24" s="10">
        <f>$A$3*I24*(1-H24/100)/18.015*1000</f>
        <v>1099.0618928670551</v>
      </c>
      <c r="L24" s="28">
        <f>I24*H24/$D$20*10</f>
        <v>0.21750248109117654</v>
      </c>
      <c r="M24" s="12">
        <f>J24/(J24+K24)</f>
        <v>3.942362280411311E-3</v>
      </c>
      <c r="P24" s="6"/>
      <c r="Q24" s="6"/>
      <c r="R24" s="6"/>
      <c r="S24" s="6"/>
    </row>
    <row r="25" spans="2:19" x14ac:dyDescent="0.25">
      <c r="C25" t="str">
        <f>CONCATENATE($B$20,"-",E25)</f>
        <v>ethanol-0.03</v>
      </c>
      <c r="E25" s="6">
        <v>0.03</v>
      </c>
      <c r="F25" s="6"/>
      <c r="G25" s="6"/>
      <c r="H25" s="28">
        <v>2.9969999999999999</v>
      </c>
      <c r="I25" s="10">
        <v>1</v>
      </c>
      <c r="J25" s="10">
        <f>$A$3*I25*H25/100/$D$20*1000</f>
        <v>13.011076563478161</v>
      </c>
      <c r="K25" s="10">
        <f>$A$3*I25*(1-H25/100)/18.015*1000</f>
        <v>1076.9136830419093</v>
      </c>
      <c r="L25" s="28">
        <f>I25*H25/$D$20*10</f>
        <v>0.65055382817390817</v>
      </c>
      <c r="M25" s="12">
        <f>J25/(J25+K25)</f>
        <v>1.1937591516123449E-2</v>
      </c>
      <c r="P25" s="3"/>
      <c r="Q25" s="3"/>
      <c r="R25" s="3"/>
      <c r="S25" s="3"/>
    </row>
    <row r="26" spans="2:19" x14ac:dyDescent="0.25">
      <c r="P26" s="3"/>
      <c r="Q26" s="3"/>
      <c r="R26" s="3"/>
      <c r="S26" s="3"/>
    </row>
    <row r="27" spans="2:19" x14ac:dyDescent="0.25">
      <c r="B27" s="19" t="s">
        <v>76</v>
      </c>
      <c r="D27" s="23">
        <v>58.08</v>
      </c>
      <c r="P27" s="3"/>
      <c r="Q27" s="3"/>
      <c r="R27" s="3"/>
      <c r="S27" s="3"/>
    </row>
    <row r="28" spans="2:19" x14ac:dyDescent="0.25">
      <c r="C28" t="str">
        <f>CONCATENATE($B$27,"-",E28)</f>
        <v>acetone-0.0001</v>
      </c>
      <c r="E28" s="31">
        <v>1E-4</v>
      </c>
      <c r="F28">
        <v>1.5E-3</v>
      </c>
      <c r="G28">
        <v>15.0451</v>
      </c>
      <c r="H28" s="29">
        <f>F28/(F28+G28)*100</f>
        <v>9.9690295482035823E-3</v>
      </c>
      <c r="I28" s="10">
        <v>1</v>
      </c>
      <c r="J28" s="10">
        <f>$A$3*I28*H28/100/$D$27*1000</f>
        <v>3.4328614146706557E-2</v>
      </c>
      <c r="K28" s="10">
        <f>$A$3*I28*(1-H28/100)/18.015*1000</f>
        <v>1110.0752813816464</v>
      </c>
      <c r="L28" s="28">
        <f>I28*H28/$D$27*10</f>
        <v>1.7164307073353276E-3</v>
      </c>
      <c r="M28" s="12">
        <f>J28/(J28+K28)</f>
        <v>3.0923625773167254E-5</v>
      </c>
      <c r="P28" s="3"/>
      <c r="Q28" s="3"/>
      <c r="R28" s="3"/>
      <c r="S28" s="3"/>
    </row>
    <row r="29" spans="2:19" x14ac:dyDescent="0.25">
      <c r="C29" t="str">
        <f>CONCATENATE($B$27,"-",E29)</f>
        <v>acetone-0.001</v>
      </c>
      <c r="E29" s="6">
        <v>1E-3</v>
      </c>
      <c r="F29" s="6"/>
      <c r="G29" s="6"/>
      <c r="H29" s="28">
        <v>0.50700000000000001</v>
      </c>
      <c r="I29" s="10">
        <v>1</v>
      </c>
      <c r="J29" s="10">
        <f>$A$3*I29*H29/100/$D$27*1000</f>
        <v>1.7458677685950414</v>
      </c>
      <c r="K29" s="10">
        <f>$A$3*I29*(1-H29/100)/18.015*1000</f>
        <v>1104.5573133499859</v>
      </c>
      <c r="L29" s="28">
        <f>I29*H29/$D$27*10</f>
        <v>8.7293388429752067E-2</v>
      </c>
      <c r="M29" s="12">
        <f>J29/(J29+K29)</f>
        <v>1.5781096885483039E-3</v>
      </c>
      <c r="P29" s="3"/>
      <c r="Q29" s="3"/>
      <c r="R29" s="3"/>
      <c r="S29" s="3"/>
    </row>
    <row r="30" spans="2:19" x14ac:dyDescent="0.25">
      <c r="C30" t="str">
        <f>CONCATENATE($B$27,"-",E30)</f>
        <v>acetone-0.005</v>
      </c>
      <c r="E30" s="6">
        <v>5.0000000000000001E-3</v>
      </c>
      <c r="F30" s="6"/>
      <c r="G30" s="6"/>
      <c r="H30" s="28">
        <v>0.50700000000000001</v>
      </c>
      <c r="I30" s="10">
        <v>1</v>
      </c>
      <c r="J30" s="10">
        <f>$A$3*I30*H30/100/$D$27*1000</f>
        <v>1.7458677685950414</v>
      </c>
      <c r="K30" s="10">
        <f>$A$3*I30*(1-H30/100)/18.015*1000</f>
        <v>1104.5573133499859</v>
      </c>
      <c r="L30" s="28">
        <f>I30*H30/$D$27*10</f>
        <v>8.7293388429752067E-2</v>
      </c>
      <c r="M30" s="12">
        <f>J30/(J30+K30)</f>
        <v>1.5781096885483039E-3</v>
      </c>
      <c r="P30" s="3"/>
      <c r="Q30" s="3"/>
      <c r="R30" s="3"/>
      <c r="S30" s="3"/>
    </row>
    <row r="31" spans="2:19" x14ac:dyDescent="0.25">
      <c r="C31" t="str">
        <f>CONCATENATE($B$27,"-",E31)</f>
        <v>acetone-0.01</v>
      </c>
      <c r="E31" s="6">
        <v>0.01</v>
      </c>
      <c r="F31" s="6"/>
      <c r="G31" s="6"/>
      <c r="H31" s="28">
        <v>0.99729999999999996</v>
      </c>
      <c r="I31" s="10">
        <v>1</v>
      </c>
      <c r="J31" s="10">
        <f>$A$3*I31*H31/100/$D$27*1000</f>
        <v>3.4342286501377406</v>
      </c>
      <c r="K31" s="10">
        <f>$A$3*I31*(1-H31/100)/18.015*1000</f>
        <v>1099.114071606994</v>
      </c>
      <c r="L31" s="28">
        <f>I31*H31/$D$27*10</f>
        <v>0.17171143250688706</v>
      </c>
      <c r="M31" s="12">
        <f>J31/(J31+K31)</f>
        <v>3.1148101623637023E-3</v>
      </c>
      <c r="P31" s="3"/>
      <c r="Q31" s="3"/>
      <c r="R31" s="3"/>
      <c r="S31" s="3"/>
    </row>
    <row r="32" spans="2:19" x14ac:dyDescent="0.25">
      <c r="C32" t="str">
        <f>CONCATENATE($B$27,"-",E32)</f>
        <v>acetone-0.03</v>
      </c>
      <c r="E32" s="6">
        <v>0.03</v>
      </c>
      <c r="F32" s="6"/>
      <c r="G32" s="6"/>
      <c r="H32" s="28">
        <v>3.05</v>
      </c>
      <c r="I32" s="10">
        <v>1</v>
      </c>
      <c r="J32" s="10">
        <f>$A$3*I32*H32/100/$D$27*1000</f>
        <v>10.502754820936639</v>
      </c>
      <c r="K32" s="10">
        <f>$A$3*I32*(1-H32/100)/18.015*1000</f>
        <v>1076.3252844851511</v>
      </c>
      <c r="L32" s="28">
        <f>I32*H32/$D$27*10</f>
        <v>0.52513774104683186</v>
      </c>
      <c r="M32" s="12">
        <f>J32/(J32+K32)</f>
        <v>9.6636767189429377E-3</v>
      </c>
      <c r="P32" s="12"/>
      <c r="Q32" s="12"/>
      <c r="R32" s="12"/>
      <c r="S32" s="12"/>
    </row>
    <row r="34" spans="2:19" x14ac:dyDescent="0.25">
      <c r="B34" s="19" t="s">
        <v>73</v>
      </c>
      <c r="D34" s="23">
        <v>60.095019999999998</v>
      </c>
    </row>
    <row r="35" spans="2:19" x14ac:dyDescent="0.25">
      <c r="C35" t="str">
        <f>CONCATENATE($B$34,"-",E35)</f>
        <v>1-propanol-0.0001</v>
      </c>
      <c r="E35" s="31">
        <v>1E-4</v>
      </c>
      <c r="F35">
        <v>1.8E-3</v>
      </c>
      <c r="G35">
        <v>17.994900000000001</v>
      </c>
      <c r="H35" s="29">
        <f>F35/(F35+G35)*100</f>
        <v>1.0001833669506075E-2</v>
      </c>
      <c r="I35" s="10">
        <v>1</v>
      </c>
      <c r="J35" s="10">
        <f>$A$3*I35*H35/100/$D$34*1000</f>
        <v>3.3286730479517523E-2</v>
      </c>
      <c r="K35" s="10">
        <f>$A$3*I35*(1-H35/100)/18.015*1000</f>
        <v>1110.0749171948985</v>
      </c>
      <c r="L35" s="28">
        <f>I35*H35/$D$34*10</f>
        <v>1.6643365239758763E-3</v>
      </c>
      <c r="M35" s="12">
        <f>J35/(J35+K35)</f>
        <v>2.9985122496901276E-5</v>
      </c>
    </row>
    <row r="36" spans="2:19" x14ac:dyDescent="0.25">
      <c r="C36" t="str">
        <f>CONCATENATE($B$34,"-",E36)</f>
        <v>1-propanol-0.001</v>
      </c>
      <c r="E36" s="6">
        <v>1E-3</v>
      </c>
      <c r="F36" s="6"/>
      <c r="G36" s="6"/>
      <c r="H36" s="28">
        <v>9.9900000000000003E-2</v>
      </c>
      <c r="I36" s="10">
        <v>1</v>
      </c>
      <c r="J36" s="10">
        <f>$A$3*I36*H36/100/$D$34*1000</f>
        <v>0.33247347284350687</v>
      </c>
      <c r="K36" s="10">
        <f>$A$3*I36*(1-H36/100)/18.015*1000</f>
        <v>1109.0768803774631</v>
      </c>
      <c r="L36" s="28">
        <f>I36*H36/$D$34*10</f>
        <v>1.6623673642175343E-2</v>
      </c>
      <c r="M36" s="12">
        <f>J36/(J36+K36)</f>
        <v>2.9968511775173637E-4</v>
      </c>
    </row>
    <row r="37" spans="2:19" x14ac:dyDescent="0.25">
      <c r="C37" t="str">
        <f>CONCATENATE($B$34,"-",E37)</f>
        <v>1-propanol-0.005</v>
      </c>
      <c r="E37" s="6">
        <v>5.0000000000000001E-3</v>
      </c>
      <c r="F37" s="6"/>
      <c r="G37" s="6"/>
      <c r="H37" s="28">
        <v>0.499</v>
      </c>
      <c r="I37" s="10">
        <v>1</v>
      </c>
      <c r="J37" s="10">
        <f>$A$3*I37*H37/100/$D$34*1000</f>
        <v>1.660703332821921</v>
      </c>
      <c r="K37" s="10">
        <f>$A$3*I37*(1-H37/100)/18.015*1000</f>
        <v>1104.6461282264779</v>
      </c>
      <c r="L37" s="28">
        <f>I37*H37/$D$34*10</f>
        <v>8.3035166641096045E-2</v>
      </c>
      <c r="M37" s="12">
        <f>J37/(J37+K37)</f>
        <v>1.5011236353672508E-3</v>
      </c>
    </row>
    <row r="38" spans="2:19" x14ac:dyDescent="0.25">
      <c r="C38" t="str">
        <f>CONCATENATE($B$34,"-",E38)</f>
        <v>1-propanol-0.01</v>
      </c>
      <c r="E38" s="6">
        <v>0.01</v>
      </c>
      <c r="F38" s="6"/>
      <c r="G38" s="6"/>
      <c r="H38" s="28">
        <v>1.002</v>
      </c>
      <c r="I38" s="10">
        <v>1</v>
      </c>
      <c r="J38" s="10">
        <f>$A$3*I38*H38/100/$D$34*1000</f>
        <v>3.3347189168087472</v>
      </c>
      <c r="K38" s="10">
        <f>$A$3*I38*(1-H38/100)/18.015*1000</f>
        <v>1099.0618928670551</v>
      </c>
      <c r="L38" s="28">
        <f>I38*H38/$D$34*10</f>
        <v>0.16673594584043738</v>
      </c>
      <c r="M38" s="12">
        <f>J38/(J38+K38)</f>
        <v>3.0249720301776047E-3</v>
      </c>
      <c r="Q38" s="3"/>
      <c r="S38" s="4"/>
    </row>
    <row r="39" spans="2:19" x14ac:dyDescent="0.25">
      <c r="C39" t="str">
        <f>CONCATENATE($B$34,"-",E39)</f>
        <v>1-propanol-0.03</v>
      </c>
      <c r="E39" s="6">
        <v>0.03</v>
      </c>
      <c r="F39" s="6"/>
      <c r="G39" s="6"/>
      <c r="H39" s="28">
        <v>2.9489999999999998</v>
      </c>
      <c r="I39" s="10">
        <v>1</v>
      </c>
      <c r="J39" s="10">
        <f>$A$3*I39*H39/100/$D$34*1000</f>
        <v>9.8144571713263424</v>
      </c>
      <c r="K39" s="10">
        <f>$A$3*I39*(1-H39/100)/18.015*1000</f>
        <v>1077.4465723008605</v>
      </c>
      <c r="L39" s="28">
        <f>I39*H39/$D$34*10</f>
        <v>0.49072285856631709</v>
      </c>
      <c r="M39" s="12">
        <f>J39/(J39+K39)</f>
        <v>9.0267717735554205E-3</v>
      </c>
      <c r="P39" s="3"/>
      <c r="Q39" s="3"/>
      <c r="R39" s="3"/>
      <c r="S39" s="3"/>
    </row>
    <row r="40" spans="2:19" x14ac:dyDescent="0.25">
      <c r="P40" s="6"/>
      <c r="Q40" s="6"/>
      <c r="R40" s="6"/>
      <c r="S40" s="6"/>
    </row>
    <row r="41" spans="2:19" x14ac:dyDescent="0.25">
      <c r="B41" s="19" t="s">
        <v>77</v>
      </c>
      <c r="D41" s="23">
        <v>60.1</v>
      </c>
      <c r="P41" s="6"/>
      <c r="Q41" s="6"/>
      <c r="R41" s="6"/>
      <c r="S41" s="6"/>
    </row>
    <row r="42" spans="2:19" x14ac:dyDescent="0.25">
      <c r="C42" t="str">
        <f>CONCATENATE($B$41,"-",E42)</f>
        <v>2-propanol-0.0001</v>
      </c>
      <c r="E42" s="31">
        <v>1E-4</v>
      </c>
      <c r="F42">
        <v>1.5E-3</v>
      </c>
      <c r="G42">
        <v>14.9915</v>
      </c>
      <c r="H42" s="29">
        <f>F42/(F42+G42)*100</f>
        <v>1.0004668845461214E-2</v>
      </c>
      <c r="I42" s="10">
        <v>1</v>
      </c>
      <c r="J42" s="10">
        <f>$A$3*I42*H42/100/$D$41*1000</f>
        <v>3.3293407139637986E-2</v>
      </c>
      <c r="K42" s="10">
        <f>$A$3*I42*(1-H42/100)/18.015*1000</f>
        <v>1110.0748857191734</v>
      </c>
      <c r="L42" s="28">
        <f>I42*H42/$D$41*10</f>
        <v>1.6646703569818994E-3</v>
      </c>
      <c r="M42" s="12">
        <f>J42/(J42+K42)</f>
        <v>2.9991137589708467E-5</v>
      </c>
      <c r="P42" s="6"/>
      <c r="Q42" s="6"/>
      <c r="R42" s="6"/>
      <c r="S42" s="6"/>
    </row>
    <row r="43" spans="2:19" x14ac:dyDescent="0.25">
      <c r="C43" t="str">
        <f>CONCATENATE($B$41,"-",E43)</f>
        <v>2-propanol-0.001</v>
      </c>
      <c r="E43" s="6">
        <v>1E-3</v>
      </c>
      <c r="F43" s="6"/>
      <c r="G43" s="6"/>
      <c r="H43" s="28">
        <v>9.9900000000000003E-2</v>
      </c>
      <c r="I43" s="10">
        <v>1</v>
      </c>
      <c r="J43" s="10">
        <f>$A$3*I43*H43/100/$D$41*1000</f>
        <v>0.33244592346089852</v>
      </c>
      <c r="K43" s="10">
        <f>$A$3*I43*(1-H43/100)/18.015*1000</f>
        <v>1109.0768803774631</v>
      </c>
      <c r="L43" s="28">
        <f>I43*H43/$D$41*10</f>
        <v>1.6622296173044927E-2</v>
      </c>
      <c r="M43" s="12">
        <f>J43/(J43+K43)</f>
        <v>2.9966029271573255E-4</v>
      </c>
      <c r="P43" s="3"/>
      <c r="Q43" s="3"/>
      <c r="R43" s="3"/>
      <c r="S43" s="3"/>
    </row>
    <row r="44" spans="2:19" x14ac:dyDescent="0.25">
      <c r="C44" t="str">
        <f>CONCATENATE($B$41,"-",E44)</f>
        <v>2-propanol-0.005</v>
      </c>
      <c r="E44" s="6">
        <v>5.0000000000000001E-3</v>
      </c>
      <c r="F44" s="6"/>
      <c r="G44" s="6"/>
      <c r="H44" s="28">
        <v>0.499</v>
      </c>
      <c r="I44" s="10">
        <v>1</v>
      </c>
      <c r="J44" s="10">
        <f>$A$3*I44*H44/100/$D$41*1000</f>
        <v>1.6605657237936773</v>
      </c>
      <c r="K44" s="10">
        <f>$A$3*I44*(1-H44/100)/18.015*1000</f>
        <v>1104.6461282264779</v>
      </c>
      <c r="L44" s="28">
        <f>I44*H44/$D$41*10</f>
        <v>8.3028286189683859E-2</v>
      </c>
      <c r="M44" s="12">
        <f>J44/(J44+K44)</f>
        <v>1.5009994361186785E-3</v>
      </c>
      <c r="P44" s="3"/>
      <c r="Q44" s="3"/>
      <c r="R44" s="3"/>
      <c r="S44" s="3"/>
    </row>
    <row r="45" spans="2:19" x14ac:dyDescent="0.25">
      <c r="C45" t="str">
        <f>CONCATENATE($B$41,"-",E45)</f>
        <v>2-propanol-0.01</v>
      </c>
      <c r="E45" s="6">
        <v>0.01</v>
      </c>
      <c r="F45" s="6"/>
      <c r="G45" s="6"/>
      <c r="H45" s="28">
        <v>1.004</v>
      </c>
      <c r="I45" s="10">
        <v>1</v>
      </c>
      <c r="J45" s="10">
        <f>$A$3*I45*H45/100/$D$41*1000</f>
        <v>3.3410981697171378</v>
      </c>
      <c r="K45" s="10">
        <f>$A$3*I45*(1-H45/100)/18.015*1000</f>
        <v>1099.0396891479322</v>
      </c>
      <c r="L45" s="28">
        <f>I45*H45/$D$41*10</f>
        <v>0.16705490848585691</v>
      </c>
      <c r="M45" s="12">
        <f>J45/(J45+K45)</f>
        <v>3.0308022492362302E-3</v>
      </c>
      <c r="P45" s="3"/>
      <c r="Q45" s="3"/>
      <c r="R45" s="3"/>
      <c r="S45" s="3"/>
    </row>
    <row r="46" spans="2:19" x14ac:dyDescent="0.25">
      <c r="C46" t="str">
        <f>CONCATENATE($B$41,"-",E46)</f>
        <v>2-propanol-0.03</v>
      </c>
      <c r="E46" s="6">
        <v>0.03</v>
      </c>
      <c r="F46" s="6"/>
      <c r="G46" s="6"/>
      <c r="H46" s="28">
        <v>2.996</v>
      </c>
      <c r="I46" s="10">
        <v>1</v>
      </c>
      <c r="J46" s="10">
        <f>$A$3*I46*H46/100/$D$41*1000</f>
        <v>9.9700499168053263</v>
      </c>
      <c r="K46" s="10">
        <f>$A$3*I46*(1-H46/100)/18.015*1000</f>
        <v>1076.924784901471</v>
      </c>
      <c r="L46" s="28">
        <f>I46*H46/$D$41*10</f>
        <v>0.49850249584026618</v>
      </c>
      <c r="M46" s="12">
        <f>J46/(J46+K46)</f>
        <v>9.1729665073551226E-3</v>
      </c>
      <c r="P46" s="3"/>
      <c r="Q46" s="3"/>
      <c r="R46" s="3"/>
      <c r="S46" s="3"/>
    </row>
    <row r="47" spans="2:19" x14ac:dyDescent="0.25">
      <c r="P47" s="3"/>
      <c r="Q47" s="3"/>
      <c r="R47" s="3"/>
      <c r="S47" s="3"/>
    </row>
    <row r="48" spans="2:19" x14ac:dyDescent="0.25">
      <c r="P48" s="3"/>
      <c r="Q48" s="3"/>
      <c r="R48" s="3"/>
      <c r="S48" s="3"/>
    </row>
    <row r="49" spans="2:19" x14ac:dyDescent="0.25">
      <c r="P49" s="3"/>
      <c r="Q49" s="3"/>
      <c r="R49" s="3"/>
      <c r="S49" s="3"/>
    </row>
    <row r="50" spans="2:19" x14ac:dyDescent="0.25">
      <c r="B50" s="19" t="s">
        <v>71</v>
      </c>
      <c r="D50" s="23">
        <v>62.07</v>
      </c>
      <c r="P50" s="3"/>
      <c r="Q50" s="3"/>
      <c r="R50" s="3"/>
      <c r="S50" s="3"/>
    </row>
    <row r="51" spans="2:19" x14ac:dyDescent="0.25">
      <c r="C51" t="str">
        <f>CONCATENATE($B$50,"-",E51)</f>
        <v>ethylene glycol-0.0001</v>
      </c>
      <c r="E51" s="31">
        <v>1E-4</v>
      </c>
      <c r="F51">
        <v>2.5999999999999999E-3</v>
      </c>
      <c r="G51">
        <v>20.096299999999999</v>
      </c>
      <c r="H51" s="29">
        <f>F51/(F51+G51)*100</f>
        <v>1.2936031325097392E-2</v>
      </c>
      <c r="I51" s="10">
        <v>1</v>
      </c>
      <c r="J51" s="10">
        <f>$A$3*I51*H51/100/$D$50*1000</f>
        <v>4.1682072901876567E-2</v>
      </c>
      <c r="K51" s="10">
        <f>$A$3*I51*(1-H51/100)/18.015*1000</f>
        <v>1110.0423421446005</v>
      </c>
      <c r="L51" s="28">
        <f>I51*H51/$D$50*10</f>
        <v>2.0841036450938281E-3</v>
      </c>
      <c r="M51" s="12">
        <f>J51/(J51+K51)</f>
        <v>3.7548574695738223E-5</v>
      </c>
      <c r="P51" s="3"/>
      <c r="Q51" s="3"/>
      <c r="R51" s="3"/>
      <c r="S51" s="3"/>
    </row>
    <row r="52" spans="2:19" x14ac:dyDescent="0.25">
      <c r="C52" t="str">
        <f>CONCATENATE($B$50,"-",E52)</f>
        <v>ethylene glycol-0.001</v>
      </c>
      <c r="E52" s="6">
        <v>1E-3</v>
      </c>
      <c r="F52" s="6"/>
      <c r="G52" s="6"/>
      <c r="H52" s="28">
        <v>9.9900000000000003E-2</v>
      </c>
      <c r="I52" s="10">
        <v>1</v>
      </c>
      <c r="J52" s="10">
        <f>$A$3*I52*H52/100/$D$50*1000</f>
        <v>0.32189463508941518</v>
      </c>
      <c r="K52" s="10">
        <f>$A$3*I52*(1-H52/100)/18.015*1000</f>
        <v>1109.0768803774631</v>
      </c>
      <c r="L52" s="28">
        <f>I52*H52/$D$50*10</f>
        <v>1.6094731754470758E-2</v>
      </c>
      <c r="M52" s="12">
        <f>J52/(J52+K52)</f>
        <v>2.9015232605225568E-4</v>
      </c>
      <c r="P52" s="12"/>
      <c r="Q52" s="12"/>
      <c r="R52" s="12"/>
      <c r="S52" s="12"/>
    </row>
    <row r="53" spans="2:19" x14ac:dyDescent="0.25">
      <c r="C53" t="str">
        <f>CONCATENATE($B$50,"-",E53)</f>
        <v>ethylene glycol-0.005</v>
      </c>
      <c r="E53" s="6">
        <v>5.0000000000000001E-3</v>
      </c>
      <c r="F53" s="6"/>
      <c r="G53" s="6"/>
      <c r="H53" s="28">
        <v>0.499</v>
      </c>
      <c r="I53" s="10">
        <v>1</v>
      </c>
      <c r="J53" s="10">
        <f>$A$3*I53*H53/100/$D$50*1000</f>
        <v>1.6078620911873691</v>
      </c>
      <c r="K53" s="10">
        <f>$A$3*I53*(1-H53/100)/18.015*1000</f>
        <v>1104.6461282264779</v>
      </c>
      <c r="L53" s="28">
        <f>I53*H53/$D$50*10</f>
        <v>8.0393104559368447E-2</v>
      </c>
      <c r="M53" s="12">
        <f>J53/(J53+K53)</f>
        <v>1.4534294160834303E-3</v>
      </c>
    </row>
    <row r="54" spans="2:19" x14ac:dyDescent="0.25">
      <c r="C54" t="str">
        <f>CONCATENATE($B$50,"-",E54)</f>
        <v>ethylene glycol-0.01</v>
      </c>
      <c r="E54" s="6">
        <v>0.01</v>
      </c>
      <c r="F54" s="6"/>
      <c r="G54" s="6"/>
      <c r="H54" s="28">
        <v>1.018</v>
      </c>
      <c r="I54" s="10">
        <v>1</v>
      </c>
      <c r="J54" s="10">
        <f>$A$3*I54*H54/100/$D$50*1000</f>
        <v>3.2801675527630096</v>
      </c>
      <c r="K54" s="10">
        <f>$A$3*I54*(1-H54/100)/18.015*1000</f>
        <v>1098.8842631140717</v>
      </c>
      <c r="L54" s="28">
        <f>I54*H54/$D$50*10</f>
        <v>0.16400837763815046</v>
      </c>
      <c r="M54" s="12">
        <f>J54/(J54+K54)</f>
        <v>2.9761145084118102E-3</v>
      </c>
    </row>
    <row r="55" spans="2:19" x14ac:dyDescent="0.25">
      <c r="C55" t="str">
        <f>CONCATENATE($B$50,"-",E55)</f>
        <v>ethylene glycol-0.03</v>
      </c>
      <c r="E55" s="6">
        <v>0.03</v>
      </c>
      <c r="F55" s="6"/>
      <c r="G55" s="6"/>
      <c r="H55" s="28">
        <v>3.0019999999999998</v>
      </c>
      <c r="I55" s="10">
        <v>1</v>
      </c>
      <c r="J55" s="10">
        <f>$A$3*I55*H55/100/$D$50*1000</f>
        <v>9.6729498952795225</v>
      </c>
      <c r="K55" s="10">
        <f>$A$3*I55*(1-H55/100)/18.015*1000</f>
        <v>1076.858173744102</v>
      </c>
      <c r="L55" s="28">
        <f>I55*H55/$D$50*10</f>
        <v>0.48364749476397617</v>
      </c>
      <c r="M55" s="12">
        <f>J55/(J55+K55)</f>
        <v>8.9025980800987742E-3</v>
      </c>
    </row>
    <row r="57" spans="2:19" x14ac:dyDescent="0.25">
      <c r="B57" s="19" t="s">
        <v>70</v>
      </c>
      <c r="D57" s="23">
        <v>76.09</v>
      </c>
    </row>
    <row r="58" spans="2:19" x14ac:dyDescent="0.25">
      <c r="C58" t="str">
        <f>CONCATENATE($B$57,"-",E58)</f>
        <v>1,2-propanediol-0.0001</v>
      </c>
      <c r="E58" s="31">
        <v>1E-4</v>
      </c>
      <c r="F58">
        <v>1.1000000000000001E-3</v>
      </c>
      <c r="G58">
        <v>11.004899999999999</v>
      </c>
      <c r="H58" s="29">
        <f>F58/(F58+G58)*100</f>
        <v>9.9945484281301136E-3</v>
      </c>
      <c r="I58" s="10">
        <v>1</v>
      </c>
      <c r="J58" s="10">
        <f>$A$3*I58*H58/100/$D$57*1000</f>
        <v>2.6270333626311242E-2</v>
      </c>
      <c r="K58" s="10">
        <f>$A$3*I58*(1-H58/100)/18.015*1000</f>
        <v>1110.0749980746252</v>
      </c>
      <c r="L58" s="28">
        <f>I58*H58/$D$57*10</f>
        <v>1.3135166813155622E-3</v>
      </c>
      <c r="M58" s="12">
        <f>J58/(J58+K58)</f>
        <v>2.3664808224189908E-5</v>
      </c>
    </row>
    <row r="59" spans="2:19" x14ac:dyDescent="0.25">
      <c r="C59" t="str">
        <f>CONCATENATE($B$57,"-",E59)</f>
        <v>1,2-propanediol-0.001</v>
      </c>
      <c r="E59" s="6">
        <v>1E-3</v>
      </c>
      <c r="F59" s="6"/>
      <c r="G59" s="6"/>
      <c r="H59" s="28">
        <v>9.9879999999999997E-2</v>
      </c>
      <c r="I59" s="10">
        <v>1</v>
      </c>
      <c r="J59" s="10">
        <f>$A$3*I59*H59/100/$D$57*1000</f>
        <v>0.26253121303719273</v>
      </c>
      <c r="K59" s="10">
        <f>$A$3*I59*(1-H59/100)/18.015*1000</f>
        <v>1109.0771024146543</v>
      </c>
      <c r="L59" s="28">
        <f>I59*H59/$D$57*10</f>
        <v>1.312656065185964E-2</v>
      </c>
      <c r="M59" s="12">
        <f>J59/(J59+K59)</f>
        <v>2.3665539847222438E-4</v>
      </c>
    </row>
    <row r="60" spans="2:19" x14ac:dyDescent="0.25">
      <c r="C60" t="str">
        <f>CONCATENATE($B$57,"-",E60)</f>
        <v>1,2-propanediol-0.005</v>
      </c>
      <c r="E60" s="6">
        <v>5.0000000000000001E-3</v>
      </c>
      <c r="F60" s="6"/>
      <c r="G60" s="6"/>
      <c r="H60" s="28">
        <v>0.497</v>
      </c>
      <c r="I60" s="10">
        <v>1</v>
      </c>
      <c r="J60" s="10">
        <f>$A$3*I60*H60/100/$D$57*1000</f>
        <v>1.3063477460901562</v>
      </c>
      <c r="K60" s="10">
        <f>$A$3*I60*(1-H60/100)/18.015*1000</f>
        <v>1104.668331945601</v>
      </c>
      <c r="L60" s="28">
        <f>I60*H60/$D$57*10</f>
        <v>6.5317387304507812E-2</v>
      </c>
      <c r="M60" s="12">
        <f>J60/(J60+K60)</f>
        <v>1.1811732854990157E-3</v>
      </c>
    </row>
    <row r="61" spans="2:19" x14ac:dyDescent="0.25">
      <c r="C61" t="str">
        <f>CONCATENATE($B$57,"-",E61)</f>
        <v>1,2-propanediol-0.01</v>
      </c>
      <c r="E61" s="6">
        <v>0.01</v>
      </c>
      <c r="F61" s="6"/>
      <c r="G61" s="6"/>
      <c r="H61" s="28">
        <v>1.0049999999999999</v>
      </c>
      <c r="I61" s="10">
        <v>1</v>
      </c>
      <c r="J61" s="10">
        <f>$A$3*I61*H61/100/$D$57*1000</f>
        <v>2.6416086213694303</v>
      </c>
      <c r="K61" s="10">
        <f>$A$3*I61*(1-H61/100)/18.015*1000</f>
        <v>1099.0285872883708</v>
      </c>
      <c r="L61" s="28">
        <f>I61*H61/$D$57*10</f>
        <v>0.1320804310684715</v>
      </c>
      <c r="M61" s="12">
        <f>J61/(J61+K61)</f>
        <v>2.3978216268145799E-3</v>
      </c>
    </row>
    <row r="62" spans="2:19" x14ac:dyDescent="0.25">
      <c r="C62" t="str">
        <f>CONCATENATE($B$57,"-",E62)</f>
        <v>1,2-propanediol-0.03</v>
      </c>
      <c r="E62" s="6">
        <v>0.03</v>
      </c>
      <c r="F62" s="6"/>
      <c r="G62" s="6"/>
      <c r="H62" s="28">
        <v>3.0019999999999998</v>
      </c>
      <c r="I62" s="10">
        <v>1</v>
      </c>
      <c r="J62" s="10">
        <f>$A$3*I62*H62/100/$D$57*1000</f>
        <v>7.8906558023393334</v>
      </c>
      <c r="K62" s="10">
        <f>$A$3*I62*(1-H62/100)/18.015*1000</f>
        <v>1076.858173744102</v>
      </c>
      <c r="L62" s="28">
        <f>I62*H62/$D$57*10</f>
        <v>0.39453279011696674</v>
      </c>
      <c r="M62" s="12">
        <f>J62/(J62+K62)</f>
        <v>7.2741777519489004E-3</v>
      </c>
    </row>
    <row r="64" spans="2:19" x14ac:dyDescent="0.25">
      <c r="B64" s="19" t="s">
        <v>72</v>
      </c>
      <c r="D64" s="23">
        <v>76.09</v>
      </c>
    </row>
    <row r="65" spans="2:13" x14ac:dyDescent="0.25">
      <c r="C65" t="str">
        <f>CONCATENATE($B$64,"-",E65)</f>
        <v>1,3-propanediol-0.0001</v>
      </c>
      <c r="E65" s="31">
        <v>1E-4</v>
      </c>
      <c r="F65">
        <v>1.9E-3</v>
      </c>
      <c r="G65">
        <v>18.996500000000001</v>
      </c>
      <c r="H65" s="29">
        <f>F65/(F65+G65)*100</f>
        <v>1.0000842176183258E-2</v>
      </c>
      <c r="I65" s="10">
        <v>1</v>
      </c>
      <c r="J65" s="10">
        <f>$A$3*I65*H65/100/$D$64*1000</f>
        <v>2.6286876530906181E-2</v>
      </c>
      <c r="K65" s="10">
        <f>$A$3*I65*(1-H65/100)/18.015*1000</f>
        <v>1110.0749282023182</v>
      </c>
      <c r="L65" s="28">
        <f>I65*H65/$D$64*10</f>
        <v>1.3143438265453093E-3</v>
      </c>
      <c r="M65" s="12">
        <f>J65/(J65+K65)</f>
        <v>2.3679711519853667E-5</v>
      </c>
    </row>
    <row r="66" spans="2:13" x14ac:dyDescent="0.25">
      <c r="C66" t="str">
        <f>CONCATENATE($B$64,"-",E66)</f>
        <v>1,3-propanediol-0.001</v>
      </c>
      <c r="E66" s="6">
        <v>1E-3</v>
      </c>
      <c r="F66" s="6"/>
      <c r="G66" s="6"/>
      <c r="H66" s="28">
        <v>9.9760000000000001E-2</v>
      </c>
      <c r="I66" s="10">
        <v>1</v>
      </c>
      <c r="J66" s="10">
        <f>$A$3*I66*H66/100/$D$64*1000</f>
        <v>0.26221579708240239</v>
      </c>
      <c r="K66" s="10">
        <f>$A$3*I66*(1-H66/100)/18.015*1000</f>
        <v>1109.0784346378018</v>
      </c>
      <c r="L66" s="28">
        <f>I66*H66/$D$64*10</f>
        <v>1.311078985412012E-2</v>
      </c>
      <c r="M66" s="12">
        <f>J66/(J66+K66)</f>
        <v>2.3637085414620696E-4</v>
      </c>
    </row>
    <row r="67" spans="2:13" x14ac:dyDescent="0.25">
      <c r="C67" t="str">
        <f>CONCATENATE($B$64,"-",E67)</f>
        <v>1,3-propanediol-0.005</v>
      </c>
      <c r="E67" s="6">
        <v>5.0000000000000001E-3</v>
      </c>
      <c r="F67" s="6"/>
      <c r="G67" s="6"/>
      <c r="H67" s="28">
        <v>0.497</v>
      </c>
      <c r="I67" s="10">
        <v>1</v>
      </c>
      <c r="J67" s="10">
        <f>$A$3*I67*H67/100/$D$64*1000</f>
        <v>1.3063477460901562</v>
      </c>
      <c r="K67" s="10">
        <f>$A$3*I67*(1-H67/100)/18.015*1000</f>
        <v>1104.668331945601</v>
      </c>
      <c r="L67" s="28">
        <f>I67*H67/$D$64*10</f>
        <v>6.5317387304507812E-2</v>
      </c>
      <c r="M67" s="12">
        <f>J67/(J67+K67)</f>
        <v>1.1811732854990157E-3</v>
      </c>
    </row>
    <row r="68" spans="2:13" x14ac:dyDescent="0.25">
      <c r="C68" t="str">
        <f>CONCATENATE($B$64,"-",E68)</f>
        <v>1,3-propanediol-0.01</v>
      </c>
      <c r="E68" s="6">
        <v>0.01</v>
      </c>
      <c r="F68" s="6"/>
      <c r="G68" s="6"/>
      <c r="H68" s="28">
        <v>1.0029999999999999</v>
      </c>
      <c r="I68" s="10">
        <v>1</v>
      </c>
      <c r="J68" s="10">
        <f>$A$3*I68*H68/100/$D$64*1000</f>
        <v>2.636351688789591</v>
      </c>
      <c r="K68" s="10">
        <f>$A$3*I68*(1-H68/100)/18.015*1000</f>
        <v>1099.0507910074937</v>
      </c>
      <c r="L68" s="28">
        <f>I68*H68/$D$64*10</f>
        <v>0.13181758443947955</v>
      </c>
      <c r="M68" s="12">
        <f>J68/(J68+K68)</f>
        <v>2.3930130312107938E-3</v>
      </c>
    </row>
    <row r="69" spans="2:13" x14ac:dyDescent="0.25">
      <c r="C69" t="str">
        <f>CONCATENATE($B$64,"-",E69)</f>
        <v>1,3-propanediol-0.03</v>
      </c>
      <c r="E69" s="6">
        <v>0.03</v>
      </c>
      <c r="F69" s="6"/>
      <c r="G69" s="6"/>
      <c r="H69" s="28">
        <v>3.0049999999999999</v>
      </c>
      <c r="I69" s="10">
        <v>1</v>
      </c>
      <c r="J69" s="10">
        <f>$A$3*I69*H69/100/$D$64*1000</f>
        <v>7.8985412012090928</v>
      </c>
      <c r="K69" s="10">
        <f>$A$3*I69*(1-H69/100)/18.015*1000</f>
        <v>1076.8248681654177</v>
      </c>
      <c r="L69" s="28">
        <f>I69*H69/$D$64*10</f>
        <v>0.39492706006045475</v>
      </c>
      <c r="M69" s="12">
        <f>J69/(J69+K69)</f>
        <v>7.2816177220892415E-3</v>
      </c>
    </row>
    <row r="71" spans="2:13" x14ac:dyDescent="0.25">
      <c r="B71" s="19" t="s">
        <v>103</v>
      </c>
      <c r="D71" s="25">
        <v>74.08</v>
      </c>
    </row>
    <row r="72" spans="2:13" x14ac:dyDescent="0.25">
      <c r="C72" t="str">
        <f>CONCATENATE($B$71,"-",E72)</f>
        <v>hydroxy acetone-0.0001</v>
      </c>
      <c r="E72" s="31">
        <v>1E-4</v>
      </c>
      <c r="F72">
        <v>1.9E-3</v>
      </c>
      <c r="G72">
        <v>19.017900000000001</v>
      </c>
      <c r="H72" s="29">
        <f>F72/(F72+G72)*100</f>
        <v>9.9895897958969075E-3</v>
      </c>
      <c r="I72" s="10">
        <v>1</v>
      </c>
      <c r="J72" s="10">
        <f>$A$3*I72*H72/100/$D$71*1000</f>
        <v>2.6969734870132045E-2</v>
      </c>
      <c r="K72" s="10">
        <f>$A$3*I72*(1-H72/100)/18.015*1000</f>
        <v>1110.075053124664</v>
      </c>
      <c r="L72" s="28">
        <f>I72*H72/$D$71*10</f>
        <v>1.3484867435066021E-3</v>
      </c>
      <c r="M72" s="12">
        <f>J72/(J72+K72)</f>
        <v>2.4294825443755308E-5</v>
      </c>
    </row>
    <row r="73" spans="2:13" x14ac:dyDescent="0.25">
      <c r="C73" t="str">
        <f t="shared" ref="C73:C76" si="11">CONCATENATE($B$71,"-",E73)</f>
        <v>hydroxy acetone-0.001</v>
      </c>
      <c r="E73" s="6">
        <v>1E-3</v>
      </c>
      <c r="F73">
        <v>1.78E-2</v>
      </c>
      <c r="G73">
        <v>17.784400000000002</v>
      </c>
      <c r="H73" s="29">
        <f t="shared" ref="H73:H76" si="12">F73/(F73+G73)*100</f>
        <v>9.998764197683431E-2</v>
      </c>
      <c r="I73" s="10">
        <v>1</v>
      </c>
      <c r="J73" s="10">
        <f>$A$3*I73*H73/100/$D$71*1000</f>
        <v>0.26994503773443385</v>
      </c>
      <c r="K73" s="10">
        <f>$A$3*I73*(1-H73/100)/18.015*1000</f>
        <v>1109.0759073885445</v>
      </c>
      <c r="L73" s="28">
        <f>I73*H73/$D$71*10</f>
        <v>1.3497251886721694E-2</v>
      </c>
      <c r="M73" s="12">
        <f>J73/(J73+K73)</f>
        <v>2.4333713164747503E-4</v>
      </c>
    </row>
    <row r="74" spans="2:13" x14ac:dyDescent="0.25">
      <c r="C74" t="str">
        <f t="shared" si="11"/>
        <v>hydroxy acetone-0.005</v>
      </c>
      <c r="E74" s="6">
        <v>5.0000000000000001E-3</v>
      </c>
      <c r="F74">
        <v>2.6499999999999999E-2</v>
      </c>
      <c r="G74">
        <v>5.2793000000000001</v>
      </c>
      <c r="H74" s="29">
        <f t="shared" si="12"/>
        <v>0.49945342832372114</v>
      </c>
      <c r="I74" s="10">
        <v>1</v>
      </c>
      <c r="J74" s="10">
        <f>$A$3*I74*H74/100/$D$71*1000</f>
        <v>1.3484163831633942</v>
      </c>
      <c r="K74" s="10">
        <f>$A$3*I74*(1-H74/100)/18.015*1000</f>
        <v>1104.6410943289068</v>
      </c>
      <c r="L74" s="28">
        <f>I74*H74/$D$71*10</f>
        <v>6.7420819158169706E-2</v>
      </c>
      <c r="M74" s="12">
        <f>J74/(J74+K74)</f>
        <v>1.219194549408739E-3</v>
      </c>
    </row>
    <row r="75" spans="2:13" x14ac:dyDescent="0.25">
      <c r="C75" t="str">
        <f t="shared" si="11"/>
        <v>hydroxy acetone-0.01</v>
      </c>
      <c r="E75" s="6">
        <v>0.01</v>
      </c>
      <c r="F75">
        <v>6.9099999999999995E-2</v>
      </c>
      <c r="G75">
        <v>6.8371000000000004</v>
      </c>
      <c r="H75" s="29">
        <f t="shared" si="12"/>
        <v>1.000550230227911</v>
      </c>
      <c r="I75" s="10">
        <v>1</v>
      </c>
      <c r="J75" s="10">
        <f>$A$3*I75*H75/100/$D$71*1000</f>
        <v>2.7012695200537555</v>
      </c>
      <c r="K75" s="10">
        <f>$A$3*I75*(1-H75/100)/18.015*1000</f>
        <v>1099.0779880074613</v>
      </c>
      <c r="L75" s="28">
        <f>I75*H75/$D$71*10</f>
        <v>0.13506347600268778</v>
      </c>
      <c r="M75" s="12">
        <f>J75/(J75+K75)</f>
        <v>2.4517338673770558E-3</v>
      </c>
    </row>
    <row r="76" spans="2:13" x14ac:dyDescent="0.25">
      <c r="C76" t="str">
        <f t="shared" si="11"/>
        <v>hydroxy acetone-0.03</v>
      </c>
      <c r="E76" s="6">
        <v>0.03</v>
      </c>
      <c r="F76">
        <v>0.19739999999999999</v>
      </c>
      <c r="G76">
        <v>6.3295000000000003</v>
      </c>
      <c r="H76" s="29">
        <f t="shared" si="12"/>
        <v>3.0244066861756727</v>
      </c>
      <c r="I76" s="10">
        <v>1</v>
      </c>
      <c r="J76" s="10">
        <f>$A$3*I76*H76/100/$D$71*1000</f>
        <v>8.1652448330876695</v>
      </c>
      <c r="K76" s="10">
        <f>$A$3*I76*(1-H76/100)/18.015*1000</f>
        <v>1076.6094178609417</v>
      </c>
      <c r="L76" s="28">
        <f>I76*H76/$D$71*10</f>
        <v>0.40826224165438346</v>
      </c>
      <c r="M76" s="12">
        <f>J76/(J76+K76)</f>
        <v>7.5271345412966676E-3</v>
      </c>
    </row>
    <row r="78" spans="2:13" x14ac:dyDescent="0.25">
      <c r="B78" s="19" t="s">
        <v>104</v>
      </c>
      <c r="D78" s="25">
        <v>46.03</v>
      </c>
    </row>
    <row r="79" spans="2:13" x14ac:dyDescent="0.25">
      <c r="C79" t="str">
        <f>CONCATENATE($B$78,"-",E79)</f>
        <v>formic acid-0.0001</v>
      </c>
      <c r="E79" s="31">
        <v>1E-4</v>
      </c>
      <c r="F79">
        <v>2.7000000000000001E-3</v>
      </c>
      <c r="G79">
        <v>22.3414</v>
      </c>
      <c r="H79" s="29">
        <f>F79/(F79+G79)*100</f>
        <v>1.2083726800363407E-2</v>
      </c>
      <c r="I79" s="10">
        <v>1</v>
      </c>
      <c r="J79" s="10">
        <f>$A$3*I79*H79/100/$D$78*1000</f>
        <v>5.2503701066102137E-2</v>
      </c>
      <c r="K79" s="10">
        <f>$A$3*I79*(1-H79/100)/18.015*1000</f>
        <v>1110.0518043097379</v>
      </c>
      <c r="L79" s="28">
        <f>I79*H79/$D$78*10</f>
        <v>2.6251850533051068E-3</v>
      </c>
      <c r="M79" s="12">
        <f>J79/(J79+K79)</f>
        <v>4.7296187112527759E-5</v>
      </c>
    </row>
    <row r="80" spans="2:13" x14ac:dyDescent="0.25">
      <c r="C80" t="str">
        <f t="shared" ref="C80:C83" si="13">CONCATENATE($B$78,"-",E80)</f>
        <v>formic acid-0.001</v>
      </c>
      <c r="E80" s="6">
        <v>1E-3</v>
      </c>
      <c r="F80">
        <v>1.6400000000000001E-2</v>
      </c>
      <c r="G80">
        <v>16.372399999999999</v>
      </c>
      <c r="H80" s="29">
        <f t="shared" ref="H80:H83" si="14">F80/(F80+G80)*100</f>
        <v>0.10006833935370497</v>
      </c>
      <c r="I80" s="10">
        <v>1</v>
      </c>
      <c r="J80" s="10">
        <f>$A$3*I80*H80/100/$D$78*1000</f>
        <v>0.43479617359854433</v>
      </c>
      <c r="K80" s="10">
        <f>$A$3*I80*(1-H80/100)/18.015*1000</f>
        <v>1109.0750114975995</v>
      </c>
      <c r="L80" s="28">
        <f>I80*H80/$D$78*10</f>
        <v>2.1739808679927215E-2</v>
      </c>
      <c r="M80" s="12">
        <f>J80/(J80+K80)</f>
        <v>3.9188132506116224E-4</v>
      </c>
    </row>
    <row r="81" spans="2:13" x14ac:dyDescent="0.25">
      <c r="C81" t="str">
        <f t="shared" si="13"/>
        <v>formic acid-0.005</v>
      </c>
      <c r="E81" s="6">
        <v>5.0000000000000001E-3</v>
      </c>
      <c r="F81">
        <v>2.3E-2</v>
      </c>
      <c r="G81">
        <v>4.5510999999999999</v>
      </c>
      <c r="H81" s="29">
        <f t="shared" si="14"/>
        <v>0.50283115804201928</v>
      </c>
      <c r="I81" s="10">
        <v>1</v>
      </c>
      <c r="J81" s="10">
        <f>$A$3*I81*H81/100/$D$78*1000</f>
        <v>2.1847975582968462</v>
      </c>
      <c r="K81" s="10">
        <f>$A$3*I81*(1-H81/100)/18.015*1000</f>
        <v>1104.6035952479376</v>
      </c>
      <c r="L81" s="28">
        <f>I81*H81/$D$78*10</f>
        <v>0.10923987791484234</v>
      </c>
      <c r="M81" s="12">
        <f>J81/(J81+K81)</f>
        <v>1.9739975342145991E-3</v>
      </c>
    </row>
    <row r="82" spans="2:13" x14ac:dyDescent="0.25">
      <c r="C82" t="str">
        <f t="shared" si="13"/>
        <v>formic acid-0.01</v>
      </c>
      <c r="E82" s="6">
        <v>0.01</v>
      </c>
      <c r="F82">
        <v>6.2899999999999998E-2</v>
      </c>
      <c r="G82">
        <v>6.2217000000000002</v>
      </c>
      <c r="H82" s="29">
        <f t="shared" si="14"/>
        <v>1.0008592432294814</v>
      </c>
      <c r="I82" s="10">
        <v>1</v>
      </c>
      <c r="J82" s="10">
        <f>$A$3*I82*H82/100/$D$78*1000</f>
        <v>4.3487258015619439</v>
      </c>
      <c r="K82" s="10">
        <f>$A$3*I82*(1-H82/100)/18.015*1000</f>
        <v>1099.0745573885154</v>
      </c>
      <c r="L82" s="28">
        <f>I82*H82/$D$78*10</f>
        <v>0.21743629007809717</v>
      </c>
      <c r="M82" s="12">
        <f>J82/(J82+K82)</f>
        <v>3.9411220225383141E-3</v>
      </c>
    </row>
    <row r="83" spans="2:13" x14ac:dyDescent="0.25">
      <c r="C83" t="str">
        <f t="shared" si="13"/>
        <v>formic acid-0.03</v>
      </c>
      <c r="E83" s="6">
        <v>0.03</v>
      </c>
      <c r="F83">
        <v>0.19600000000000001</v>
      </c>
      <c r="G83">
        <v>6.3555000000000001</v>
      </c>
      <c r="H83" s="29">
        <f t="shared" si="14"/>
        <v>2.9916812943600704</v>
      </c>
      <c r="I83" s="10">
        <v>1</v>
      </c>
      <c r="J83" s="10">
        <f>$A$3*I83*H83/100/$D$78*1000</f>
        <v>12.998832476037672</v>
      </c>
      <c r="K83" s="10">
        <f>$A$3*I83*(1-H83/100)/18.015*1000</f>
        <v>1076.9727305649728</v>
      </c>
      <c r="L83" s="28">
        <f>I83*H83/$D$78*10</f>
        <v>0.64994162380188358</v>
      </c>
      <c r="M83" s="12">
        <f>J83/(J83+K83)</f>
        <v>1.1925845514511452E-2</v>
      </c>
    </row>
    <row r="85" spans="2:13" x14ac:dyDescent="0.25">
      <c r="B85" s="116"/>
    </row>
    <row r="86" spans="2:13" x14ac:dyDescent="0.25">
      <c r="B86" s="116"/>
      <c r="E86" s="31"/>
      <c r="I86" s="10"/>
      <c r="J86" s="10"/>
      <c r="K86" s="10"/>
      <c r="L86" s="110"/>
      <c r="M86" s="12"/>
    </row>
    <row r="87" spans="2:13" x14ac:dyDescent="0.25">
      <c r="B87" s="116"/>
      <c r="E87" s="6"/>
      <c r="I87" s="10"/>
      <c r="J87" s="10"/>
      <c r="K87" s="10"/>
      <c r="L87" s="110"/>
      <c r="M87" s="12"/>
    </row>
    <row r="88" spans="2:13" x14ac:dyDescent="0.25">
      <c r="B88" s="116"/>
      <c r="E88" s="6"/>
      <c r="I88" s="10"/>
      <c r="J88" s="10"/>
      <c r="K88" s="10"/>
      <c r="L88" s="110"/>
      <c r="M88" s="12"/>
    </row>
    <row r="89" spans="2:13" x14ac:dyDescent="0.25">
      <c r="B89" s="116"/>
      <c r="E89" s="6"/>
      <c r="I89" s="10"/>
      <c r="J89" s="10"/>
      <c r="K89" s="10"/>
      <c r="L89" s="110"/>
      <c r="M89" s="12"/>
    </row>
    <row r="90" spans="2:13" x14ac:dyDescent="0.25">
      <c r="B90" s="116"/>
      <c r="E90" s="6"/>
      <c r="I90" s="10"/>
      <c r="J90" s="10"/>
      <c r="K90" s="10"/>
      <c r="L90" s="110"/>
      <c r="M90" s="12"/>
    </row>
    <row r="92" spans="2:13" x14ac:dyDescent="0.25">
      <c r="B92" s="116"/>
    </row>
    <row r="93" spans="2:13" x14ac:dyDescent="0.25">
      <c r="B93" s="116"/>
      <c r="E93" s="31"/>
      <c r="I93" s="10"/>
      <c r="J93" s="10"/>
      <c r="K93" s="10"/>
      <c r="L93" s="110"/>
      <c r="M93" s="12"/>
    </row>
    <row r="94" spans="2:13" x14ac:dyDescent="0.25">
      <c r="B94" s="116"/>
      <c r="E94" s="6"/>
      <c r="I94" s="10"/>
      <c r="J94" s="10"/>
      <c r="K94" s="10"/>
      <c r="L94" s="110"/>
      <c r="M94" s="12"/>
    </row>
    <row r="95" spans="2:13" x14ac:dyDescent="0.25">
      <c r="B95" s="116"/>
      <c r="E95" s="6"/>
      <c r="I95" s="10"/>
      <c r="J95" s="10"/>
      <c r="K95" s="10"/>
      <c r="L95" s="110"/>
      <c r="M95" s="12"/>
    </row>
    <row r="96" spans="2:13" x14ac:dyDescent="0.25">
      <c r="B96" s="116"/>
      <c r="E96" s="6"/>
      <c r="I96" s="10"/>
      <c r="J96" s="10"/>
      <c r="K96" s="10"/>
      <c r="L96" s="110"/>
      <c r="M96" s="12"/>
    </row>
    <row r="97" spans="2:13" x14ac:dyDescent="0.25">
      <c r="B97" s="116"/>
      <c r="E97" s="6"/>
      <c r="I97" s="10"/>
      <c r="J97" s="10"/>
      <c r="K97" s="10"/>
      <c r="L97" s="110"/>
      <c r="M97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K54"/>
  <sheetViews>
    <sheetView topLeftCell="A37" zoomScaleNormal="100" workbookViewId="0">
      <selection activeCell="O25" sqref="O25"/>
    </sheetView>
  </sheetViews>
  <sheetFormatPr defaultColWidth="9" defaultRowHeight="15.75" x14ac:dyDescent="0.25"/>
  <cols>
    <col min="1" max="1" width="7.875" style="35" bestFit="1" customWidth="1"/>
    <col min="2" max="2" width="10.125" style="3" bestFit="1" customWidth="1"/>
    <col min="3" max="3" width="9.25" style="3" bestFit="1" customWidth="1"/>
    <col min="4" max="4" width="16" style="8" bestFit="1" customWidth="1"/>
    <col min="5" max="5" width="4.625" style="8" bestFit="1" customWidth="1"/>
    <col min="6" max="6" width="9.25" style="28" bestFit="1" customWidth="1"/>
    <col min="7" max="7" width="9.25" style="110" customWidth="1"/>
    <col min="8" max="8" width="11.25" style="3" bestFit="1" customWidth="1"/>
    <col min="9" max="9" width="9.875" style="3" bestFit="1" customWidth="1"/>
    <col min="10" max="10" width="9.875" style="114" customWidth="1"/>
    <col min="11" max="11" width="7.375" style="3" bestFit="1" customWidth="1"/>
    <col min="12" max="12" width="9" style="3"/>
    <col min="13" max="13" width="7.875" style="35" bestFit="1" customWidth="1"/>
    <col min="14" max="14" width="10.125" style="3" bestFit="1" customWidth="1"/>
    <col min="15" max="15" width="9.25" style="3" bestFit="1" customWidth="1"/>
    <col min="16" max="16" width="13.125" style="8" bestFit="1" customWidth="1"/>
    <col min="17" max="17" width="4.625" style="8" bestFit="1" customWidth="1"/>
    <col min="18" max="18" width="8.75" style="28" bestFit="1" customWidth="1"/>
    <col min="19" max="19" width="7.875" style="3" customWidth="1"/>
    <col min="20" max="20" width="12.625" style="3" bestFit="1" customWidth="1"/>
    <col min="21" max="21" width="8" style="3" bestFit="1" customWidth="1"/>
    <col min="22" max="22" width="9.875" style="114" customWidth="1"/>
    <col min="23" max="23" width="7.375" style="3" bestFit="1" customWidth="1"/>
    <col min="24" max="25" width="9" style="3"/>
    <col min="26" max="26" width="7.875" style="35" bestFit="1" customWidth="1"/>
    <col min="27" max="27" width="10.125" style="3" bestFit="1" customWidth="1"/>
    <col min="28" max="28" width="9.25" style="3" bestFit="1" customWidth="1"/>
    <col min="29" max="29" width="13.125" style="8" bestFit="1" customWidth="1"/>
    <col min="30" max="30" width="4.625" style="8" bestFit="1" customWidth="1"/>
    <col min="31" max="31" width="8.75" style="28" bestFit="1" customWidth="1"/>
    <col min="32" max="32" width="7.875" style="3" customWidth="1"/>
    <col min="33" max="33" width="12.625" style="3" bestFit="1" customWidth="1"/>
    <col min="34" max="34" width="8" style="3" bestFit="1" customWidth="1"/>
    <col min="35" max="35" width="9.875" style="114" customWidth="1"/>
    <col min="36" max="36" width="7.375" style="3" bestFit="1" customWidth="1"/>
    <col min="37" max="38" width="9" style="3"/>
    <col min="39" max="39" width="7.875" style="35" bestFit="1" customWidth="1"/>
    <col min="40" max="40" width="10.125" style="3" bestFit="1" customWidth="1"/>
    <col min="41" max="41" width="9.25" style="3" bestFit="1" customWidth="1"/>
    <col min="42" max="42" width="13.125" style="8" bestFit="1" customWidth="1"/>
    <col min="43" max="43" width="4.625" style="8" bestFit="1" customWidth="1"/>
    <col min="44" max="44" width="8.75" style="28" bestFit="1" customWidth="1"/>
    <col min="45" max="45" width="7.875" style="3" customWidth="1"/>
    <col min="46" max="46" width="12.625" style="3" bestFit="1" customWidth="1"/>
    <col min="47" max="47" width="10.75" style="44" bestFit="1" customWidth="1"/>
    <col min="48" max="48" width="9.875" style="114" customWidth="1"/>
    <col min="49" max="49" width="7.375" style="3" bestFit="1" customWidth="1"/>
    <col min="50" max="51" width="9" style="3"/>
    <col min="52" max="52" width="7.875" style="40" bestFit="1" customWidth="1"/>
    <col min="53" max="53" width="10.125" style="3" bestFit="1" customWidth="1"/>
    <col min="54" max="54" width="9.25" style="3" bestFit="1" customWidth="1"/>
    <col min="55" max="55" width="13.125" style="8" bestFit="1" customWidth="1"/>
    <col min="56" max="56" width="4.625" style="8" bestFit="1" customWidth="1"/>
    <col min="57" max="57" width="8.75" style="28" bestFit="1" customWidth="1"/>
    <col min="58" max="58" width="9" style="3"/>
    <col min="59" max="59" width="12.625" style="3" bestFit="1" customWidth="1"/>
    <col min="60" max="60" width="8" style="3" bestFit="1" customWidth="1"/>
    <col min="61" max="61" width="9.875" style="114" customWidth="1"/>
    <col min="62" max="62" width="7.375" style="3" bestFit="1" customWidth="1"/>
    <col min="63" max="64" width="9" style="3"/>
    <col min="65" max="65" width="7.875" style="35" bestFit="1" customWidth="1"/>
    <col min="66" max="66" width="10.125" style="3" bestFit="1" customWidth="1"/>
    <col min="67" max="67" width="9.25" style="3" bestFit="1" customWidth="1"/>
    <col min="68" max="68" width="13.125" style="8" bestFit="1" customWidth="1"/>
    <col min="69" max="69" width="4.625" style="8" bestFit="1" customWidth="1"/>
    <col min="70" max="70" width="8.75" style="28" bestFit="1" customWidth="1"/>
    <col min="71" max="71" width="7.875" style="3" customWidth="1"/>
    <col min="72" max="72" width="12.625" style="3" bestFit="1" customWidth="1"/>
    <col min="73" max="73" width="8" style="3" bestFit="1" customWidth="1"/>
    <col min="74" max="74" width="9.875" style="114" customWidth="1"/>
    <col min="75" max="75" width="7.375" style="3" bestFit="1" customWidth="1"/>
    <col min="76" max="77" width="9" style="3"/>
    <col min="78" max="78" width="7.875" style="35" bestFit="1" customWidth="1"/>
    <col min="79" max="79" width="10.125" style="3" bestFit="1" customWidth="1"/>
    <col min="80" max="80" width="9.25" style="3" bestFit="1" customWidth="1"/>
    <col min="81" max="81" width="13.125" style="8" bestFit="1" customWidth="1"/>
    <col min="82" max="82" width="4.625" style="8" bestFit="1" customWidth="1"/>
    <col min="83" max="83" width="8.75" style="28" bestFit="1" customWidth="1"/>
    <col min="84" max="84" width="7.875" style="3" customWidth="1"/>
    <col min="85" max="85" width="12.625" style="3" bestFit="1" customWidth="1"/>
    <col min="86" max="86" width="8" style="3" bestFit="1" customWidth="1"/>
    <col min="87" max="87" width="9.875" style="114" customWidth="1"/>
    <col min="88" max="88" width="7.375" style="3" bestFit="1" customWidth="1"/>
    <col min="89" max="90" width="9" style="3"/>
    <col min="91" max="91" width="7.875" style="35" bestFit="1" customWidth="1"/>
    <col min="92" max="92" width="10.125" style="3" bestFit="1" customWidth="1"/>
    <col min="93" max="93" width="9.25" style="3" bestFit="1" customWidth="1"/>
    <col min="94" max="94" width="13.125" style="8" bestFit="1" customWidth="1"/>
    <col min="95" max="95" width="4.625" style="8" bestFit="1" customWidth="1"/>
    <col min="96" max="96" width="8.75" style="28" bestFit="1" customWidth="1"/>
    <col min="97" max="97" width="7.875" style="3" customWidth="1"/>
    <col min="98" max="98" width="12.625" style="3" bestFit="1" customWidth="1"/>
    <col min="99" max="99" width="8" style="3" bestFit="1" customWidth="1"/>
    <col min="100" max="100" width="9.875" style="114" customWidth="1"/>
    <col min="101" max="101" width="7.375" style="3" bestFit="1" customWidth="1"/>
    <col min="102" max="103" width="9" style="3"/>
    <col min="104" max="104" width="7.875" style="35" bestFit="1" customWidth="1"/>
    <col min="105" max="105" width="10.125" style="3" bestFit="1" customWidth="1"/>
    <col min="106" max="106" width="9.25" style="3" bestFit="1" customWidth="1"/>
    <col min="107" max="107" width="13.125" style="8" bestFit="1" customWidth="1"/>
    <col min="108" max="108" width="4.625" style="8" bestFit="1" customWidth="1"/>
    <col min="109" max="109" width="8.75" style="28" bestFit="1" customWidth="1"/>
    <col min="110" max="110" width="7.875" style="3" customWidth="1"/>
    <col min="111" max="111" width="12.625" style="3" bestFit="1" customWidth="1"/>
    <col min="112" max="112" width="8" style="3" bestFit="1" customWidth="1"/>
    <col min="113" max="113" width="9.875" style="114" customWidth="1"/>
    <col min="114" max="114" width="7.375" style="3" bestFit="1" customWidth="1"/>
    <col min="115" max="117" width="9" style="3"/>
    <col min="118" max="118" width="10.125" style="3" bestFit="1" customWidth="1"/>
    <col min="119" max="123" width="9" style="3"/>
    <col min="124" max="124" width="12.625" style="3" bestFit="1" customWidth="1"/>
    <col min="125" max="125" width="9" style="3"/>
    <col min="126" max="126" width="9.875" style="114" customWidth="1"/>
    <col min="127" max="130" width="9" style="3"/>
    <col min="131" max="131" width="10.125" style="3" bestFit="1" customWidth="1"/>
    <col min="132" max="136" width="9" style="3"/>
    <col min="137" max="137" width="12.625" style="3" bestFit="1" customWidth="1"/>
    <col min="138" max="138" width="9" style="3"/>
    <col min="139" max="139" width="9.875" style="114" customWidth="1"/>
    <col min="140" max="16384" width="9" style="3"/>
  </cols>
  <sheetData>
    <row r="1" spans="1:141" x14ac:dyDescent="0.25">
      <c r="A1" s="32" t="s">
        <v>69</v>
      </c>
      <c r="D1" s="16"/>
      <c r="E1" s="11"/>
      <c r="H1" s="1" t="s">
        <v>4</v>
      </c>
      <c r="I1" s="10">
        <f>AVERAGE(I21:I30)</f>
        <v>12.8887</v>
      </c>
      <c r="J1" s="10"/>
      <c r="K1" s="14">
        <f>AVERAGE(K21:K30)</f>
        <v>4.9198418937963463E-3</v>
      </c>
      <c r="M1" s="32" t="s">
        <v>74</v>
      </c>
      <c r="P1" s="16"/>
      <c r="Q1" s="11"/>
      <c r="T1" s="1" t="s">
        <v>4</v>
      </c>
      <c r="U1" s="10">
        <f>AVERAGE(U21:U30)</f>
        <v>18.508599999999998</v>
      </c>
      <c r="V1" s="10"/>
      <c r="W1" s="14">
        <f>AVERAGE(W21:W30)</f>
        <v>1.2407897086696273E-2</v>
      </c>
      <c r="Z1" s="32" t="s">
        <v>75</v>
      </c>
      <c r="AC1" s="16"/>
      <c r="AD1" s="11"/>
      <c r="AG1" s="1" t="s">
        <v>4</v>
      </c>
      <c r="AH1" s="10">
        <f>AVERAGE(AH21:AH30)</f>
        <v>20.718899999999998</v>
      </c>
      <c r="AI1" s="10"/>
      <c r="AJ1" s="14">
        <f>AVERAGE(AJ21:AJ30)</f>
        <v>7.0143684331302452E-3</v>
      </c>
      <c r="AM1" s="32" t="s">
        <v>76</v>
      </c>
      <c r="AP1" s="16"/>
      <c r="AQ1" s="11"/>
      <c r="AT1" s="1" t="s">
        <v>4</v>
      </c>
      <c r="AU1" s="44">
        <f>AVERAGE(AU21:AU30)</f>
        <v>22.476900000000004</v>
      </c>
      <c r="AV1" s="10"/>
      <c r="AW1" s="14">
        <f>AVERAGE(AW21:AW30)</f>
        <v>9.5041590213145073E-3</v>
      </c>
      <c r="AZ1" s="37" t="s">
        <v>71</v>
      </c>
      <c r="BC1" s="16"/>
      <c r="BD1" s="11"/>
      <c r="BG1" s="1" t="s">
        <v>4</v>
      </c>
      <c r="BH1" s="10">
        <f>AVERAGE(BH21:BH30)</f>
        <v>15.638900000000001</v>
      </c>
      <c r="BI1" s="10"/>
      <c r="BJ1" s="14">
        <f>AVERAGE(BJ21:BJ30)</f>
        <v>1.1621560474573325E-2</v>
      </c>
      <c r="BM1" s="32" t="s">
        <v>73</v>
      </c>
      <c r="BP1" s="16"/>
      <c r="BQ1" s="11"/>
      <c r="BT1" s="1" t="s">
        <v>4</v>
      </c>
      <c r="BU1" s="10">
        <f>AVERAGE(BU21:BU30)</f>
        <v>16.896799999999999</v>
      </c>
      <c r="BV1" s="10"/>
      <c r="BW1" s="14">
        <f>AVERAGE(BW21:BW30)</f>
        <v>8.0825126296272462E-3</v>
      </c>
      <c r="BZ1" s="43" t="s">
        <v>77</v>
      </c>
      <c r="CC1" s="16"/>
      <c r="CD1" s="11"/>
      <c r="CG1" s="1" t="s">
        <v>4</v>
      </c>
      <c r="CH1" s="10">
        <f>AVERAGE(CH21:CH30)</f>
        <v>22.314800000000002</v>
      </c>
      <c r="CI1" s="10"/>
      <c r="CJ1" s="14">
        <f>AVERAGE(CJ21:CJ30)</f>
        <v>4.9555400139874072E-3</v>
      </c>
      <c r="CM1" s="43" t="s">
        <v>70</v>
      </c>
      <c r="CP1" s="16"/>
      <c r="CQ1" s="11"/>
      <c r="CT1" s="1" t="s">
        <v>4</v>
      </c>
      <c r="CU1" s="10">
        <f>AVERAGE(CU21:CU30)</f>
        <v>16.320900000000002</v>
      </c>
      <c r="CV1" s="10"/>
      <c r="CW1" s="14">
        <f>AVERAGE(CW21:CW30)</f>
        <v>9.3695042294043678E-3</v>
      </c>
      <c r="CZ1" s="43" t="s">
        <v>72</v>
      </c>
      <c r="DC1" s="16"/>
      <c r="DD1" s="11"/>
      <c r="DG1" s="1" t="s">
        <v>4</v>
      </c>
      <c r="DH1" s="10">
        <f>AVERAGE(DH21:DH30)</f>
        <v>16.899400000000004</v>
      </c>
      <c r="DI1" s="10"/>
      <c r="DJ1" s="14">
        <f>AVERAGE(DJ21:DJ30)</f>
        <v>6.6174668566644241E-3</v>
      </c>
      <c r="DM1" s="43" t="s">
        <v>103</v>
      </c>
      <c r="DP1" s="16"/>
      <c r="DQ1" s="11"/>
      <c r="DR1" s="28"/>
      <c r="DT1" s="1" t="s">
        <v>4</v>
      </c>
      <c r="DU1" s="10">
        <f>AVERAGE(DU21:DU30)</f>
        <v>17.120800000000003</v>
      </c>
      <c r="DV1" s="10"/>
      <c r="DW1" s="14">
        <f>AVERAGE(DW21:DW30)</f>
        <v>3.9502289971188763E-3</v>
      </c>
      <c r="DZ1" s="43" t="s">
        <v>104</v>
      </c>
      <c r="EC1" s="16"/>
      <c r="ED1" s="11"/>
      <c r="EE1" s="28"/>
      <c r="EG1" s="1" t="s">
        <v>4</v>
      </c>
      <c r="EH1" s="10">
        <f>AVERAGE(EH21:EH30)</f>
        <v>13.687199999999999</v>
      </c>
      <c r="EI1" s="10"/>
      <c r="EJ1" s="14">
        <f>AVERAGE(EJ21:EJ30)</f>
        <v>1.3701860475607321E-3</v>
      </c>
    </row>
    <row r="2" spans="1:141" s="114" customFormat="1" x14ac:dyDescent="0.25">
      <c r="A2" s="32"/>
      <c r="D2" s="16"/>
      <c r="E2" s="11"/>
      <c r="F2" s="110"/>
      <c r="G2" s="110"/>
      <c r="H2" s="3" t="s">
        <v>59</v>
      </c>
      <c r="I2" s="10" t="s">
        <v>58</v>
      </c>
      <c r="J2" s="10"/>
      <c r="K2" s="14"/>
      <c r="M2" s="32"/>
      <c r="P2" s="16"/>
      <c r="Q2" s="11"/>
      <c r="R2" s="110"/>
      <c r="T2" s="3" t="s">
        <v>59</v>
      </c>
      <c r="U2" s="10" t="s">
        <v>58</v>
      </c>
      <c r="V2" s="10"/>
      <c r="W2" s="14"/>
      <c r="Z2" s="32"/>
      <c r="AC2" s="16"/>
      <c r="AD2" s="11"/>
      <c r="AE2" s="110"/>
      <c r="AG2" s="3" t="s">
        <v>59</v>
      </c>
      <c r="AH2" s="10" t="s">
        <v>58</v>
      </c>
      <c r="AI2" s="10"/>
      <c r="AJ2" s="14"/>
      <c r="AM2" s="32"/>
      <c r="AP2" s="16"/>
      <c r="AQ2" s="11"/>
      <c r="AR2" s="110"/>
      <c r="AT2" s="3" t="s">
        <v>59</v>
      </c>
      <c r="AU2" s="10" t="s">
        <v>58</v>
      </c>
      <c r="AV2" s="10"/>
      <c r="AW2" s="14"/>
      <c r="AZ2" s="37"/>
      <c r="BC2" s="16"/>
      <c r="BD2" s="11"/>
      <c r="BE2" s="110"/>
      <c r="BG2" s="3" t="s">
        <v>59</v>
      </c>
      <c r="BH2" s="10" t="s">
        <v>58</v>
      </c>
      <c r="BI2" s="10"/>
      <c r="BJ2" s="14"/>
      <c r="BM2" s="32"/>
      <c r="BP2" s="16"/>
      <c r="BQ2" s="11"/>
      <c r="BR2" s="110"/>
      <c r="BT2" s="3" t="s">
        <v>59</v>
      </c>
      <c r="BU2" s="10" t="s">
        <v>58</v>
      </c>
      <c r="BV2" s="10"/>
      <c r="BW2" s="14"/>
      <c r="BZ2" s="43"/>
      <c r="CC2" s="16"/>
      <c r="CD2" s="11"/>
      <c r="CE2" s="110"/>
      <c r="CG2" s="3" t="s">
        <v>59</v>
      </c>
      <c r="CH2" s="10" t="s">
        <v>58</v>
      </c>
      <c r="CI2" s="10"/>
      <c r="CJ2" s="14"/>
      <c r="CM2" s="43"/>
      <c r="CP2" s="16"/>
      <c r="CQ2" s="11"/>
      <c r="CR2" s="110"/>
      <c r="CT2" s="3" t="s">
        <v>59</v>
      </c>
      <c r="CU2" s="10" t="s">
        <v>58</v>
      </c>
      <c r="CV2" s="10"/>
      <c r="CW2" s="14"/>
      <c r="CZ2" s="43"/>
      <c r="DC2" s="16"/>
      <c r="DD2" s="11"/>
      <c r="DE2" s="110"/>
      <c r="DG2" s="3" t="s">
        <v>59</v>
      </c>
      <c r="DH2" s="10" t="s">
        <v>58</v>
      </c>
      <c r="DI2" s="10"/>
      <c r="DJ2" s="14"/>
      <c r="DM2" s="43"/>
      <c r="DP2" s="16"/>
      <c r="DQ2" s="11"/>
      <c r="DR2" s="110"/>
      <c r="DT2" s="3" t="s">
        <v>59</v>
      </c>
      <c r="DU2" s="10" t="s">
        <v>58</v>
      </c>
      <c r="DV2" s="10"/>
      <c r="DW2" s="14"/>
      <c r="DZ2" s="43"/>
      <c r="EC2" s="16"/>
      <c r="ED2" s="11"/>
      <c r="EE2" s="110"/>
      <c r="EG2" s="3" t="s">
        <v>59</v>
      </c>
      <c r="EH2" s="10" t="s">
        <v>58</v>
      </c>
      <c r="EI2" s="10"/>
      <c r="EJ2" s="14"/>
    </row>
    <row r="3" spans="1:141" s="114" customFormat="1" x14ac:dyDescent="0.25">
      <c r="A3" s="32"/>
      <c r="D3" s="16"/>
      <c r="E3" s="11"/>
      <c r="F3" s="110"/>
      <c r="G3" s="110"/>
      <c r="H3" s="3">
        <f>SLOPE($G$6:$G$30,J6:J30)</f>
        <v>0.94640162575001952</v>
      </c>
      <c r="I3" s="10">
        <f>INTERCEPT($G$6:$G$30,J6:J30)</f>
        <v>-14.113528367292652</v>
      </c>
      <c r="J3" s="10"/>
      <c r="K3" s="14"/>
      <c r="M3" s="32"/>
      <c r="P3" s="16"/>
      <c r="Q3" s="11"/>
      <c r="R3" s="110"/>
      <c r="T3" s="3">
        <f>SLOPE($S$6:$S$30,V6:V30)</f>
        <v>0.75512533187687125</v>
      </c>
      <c r="U3" s="10">
        <f>INTERCEPT($S$6:$S$30,V6:V30)</f>
        <v>-9.3842714181314406</v>
      </c>
      <c r="V3" s="10"/>
      <c r="W3" s="14"/>
      <c r="Z3" s="32"/>
      <c r="AC3" s="16"/>
      <c r="AD3" s="11"/>
      <c r="AE3" s="110"/>
      <c r="AG3" s="3">
        <f>SLOPE($AF$6:$AF$30,AI6:AI30)</f>
        <v>0.86849840509564669</v>
      </c>
      <c r="AH3" s="10">
        <f>INTERCEPT($AF$6:$AF$30,AI6:AI30)</f>
        <v>-11.980924558439202</v>
      </c>
      <c r="AI3" s="10"/>
      <c r="AJ3" s="14"/>
      <c r="AM3" s="32"/>
      <c r="AP3" s="16"/>
      <c r="AQ3" s="11"/>
      <c r="AR3" s="110"/>
      <c r="AT3" s="3">
        <f>SLOPE($AS$6:$AS$30,AV6:AV30)</f>
        <v>0.86585405746828747</v>
      </c>
      <c r="AU3" s="10">
        <f>INTERCEPT($AS$6:$AS$30,AV6:AV30)</f>
        <v>-11.960107786824848</v>
      </c>
      <c r="AV3" s="10"/>
      <c r="AW3" s="14"/>
      <c r="AZ3" s="37"/>
      <c r="BC3" s="16"/>
      <c r="BD3" s="11"/>
      <c r="BE3" s="110"/>
      <c r="BG3" s="3">
        <f>SLOPE($BF$6:$BF$30,BI6:BI30)</f>
        <v>0.89449517190550454</v>
      </c>
      <c r="BH3" s="10">
        <f>INTERCEPT($BF$6:$BF$30,BI6:BI30)</f>
        <v>-13.203947767837821</v>
      </c>
      <c r="BI3" s="10"/>
      <c r="BJ3" s="14"/>
      <c r="BM3" s="32"/>
      <c r="BP3" s="16"/>
      <c r="BQ3" s="11"/>
      <c r="BR3" s="110"/>
      <c r="BT3" s="3">
        <f>SLOPE($BS$6:$BS$30,BV6:BV30)</f>
        <v>1.0526302205765659</v>
      </c>
      <c r="BU3" s="10">
        <f>INTERCEPT($BS$6:$BS$30,BV6:BV30)</f>
        <v>-15.248152229266687</v>
      </c>
      <c r="BV3" s="10"/>
      <c r="BW3" s="14"/>
      <c r="BZ3" s="43"/>
      <c r="CC3" s="16"/>
      <c r="CD3" s="11"/>
      <c r="CE3" s="110"/>
      <c r="CG3" s="3">
        <f>SLOPE($CF$6:$CF$30,CI6:CI30)</f>
        <v>0.89710340848628145</v>
      </c>
      <c r="CH3" s="10">
        <f>INTERCEPT($CF$6:$CF$30,CI6:CI30)</f>
        <v>-12.844698881454041</v>
      </c>
      <c r="CI3" s="10"/>
      <c r="CJ3" s="14"/>
      <c r="CM3" s="43"/>
      <c r="CP3" s="16"/>
      <c r="CQ3" s="11"/>
      <c r="CR3" s="110"/>
      <c r="CT3" s="3">
        <f>SLOPE($CS$6:$CS$30,CV6:CV30)</f>
        <v>0.8224657584995011</v>
      </c>
      <c r="CU3" s="10">
        <f>INTERCEPT($CS$6:$CS$30,CV6:CV30)</f>
        <v>-12.591416788720679</v>
      </c>
      <c r="CV3" s="10"/>
      <c r="CW3" s="14"/>
      <c r="CZ3" s="43"/>
      <c r="DC3" s="16"/>
      <c r="DD3" s="11"/>
      <c r="DE3" s="110"/>
      <c r="DG3" s="3">
        <f>SLOPE($DF$6:$DF$30,DI6:DI30)</f>
        <v>0.82353563337246094</v>
      </c>
      <c r="DH3" s="10">
        <f>INTERCEPT($DF$6:$DF$30,DI6:DI30)</f>
        <v>-12.371323009348593</v>
      </c>
      <c r="DI3" s="10"/>
      <c r="DJ3" s="14"/>
      <c r="DM3" s="43"/>
      <c r="DP3" s="16"/>
      <c r="DQ3" s="11"/>
      <c r="DR3" s="110"/>
      <c r="DT3" s="3">
        <f>SLOPE($DS$6:$DS$30,DV6:DV30)</f>
        <v>0.93839834224002072</v>
      </c>
      <c r="DU3" s="10">
        <f>INTERCEPT($DS$6:$DS$30,DV6:DV30)</f>
        <v>-13.30716933470233</v>
      </c>
      <c r="DV3" s="10"/>
      <c r="DW3" s="14"/>
      <c r="DZ3" s="43"/>
      <c r="EC3" s="16"/>
      <c r="ED3" s="11"/>
      <c r="EE3" s="110"/>
      <c r="EG3" s="3">
        <f>SLOPE($EF$6:$EF$30,EI6:EI30)</f>
        <v>0.91242451025937887</v>
      </c>
      <c r="EH3" s="10">
        <f>INTERCEPT($EF$6:$EF$30,EI6:EI30)</f>
        <v>-11.99604773314727</v>
      </c>
      <c r="EI3" s="10"/>
      <c r="EJ3" s="14"/>
    </row>
    <row r="4" spans="1:141" x14ac:dyDescent="0.25">
      <c r="A4" s="30" t="s">
        <v>6</v>
      </c>
      <c r="B4" s="1" t="s">
        <v>5</v>
      </c>
      <c r="C4" s="1" t="s">
        <v>8</v>
      </c>
      <c r="D4" s="1" t="s">
        <v>28</v>
      </c>
      <c r="E4" s="17" t="s">
        <v>7</v>
      </c>
      <c r="F4" s="27" t="s">
        <v>14</v>
      </c>
      <c r="G4" s="27" t="s">
        <v>107</v>
      </c>
      <c r="H4" s="2" t="s">
        <v>19</v>
      </c>
      <c r="I4" s="2" t="s">
        <v>15</v>
      </c>
      <c r="J4" s="2" t="s">
        <v>108</v>
      </c>
      <c r="K4" s="1" t="s">
        <v>12</v>
      </c>
      <c r="L4" s="1"/>
      <c r="M4" s="30" t="s">
        <v>6</v>
      </c>
      <c r="N4" s="1" t="s">
        <v>5</v>
      </c>
      <c r="O4" s="1" t="s">
        <v>8</v>
      </c>
      <c r="P4" s="1" t="s">
        <v>28</v>
      </c>
      <c r="Q4" s="17" t="s">
        <v>7</v>
      </c>
      <c r="R4" s="27" t="s">
        <v>14</v>
      </c>
      <c r="S4" s="1" t="s">
        <v>107</v>
      </c>
      <c r="T4" s="2" t="s">
        <v>19</v>
      </c>
      <c r="U4" s="2" t="s">
        <v>15</v>
      </c>
      <c r="V4" s="2" t="s">
        <v>108</v>
      </c>
      <c r="W4" s="1" t="s">
        <v>12</v>
      </c>
      <c r="X4" s="2"/>
      <c r="Z4" s="30" t="s">
        <v>6</v>
      </c>
      <c r="AA4" s="1" t="s">
        <v>5</v>
      </c>
      <c r="AB4" s="1" t="s">
        <v>8</v>
      </c>
      <c r="AC4" s="1" t="s">
        <v>28</v>
      </c>
      <c r="AD4" s="17" t="s">
        <v>7</v>
      </c>
      <c r="AE4" s="27" t="s">
        <v>14</v>
      </c>
      <c r="AF4" s="1" t="s">
        <v>107</v>
      </c>
      <c r="AG4" s="2" t="s">
        <v>19</v>
      </c>
      <c r="AH4" s="2" t="s">
        <v>15</v>
      </c>
      <c r="AI4" s="2" t="s">
        <v>108</v>
      </c>
      <c r="AJ4" s="1" t="s">
        <v>12</v>
      </c>
      <c r="AK4" s="2"/>
      <c r="AM4" s="30" t="s">
        <v>6</v>
      </c>
      <c r="AN4" s="1" t="s">
        <v>5</v>
      </c>
      <c r="AO4" s="1" t="s">
        <v>8</v>
      </c>
      <c r="AP4" s="1" t="s">
        <v>28</v>
      </c>
      <c r="AQ4" s="17" t="s">
        <v>7</v>
      </c>
      <c r="AR4" s="27" t="s">
        <v>14</v>
      </c>
      <c r="AS4" s="1" t="s">
        <v>107</v>
      </c>
      <c r="AT4" s="2" t="s">
        <v>19</v>
      </c>
      <c r="AU4" s="44" t="s">
        <v>15</v>
      </c>
      <c r="AV4" s="2" t="s">
        <v>108</v>
      </c>
      <c r="AW4" s="1" t="s">
        <v>12</v>
      </c>
      <c r="AX4" s="2"/>
      <c r="AZ4" s="14" t="s">
        <v>6</v>
      </c>
      <c r="BA4" s="1" t="s">
        <v>5</v>
      </c>
      <c r="BB4" s="1" t="s">
        <v>8</v>
      </c>
      <c r="BC4" s="1" t="s">
        <v>28</v>
      </c>
      <c r="BD4" s="17" t="s">
        <v>7</v>
      </c>
      <c r="BE4" s="27" t="s">
        <v>14</v>
      </c>
      <c r="BF4" s="1" t="s">
        <v>107</v>
      </c>
      <c r="BG4" s="2" t="s">
        <v>19</v>
      </c>
      <c r="BH4" s="2" t="s">
        <v>15</v>
      </c>
      <c r="BI4" s="2" t="s">
        <v>108</v>
      </c>
      <c r="BJ4" s="1" t="s">
        <v>12</v>
      </c>
      <c r="BK4" s="2"/>
      <c r="BM4" s="30" t="s">
        <v>6</v>
      </c>
      <c r="BN4" s="1" t="s">
        <v>5</v>
      </c>
      <c r="BO4" s="1" t="s">
        <v>8</v>
      </c>
      <c r="BP4" s="1" t="s">
        <v>28</v>
      </c>
      <c r="BQ4" s="17" t="s">
        <v>7</v>
      </c>
      <c r="BR4" s="27" t="s">
        <v>14</v>
      </c>
      <c r="BS4" s="1" t="s">
        <v>107</v>
      </c>
      <c r="BT4" s="2" t="s">
        <v>19</v>
      </c>
      <c r="BU4" s="2" t="s">
        <v>15</v>
      </c>
      <c r="BV4" s="2" t="s">
        <v>108</v>
      </c>
      <c r="BW4" s="1" t="s">
        <v>12</v>
      </c>
      <c r="BX4" s="2"/>
      <c r="BZ4" s="30" t="s">
        <v>6</v>
      </c>
      <c r="CA4" s="1" t="s">
        <v>5</v>
      </c>
      <c r="CB4" s="1" t="s">
        <v>8</v>
      </c>
      <c r="CC4" s="1" t="s">
        <v>28</v>
      </c>
      <c r="CD4" s="17" t="s">
        <v>7</v>
      </c>
      <c r="CE4" s="27" t="s">
        <v>14</v>
      </c>
      <c r="CF4" s="1" t="s">
        <v>107</v>
      </c>
      <c r="CG4" s="2" t="s">
        <v>19</v>
      </c>
      <c r="CH4" s="2" t="s">
        <v>15</v>
      </c>
      <c r="CI4" s="2" t="s">
        <v>108</v>
      </c>
      <c r="CJ4" s="1" t="s">
        <v>12</v>
      </c>
      <c r="CK4" s="2"/>
      <c r="CM4" s="30" t="s">
        <v>6</v>
      </c>
      <c r="CN4" s="1" t="s">
        <v>5</v>
      </c>
      <c r="CO4" s="1" t="s">
        <v>8</v>
      </c>
      <c r="CP4" s="1" t="s">
        <v>28</v>
      </c>
      <c r="CQ4" s="17" t="s">
        <v>7</v>
      </c>
      <c r="CR4" s="27" t="s">
        <v>14</v>
      </c>
      <c r="CS4" s="1" t="s">
        <v>107</v>
      </c>
      <c r="CT4" s="2" t="s">
        <v>19</v>
      </c>
      <c r="CU4" s="2" t="s">
        <v>15</v>
      </c>
      <c r="CV4" s="2" t="s">
        <v>108</v>
      </c>
      <c r="CW4" s="1" t="s">
        <v>12</v>
      </c>
      <c r="CX4" s="2"/>
      <c r="CZ4" s="30" t="s">
        <v>6</v>
      </c>
      <c r="DA4" s="1" t="s">
        <v>5</v>
      </c>
      <c r="DB4" s="1" t="s">
        <v>8</v>
      </c>
      <c r="DC4" s="1" t="s">
        <v>28</v>
      </c>
      <c r="DD4" s="17" t="s">
        <v>7</v>
      </c>
      <c r="DE4" s="27" t="s">
        <v>14</v>
      </c>
      <c r="DF4" s="1" t="s">
        <v>107</v>
      </c>
      <c r="DG4" s="2" t="s">
        <v>19</v>
      </c>
      <c r="DH4" s="2" t="s">
        <v>15</v>
      </c>
      <c r="DI4" s="2" t="s">
        <v>108</v>
      </c>
      <c r="DJ4" s="1" t="s">
        <v>12</v>
      </c>
      <c r="DK4" s="2"/>
      <c r="DM4" s="30" t="s">
        <v>6</v>
      </c>
      <c r="DN4" s="1" t="s">
        <v>5</v>
      </c>
      <c r="DO4" s="1" t="s">
        <v>8</v>
      </c>
      <c r="DP4" s="1" t="s">
        <v>28</v>
      </c>
      <c r="DQ4" s="17" t="s">
        <v>7</v>
      </c>
      <c r="DR4" s="27" t="s">
        <v>14</v>
      </c>
      <c r="DS4" s="1" t="s">
        <v>107</v>
      </c>
      <c r="DT4" s="2" t="s">
        <v>19</v>
      </c>
      <c r="DU4" s="2" t="s">
        <v>15</v>
      </c>
      <c r="DV4" s="2" t="s">
        <v>108</v>
      </c>
      <c r="DW4" s="1" t="s">
        <v>12</v>
      </c>
      <c r="DX4" s="2"/>
      <c r="DZ4" s="30" t="s">
        <v>6</v>
      </c>
      <c r="EA4" s="1" t="s">
        <v>5</v>
      </c>
      <c r="EB4" s="1" t="s">
        <v>8</v>
      </c>
      <c r="EC4" s="1" t="s">
        <v>28</v>
      </c>
      <c r="ED4" s="17" t="s">
        <v>7</v>
      </c>
      <c r="EE4" s="27" t="s">
        <v>14</v>
      </c>
      <c r="EF4" s="1" t="s">
        <v>107</v>
      </c>
      <c r="EG4" s="2" t="s">
        <v>19</v>
      </c>
      <c r="EH4" s="2" t="s">
        <v>15</v>
      </c>
      <c r="EI4" s="2" t="s">
        <v>108</v>
      </c>
      <c r="EJ4" s="1" t="s">
        <v>12</v>
      </c>
      <c r="EK4" s="2"/>
    </row>
    <row r="5" spans="1:141" x14ac:dyDescent="0.25">
      <c r="A5" s="31" t="s">
        <v>29</v>
      </c>
      <c r="B5" s="1"/>
      <c r="C5" s="1"/>
      <c r="D5" s="3"/>
      <c r="E5" s="9"/>
      <c r="F5" s="27" t="s">
        <v>13</v>
      </c>
      <c r="G5" s="27"/>
      <c r="H5" s="6" t="s">
        <v>16</v>
      </c>
      <c r="I5" s="6" t="s">
        <v>17</v>
      </c>
      <c r="J5" s="6"/>
      <c r="K5" s="18" t="s">
        <v>18</v>
      </c>
      <c r="L5" s="1"/>
      <c r="M5" s="31" t="s">
        <v>29</v>
      </c>
      <c r="N5" s="1"/>
      <c r="O5" s="1"/>
      <c r="P5" s="3"/>
      <c r="Q5" s="9"/>
      <c r="R5" s="27" t="s">
        <v>13</v>
      </c>
      <c r="S5" s="1"/>
      <c r="T5" s="6" t="s">
        <v>16</v>
      </c>
      <c r="U5" s="6" t="s">
        <v>17</v>
      </c>
      <c r="V5" s="6"/>
      <c r="W5" s="18" t="s">
        <v>18</v>
      </c>
      <c r="X5" s="2"/>
      <c r="Z5" s="31" t="s">
        <v>29</v>
      </c>
      <c r="AA5" s="1"/>
      <c r="AB5" s="1"/>
      <c r="AC5" s="3"/>
      <c r="AD5" s="9"/>
      <c r="AE5" s="27" t="s">
        <v>13</v>
      </c>
      <c r="AF5" s="1"/>
      <c r="AG5" s="6" t="s">
        <v>16</v>
      </c>
      <c r="AH5" s="6" t="s">
        <v>17</v>
      </c>
      <c r="AI5" s="6"/>
      <c r="AJ5" s="18" t="s">
        <v>18</v>
      </c>
      <c r="AK5" s="2"/>
      <c r="AM5" s="31" t="s">
        <v>29</v>
      </c>
      <c r="AN5" s="15"/>
      <c r="AO5" s="1"/>
      <c r="AP5" s="3"/>
      <c r="AQ5" s="9"/>
      <c r="AR5" s="27" t="s">
        <v>13</v>
      </c>
      <c r="AS5" s="1"/>
      <c r="AT5" s="6" t="s">
        <v>16</v>
      </c>
      <c r="AU5" s="44" t="s">
        <v>17</v>
      </c>
      <c r="AV5" s="6"/>
      <c r="AW5" s="18" t="s">
        <v>18</v>
      </c>
      <c r="AX5" s="2"/>
      <c r="AZ5" s="36" t="s">
        <v>29</v>
      </c>
      <c r="BA5" s="1"/>
      <c r="BB5" s="1"/>
      <c r="BC5" s="3"/>
      <c r="BD5" s="9"/>
      <c r="BE5" s="27" t="s">
        <v>13</v>
      </c>
      <c r="BF5" s="1"/>
      <c r="BG5" s="6" t="s">
        <v>16</v>
      </c>
      <c r="BH5" s="6" t="s">
        <v>17</v>
      </c>
      <c r="BI5" s="6"/>
      <c r="BJ5" s="18" t="s">
        <v>18</v>
      </c>
      <c r="BK5" s="2"/>
      <c r="BM5" s="31" t="s">
        <v>29</v>
      </c>
      <c r="BN5" s="1"/>
      <c r="BO5" s="1"/>
      <c r="BP5" s="3"/>
      <c r="BQ5" s="9"/>
      <c r="BR5" s="27" t="s">
        <v>13</v>
      </c>
      <c r="BS5" s="1"/>
      <c r="BT5" s="6" t="s">
        <v>16</v>
      </c>
      <c r="BU5" s="6" t="s">
        <v>17</v>
      </c>
      <c r="BV5" s="6"/>
      <c r="BW5" s="18" t="s">
        <v>18</v>
      </c>
      <c r="BX5" s="2"/>
      <c r="BZ5" s="31" t="s">
        <v>29</v>
      </c>
      <c r="CA5" s="1"/>
      <c r="CB5" s="1"/>
      <c r="CC5" s="3"/>
      <c r="CD5" s="9"/>
      <c r="CE5" s="27" t="s">
        <v>13</v>
      </c>
      <c r="CF5" s="1"/>
      <c r="CG5" s="6" t="s">
        <v>16</v>
      </c>
      <c r="CH5" s="6" t="s">
        <v>17</v>
      </c>
      <c r="CI5" s="6"/>
      <c r="CJ5" s="18" t="s">
        <v>18</v>
      </c>
      <c r="CK5" s="2"/>
      <c r="CM5" s="31" t="s">
        <v>29</v>
      </c>
      <c r="CN5" s="1"/>
      <c r="CO5" s="1"/>
      <c r="CP5" s="3"/>
      <c r="CQ5" s="9"/>
      <c r="CR5" s="27" t="s">
        <v>13</v>
      </c>
      <c r="CS5" s="1"/>
      <c r="CT5" s="6" t="s">
        <v>16</v>
      </c>
      <c r="CU5" s="6" t="s">
        <v>17</v>
      </c>
      <c r="CV5" s="6"/>
      <c r="CW5" s="18" t="s">
        <v>18</v>
      </c>
      <c r="CX5" s="2"/>
      <c r="CZ5" s="31" t="s">
        <v>29</v>
      </c>
      <c r="DA5" s="15"/>
      <c r="DB5" s="1"/>
      <c r="DC5" s="3"/>
      <c r="DD5" s="9"/>
      <c r="DE5" s="27" t="s">
        <v>13</v>
      </c>
      <c r="DF5" s="1"/>
      <c r="DG5" s="6" t="s">
        <v>16</v>
      </c>
      <c r="DH5" s="6" t="s">
        <v>17</v>
      </c>
      <c r="DI5" s="6"/>
      <c r="DJ5" s="18" t="s">
        <v>18</v>
      </c>
      <c r="DK5" s="2"/>
      <c r="DM5" s="31" t="s">
        <v>29</v>
      </c>
      <c r="DN5" s="15"/>
      <c r="DQ5" s="9"/>
      <c r="DR5" s="27" t="s">
        <v>13</v>
      </c>
      <c r="DS5" s="1"/>
      <c r="DT5" s="6" t="s">
        <v>16</v>
      </c>
      <c r="DU5" s="6" t="s">
        <v>17</v>
      </c>
      <c r="DV5" s="6"/>
      <c r="DW5" s="18" t="s">
        <v>18</v>
      </c>
      <c r="DX5" s="2"/>
      <c r="DZ5" s="31" t="s">
        <v>29</v>
      </c>
      <c r="EA5" s="15"/>
      <c r="ED5" s="9"/>
      <c r="EE5" s="27" t="s">
        <v>13</v>
      </c>
      <c r="EF5" s="1"/>
      <c r="EG5" s="6" t="s">
        <v>16</v>
      </c>
      <c r="EH5" s="6" t="s">
        <v>17</v>
      </c>
      <c r="EI5" s="6"/>
      <c r="EJ5" s="18" t="s">
        <v>18</v>
      </c>
      <c r="EK5" s="2"/>
    </row>
    <row r="6" spans="1:141" x14ac:dyDescent="0.25">
      <c r="A6" s="31">
        <v>1E-4</v>
      </c>
      <c r="B6" s="99">
        <v>43250</v>
      </c>
      <c r="C6" s="1"/>
      <c r="D6" s="11" t="str">
        <f>CONCATENATE(A$1,"-",A6)</f>
        <v>glycerol-0.0001</v>
      </c>
      <c r="E6" s="11">
        <v>1</v>
      </c>
      <c r="F6" s="28">
        <f>VLOOKUP(D6,Conc!$C$4:$M$83,10,FALSE)</f>
        <v>1.5033933722395393E-3</v>
      </c>
      <c r="G6" s="110">
        <f>LN(F6)</f>
        <v>-6.5000304777449642</v>
      </c>
      <c r="H6" s="93">
        <v>3085</v>
      </c>
      <c r="I6" s="94">
        <v>12.888999999999999</v>
      </c>
      <c r="J6" s="113">
        <f>LN(H6)</f>
        <v>8.0343069363394886</v>
      </c>
      <c r="K6" s="13">
        <f t="shared" ref="K6:K30" si="0">ABS(H6-AVERAGEIF($A$6:$A$30,$A6,H$6:H$30))/AVERAGEIF($A$6:$A$30,$A$21,H$6:H$30)</f>
        <v>8.4052793849653535E-5</v>
      </c>
      <c r="L6" s="1"/>
      <c r="M6" s="31">
        <v>1E-4</v>
      </c>
      <c r="N6" s="100">
        <v>43250</v>
      </c>
      <c r="O6" s="1" t="s">
        <v>105</v>
      </c>
      <c r="P6" s="11" t="str">
        <f>CONCATENATE(M$1,"-",M6)</f>
        <v>methanol-0.0001</v>
      </c>
      <c r="Q6" s="11">
        <v>1</v>
      </c>
      <c r="R6" s="28">
        <f>VLOOKUP(P6,Conc!$C$4:$M$83,10,FALSE)</f>
        <v>3.1049749354446878E-3</v>
      </c>
      <c r="S6" s="114">
        <f>LN(R6)</f>
        <v>-5.7747496359498278</v>
      </c>
      <c r="T6"/>
      <c r="U6"/>
      <c r="V6" s="113"/>
      <c r="W6" s="13" t="e">
        <f t="shared" ref="W6:W30" si="1">ABS(T6-AVERAGEIF($A$6:$A$30,$A6,T$6:T$30))/AVERAGEIF($A$6:$A$30,$A$21,T$6:T$30)</f>
        <v>#DIV/0!</v>
      </c>
      <c r="X6" s="2"/>
      <c r="Z6" s="31">
        <v>1E-4</v>
      </c>
      <c r="AA6" s="98">
        <v>43250</v>
      </c>
      <c r="AB6" s="1"/>
      <c r="AC6" s="11" t="str">
        <f>CONCATENATE(Z$1,"-",Z6)</f>
        <v>ethanol-0.0001</v>
      </c>
      <c r="AD6" s="11">
        <v>1</v>
      </c>
      <c r="AE6" s="28">
        <f>VLOOKUP(AC6,Conc!$C$4:$M$83,10,FALSE)</f>
        <v>2.169804102361182E-3</v>
      </c>
      <c r="AF6" s="114">
        <f>LN(AE6)</f>
        <v>-6.133118390914432</v>
      </c>
      <c r="AG6" s="91">
        <v>1006</v>
      </c>
      <c r="AH6" s="92">
        <v>20.881</v>
      </c>
      <c r="AI6" s="113">
        <f>LN(AG6)</f>
        <v>6.9137373506596846</v>
      </c>
      <c r="AJ6" s="13">
        <f t="shared" ref="AJ6:AJ30" si="2">ABS(AG6-AVERAGEIF($A$6:$A$30,$A6,AG$6:AG$30))/AVERAGEIF($A$6:$A$30,$A$21,AG$6:AG$30)</f>
        <v>1.2164923181274855E-4</v>
      </c>
      <c r="AK6" s="2"/>
      <c r="AM6" s="31">
        <v>1E-4</v>
      </c>
      <c r="AN6" s="97">
        <v>43250</v>
      </c>
      <c r="AO6" s="1"/>
      <c r="AP6" s="11" t="str">
        <f>CONCATENATE(AM$1,"-",AM6)</f>
        <v>acetone-0.0001</v>
      </c>
      <c r="AQ6" s="11">
        <v>1</v>
      </c>
      <c r="AR6" s="28">
        <f>VLOOKUP(AP6,Conc!$C$4:$M$83,10,FALSE)</f>
        <v>1.7164307073353276E-3</v>
      </c>
      <c r="AS6" s="114">
        <f>LN(AR6)</f>
        <v>-6.3675083144596725</v>
      </c>
      <c r="AT6" s="95">
        <v>1508</v>
      </c>
      <c r="AU6" s="96">
        <v>22.6</v>
      </c>
      <c r="AV6" s="113">
        <f>LN(AT6)</f>
        <v>7.3185395485679017</v>
      </c>
      <c r="AW6" s="13">
        <f t="shared" ref="AW6:AW30" si="3">ABS(AT6-AVERAGEIF($A$6:$A$30,$A6,AT$6:AT$30))/AVERAGEIF($A$6:$A$30,$A$21,AT$6:AT$30)</f>
        <v>4.2517455526289193E-4</v>
      </c>
      <c r="AX6" s="2"/>
      <c r="AZ6" s="31">
        <v>1E-4</v>
      </c>
      <c r="BA6" s="105">
        <v>43250</v>
      </c>
      <c r="BC6" s="11" t="str">
        <f>CONCATENATE(AZ$1,"-",AZ6)</f>
        <v>ethylene glycol-0.0001</v>
      </c>
      <c r="BD6" s="11">
        <v>1</v>
      </c>
      <c r="BE6" s="28">
        <f>VLOOKUP(BC6,Conc!$C$4:$M$83,10,FALSE)</f>
        <v>2.0841036450938281E-3</v>
      </c>
      <c r="BF6" s="114">
        <f>LN(BE6)</f>
        <v>-6.1734164225974535</v>
      </c>
      <c r="BG6" s="103">
        <v>2448</v>
      </c>
      <c r="BH6" s="103">
        <v>15.629</v>
      </c>
      <c r="BI6" s="113">
        <f>LN(BG6)</f>
        <v>7.8030266436322169</v>
      </c>
      <c r="BJ6" s="13">
        <f t="shared" ref="BJ6:BJ30" si="4">ABS(BG6-AVERAGEIF($A$6:$A$30,$A6,BG$6:BG$30))/AVERAGEIF($A$6:$A$30,$A$21,BG$6:BG$30)</f>
        <v>7.4086143898267583E-4</v>
      </c>
      <c r="BK6" s="2"/>
      <c r="BM6" s="31">
        <v>1E-4</v>
      </c>
      <c r="BN6" s="15"/>
      <c r="BO6" s="1" t="s">
        <v>106</v>
      </c>
      <c r="BP6" s="11" t="str">
        <f>CONCATENATE(BM$1,"-",BM6)</f>
        <v>1-propanol-0.0001</v>
      </c>
      <c r="BQ6" s="11">
        <v>1</v>
      </c>
      <c r="BR6" s="28">
        <f>VLOOKUP(BP6,Conc!$C$4:$M$83,10,FALSE)</f>
        <v>1.6643365239758763E-3</v>
      </c>
      <c r="BS6" s="114">
        <f>LN(BR6)</f>
        <v>-6.3983287190641889</v>
      </c>
      <c r="BT6" s="46"/>
      <c r="BU6" s="44"/>
      <c r="BV6" s="113"/>
      <c r="BW6" s="13" t="e">
        <f t="shared" ref="BW6:BW30" si="5">ABS(BT6-AVERAGEIF($A$6:$A$30,$A6,BT$6:BT$30))/AVERAGEIF($A$6:$A$30,$A$21,BT$6:BT$30)</f>
        <v>#DIV/0!</v>
      </c>
      <c r="BX6" s="2"/>
      <c r="BZ6" s="31">
        <v>1E-4</v>
      </c>
      <c r="CA6" s="108">
        <v>43252</v>
      </c>
      <c r="CC6" s="11" t="str">
        <f>CONCATENATE(BZ$1,"-",BZ6)</f>
        <v>2-propanol-0.0001</v>
      </c>
      <c r="CD6" s="11">
        <v>1</v>
      </c>
      <c r="CE6" s="28">
        <f>VLOOKUP(CC6,Conc!$C$4:$M$83,10,FALSE)</f>
        <v>1.6646703569818994E-3</v>
      </c>
      <c r="CF6" s="114">
        <f>LN(CE6)</f>
        <v>-6.3981281589457639</v>
      </c>
      <c r="CG6" s="106">
        <v>1744</v>
      </c>
      <c r="CH6" s="107">
        <v>22.466999999999999</v>
      </c>
      <c r="CI6" s="113">
        <f>LN(CG6)</f>
        <v>7.463936604468925</v>
      </c>
      <c r="CJ6" s="13">
        <f t="shared" ref="CJ6:CJ30" si="6">ABS(CG6-AVERAGEIF($A$6:$A$30,$A6,CG$6:CG$30))/AVERAGEIF($A$6:$A$30,$A$21,CG$6:CG$30)</f>
        <v>4.9619771735639112E-5</v>
      </c>
      <c r="CK6" s="2"/>
      <c r="CM6" s="31">
        <v>1E-4</v>
      </c>
      <c r="CN6" s="111">
        <v>43252</v>
      </c>
      <c r="CO6" s="1"/>
      <c r="CP6" s="11" t="str">
        <f>CONCATENATE(CM$1,"-",CM6)</f>
        <v>1,2-propanediol-0.0001</v>
      </c>
      <c r="CQ6" s="11">
        <v>1</v>
      </c>
      <c r="CR6" s="28">
        <f>VLOOKUP(CP6,Conc!$C$4:$M$83,10,FALSE)</f>
        <v>1.3135166813155622E-3</v>
      </c>
      <c r="CS6" s="114">
        <f>LN(CR6)</f>
        <v>-6.6350472490216736</v>
      </c>
      <c r="CT6" s="109">
        <v>1116</v>
      </c>
      <c r="CU6" s="110">
        <v>16.350000000000001</v>
      </c>
      <c r="CV6" s="113">
        <f>LN(CT6)</f>
        <v>7.0175061429412562</v>
      </c>
      <c r="CW6" s="13">
        <f t="shared" ref="CW6:CW30" si="7">ABS(CT6-AVERAGEIF($A$6:$A$30,$A6,CT$6:CT$30))/AVERAGEIF($A$6:$A$30,$A$21,CT$6:CT$30)</f>
        <v>8.4933128432160992E-5</v>
      </c>
      <c r="CX6" s="2"/>
      <c r="CZ6" s="31">
        <v>1E-4</v>
      </c>
      <c r="DA6" s="115">
        <v>43252</v>
      </c>
      <c r="DB6" s="1"/>
      <c r="DC6" s="11" t="str">
        <f>CONCATENATE(CZ$1,"-",CZ6)</f>
        <v>1,3-propanediol-0.0001</v>
      </c>
      <c r="DD6" s="11">
        <v>1</v>
      </c>
      <c r="DE6" s="28">
        <f>VLOOKUP(DC6,Conc!$C$4:$M$83,10,FALSE)</f>
        <v>1.3143438265453093E-3</v>
      </c>
      <c r="DF6" s="114">
        <f>LN(DE6)</f>
        <v>-6.6344177291102557</v>
      </c>
      <c r="DG6" s="112">
        <v>1110</v>
      </c>
      <c r="DH6" s="113">
        <v>16.975999999999999</v>
      </c>
      <c r="DI6" s="113">
        <f>LN(DG6)</f>
        <v>7.0121152943063798</v>
      </c>
      <c r="DJ6" s="13">
        <f t="shared" ref="DJ6:DJ30" si="8">ABS(DG6-AVERAGEIF($A$6:$A$30,$A6,DG$6:DG$30))/AVERAGEIF($A$6:$A$30,$A$21,DG$6:DG$30)</f>
        <v>1.1422044545973742E-4</v>
      </c>
      <c r="DK6" s="2"/>
      <c r="DM6" s="31">
        <v>1E-4</v>
      </c>
      <c r="DN6" s="15">
        <v>43248</v>
      </c>
      <c r="DP6" s="11" t="str">
        <f>CONCATENATE(DM$1,"-",DM6)</f>
        <v>hydroxy acetone-0.0001</v>
      </c>
      <c r="DQ6" s="11">
        <v>1</v>
      </c>
      <c r="DR6" s="28">
        <f>VLOOKUP(DP6,Conc!$C$4:$M$83,10,FALSE)</f>
        <v>1.3484867435066021E-3</v>
      </c>
      <c r="DS6" s="114">
        <f>LN(DR6)</f>
        <v>-6.6087722459803793</v>
      </c>
      <c r="DT6" s="41">
        <v>1133</v>
      </c>
      <c r="DU6" s="44">
        <v>17.149999999999999</v>
      </c>
      <c r="DV6" s="113">
        <f>LN(DT6)</f>
        <v>7.0326242610280065</v>
      </c>
      <c r="DW6" s="13">
        <f t="shared" ref="DW6:DW10" si="9">ABS(DT6-AVERAGEIF($A$6:$A$30,$A6,DT$6:DT$30))/AVERAGEIF($A$6:$A$30,$A$21,DT$6:DT$30)</f>
        <v>2.4104959882459885E-5</v>
      </c>
      <c r="DX6" s="2"/>
      <c r="DZ6" s="31">
        <v>1E-4</v>
      </c>
      <c r="EA6" s="15">
        <v>43248</v>
      </c>
      <c r="EC6" s="11" t="str">
        <f>CONCATENATE(DZ$1,"-",DZ6)</f>
        <v>formic acid-0.0001</v>
      </c>
      <c r="ED6" s="11">
        <v>1</v>
      </c>
      <c r="EE6" s="28">
        <f>VLOOKUP(EC6,Conc!$C$4:$M$83,10,FALSE)</f>
        <v>2.6251850533051068E-3</v>
      </c>
      <c r="EF6" s="114">
        <f>LN(EE6)</f>
        <v>-5.9426038889261275</v>
      </c>
      <c r="EG6" s="114">
        <v>769</v>
      </c>
      <c r="EH6" s="114">
        <v>13.699</v>
      </c>
      <c r="EI6" s="113">
        <f t="shared" ref="EI6:EI20" si="10">LN(EG6)</f>
        <v>6.6450909695056444</v>
      </c>
      <c r="EJ6" s="13">
        <f t="shared" ref="EJ6:EJ30" si="11">ABS(EG6-AVERAGEIF($A$6:$A$30,$A6,EG$6:EG$30))/AVERAGEIF($A$6:$A$30,$A$21,EG$6:EG$30)</f>
        <v>9.6991619349930613E-4</v>
      </c>
      <c r="EK6" s="2"/>
    </row>
    <row r="7" spans="1:141" x14ac:dyDescent="0.25">
      <c r="A7" s="31">
        <v>1E-4</v>
      </c>
      <c r="B7" s="99">
        <v>43250</v>
      </c>
      <c r="C7" s="1"/>
      <c r="D7" s="11" t="str">
        <f t="shared" ref="D7:D30" si="12">CONCATENATE(A$1,"-",A7)</f>
        <v>glycerol-0.0001</v>
      </c>
      <c r="E7" s="11">
        <v>2</v>
      </c>
      <c r="F7" s="28">
        <f>VLOOKUP(D7,Conc!$C$4:$M$83,10,FALSE)</f>
        <v>1.5033933722395393E-3</v>
      </c>
      <c r="G7" s="110">
        <f t="shared" ref="G7:G30" si="13">LN(F7)</f>
        <v>-6.5000304777449642</v>
      </c>
      <c r="H7" s="93">
        <v>3141</v>
      </c>
      <c r="I7" s="94">
        <v>12.881</v>
      </c>
      <c r="J7" s="113">
        <f t="shared" ref="J7:J30" si="14">LN(H7)</f>
        <v>8.052296499538647</v>
      </c>
      <c r="K7" s="13">
        <f t="shared" si="0"/>
        <v>1.1883326027020141E-4</v>
      </c>
      <c r="L7" s="1"/>
      <c r="M7" s="31">
        <v>1E-4</v>
      </c>
      <c r="N7" s="100">
        <v>43250</v>
      </c>
      <c r="O7" s="1"/>
      <c r="P7" s="11" t="str">
        <f t="shared" ref="P7:P30" si="15">CONCATENATE(M$1,"-",M7)</f>
        <v>methanol-0.0001</v>
      </c>
      <c r="Q7" s="11">
        <v>2</v>
      </c>
      <c r="R7" s="28">
        <f>VLOOKUP(P7,Conc!$C$4:$M$83,10,FALSE)</f>
        <v>3.1049749354446878E-3</v>
      </c>
      <c r="S7" s="114">
        <f t="shared" ref="S7:S30" si="16">LN(R7)</f>
        <v>-5.7747496359498278</v>
      </c>
      <c r="T7"/>
      <c r="U7"/>
      <c r="V7" s="113"/>
      <c r="W7" s="13" t="e">
        <f t="shared" si="1"/>
        <v>#DIV/0!</v>
      </c>
      <c r="X7" s="2"/>
      <c r="Z7" s="31">
        <v>1E-4</v>
      </c>
      <c r="AA7" s="98">
        <v>43250</v>
      </c>
      <c r="AB7" s="1"/>
      <c r="AC7" s="11" t="str">
        <f t="shared" ref="AC7:AC30" si="17">CONCATENATE(Z$1,"-",Z7)</f>
        <v>ethanol-0.0001</v>
      </c>
      <c r="AD7" s="11">
        <v>2</v>
      </c>
      <c r="AE7" s="28">
        <f>VLOOKUP(AC7,Conc!$C$4:$M$83,10,FALSE)</f>
        <v>2.169804102361182E-3</v>
      </c>
      <c r="AF7" s="114">
        <f t="shared" ref="AF7:AF30" si="18">LN(AE7)</f>
        <v>-6.133118390914432</v>
      </c>
      <c r="AG7" s="91">
        <v>777</v>
      </c>
      <c r="AH7" s="92">
        <v>20.9</v>
      </c>
      <c r="AI7" s="113">
        <f t="shared" ref="AI7:AI30" si="19">LN(AG7)</f>
        <v>6.6554403503676474</v>
      </c>
      <c r="AJ7" s="13">
        <f t="shared" si="2"/>
        <v>9.3356569565389703E-4</v>
      </c>
      <c r="AK7" s="2"/>
      <c r="AM7" s="31">
        <v>1E-4</v>
      </c>
      <c r="AN7" s="97">
        <v>43250</v>
      </c>
      <c r="AO7" s="1"/>
      <c r="AP7" s="11" t="str">
        <f t="shared" ref="AP7:AP30" si="20">CONCATENATE(AM$1,"-",AM7)</f>
        <v>acetone-0.0001</v>
      </c>
      <c r="AQ7" s="11">
        <v>2</v>
      </c>
      <c r="AR7" s="28">
        <f>VLOOKUP(AP7,Conc!$C$4:$M$83,10,FALSE)</f>
        <v>1.7164307073353276E-3</v>
      </c>
      <c r="AS7" s="114">
        <f t="shared" ref="AS7:AS30" si="21">LN(AR7)</f>
        <v>-6.3675083144596725</v>
      </c>
      <c r="AT7" s="95">
        <v>1006</v>
      </c>
      <c r="AU7" s="96">
        <v>22.606000000000002</v>
      </c>
      <c r="AV7" s="113">
        <f t="shared" ref="AV7:AV30" si="22">LN(AT7)</f>
        <v>6.9137373506596846</v>
      </c>
      <c r="AW7" s="13">
        <f t="shared" si="3"/>
        <v>1.4670029867758655E-3</v>
      </c>
      <c r="AX7" s="2"/>
      <c r="AZ7" s="31">
        <v>1E-4</v>
      </c>
      <c r="BA7" s="105">
        <v>43250</v>
      </c>
      <c r="BC7" s="11" t="str">
        <f t="shared" ref="BC7:BC30" si="23">CONCATENATE(AZ$1,"-",AZ7)</f>
        <v>ethylene glycol-0.0001</v>
      </c>
      <c r="BD7" s="11">
        <v>2</v>
      </c>
      <c r="BE7" s="28">
        <f>VLOOKUP(BC7,Conc!$C$4:$M$83,10,FALSE)</f>
        <v>2.0841036450938281E-3</v>
      </c>
      <c r="BF7" s="114">
        <f t="shared" ref="BF7:BF30" si="24">LN(BE7)</f>
        <v>-6.1734164225974535</v>
      </c>
      <c r="BG7" s="103">
        <v>2200</v>
      </c>
      <c r="BH7" s="103">
        <v>15.664</v>
      </c>
      <c r="BI7" s="113">
        <f t="shared" ref="BI7:BI30" si="25">LN(BG7)</f>
        <v>7.696212639346407</v>
      </c>
      <c r="BJ7" s="13">
        <f t="shared" si="4"/>
        <v>1.4066989347772849E-5</v>
      </c>
      <c r="BK7" s="2"/>
      <c r="BM7" s="31">
        <v>1E-4</v>
      </c>
      <c r="BN7" s="15"/>
      <c r="BO7" s="1"/>
      <c r="BP7" s="11" t="str">
        <f t="shared" ref="BP7:BP30" si="26">CONCATENATE(BM$1,"-",BM7)</f>
        <v>1-propanol-0.0001</v>
      </c>
      <c r="BQ7" s="11">
        <v>2</v>
      </c>
      <c r="BR7" s="28">
        <f>VLOOKUP(BP7,Conc!$C$4:$M$83,10,FALSE)</f>
        <v>1.6643365239758763E-3</v>
      </c>
      <c r="BS7" s="114">
        <f t="shared" ref="BS7:BS30" si="27">LN(BR7)</f>
        <v>-6.3983287190641889</v>
      </c>
      <c r="BT7" s="46"/>
      <c r="BU7" s="44"/>
      <c r="BV7" s="113"/>
      <c r="BW7" s="13" t="e">
        <f t="shared" si="5"/>
        <v>#DIV/0!</v>
      </c>
      <c r="BX7" s="2"/>
      <c r="BZ7" s="31">
        <v>1E-4</v>
      </c>
      <c r="CA7" s="108">
        <v>43252</v>
      </c>
      <c r="CC7" s="11" t="str">
        <f t="shared" ref="CC7:CC30" si="28">CONCATENATE(BZ$1,"-",BZ7)</f>
        <v>2-propanol-0.0001</v>
      </c>
      <c r="CD7" s="11">
        <v>2</v>
      </c>
      <c r="CE7" s="28">
        <f>VLOOKUP(CC7,Conc!$C$4:$M$83,10,FALSE)</f>
        <v>1.6646703569818994E-3</v>
      </c>
      <c r="CF7" s="114">
        <f t="shared" ref="CF7:CF30" si="29">LN(CE7)</f>
        <v>-6.3981281589457639</v>
      </c>
      <c r="CG7" s="106">
        <v>1812</v>
      </c>
      <c r="CH7" s="107">
        <v>22.55</v>
      </c>
      <c r="CI7" s="113">
        <f t="shared" ref="CI7:CI30" si="30">LN(CG7)</f>
        <v>7.5021864866029242</v>
      </c>
      <c r="CJ7" s="13">
        <f t="shared" si="6"/>
        <v>2.7760250673722494E-4</v>
      </c>
      <c r="CK7" s="2"/>
      <c r="CM7" s="31">
        <v>1E-4</v>
      </c>
      <c r="CN7" s="111">
        <v>43252</v>
      </c>
      <c r="CO7" s="1"/>
      <c r="CP7" s="11" t="str">
        <f t="shared" ref="CP7:CP30" si="31">CONCATENATE(CM$1,"-",CM7)</f>
        <v>1,2-propanediol-0.0001</v>
      </c>
      <c r="CQ7" s="11"/>
      <c r="CR7" s="28">
        <f>VLOOKUP(CP7,Conc!$C$4:$M$83,10,FALSE)</f>
        <v>1.3135166813155622E-3</v>
      </c>
      <c r="CS7" s="114">
        <f t="shared" ref="CS7:CS30" si="32">LN(CR7)</f>
        <v>-6.6350472490216736</v>
      </c>
      <c r="CT7" s="109">
        <v>927</v>
      </c>
      <c r="CU7" s="109">
        <v>16.317</v>
      </c>
      <c r="CV7" s="113">
        <f t="shared" ref="CV7:CV30" si="33">LN(CT7)</f>
        <v>6.831953565565855</v>
      </c>
      <c r="CW7" s="13">
        <f t="shared" si="7"/>
        <v>4.1670316137028984E-4</v>
      </c>
      <c r="CX7" s="2"/>
      <c r="CZ7" s="31">
        <v>1E-4</v>
      </c>
      <c r="DA7" s="115">
        <v>43252</v>
      </c>
      <c r="DB7" s="1"/>
      <c r="DC7" s="11" t="str">
        <f t="shared" ref="DC7:DC30" si="34">CONCATENATE(CZ$1,"-",CZ7)</f>
        <v>1,3-propanediol-0.0001</v>
      </c>
      <c r="DD7" s="11">
        <v>2</v>
      </c>
      <c r="DE7" s="28">
        <f>VLOOKUP(DC7,Conc!$C$4:$M$83,10,FALSE)</f>
        <v>1.3143438265453093E-3</v>
      </c>
      <c r="DF7" s="114">
        <f t="shared" ref="DF7:DF30" si="35">LN(DE7)</f>
        <v>-6.6344177291102557</v>
      </c>
      <c r="DG7" s="112">
        <v>1046</v>
      </c>
      <c r="DH7" s="113">
        <v>16.966999999999999</v>
      </c>
      <c r="DI7" s="113">
        <f t="shared" ref="DI7:DI30" si="36">LN(DG7)</f>
        <v>6.9527286446248686</v>
      </c>
      <c r="DJ7" s="13">
        <f t="shared" si="8"/>
        <v>6.320937273014575E-5</v>
      </c>
      <c r="DK7" s="2"/>
      <c r="DM7" s="31">
        <v>1E-4</v>
      </c>
      <c r="DN7" s="15">
        <v>43248</v>
      </c>
      <c r="DP7" s="11" t="str">
        <f t="shared" ref="DP7:DP30" si="37">CONCATENATE(DM$1,"-",DM7)</f>
        <v>hydroxy acetone-0.0001</v>
      </c>
      <c r="DQ7" s="11">
        <v>2</v>
      </c>
      <c r="DR7" s="28">
        <f>VLOOKUP(DP7,Conc!$C$4:$M$83,10,FALSE)</f>
        <v>1.3484867435066021E-3</v>
      </c>
      <c r="DS7" s="114">
        <f t="shared" ref="DS7:DS30" si="38">LN(DR7)</f>
        <v>-6.6087722459803793</v>
      </c>
      <c r="DT7" s="41">
        <v>978</v>
      </c>
      <c r="DU7" s="44">
        <v>17.167000000000002</v>
      </c>
      <c r="DV7" s="113">
        <f t="shared" ref="DV7:DV30" si="39">LN(DT7)</f>
        <v>6.8855096700348177</v>
      </c>
      <c r="DW7" s="13">
        <f t="shared" si="9"/>
        <v>8.6548284530355002E-4</v>
      </c>
      <c r="DX7" s="2"/>
      <c r="DZ7" s="31">
        <v>1E-4</v>
      </c>
      <c r="EA7" s="15">
        <v>43248</v>
      </c>
      <c r="EC7" s="11" t="str">
        <f t="shared" ref="EC7:EC30" si="40">CONCATENATE(DZ$1,"-",DZ7)</f>
        <v>formic acid-0.0001</v>
      </c>
      <c r="ED7" s="11">
        <v>2</v>
      </c>
      <c r="EE7" s="28">
        <f>VLOOKUP(EC7,Conc!$C$4:$M$83,10,FALSE)</f>
        <v>2.6251850533051068E-3</v>
      </c>
      <c r="EF7" s="114">
        <f t="shared" ref="EF7:EF30" si="41">LN(EE7)</f>
        <v>-5.9426038889261275</v>
      </c>
      <c r="EG7" s="114">
        <v>579</v>
      </c>
      <c r="EH7" s="114">
        <v>13.657999999999999</v>
      </c>
      <c r="EI7" s="113">
        <f t="shared" si="10"/>
        <v>6.3613024775729956</v>
      </c>
      <c r="EJ7" s="13">
        <f t="shared" si="11"/>
        <v>9.7811844460712221E-4</v>
      </c>
      <c r="EK7" s="2"/>
    </row>
    <row r="8" spans="1:141" x14ac:dyDescent="0.25">
      <c r="A8" s="31">
        <v>1E-4</v>
      </c>
      <c r="B8" s="99">
        <v>43250</v>
      </c>
      <c r="C8" s="1"/>
      <c r="D8" s="11" t="str">
        <f t="shared" si="12"/>
        <v>glycerol-0.0001</v>
      </c>
      <c r="E8" s="11">
        <v>3</v>
      </c>
      <c r="F8" s="28">
        <f>VLOOKUP(D8,Conc!$C$4:$M$83,10,FALSE)</f>
        <v>1.5033933722395393E-3</v>
      </c>
      <c r="G8" s="110">
        <f t="shared" si="13"/>
        <v>-6.5000304777449642</v>
      </c>
      <c r="H8" s="93">
        <v>3080</v>
      </c>
      <c r="I8" s="94">
        <v>12.885999999999999</v>
      </c>
      <c r="J8" s="113">
        <f t="shared" si="14"/>
        <v>8.0326848759676199</v>
      </c>
      <c r="K8" s="13">
        <f t="shared" si="0"/>
        <v>1.0216762011035486E-4</v>
      </c>
      <c r="L8" s="1"/>
      <c r="M8" s="31">
        <v>1E-4</v>
      </c>
      <c r="N8" s="100">
        <v>43250</v>
      </c>
      <c r="O8" s="1"/>
      <c r="P8" s="11" t="str">
        <f t="shared" si="15"/>
        <v>methanol-0.0001</v>
      </c>
      <c r="Q8" s="11">
        <v>3</v>
      </c>
      <c r="R8" s="28">
        <f>VLOOKUP(P8,Conc!$C$4:$M$83,10,FALSE)</f>
        <v>3.1049749354446878E-3</v>
      </c>
      <c r="S8" s="114">
        <f t="shared" si="16"/>
        <v>-5.7747496359498278</v>
      </c>
      <c r="T8"/>
      <c r="U8"/>
      <c r="V8" s="113"/>
      <c r="W8" s="13" t="e">
        <f t="shared" si="1"/>
        <v>#DIV/0!</v>
      </c>
      <c r="X8" s="2"/>
      <c r="Z8" s="31">
        <v>1E-4</v>
      </c>
      <c r="AA8" s="98">
        <v>43250</v>
      </c>
      <c r="AB8" s="1"/>
      <c r="AC8" s="11" t="str">
        <f t="shared" si="17"/>
        <v>ethanol-0.0001</v>
      </c>
      <c r="AD8" s="11">
        <v>3</v>
      </c>
      <c r="AE8" s="28">
        <f>VLOOKUP(AC8,Conc!$C$4:$M$83,10,FALSE)</f>
        <v>2.169804102361182E-3</v>
      </c>
      <c r="AF8" s="114">
        <f t="shared" si="18"/>
        <v>-6.133118390914432</v>
      </c>
      <c r="AG8" s="91">
        <v>1067</v>
      </c>
      <c r="AH8" s="92">
        <v>20.75</v>
      </c>
      <c r="AI8" s="113">
        <f t="shared" si="19"/>
        <v>6.9726062513017535</v>
      </c>
      <c r="AJ8" s="13">
        <f t="shared" si="2"/>
        <v>4.0273268410735718E-4</v>
      </c>
      <c r="AK8" s="2"/>
      <c r="AM8" s="31">
        <v>1E-4</v>
      </c>
      <c r="AN8" s="97">
        <v>43250</v>
      </c>
      <c r="AO8" s="1"/>
      <c r="AP8" s="11" t="str">
        <f t="shared" si="20"/>
        <v>acetone-0.0001</v>
      </c>
      <c r="AQ8" s="11">
        <v>3</v>
      </c>
      <c r="AR8" s="28">
        <f>VLOOKUP(AP8,Conc!$C$4:$M$83,10,FALSE)</f>
        <v>1.7164307073353276E-3</v>
      </c>
      <c r="AS8" s="114">
        <f t="shared" si="21"/>
        <v>-6.3675083144596725</v>
      </c>
      <c r="AT8" s="95">
        <v>1357</v>
      </c>
      <c r="AU8" s="96">
        <v>22.582999999999998</v>
      </c>
      <c r="AV8" s="113">
        <f t="shared" si="22"/>
        <v>7.2130316598348694</v>
      </c>
      <c r="AW8" s="13">
        <f t="shared" si="3"/>
        <v>1.4398641853761079E-4</v>
      </c>
      <c r="AX8" s="2"/>
      <c r="AZ8" s="31">
        <v>1E-4</v>
      </c>
      <c r="BA8" s="105">
        <v>43250</v>
      </c>
      <c r="BC8" s="11" t="str">
        <f t="shared" si="23"/>
        <v>ethylene glycol-0.0001</v>
      </c>
      <c r="BD8" s="11">
        <v>3</v>
      </c>
      <c r="BE8" s="28">
        <f>VLOOKUP(BC8,Conc!$C$4:$M$83,10,FALSE)</f>
        <v>2.0841036450938281E-3</v>
      </c>
      <c r="BF8" s="114">
        <f t="shared" si="24"/>
        <v>-6.1734164225974535</v>
      </c>
      <c r="BG8" s="103">
        <v>2242</v>
      </c>
      <c r="BH8" s="103">
        <v>15.617000000000001</v>
      </c>
      <c r="BI8" s="113">
        <f t="shared" si="25"/>
        <v>7.7151236036321054</v>
      </c>
      <c r="BJ8" s="13">
        <f t="shared" si="4"/>
        <v>1.3715314614078062E-4</v>
      </c>
      <c r="BK8" s="2"/>
      <c r="BM8" s="31">
        <v>1E-4</v>
      </c>
      <c r="BN8" s="15"/>
      <c r="BO8" s="1"/>
      <c r="BP8" s="11" t="str">
        <f t="shared" si="26"/>
        <v>1-propanol-0.0001</v>
      </c>
      <c r="BQ8" s="11">
        <v>3</v>
      </c>
      <c r="BR8" s="28">
        <f>VLOOKUP(BP8,Conc!$C$4:$M$83,10,FALSE)</f>
        <v>1.6643365239758763E-3</v>
      </c>
      <c r="BS8" s="114">
        <f t="shared" si="27"/>
        <v>-6.3983287190641889</v>
      </c>
      <c r="BT8" s="46"/>
      <c r="BU8" s="44"/>
      <c r="BV8" s="113"/>
      <c r="BW8" s="13" t="e">
        <f t="shared" si="5"/>
        <v>#DIV/0!</v>
      </c>
      <c r="BX8" s="2"/>
      <c r="BZ8" s="31">
        <v>1E-4</v>
      </c>
      <c r="CA8" s="108">
        <v>43252</v>
      </c>
      <c r="CC8" s="11" t="str">
        <f t="shared" si="28"/>
        <v>2-propanol-0.0001</v>
      </c>
      <c r="CD8" s="11">
        <v>3</v>
      </c>
      <c r="CE8" s="28">
        <f>VLOOKUP(CC8,Conc!$C$4:$M$83,10,FALSE)</f>
        <v>1.6646703569818994E-3</v>
      </c>
      <c r="CF8" s="114">
        <f t="shared" si="29"/>
        <v>-6.3981281589457639</v>
      </c>
      <c r="CG8" s="106">
        <v>1681</v>
      </c>
      <c r="CH8" s="107">
        <v>22.433</v>
      </c>
      <c r="CI8" s="113">
        <f t="shared" si="30"/>
        <v>7.4271441334086159</v>
      </c>
      <c r="CJ8" s="13">
        <f t="shared" si="6"/>
        <v>1.6159952686877128E-4</v>
      </c>
      <c r="CK8" s="2"/>
      <c r="CM8" s="31">
        <v>1E-4</v>
      </c>
      <c r="CN8" s="111">
        <v>43252</v>
      </c>
      <c r="CO8" s="1"/>
      <c r="CP8" s="11" t="str">
        <f t="shared" si="31"/>
        <v>1,2-propanediol-0.0001</v>
      </c>
      <c r="CQ8" s="11"/>
      <c r="CR8" s="28">
        <f>VLOOKUP(CP8,Conc!$C$4:$M$83,10,FALSE)</f>
        <v>1.3135166813155622E-3</v>
      </c>
      <c r="CS8" s="114">
        <f t="shared" si="32"/>
        <v>-6.6350472490216736</v>
      </c>
      <c r="CT8" s="109">
        <v>1092</v>
      </c>
      <c r="CU8" s="109">
        <v>16.363</v>
      </c>
      <c r="CV8" s="113">
        <f t="shared" si="33"/>
        <v>6.9957661563048505</v>
      </c>
      <c r="CW8" s="13">
        <f t="shared" si="7"/>
        <v>2.1233282108040248E-5</v>
      </c>
      <c r="CX8" s="2"/>
      <c r="CZ8" s="31">
        <v>1E-4</v>
      </c>
      <c r="DA8" s="115">
        <v>43252</v>
      </c>
      <c r="DB8" s="1"/>
      <c r="DC8" s="11" t="str">
        <f t="shared" si="34"/>
        <v>1,3-propanediol-0.0001</v>
      </c>
      <c r="DD8" s="11">
        <v>3</v>
      </c>
      <c r="DE8" s="28">
        <f>VLOOKUP(DC8,Conc!$C$4:$M$83,10,FALSE)</f>
        <v>1.3143438265453093E-3</v>
      </c>
      <c r="DF8" s="114">
        <f t="shared" si="35"/>
        <v>-6.6344177291102557</v>
      </c>
      <c r="DG8" s="112">
        <v>965</v>
      </c>
      <c r="DH8" s="113">
        <v>16.928999999999998</v>
      </c>
      <c r="DI8" s="113">
        <f t="shared" si="36"/>
        <v>6.8721281013389861</v>
      </c>
      <c r="DJ8" s="13">
        <f t="shared" si="8"/>
        <v>2.8776898637671662E-4</v>
      </c>
      <c r="DK8" s="2"/>
      <c r="DM8" s="31">
        <v>1E-4</v>
      </c>
      <c r="DN8" s="15">
        <v>43248</v>
      </c>
      <c r="DP8" s="11" t="str">
        <f t="shared" si="37"/>
        <v>hydroxy acetone-0.0001</v>
      </c>
      <c r="DQ8" s="11">
        <v>3</v>
      </c>
      <c r="DR8" s="28">
        <f>VLOOKUP(DP8,Conc!$C$4:$M$83,10,FALSE)</f>
        <v>1.3484867435066021E-3</v>
      </c>
      <c r="DS8" s="114">
        <f t="shared" si="38"/>
        <v>-6.6087722459803793</v>
      </c>
      <c r="DT8" s="41">
        <v>1290</v>
      </c>
      <c r="DU8" s="44">
        <v>17.167000000000002</v>
      </c>
      <c r="DV8" s="113">
        <f t="shared" si="39"/>
        <v>7.1623974973557178</v>
      </c>
      <c r="DW8" s="13">
        <f t="shared" si="9"/>
        <v>9.2517131739345063E-4</v>
      </c>
      <c r="DX8" s="2"/>
      <c r="DZ8" s="31">
        <v>1E-4</v>
      </c>
      <c r="EA8" s="15">
        <v>43248</v>
      </c>
      <c r="EC8" s="11" t="str">
        <f t="shared" si="40"/>
        <v>formic acid-0.0001</v>
      </c>
      <c r="ED8" s="11">
        <v>3</v>
      </c>
      <c r="EE8" s="28">
        <f>VLOOKUP(EC8,Conc!$C$4:$M$83,10,FALSE)</f>
        <v>2.6251850533051068E-3</v>
      </c>
      <c r="EF8" s="114">
        <f t="shared" si="41"/>
        <v>-5.9426038889261275</v>
      </c>
      <c r="EG8" s="114">
        <v>672</v>
      </c>
      <c r="EH8" s="114">
        <v>13.667</v>
      </c>
      <c r="EI8" s="113">
        <f t="shared" si="10"/>
        <v>6.5102583405231496</v>
      </c>
      <c r="EJ8" s="13">
        <f t="shared" si="11"/>
        <v>2.4606753323449388E-5</v>
      </c>
      <c r="EK8" s="2"/>
    </row>
    <row r="9" spans="1:141" x14ac:dyDescent="0.25">
      <c r="A9" s="31">
        <v>1E-4</v>
      </c>
      <c r="B9" s="99">
        <v>43250</v>
      </c>
      <c r="C9" s="1"/>
      <c r="D9" s="11" t="str">
        <f t="shared" si="12"/>
        <v>glycerol-0.0001</v>
      </c>
      <c r="E9" s="11">
        <v>4</v>
      </c>
      <c r="F9" s="28">
        <f>VLOOKUP(D9,Conc!$C$4:$M$83,10,FALSE)</f>
        <v>1.5033933722395393E-3</v>
      </c>
      <c r="G9" s="110">
        <f t="shared" si="13"/>
        <v>-6.5000304777449642</v>
      </c>
      <c r="H9" s="93">
        <v>3094</v>
      </c>
      <c r="I9" s="94">
        <v>12.881</v>
      </c>
      <c r="J9" s="113">
        <f t="shared" si="14"/>
        <v>8.0372200311330122</v>
      </c>
      <c r="K9" s="13">
        <f t="shared" si="0"/>
        <v>5.1446106580391128E-5</v>
      </c>
      <c r="L9" s="1"/>
      <c r="M9" s="31">
        <v>1E-4</v>
      </c>
      <c r="N9" s="100">
        <v>43250</v>
      </c>
      <c r="O9" s="1"/>
      <c r="P9" s="11" t="str">
        <f t="shared" si="15"/>
        <v>methanol-0.0001</v>
      </c>
      <c r="Q9" s="11">
        <v>4</v>
      </c>
      <c r="R9" s="28">
        <f>VLOOKUP(P9,Conc!$C$4:$M$83,10,FALSE)</f>
        <v>3.1049749354446878E-3</v>
      </c>
      <c r="S9" s="114">
        <f t="shared" si="16"/>
        <v>-5.7747496359498278</v>
      </c>
      <c r="T9"/>
      <c r="U9"/>
      <c r="V9" s="113"/>
      <c r="W9" s="13" t="e">
        <f t="shared" si="1"/>
        <v>#DIV/0!</v>
      </c>
      <c r="X9" s="2"/>
      <c r="Z9" s="31">
        <v>1E-4</v>
      </c>
      <c r="AA9" s="98">
        <v>43250</v>
      </c>
      <c r="AB9" s="1"/>
      <c r="AC9" s="11" t="str">
        <f t="shared" si="17"/>
        <v>ethanol-0.0001</v>
      </c>
      <c r="AD9" s="11">
        <v>4</v>
      </c>
      <c r="AE9" s="28">
        <f>VLOOKUP(AC9,Conc!$C$4:$M$83,10,FALSE)</f>
        <v>2.169804102361182E-3</v>
      </c>
      <c r="AF9" s="114">
        <f t="shared" si="18"/>
        <v>-6.133118390914432</v>
      </c>
      <c r="AG9" s="91">
        <v>1065</v>
      </c>
      <c r="AH9" s="92">
        <v>20.8</v>
      </c>
      <c r="AI9" s="113">
        <f t="shared" si="19"/>
        <v>6.9707300781435251</v>
      </c>
      <c r="AJ9" s="13">
        <f t="shared" si="2"/>
        <v>3.93516833212452E-4</v>
      </c>
      <c r="AK9" s="2"/>
      <c r="AM9" s="31">
        <v>1E-4</v>
      </c>
      <c r="AN9" s="97">
        <v>43250</v>
      </c>
      <c r="AO9" s="1"/>
      <c r="AP9" s="11" t="str">
        <f t="shared" si="20"/>
        <v>acetone-0.0001</v>
      </c>
      <c r="AQ9" s="11">
        <v>4</v>
      </c>
      <c r="AR9" s="28">
        <f>VLOOKUP(AP9,Conc!$C$4:$M$83,10,FALSE)</f>
        <v>1.7164307073353276E-3</v>
      </c>
      <c r="AS9" s="114">
        <f t="shared" si="21"/>
        <v>-6.3675083144596725</v>
      </c>
      <c r="AT9" s="95">
        <v>1542</v>
      </c>
      <c r="AU9" s="96">
        <v>22.567</v>
      </c>
      <c r="AV9" s="113">
        <f t="shared" si="22"/>
        <v>7.3408355541232746</v>
      </c>
      <c r="AW9" s="13">
        <f t="shared" si="3"/>
        <v>5.5333000631730973E-4</v>
      </c>
      <c r="AX9" s="2"/>
      <c r="AZ9" s="31">
        <v>1E-4</v>
      </c>
      <c r="BA9" s="105">
        <v>43250</v>
      </c>
      <c r="BC9" s="11" t="str">
        <f t="shared" si="23"/>
        <v>ethylene glycol-0.0001</v>
      </c>
      <c r="BD9" s="11">
        <v>4</v>
      </c>
      <c r="BE9" s="28">
        <f>VLOOKUP(BC9,Conc!$C$4:$M$83,10,FALSE)</f>
        <v>2.0841036450938281E-3</v>
      </c>
      <c r="BF9" s="114">
        <f t="shared" si="24"/>
        <v>-6.1734164225974535</v>
      </c>
      <c r="BG9" s="103">
        <v>1769</v>
      </c>
      <c r="BH9" s="103">
        <v>15.637</v>
      </c>
      <c r="BI9" s="113">
        <f t="shared" si="25"/>
        <v>7.4781696941597851</v>
      </c>
      <c r="BJ9" s="13">
        <f t="shared" si="4"/>
        <v>1.2490314291709497E-3</v>
      </c>
      <c r="BK9" s="2"/>
      <c r="BM9" s="31">
        <v>1E-4</v>
      </c>
      <c r="BN9" s="15"/>
      <c r="BO9" s="1"/>
      <c r="BP9" s="11" t="str">
        <f t="shared" si="26"/>
        <v>1-propanol-0.0001</v>
      </c>
      <c r="BQ9" s="11">
        <v>4</v>
      </c>
      <c r="BR9" s="28">
        <f>VLOOKUP(BP9,Conc!$C$4:$M$83,10,FALSE)</f>
        <v>1.6643365239758763E-3</v>
      </c>
      <c r="BS9" s="114">
        <f t="shared" si="27"/>
        <v>-6.3983287190641889</v>
      </c>
      <c r="BT9" s="46"/>
      <c r="BU9" s="44"/>
      <c r="BV9" s="113"/>
      <c r="BW9" s="13" t="e">
        <f t="shared" si="5"/>
        <v>#DIV/0!</v>
      </c>
      <c r="BX9" s="2"/>
      <c r="BZ9" s="31">
        <v>1E-4</v>
      </c>
      <c r="CA9" s="108">
        <v>43252</v>
      </c>
      <c r="CC9" s="11" t="str">
        <f t="shared" si="28"/>
        <v>2-propanol-0.0001</v>
      </c>
      <c r="CD9" s="11">
        <v>4</v>
      </c>
      <c r="CE9" s="28">
        <f>VLOOKUP(CC9,Conc!$C$4:$M$83,10,FALSE)</f>
        <v>1.6646703569818994E-3</v>
      </c>
      <c r="CF9" s="114">
        <f t="shared" si="29"/>
        <v>-6.3981281589457639</v>
      </c>
      <c r="CG9" s="106">
        <v>1730</v>
      </c>
      <c r="CH9" s="107">
        <v>22.45</v>
      </c>
      <c r="CI9" s="113">
        <f t="shared" si="30"/>
        <v>7.4558766874918243</v>
      </c>
      <c r="CJ9" s="13">
        <f t="shared" si="6"/>
        <v>2.6821498235479161E-6</v>
      </c>
      <c r="CK9" s="2"/>
      <c r="CM9" s="31">
        <v>1E-4</v>
      </c>
      <c r="CN9" s="111">
        <v>43252</v>
      </c>
      <c r="CO9" s="1"/>
      <c r="CP9" s="11" t="str">
        <f t="shared" si="31"/>
        <v>1,2-propanediol-0.0001</v>
      </c>
      <c r="CQ9" s="11"/>
      <c r="CR9" s="28">
        <f>VLOOKUP(CP9,Conc!$C$4:$M$83,10,FALSE)</f>
        <v>1.3135166813155622E-3</v>
      </c>
      <c r="CS9" s="114">
        <f t="shared" si="32"/>
        <v>-6.6350472490216736</v>
      </c>
      <c r="CT9" s="109">
        <v>1166</v>
      </c>
      <c r="CU9" s="109">
        <v>16.306999999999999</v>
      </c>
      <c r="CV9" s="113">
        <f t="shared" si="33"/>
        <v>7.0613343669104376</v>
      </c>
      <c r="CW9" s="13">
        <f t="shared" si="7"/>
        <v>2.1764114160741254E-4</v>
      </c>
      <c r="CX9" s="2"/>
      <c r="CZ9" s="31">
        <v>1E-4</v>
      </c>
      <c r="DA9" s="115">
        <v>43252</v>
      </c>
      <c r="DB9" s="1"/>
      <c r="DC9" s="11" t="str">
        <f t="shared" si="34"/>
        <v>1,3-propanediol-0.0001</v>
      </c>
      <c r="DD9" s="11">
        <v>4</v>
      </c>
      <c r="DE9" s="28">
        <f>VLOOKUP(DC9,Conc!$C$4:$M$83,10,FALSE)</f>
        <v>1.3143438265453093E-3</v>
      </c>
      <c r="DF9" s="114">
        <f t="shared" si="35"/>
        <v>-6.6344177291102557</v>
      </c>
      <c r="DG9" s="112">
        <v>1025</v>
      </c>
      <c r="DH9" s="113">
        <v>16.95</v>
      </c>
      <c r="DI9" s="113">
        <f t="shared" si="36"/>
        <v>6.932447891572509</v>
      </c>
      <c r="DJ9" s="13">
        <f t="shared" si="8"/>
        <v>1.2142853182370117E-4</v>
      </c>
      <c r="DK9" s="2"/>
      <c r="DM9" s="31">
        <v>1E-4</v>
      </c>
      <c r="DN9" s="15">
        <v>43248</v>
      </c>
      <c r="DP9" s="11" t="str">
        <f t="shared" si="37"/>
        <v>hydroxy acetone-0.0001</v>
      </c>
      <c r="DQ9" s="11">
        <v>4</v>
      </c>
      <c r="DR9" s="28">
        <f>VLOOKUP(DP9,Conc!$C$4:$M$83,10,FALSE)</f>
        <v>1.3484867435066021E-3</v>
      </c>
      <c r="DS9" s="114">
        <f t="shared" si="38"/>
        <v>-6.6087722459803793</v>
      </c>
      <c r="DT9" s="41">
        <v>1229</v>
      </c>
      <c r="DU9" s="44">
        <v>17.113</v>
      </c>
      <c r="DV9" s="113">
        <f t="shared" si="39"/>
        <v>7.1139561095660344</v>
      </c>
      <c r="DW9" s="13">
        <f t="shared" si="9"/>
        <v>5.7507547148153706E-4</v>
      </c>
      <c r="DX9" s="2"/>
      <c r="DZ9" s="31">
        <v>1E-4</v>
      </c>
      <c r="EA9" s="15">
        <v>43248</v>
      </c>
      <c r="EC9" s="11" t="str">
        <f t="shared" si="40"/>
        <v>formic acid-0.0001</v>
      </c>
      <c r="ED9" s="11">
        <v>4</v>
      </c>
      <c r="EE9" s="28">
        <f>VLOOKUP(EC9,Conc!$C$4:$M$83,10,FALSE)</f>
        <v>2.6251850533051068E-3</v>
      </c>
      <c r="EF9" s="114">
        <f t="shared" si="41"/>
        <v>-5.9426038889261275</v>
      </c>
      <c r="EG9" s="114">
        <v>613</v>
      </c>
      <c r="EH9" s="114">
        <v>13.675000000000001</v>
      </c>
      <c r="EI9" s="113">
        <f t="shared" si="10"/>
        <v>6.4183649359362116</v>
      </c>
      <c r="EJ9" s="13">
        <f t="shared" si="11"/>
        <v>6.2952277252491923E-4</v>
      </c>
      <c r="EK9" s="2"/>
    </row>
    <row r="10" spans="1:141" x14ac:dyDescent="0.25">
      <c r="A10" s="31">
        <v>1E-4</v>
      </c>
      <c r="B10" s="99">
        <v>43250</v>
      </c>
      <c r="C10" s="1"/>
      <c r="D10" s="11" t="str">
        <f t="shared" si="12"/>
        <v>glycerol-0.0001</v>
      </c>
      <c r="E10" s="11">
        <v>5</v>
      </c>
      <c r="F10" s="28">
        <f>VLOOKUP(D10,Conc!$C$4:$M$83,10,FALSE)</f>
        <v>1.5033933722395393E-3</v>
      </c>
      <c r="G10" s="110">
        <f t="shared" si="13"/>
        <v>-6.5000304777449642</v>
      </c>
      <c r="H10" s="93">
        <v>3141</v>
      </c>
      <c r="I10" s="94">
        <v>12.869</v>
      </c>
      <c r="J10" s="113">
        <f t="shared" si="14"/>
        <v>8.052296499538647</v>
      </c>
      <c r="K10" s="13">
        <f t="shared" si="0"/>
        <v>1.1883326027020141E-4</v>
      </c>
      <c r="L10" s="1"/>
      <c r="M10" s="31">
        <v>1E-4</v>
      </c>
      <c r="N10" s="100">
        <v>43250</v>
      </c>
      <c r="O10" s="1"/>
      <c r="P10" s="11" t="str">
        <f t="shared" si="15"/>
        <v>methanol-0.0001</v>
      </c>
      <c r="Q10" s="11">
        <v>5</v>
      </c>
      <c r="R10" s="28">
        <f>VLOOKUP(P10,Conc!$C$4:$M$83,10,FALSE)</f>
        <v>3.1049749354446878E-3</v>
      </c>
      <c r="S10" s="114">
        <f t="shared" si="16"/>
        <v>-5.7747496359498278</v>
      </c>
      <c r="T10"/>
      <c r="U10"/>
      <c r="V10" s="113"/>
      <c r="W10" s="13" t="e">
        <f t="shared" si="1"/>
        <v>#DIV/0!</v>
      </c>
      <c r="X10" s="2"/>
      <c r="Z10" s="31">
        <v>1E-4</v>
      </c>
      <c r="AA10" s="98">
        <v>43250</v>
      </c>
      <c r="AB10" s="1"/>
      <c r="AC10" s="11" t="str">
        <f t="shared" si="17"/>
        <v>ethanol-0.0001</v>
      </c>
      <c r="AD10" s="11">
        <v>5</v>
      </c>
      <c r="AE10" s="28">
        <f>VLOOKUP(AC10,Conc!$C$4:$M$83,10,FALSE)</f>
        <v>2.169804102361182E-3</v>
      </c>
      <c r="AF10" s="114">
        <f t="shared" si="18"/>
        <v>-6.133118390914432</v>
      </c>
      <c r="AG10" s="91">
        <v>983</v>
      </c>
      <c r="AH10" s="92">
        <v>20.817</v>
      </c>
      <c r="AI10" s="113">
        <f t="shared" si="19"/>
        <v>6.8906091201471664</v>
      </c>
      <c r="AJ10" s="13">
        <f t="shared" si="2"/>
        <v>1.5666946521338736E-5</v>
      </c>
      <c r="AK10" s="2"/>
      <c r="AM10" s="31">
        <v>1E-4</v>
      </c>
      <c r="AN10" s="97">
        <v>43250</v>
      </c>
      <c r="AO10" s="1"/>
      <c r="AP10" s="11" t="str">
        <f t="shared" si="20"/>
        <v>acetone-0.0001</v>
      </c>
      <c r="AQ10" s="11">
        <v>5</v>
      </c>
      <c r="AR10" s="28">
        <f>VLOOKUP(AP10,Conc!$C$4:$M$83,10,FALSE)</f>
        <v>1.7164307073353276E-3</v>
      </c>
      <c r="AS10" s="114">
        <f t="shared" si="21"/>
        <v>-6.3675083144596725</v>
      </c>
      <c r="AT10" s="95">
        <v>1563</v>
      </c>
      <c r="AU10" s="96">
        <v>22.670999999999999</v>
      </c>
      <c r="AV10" s="113">
        <f t="shared" si="22"/>
        <v>7.3543623304214769</v>
      </c>
      <c r="AW10" s="13">
        <f t="shared" si="3"/>
        <v>6.3248484373327367E-4</v>
      </c>
      <c r="AX10" s="2"/>
      <c r="AZ10" s="31">
        <v>1E-4</v>
      </c>
      <c r="BA10" s="105">
        <v>43250</v>
      </c>
      <c r="BC10" s="11" t="str">
        <f t="shared" si="23"/>
        <v>ethylene glycol-0.0001</v>
      </c>
      <c r="BD10" s="11">
        <v>5</v>
      </c>
      <c r="BE10" s="28">
        <f>VLOOKUP(BC10,Conc!$C$4:$M$83,10,FALSE)</f>
        <v>2.0841036450938281E-3</v>
      </c>
      <c r="BF10" s="114">
        <f t="shared" si="24"/>
        <v>-6.1734164225974535</v>
      </c>
      <c r="BG10" s="103">
        <v>2317</v>
      </c>
      <c r="BH10" s="103">
        <v>15.637</v>
      </c>
      <c r="BI10" s="113">
        <f t="shared" si="25"/>
        <v>7.7480285244323763</v>
      </c>
      <c r="BJ10" s="13">
        <f t="shared" si="4"/>
        <v>3.5694985469972301E-4</v>
      </c>
      <c r="BK10" s="2"/>
      <c r="BM10" s="31">
        <v>1E-4</v>
      </c>
      <c r="BN10" s="15"/>
      <c r="BO10" s="1"/>
      <c r="BP10" s="11" t="str">
        <f t="shared" si="26"/>
        <v>1-propanol-0.0001</v>
      </c>
      <c r="BQ10" s="11">
        <v>5</v>
      </c>
      <c r="BR10" s="28">
        <f>VLOOKUP(BP10,Conc!$C$4:$M$83,10,FALSE)</f>
        <v>1.6643365239758763E-3</v>
      </c>
      <c r="BS10" s="114">
        <f t="shared" si="27"/>
        <v>-6.3983287190641889</v>
      </c>
      <c r="BT10" s="46"/>
      <c r="BU10" s="44"/>
      <c r="BV10" s="113"/>
      <c r="BW10" s="13" t="e">
        <f t="shared" si="5"/>
        <v>#DIV/0!</v>
      </c>
      <c r="BX10" s="2"/>
      <c r="BZ10" s="31">
        <v>1E-4</v>
      </c>
      <c r="CA10" s="108">
        <v>43252</v>
      </c>
      <c r="CC10" s="11" t="str">
        <f t="shared" si="28"/>
        <v>2-propanol-0.0001</v>
      </c>
      <c r="CD10" s="11">
        <v>5</v>
      </c>
      <c r="CE10" s="28">
        <f>VLOOKUP(CC10,Conc!$C$4:$M$83,10,FALSE)</f>
        <v>1.6646703569818994E-3</v>
      </c>
      <c r="CF10" s="114">
        <f t="shared" si="29"/>
        <v>-6.3981281589457639</v>
      </c>
      <c r="CG10" s="106">
        <v>1679</v>
      </c>
      <c r="CH10" s="107">
        <v>22.504000000000001</v>
      </c>
      <c r="CI10" s="113">
        <f t="shared" si="30"/>
        <v>7.4259536570775406</v>
      </c>
      <c r="CJ10" s="13">
        <f t="shared" si="6"/>
        <v>1.6830490142764144E-4</v>
      </c>
      <c r="CK10" s="2"/>
      <c r="CM10" s="31">
        <v>1E-4</v>
      </c>
      <c r="CN10" s="111">
        <v>43252</v>
      </c>
      <c r="CO10" s="1"/>
      <c r="CP10" s="11" t="str">
        <f t="shared" si="31"/>
        <v>1,2-propanediol-0.0001</v>
      </c>
      <c r="CQ10" s="11"/>
      <c r="CR10" s="28">
        <f>VLOOKUP(CP10,Conc!$C$4:$M$83,10,FALSE)</f>
        <v>1.3135166813155622E-3</v>
      </c>
      <c r="CS10" s="114">
        <f t="shared" si="32"/>
        <v>-6.6350472490216736</v>
      </c>
      <c r="CT10" s="109">
        <v>1119</v>
      </c>
      <c r="CU10" s="109">
        <v>16.3</v>
      </c>
      <c r="CV10" s="113">
        <f t="shared" si="33"/>
        <v>7.020190708311925</v>
      </c>
      <c r="CW10" s="13">
        <f t="shared" si="7"/>
        <v>9.2895609222676088E-5</v>
      </c>
      <c r="CX10" s="2"/>
      <c r="CZ10" s="31">
        <v>1E-4</v>
      </c>
      <c r="DA10" s="115">
        <v>43252</v>
      </c>
      <c r="DB10" s="1"/>
      <c r="DC10" s="11" t="str">
        <f t="shared" si="34"/>
        <v>1,3-propanediol-0.0001</v>
      </c>
      <c r="DD10" s="11">
        <v>5</v>
      </c>
      <c r="DE10" s="28">
        <f>VLOOKUP(DC10,Conc!$C$4:$M$83,10,FALSE)</f>
        <v>1.3143438265453093E-3</v>
      </c>
      <c r="DF10" s="114">
        <f t="shared" si="35"/>
        <v>-6.6344177291102557</v>
      </c>
      <c r="DG10" s="112">
        <v>1198</v>
      </c>
      <c r="DH10" s="113">
        <v>16.917000000000002</v>
      </c>
      <c r="DI10" s="113">
        <f t="shared" si="36"/>
        <v>7.0884087786753947</v>
      </c>
      <c r="DJ10" s="13">
        <f t="shared" si="8"/>
        <v>3.5818644547082676E-4</v>
      </c>
      <c r="DK10" s="2"/>
      <c r="DM10" s="31">
        <v>1E-4</v>
      </c>
      <c r="DN10" s="15">
        <v>43248</v>
      </c>
      <c r="DP10" s="11" t="str">
        <f t="shared" si="37"/>
        <v>hydroxy acetone-0.0001</v>
      </c>
      <c r="DQ10" s="11">
        <v>5</v>
      </c>
      <c r="DR10" s="28">
        <f>VLOOKUP(DP10,Conc!$C$4:$M$83,10,FALSE)</f>
        <v>1.3484867435066021E-3</v>
      </c>
      <c r="DS10" s="114">
        <f t="shared" si="38"/>
        <v>-6.6087722459803793</v>
      </c>
      <c r="DT10" s="41">
        <v>1014</v>
      </c>
      <c r="DU10" s="44">
        <v>17.132999999999999</v>
      </c>
      <c r="DV10" s="113">
        <f t="shared" si="39"/>
        <v>6.9216581841511289</v>
      </c>
      <c r="DW10" s="13">
        <f t="shared" si="9"/>
        <v>6.5886890345389618E-4</v>
      </c>
      <c r="DX10" s="2"/>
      <c r="DZ10" s="31">
        <v>1E-4</v>
      </c>
      <c r="EA10" s="15">
        <v>43248</v>
      </c>
      <c r="EC10" s="11" t="str">
        <f t="shared" si="40"/>
        <v>formic acid-0.0001</v>
      </c>
      <c r="ED10" s="11">
        <v>5</v>
      </c>
      <c r="EE10" s="28">
        <f>VLOOKUP(EC10,Conc!$C$4:$M$83,10,FALSE)</f>
        <v>2.6251850533051068E-3</v>
      </c>
      <c r="EF10" s="114">
        <f t="shared" si="41"/>
        <v>-5.9426038889261275</v>
      </c>
      <c r="EG10" s="114">
        <v>739</v>
      </c>
      <c r="EH10" s="114">
        <v>13.715</v>
      </c>
      <c r="EI10" s="113">
        <f t="shared" si="10"/>
        <v>6.6052979209482015</v>
      </c>
      <c r="EJ10" s="13">
        <f t="shared" si="11"/>
        <v>6.6233177695618586E-4</v>
      </c>
      <c r="EK10" s="2"/>
    </row>
    <row r="11" spans="1:141" x14ac:dyDescent="0.25">
      <c r="A11" s="31">
        <v>1E-3</v>
      </c>
      <c r="B11" s="115">
        <v>43263</v>
      </c>
      <c r="C11" s="1"/>
      <c r="D11" s="11" t="str">
        <f t="shared" si="12"/>
        <v>glycerol-0.001</v>
      </c>
      <c r="E11" s="11">
        <v>1</v>
      </c>
      <c r="F11" s="110">
        <f>VLOOKUP(D11,Conc!$C$4:$M$83,10,FALSE)</f>
        <v>1.1103219946409084E-2</v>
      </c>
      <c r="G11" s="110">
        <f t="shared" si="13"/>
        <v>-4.5005201274683637</v>
      </c>
      <c r="H11" s="112">
        <v>22898</v>
      </c>
      <c r="I11" s="113">
        <v>12.877000000000001</v>
      </c>
      <c r="J11" s="113">
        <f t="shared" ref="J11:J15" si="42">LN(H11)</f>
        <v>10.038804849483757</v>
      </c>
      <c r="K11" s="13">
        <f t="shared" ref="K11" si="43">ABS(H11-AVERAGEIF($A$6:$A$30,$A11,H$6:H$30))/AVERAGEIF($A$6:$A$30,$A$21,H$6:H$30)</f>
        <v>1.6875772144469335E-3</v>
      </c>
      <c r="L11" s="1"/>
      <c r="M11" s="31">
        <v>1E-3</v>
      </c>
      <c r="N11" s="15">
        <v>43241</v>
      </c>
      <c r="O11" s="1"/>
      <c r="P11" s="11" t="str">
        <f t="shared" si="15"/>
        <v>methanol-0.001</v>
      </c>
      <c r="Q11" s="11">
        <v>1</v>
      </c>
      <c r="R11" s="28">
        <f>VLOOKUP(P11,Conc!$C$4:$M$83,10,FALSE)</f>
        <v>3.1023720349563046E-2</v>
      </c>
      <c r="S11" s="114">
        <f t="shared" si="16"/>
        <v>-3.4730031945257216</v>
      </c>
      <c r="T11">
        <v>4039</v>
      </c>
      <c r="U11">
        <v>18.547000000000001</v>
      </c>
      <c r="V11" s="113">
        <f t="shared" ref="V11:V30" si="44">LN(T11)</f>
        <v>8.3037524155634124</v>
      </c>
      <c r="W11" s="13">
        <f t="shared" ref="W11" si="45">ABS(T11-AVERAGEIF($A$6:$A$30,$A11,T$6:T$30))/AVERAGEIF($A$6:$A$30,$A$21,T$6:T$30)</f>
        <v>1.2472419534170973E-2</v>
      </c>
      <c r="X11" s="2"/>
      <c r="Z11" s="31">
        <v>1E-3</v>
      </c>
      <c r="AA11" s="15">
        <v>41780</v>
      </c>
      <c r="AB11" s="1"/>
      <c r="AC11" s="11" t="str">
        <f t="shared" si="17"/>
        <v>ethanol-0.001</v>
      </c>
      <c r="AD11" s="11">
        <v>1</v>
      </c>
      <c r="AE11" s="28">
        <f>VLOOKUP(AC11,Conc!$C$4:$M$83,10,FALSE)</f>
        <v>2.1641713936916464E-2</v>
      </c>
      <c r="AF11" s="114">
        <f t="shared" si="18"/>
        <v>-3.8331326258797245</v>
      </c>
      <c r="AG11" s="91">
        <v>12229</v>
      </c>
      <c r="AH11" s="92">
        <v>20.783000000000001</v>
      </c>
      <c r="AI11" s="113">
        <f t="shared" si="19"/>
        <v>9.4115654591893705</v>
      </c>
      <c r="AJ11" s="13">
        <f t="shared" ref="AJ11" si="46">ABS(AG11-AVERAGEIF($A$6:$A$30,$A11,AG$6:AG$30))/AVERAGEIF($A$6:$A$30,$A$21,AG$6:AG$30)</f>
        <v>4.427294769912455E-3</v>
      </c>
      <c r="AK11" s="2"/>
      <c r="AM11" s="31">
        <v>1E-3</v>
      </c>
      <c r="AN11" s="15">
        <v>43242</v>
      </c>
      <c r="AO11" s="1"/>
      <c r="AP11" s="11" t="str">
        <f t="shared" si="20"/>
        <v>acetone-0.001</v>
      </c>
      <c r="AQ11" s="11">
        <v>1</v>
      </c>
      <c r="AR11" s="28">
        <f>VLOOKUP(AP11,Conc!$C$4:$M$83,10,FALSE)</f>
        <v>8.7293388429752067E-2</v>
      </c>
      <c r="AS11" s="114">
        <f t="shared" si="21"/>
        <v>-2.438480552913449</v>
      </c>
      <c r="AT11" s="41">
        <v>23298</v>
      </c>
      <c r="AU11" s="44">
        <v>22.628</v>
      </c>
      <c r="AV11" s="113">
        <f t="shared" si="22"/>
        <v>10.056122798959722</v>
      </c>
      <c r="AW11" s="13">
        <f t="shared" ref="AW11" si="47">ABS(AT11-AVERAGEIF($A$6:$A$30,$A11,AT$6:AT$30))/AVERAGEIF($A$6:$A$30,$A$21,AT$6:AT$30)</f>
        <v>7.7044041751538799E-4</v>
      </c>
      <c r="AX11" s="2"/>
      <c r="AZ11" s="31">
        <v>1E-3</v>
      </c>
      <c r="BA11" s="15">
        <v>43238</v>
      </c>
      <c r="BB11" s="3" t="s">
        <v>30</v>
      </c>
      <c r="BC11" s="11" t="str">
        <f t="shared" si="23"/>
        <v>ethylene glycol-0.001</v>
      </c>
      <c r="BD11" s="11">
        <v>1</v>
      </c>
      <c r="BE11" s="28">
        <f>VLOOKUP(BC11,Conc!$C$4:$M$83,10,FALSE)</f>
        <v>1.6094731754470758E-2</v>
      </c>
      <c r="BF11" s="114">
        <f t="shared" si="24"/>
        <v>-4.1292632807591447</v>
      </c>
      <c r="BG11" s="3">
        <v>33487</v>
      </c>
      <c r="BH11" s="3">
        <v>15.621</v>
      </c>
      <c r="BI11" s="113">
        <f t="shared" si="25"/>
        <v>10.418912582797015</v>
      </c>
      <c r="BJ11" s="13">
        <f t="shared" ref="BJ11" si="48">ABS(BG11-AVERAGEIF($A$6:$A$30,$A11,BG$6:BG$30))/AVERAGEIF($A$6:$A$30,$A$21,BG$6:BG$30)</f>
        <v>1.8322253625473355E-3</v>
      </c>
      <c r="BK11" s="2"/>
      <c r="BM11" s="31">
        <v>1E-3</v>
      </c>
      <c r="BN11" s="15">
        <v>43242</v>
      </c>
      <c r="BO11" s="1"/>
      <c r="BP11" s="11" t="str">
        <f t="shared" si="26"/>
        <v>1-propanol-0.001</v>
      </c>
      <c r="BQ11" s="11">
        <v>1</v>
      </c>
      <c r="BR11" s="28">
        <f>VLOOKUP(BP11,Conc!$C$4:$M$83,10,FALSE)</f>
        <v>1.6623673642175343E-2</v>
      </c>
      <c r="BS11" s="114">
        <f t="shared" si="27"/>
        <v>-4.0969274765446704</v>
      </c>
      <c r="BT11" s="46" t="s">
        <v>35</v>
      </c>
      <c r="BU11" s="44"/>
      <c r="BV11" s="113"/>
      <c r="BW11" s="13" t="e">
        <f t="shared" ref="BW11" si="49">ABS(BT11-AVERAGEIF($A$6:$A$30,$A11,BT$6:BT$30))/AVERAGEIF($A$6:$A$30,$A$21,BT$6:BT$30)</f>
        <v>#VALUE!</v>
      </c>
      <c r="BX11" s="2"/>
      <c r="BZ11" s="31">
        <v>1E-3</v>
      </c>
      <c r="CA11" s="15">
        <v>43242</v>
      </c>
      <c r="CB11" s="3" t="s">
        <v>36</v>
      </c>
      <c r="CC11" s="11" t="str">
        <f t="shared" si="28"/>
        <v>2-propanol-0.001</v>
      </c>
      <c r="CD11" s="11">
        <v>1</v>
      </c>
      <c r="CE11" s="28">
        <f>VLOOKUP(CC11,Conc!$C$4:$M$83,10,FALSE)</f>
        <v>1.6622296173044927E-2</v>
      </c>
      <c r="CF11" s="114">
        <f t="shared" si="29"/>
        <v>-4.0970103418747454</v>
      </c>
      <c r="CG11" s="41">
        <v>12901</v>
      </c>
      <c r="CH11" s="44">
        <v>22.463999999999999</v>
      </c>
      <c r="CI11" s="113">
        <f t="shared" si="30"/>
        <v>9.4650601067251365</v>
      </c>
      <c r="CJ11" s="13">
        <f t="shared" ref="CJ11" si="50">ABS(CG11-AVERAGEIF($A$6:$A$30,$A11,CG$6:CG$30))/AVERAGEIF($A$6:$A$30,$A$21,CG$6:CG$30)</f>
        <v>4.5723949116935675E-3</v>
      </c>
      <c r="CK11" s="2"/>
      <c r="CM11" s="31">
        <v>1E-3</v>
      </c>
      <c r="CN11" s="15">
        <v>43238</v>
      </c>
      <c r="CO11" s="1"/>
      <c r="CP11" s="11" t="str">
        <f t="shared" si="31"/>
        <v>1,2-propanediol-0.001</v>
      </c>
      <c r="CQ11" s="11">
        <v>1</v>
      </c>
      <c r="CR11" s="28">
        <f>VLOOKUP(CP11,Conc!$C$4:$M$83,10,FALSE)</f>
        <v>1.312656065185964E-2</v>
      </c>
      <c r="CS11" s="114">
        <f t="shared" si="32"/>
        <v>-4.3331175707649505</v>
      </c>
      <c r="CT11" s="3">
        <v>33495</v>
      </c>
      <c r="CU11" s="3">
        <v>16.306000000000001</v>
      </c>
      <c r="CV11" s="113">
        <f t="shared" si="33"/>
        <v>10.419151452942367</v>
      </c>
      <c r="CW11" s="13">
        <f t="shared" ref="CW11" si="51">ABS(CT11-AVERAGEIF($A$6:$A$30,$A11,CT$6:CT$30))/AVERAGEIF($A$6:$A$30,$A$21,CT$6:CT$30)</f>
        <v>7.1906509858878217E-3</v>
      </c>
      <c r="CX11" s="2"/>
      <c r="CZ11" s="31">
        <v>1E-3</v>
      </c>
      <c r="DA11" s="15">
        <v>43242</v>
      </c>
      <c r="DB11" s="1"/>
      <c r="DC11" s="11" t="str">
        <f t="shared" si="34"/>
        <v>1,3-propanediol-0.001</v>
      </c>
      <c r="DD11" s="11">
        <v>1</v>
      </c>
      <c r="DE11" s="28">
        <f>VLOOKUP(DC11,Conc!$C$4:$M$83,10,FALSE)</f>
        <v>1.311078985412012E-2</v>
      </c>
      <c r="DF11" s="114">
        <f t="shared" si="35"/>
        <v>-4.3343197348047422</v>
      </c>
      <c r="DG11" s="41">
        <v>17671</v>
      </c>
      <c r="DH11" s="44">
        <v>16.917000000000002</v>
      </c>
      <c r="DI11" s="113">
        <f t="shared" si="36"/>
        <v>9.7796801568080554</v>
      </c>
      <c r="DJ11" s="13">
        <f t="shared" ref="DJ11" si="52">ABS(DG11-AVERAGEIF($A$6:$A$30,$A11,DG$6:DG$30))/AVERAGEIF($A$6:$A$30,$A$21,DG$6:DG$30)</f>
        <v>1.6961181682589124E-3</v>
      </c>
      <c r="DK11" s="2"/>
      <c r="DM11" s="31">
        <v>1E-3</v>
      </c>
      <c r="DN11" s="15">
        <v>43248</v>
      </c>
      <c r="DP11" s="11" t="str">
        <f t="shared" si="37"/>
        <v>hydroxy acetone-0.001</v>
      </c>
      <c r="DQ11" s="11">
        <v>1</v>
      </c>
      <c r="DR11" s="28">
        <f>VLOOKUP(DP11,Conc!$C$4:$M$83,10,FALSE)</f>
        <v>1.3497251886721694E-2</v>
      </c>
      <c r="DS11" s="114">
        <f t="shared" si="38"/>
        <v>-4.3052691782062471</v>
      </c>
      <c r="DT11" s="41">
        <v>16832</v>
      </c>
      <c r="DU11" s="44">
        <v>17.141999999999999</v>
      </c>
      <c r="DV11" s="113">
        <f t="shared" si="39"/>
        <v>9.7310371155374362</v>
      </c>
      <c r="DW11" s="13">
        <f t="shared" ref="DW11:DW30" si="53">ABS(DT11-AVERAGEIF($A$6:$A$30,$A11,DT$6:DT$30))/AVERAGEIF($A$6:$A$30,$A$21,DT$6:DT$30)</f>
        <v>3.683467441086326E-3</v>
      </c>
      <c r="DX11" s="2"/>
      <c r="DZ11" s="31">
        <v>1E-3</v>
      </c>
      <c r="EA11" s="15">
        <v>43248</v>
      </c>
      <c r="EC11" s="11" t="str">
        <f t="shared" si="40"/>
        <v>formic acid-0.001</v>
      </c>
      <c r="ED11" s="11">
        <v>1</v>
      </c>
      <c r="EE11" s="28">
        <f>VLOOKUP(EC11,Conc!$C$4:$M$83,10,FALSE)</f>
        <v>2.1739808679927215E-2</v>
      </c>
      <c r="EF11" s="114">
        <f t="shared" si="41"/>
        <v>-3.8286101976991302</v>
      </c>
      <c r="EG11" s="114">
        <v>9285</v>
      </c>
      <c r="EH11" s="114">
        <v>13.679</v>
      </c>
      <c r="EI11" s="113">
        <f t="shared" si="10"/>
        <v>9.1361554737868058</v>
      </c>
      <c r="EJ11" s="13">
        <f t="shared" si="11"/>
        <v>8.6533749187464126E-4</v>
      </c>
      <c r="EK11" s="2"/>
    </row>
    <row r="12" spans="1:141" x14ac:dyDescent="0.25">
      <c r="A12" s="31">
        <v>1E-3</v>
      </c>
      <c r="B12" s="115">
        <v>43263</v>
      </c>
      <c r="C12" s="1"/>
      <c r="D12" s="11" t="str">
        <f t="shared" si="12"/>
        <v>glycerol-0.001</v>
      </c>
      <c r="E12" s="11">
        <v>2</v>
      </c>
      <c r="F12" s="110">
        <f>VLOOKUP(D12,Conc!$C$4:$M$83,10,FALSE)</f>
        <v>1.1103219946409084E-2</v>
      </c>
      <c r="G12" s="110">
        <f t="shared" si="13"/>
        <v>-4.5005201274683637</v>
      </c>
      <c r="H12" s="112">
        <v>22606</v>
      </c>
      <c r="I12" s="113">
        <v>12.882999999999999</v>
      </c>
      <c r="J12" s="113">
        <f t="shared" si="42"/>
        <v>10.025970636750676</v>
      </c>
      <c r="K12" s="13">
        <f t="shared" si="0"/>
        <v>6.2967136082197576E-4</v>
      </c>
      <c r="L12" s="1"/>
      <c r="M12" s="31">
        <v>1E-3</v>
      </c>
      <c r="N12" s="15">
        <v>43241</v>
      </c>
      <c r="O12" s="1"/>
      <c r="P12" s="11" t="str">
        <f t="shared" si="15"/>
        <v>methanol-0.001</v>
      </c>
      <c r="Q12" s="11">
        <v>2</v>
      </c>
      <c r="R12" s="28">
        <f>VLOOKUP(P12,Conc!$C$4:$M$83,10,FALSE)</f>
        <v>3.1023720349563046E-2</v>
      </c>
      <c r="S12" s="114">
        <f t="shared" si="16"/>
        <v>-3.4730031945257216</v>
      </c>
      <c r="T12">
        <v>3150</v>
      </c>
      <c r="U12">
        <v>18.529</v>
      </c>
      <c r="V12" s="113">
        <f t="shared" si="44"/>
        <v>8.0551577318196781</v>
      </c>
      <c r="W12" s="13">
        <f t="shared" si="1"/>
        <v>3.3125363658883649E-4</v>
      </c>
      <c r="X12" s="2"/>
      <c r="Z12" s="31">
        <v>1E-3</v>
      </c>
      <c r="AA12" s="15">
        <v>41780</v>
      </c>
      <c r="AB12" s="1"/>
      <c r="AC12" s="11" t="str">
        <f t="shared" si="17"/>
        <v>ethanol-0.001</v>
      </c>
      <c r="AD12" s="11">
        <v>2</v>
      </c>
      <c r="AE12" s="28">
        <f>VLOOKUP(AC12,Conc!$C$4:$M$83,10,FALSE)</f>
        <v>2.1641713936916464E-2</v>
      </c>
      <c r="AF12" s="114">
        <f t="shared" si="18"/>
        <v>-3.8331326258797245</v>
      </c>
      <c r="AG12" s="41">
        <v>11044</v>
      </c>
      <c r="AH12" s="44">
        <v>20.797000000000001</v>
      </c>
      <c r="AI12" s="113">
        <f t="shared" si="19"/>
        <v>9.3096425730500449</v>
      </c>
      <c r="AJ12" s="13">
        <f t="shared" si="2"/>
        <v>1.0330968853188764E-3</v>
      </c>
      <c r="AK12" s="2"/>
      <c r="AM12" s="31">
        <v>1E-3</v>
      </c>
      <c r="AN12" s="15">
        <v>43242</v>
      </c>
      <c r="AO12" s="1"/>
      <c r="AP12" s="11" t="str">
        <f t="shared" si="20"/>
        <v>acetone-0.001</v>
      </c>
      <c r="AQ12" s="11">
        <v>2</v>
      </c>
      <c r="AR12" s="28">
        <f>VLOOKUP(AP12,Conc!$C$4:$M$83,10,FALSE)</f>
        <v>8.7293388429752067E-2</v>
      </c>
      <c r="AS12" s="114">
        <f t="shared" si="21"/>
        <v>-2.438480552913449</v>
      </c>
      <c r="AT12" s="41">
        <v>24649</v>
      </c>
      <c r="AU12" s="44">
        <v>22.649000000000001</v>
      </c>
      <c r="AV12" s="113">
        <f t="shared" si="22"/>
        <v>10.112491610696615</v>
      </c>
      <c r="AW12" s="13">
        <f t="shared" si="3"/>
        <v>4.3218541229116262E-3</v>
      </c>
      <c r="AX12" s="2"/>
      <c r="AZ12" s="31">
        <v>1E-3</v>
      </c>
      <c r="BA12" s="15">
        <v>43238</v>
      </c>
      <c r="BB12" s="3" t="s">
        <v>31</v>
      </c>
      <c r="BC12" s="11" t="str">
        <f t="shared" si="23"/>
        <v>ethylene glycol-0.001</v>
      </c>
      <c r="BD12" s="11">
        <v>2</v>
      </c>
      <c r="BE12" s="28">
        <f>VLOOKUP(BC12,Conc!$C$4:$M$83,10,FALSE)</f>
        <v>1.6094731754470758E-2</v>
      </c>
      <c r="BF12" s="114">
        <f t="shared" si="24"/>
        <v>-4.1292632807591447</v>
      </c>
      <c r="BG12" s="3">
        <v>31170</v>
      </c>
      <c r="BH12" s="3">
        <v>15.62</v>
      </c>
      <c r="BI12" s="113">
        <f t="shared" si="25"/>
        <v>10.347211372761382</v>
      </c>
      <c r="BJ12" s="13">
        <f t="shared" si="4"/>
        <v>4.9580276205335927E-3</v>
      </c>
      <c r="BK12" s="2"/>
      <c r="BM12" s="31">
        <v>1E-3</v>
      </c>
      <c r="BN12" s="15">
        <v>43242</v>
      </c>
      <c r="BO12" s="1"/>
      <c r="BP12" s="11" t="str">
        <f t="shared" si="26"/>
        <v>1-propanol-0.001</v>
      </c>
      <c r="BQ12" s="11">
        <v>2</v>
      </c>
      <c r="BR12" s="28">
        <f>VLOOKUP(BP12,Conc!$C$4:$M$83,10,FALSE)</f>
        <v>1.6623673642175343E-2</v>
      </c>
      <c r="BS12" s="114">
        <f t="shared" si="27"/>
        <v>-4.0969274765446704</v>
      </c>
      <c r="BT12" s="46" t="s">
        <v>34</v>
      </c>
      <c r="BU12" s="44"/>
      <c r="BV12" s="113"/>
      <c r="BW12" s="13" t="e">
        <f t="shared" si="5"/>
        <v>#VALUE!</v>
      </c>
      <c r="BX12" s="2"/>
      <c r="BZ12" s="31">
        <v>1E-3</v>
      </c>
      <c r="CA12" s="15">
        <v>43242</v>
      </c>
      <c r="CB12" s="1"/>
      <c r="CC12" s="11" t="str">
        <f t="shared" si="28"/>
        <v>2-propanol-0.001</v>
      </c>
      <c r="CD12" s="11">
        <v>2</v>
      </c>
      <c r="CE12" s="28">
        <f>VLOOKUP(CC12,Conc!$C$4:$M$83,10,FALSE)</f>
        <v>1.6622296173044927E-2</v>
      </c>
      <c r="CF12" s="114">
        <f t="shared" si="29"/>
        <v>-4.0970103418747454</v>
      </c>
      <c r="CG12" s="41">
        <v>14244</v>
      </c>
      <c r="CH12" s="44">
        <v>22.469000000000001</v>
      </c>
      <c r="CI12" s="113">
        <f t="shared" si="30"/>
        <v>9.564091044397669</v>
      </c>
      <c r="CJ12" s="13">
        <f t="shared" si="6"/>
        <v>6.9735895412247341E-5</v>
      </c>
      <c r="CK12" s="2"/>
      <c r="CM12" s="31">
        <v>1E-3</v>
      </c>
      <c r="CN12" s="15">
        <v>43238</v>
      </c>
      <c r="CO12" s="1"/>
      <c r="CP12" s="11" t="str">
        <f t="shared" si="31"/>
        <v>1,2-propanediol-0.001</v>
      </c>
      <c r="CQ12" s="11">
        <v>2</v>
      </c>
      <c r="CR12" s="28">
        <f>VLOOKUP(CP12,Conc!$C$4:$M$83,10,FALSE)</f>
        <v>1.312656065185964E-2</v>
      </c>
      <c r="CS12" s="114">
        <f t="shared" si="32"/>
        <v>-4.3331175707649505</v>
      </c>
      <c r="CT12" s="3">
        <v>36770</v>
      </c>
      <c r="CU12" s="3">
        <v>16.314</v>
      </c>
      <c r="CV12" s="113">
        <f t="shared" si="33"/>
        <v>10.512437574295317</v>
      </c>
      <c r="CW12" s="13">
        <f t="shared" si="7"/>
        <v>1.5017238770911542E-3</v>
      </c>
      <c r="CX12" s="2"/>
      <c r="CZ12" s="31">
        <v>1E-3</v>
      </c>
      <c r="DA12" s="15">
        <v>43242</v>
      </c>
      <c r="DB12" s="1"/>
      <c r="DC12" s="11" t="str">
        <f t="shared" si="34"/>
        <v>1,3-propanediol-0.001</v>
      </c>
      <c r="DD12" s="11">
        <v>2</v>
      </c>
      <c r="DE12" s="28">
        <f>VLOOKUP(DC12,Conc!$C$4:$M$83,10,FALSE)</f>
        <v>1.311078985412012E-2</v>
      </c>
      <c r="DF12" s="114">
        <f t="shared" si="35"/>
        <v>-4.3343197348047422</v>
      </c>
      <c r="DG12" s="41">
        <v>18631</v>
      </c>
      <c r="DH12" s="44">
        <v>16.917000000000002</v>
      </c>
      <c r="DI12" s="113">
        <f t="shared" si="36"/>
        <v>9.8325821390203529</v>
      </c>
      <c r="DJ12" s="13">
        <f t="shared" si="8"/>
        <v>9.6532910458933514E-4</v>
      </c>
      <c r="DK12" s="2"/>
      <c r="DM12" s="31">
        <v>1E-3</v>
      </c>
      <c r="DN12" s="15">
        <v>43248</v>
      </c>
      <c r="DP12" s="11" t="str">
        <f t="shared" si="37"/>
        <v>hydroxy acetone-0.001</v>
      </c>
      <c r="DQ12" s="11">
        <v>2</v>
      </c>
      <c r="DR12" s="28">
        <f>VLOOKUP(DP12,Conc!$C$4:$M$83,10,FALSE)</f>
        <v>1.3497251886721694E-2</v>
      </c>
      <c r="DS12" s="114">
        <f t="shared" si="38"/>
        <v>-4.3052691782062471</v>
      </c>
      <c r="DT12" s="41">
        <v>17577</v>
      </c>
      <c r="DU12" s="44">
        <v>17.141999999999999</v>
      </c>
      <c r="DV12" s="113">
        <f t="shared" si="39"/>
        <v>9.7743465082128989</v>
      </c>
      <c r="DW12" s="13">
        <f t="shared" si="53"/>
        <v>5.9229329996901212E-4</v>
      </c>
      <c r="DX12" s="2"/>
      <c r="DZ12" s="31">
        <v>1E-3</v>
      </c>
      <c r="EA12" s="15">
        <v>43248</v>
      </c>
      <c r="EC12" s="11" t="str">
        <f t="shared" si="40"/>
        <v>formic acid-0.001</v>
      </c>
      <c r="ED12" s="11">
        <v>2</v>
      </c>
      <c r="EE12" s="28">
        <f>VLOOKUP(EC12,Conc!$C$4:$M$83,10,FALSE)</f>
        <v>2.1739808679927215E-2</v>
      </c>
      <c r="EF12" s="114">
        <f t="shared" si="41"/>
        <v>-3.8286101976991302</v>
      </c>
      <c r="EG12" s="114">
        <v>9386</v>
      </c>
      <c r="EH12" s="114">
        <v>13.679</v>
      </c>
      <c r="EI12" s="113">
        <f t="shared" si="10"/>
        <v>9.1469744963543622</v>
      </c>
      <c r="EJ12" s="13">
        <f t="shared" si="11"/>
        <v>1.7019671048719694E-4</v>
      </c>
      <c r="EK12" s="2"/>
    </row>
    <row r="13" spans="1:141" x14ac:dyDescent="0.25">
      <c r="A13" s="31">
        <v>1E-3</v>
      </c>
      <c r="B13" s="115">
        <v>43263</v>
      </c>
      <c r="C13" s="1"/>
      <c r="D13" s="11" t="str">
        <f t="shared" si="12"/>
        <v>glycerol-0.001</v>
      </c>
      <c r="E13" s="11">
        <v>3</v>
      </c>
      <c r="F13" s="110">
        <f>VLOOKUP(D13,Conc!$C$4:$M$83,10,FALSE)</f>
        <v>1.1103219946409084E-2</v>
      </c>
      <c r="G13" s="110">
        <f t="shared" si="13"/>
        <v>-4.5005201274683637</v>
      </c>
      <c r="H13" s="112">
        <v>21954</v>
      </c>
      <c r="I13" s="113">
        <v>12.877000000000001</v>
      </c>
      <c r="J13" s="113">
        <f t="shared" si="42"/>
        <v>9.9967046342472621</v>
      </c>
      <c r="K13" s="13">
        <f t="shared" si="0"/>
        <v>1.7325019835734781E-3</v>
      </c>
      <c r="L13" s="1"/>
      <c r="M13" s="31">
        <v>1E-3</v>
      </c>
      <c r="N13" s="15">
        <v>43241</v>
      </c>
      <c r="O13" s="1"/>
      <c r="P13" s="11" t="str">
        <f t="shared" si="15"/>
        <v>methanol-0.001</v>
      </c>
      <c r="Q13" s="11">
        <v>3</v>
      </c>
      <c r="R13" s="28">
        <f>VLOOKUP(P13,Conc!$C$4:$M$83,10,FALSE)</f>
        <v>3.1023720349563046E-2</v>
      </c>
      <c r="S13" s="114">
        <f t="shared" si="16"/>
        <v>-3.4730031945257216</v>
      </c>
      <c r="T13">
        <v>2809</v>
      </c>
      <c r="U13">
        <v>18.530999999999999</v>
      </c>
      <c r="V13" s="113">
        <f t="shared" si="44"/>
        <v>7.9405838271042439</v>
      </c>
      <c r="W13" s="13">
        <f t="shared" si="1"/>
        <v>5.2424488573189773E-3</v>
      </c>
      <c r="X13" s="2"/>
      <c r="Z13" s="31">
        <v>1E-3</v>
      </c>
      <c r="AA13" s="15">
        <v>41780</v>
      </c>
      <c r="AB13" s="1"/>
      <c r="AC13" s="11" t="str">
        <f t="shared" si="17"/>
        <v>ethanol-0.001</v>
      </c>
      <c r="AD13" s="11">
        <v>3</v>
      </c>
      <c r="AE13" s="28">
        <f>VLOOKUP(AC13,Conc!$C$4:$M$83,10,FALSE)</f>
        <v>2.1641713936916464E-2</v>
      </c>
      <c r="AF13" s="114">
        <f t="shared" si="18"/>
        <v>-3.8331326258797245</v>
      </c>
      <c r="AG13" s="41">
        <v>10759</v>
      </c>
      <c r="AH13" s="44">
        <v>20.792999999999999</v>
      </c>
      <c r="AI13" s="113">
        <f t="shared" si="19"/>
        <v>9.2834978925939087</v>
      </c>
      <c r="AJ13" s="13">
        <f t="shared" si="2"/>
        <v>2.3463556378428676E-3</v>
      </c>
      <c r="AK13" s="2"/>
      <c r="AM13" s="31">
        <v>1E-3</v>
      </c>
      <c r="AN13" s="15">
        <v>43242</v>
      </c>
      <c r="AO13" s="1"/>
      <c r="AP13" s="11" t="str">
        <f t="shared" si="20"/>
        <v>acetone-0.001</v>
      </c>
      <c r="AQ13" s="11">
        <v>3</v>
      </c>
      <c r="AR13" s="28">
        <f>VLOOKUP(AP13,Conc!$C$4:$M$83,10,FALSE)</f>
        <v>8.7293388429752067E-2</v>
      </c>
      <c r="AS13" s="114">
        <f t="shared" si="21"/>
        <v>-2.438480552913449</v>
      </c>
      <c r="AT13" s="41">
        <v>23498</v>
      </c>
      <c r="AU13" s="44">
        <v>22.265000000000001</v>
      </c>
      <c r="AV13" s="113">
        <f t="shared" si="22"/>
        <v>10.064670590127518</v>
      </c>
      <c r="AW13" s="13">
        <f t="shared" si="3"/>
        <v>1.6584823077636028E-5</v>
      </c>
      <c r="AX13" s="2"/>
      <c r="AZ13" s="31">
        <v>1E-3</v>
      </c>
      <c r="BA13" s="15">
        <v>43238</v>
      </c>
      <c r="BB13" s="3" t="s">
        <v>32</v>
      </c>
      <c r="BC13" s="11" t="str">
        <f t="shared" si="23"/>
        <v>ethylene glycol-0.001</v>
      </c>
      <c r="BD13" s="11">
        <v>3</v>
      </c>
      <c r="BE13" s="28">
        <f>VLOOKUP(BC13,Conc!$C$4:$M$83,10,FALSE)</f>
        <v>1.6094731754470758E-2</v>
      </c>
      <c r="BF13" s="114">
        <f t="shared" si="24"/>
        <v>-4.1292632807591447</v>
      </c>
      <c r="BG13" s="3">
        <v>33206</v>
      </c>
      <c r="BH13" s="3">
        <v>15.63</v>
      </c>
      <c r="BI13" s="113">
        <f t="shared" si="25"/>
        <v>10.410485861467732</v>
      </c>
      <c r="BJ13" s="13">
        <f t="shared" si="4"/>
        <v>1.008720361146498E-3</v>
      </c>
      <c r="BK13" s="2"/>
      <c r="BM13" s="31">
        <v>1E-3</v>
      </c>
      <c r="BN13" s="15">
        <v>43242</v>
      </c>
      <c r="BO13" s="1"/>
      <c r="BP13" s="11" t="str">
        <f t="shared" si="26"/>
        <v>1-propanol-0.001</v>
      </c>
      <c r="BQ13" s="11">
        <v>3</v>
      </c>
      <c r="BR13" s="28">
        <f>VLOOKUP(BP13,Conc!$C$4:$M$83,10,FALSE)</f>
        <v>1.6623673642175343E-2</v>
      </c>
      <c r="BS13" s="114">
        <f t="shared" si="27"/>
        <v>-4.0969274765446704</v>
      </c>
      <c r="BT13" s="46" t="s">
        <v>34</v>
      </c>
      <c r="BU13" s="44"/>
      <c r="BV13" s="113"/>
      <c r="BW13" s="13" t="e">
        <f t="shared" si="5"/>
        <v>#VALUE!</v>
      </c>
      <c r="BX13" s="2"/>
      <c r="BZ13" s="31">
        <v>1E-3</v>
      </c>
      <c r="CA13" s="15">
        <v>43242</v>
      </c>
      <c r="CB13" s="1"/>
      <c r="CC13" s="11" t="str">
        <f t="shared" si="28"/>
        <v>2-propanol-0.001</v>
      </c>
      <c r="CD13" s="11">
        <v>3</v>
      </c>
      <c r="CE13" s="28">
        <f>VLOOKUP(CC13,Conc!$C$4:$M$83,10,FALSE)</f>
        <v>1.6622296173044927E-2</v>
      </c>
      <c r="CF13" s="114">
        <f t="shared" si="29"/>
        <v>-4.0970103418747454</v>
      </c>
      <c r="CG13" s="41">
        <v>15152</v>
      </c>
      <c r="CH13" s="44">
        <v>22.452999999999999</v>
      </c>
      <c r="CI13" s="113">
        <f t="shared" si="30"/>
        <v>9.6258878154258589</v>
      </c>
      <c r="CJ13" s="13">
        <f t="shared" si="6"/>
        <v>2.9745041543148103E-3</v>
      </c>
      <c r="CK13" s="2"/>
      <c r="CM13" s="31">
        <v>1E-3</v>
      </c>
      <c r="CN13" s="15">
        <v>43238</v>
      </c>
      <c r="CO13" s="1"/>
      <c r="CP13" s="11" t="str">
        <f t="shared" si="31"/>
        <v>1,2-propanediol-0.001</v>
      </c>
      <c r="CQ13" s="11">
        <v>3</v>
      </c>
      <c r="CR13" s="28">
        <f>VLOOKUP(CP13,Conc!$C$4:$M$83,10,FALSE)</f>
        <v>1.312656065185964E-2</v>
      </c>
      <c r="CS13" s="114">
        <f t="shared" si="32"/>
        <v>-4.3331175707649505</v>
      </c>
      <c r="CT13" s="3">
        <v>37728</v>
      </c>
      <c r="CU13" s="3">
        <v>16.321999999999999</v>
      </c>
      <c r="CV13" s="113">
        <f t="shared" si="33"/>
        <v>10.538157803337098</v>
      </c>
      <c r="CW13" s="13">
        <f t="shared" si="7"/>
        <v>4.0444094095289738E-3</v>
      </c>
      <c r="CX13" s="2"/>
      <c r="CZ13" s="31">
        <v>1E-3</v>
      </c>
      <c r="DA13" s="15">
        <v>43242</v>
      </c>
      <c r="DB13" s="1"/>
      <c r="DC13" s="11" t="str">
        <f t="shared" si="34"/>
        <v>1,3-propanediol-0.001</v>
      </c>
      <c r="DD13" s="11">
        <v>3</v>
      </c>
      <c r="DE13" s="28">
        <f>VLOOKUP(DC13,Conc!$C$4:$M$83,10,FALSE)</f>
        <v>1.311078985412012E-2</v>
      </c>
      <c r="DF13" s="114">
        <f t="shared" si="35"/>
        <v>-4.3343197348047422</v>
      </c>
      <c r="DG13" s="41">
        <v>18424</v>
      </c>
      <c r="DH13" s="44">
        <v>16.917000000000002</v>
      </c>
      <c r="DI13" s="113">
        <f t="shared" si="36"/>
        <v>9.8214094415005206</v>
      </c>
      <c r="DJ13" s="13">
        <f t="shared" si="8"/>
        <v>3.9145453638143179E-4</v>
      </c>
      <c r="DK13" s="2"/>
      <c r="DM13" s="31">
        <v>1E-3</v>
      </c>
      <c r="DN13" s="15">
        <v>43248</v>
      </c>
      <c r="DP13" s="11" t="str">
        <f t="shared" si="37"/>
        <v>hydroxy acetone-0.001</v>
      </c>
      <c r="DQ13" s="11">
        <v>3</v>
      </c>
      <c r="DR13" s="28">
        <f>VLOOKUP(DP13,Conc!$C$4:$M$83,10,FALSE)</f>
        <v>1.3497251886721694E-2</v>
      </c>
      <c r="DS13" s="114">
        <f t="shared" si="38"/>
        <v>-4.3052691782062471</v>
      </c>
      <c r="DT13" s="41">
        <v>17292</v>
      </c>
      <c r="DU13" s="44">
        <v>17.141999999999999</v>
      </c>
      <c r="DV13" s="113">
        <f t="shared" si="39"/>
        <v>9.7579992457875218</v>
      </c>
      <c r="DW13" s="13">
        <f t="shared" si="53"/>
        <v>1.043400406340748E-3</v>
      </c>
      <c r="DX13" s="2"/>
      <c r="DZ13" s="31">
        <v>1E-3</v>
      </c>
      <c r="EA13" s="15">
        <v>43248</v>
      </c>
      <c r="EC13" s="11" t="str">
        <f t="shared" si="40"/>
        <v>formic acid-0.001</v>
      </c>
      <c r="ED13" s="11">
        <v>3</v>
      </c>
      <c r="EE13" s="28">
        <f>VLOOKUP(EC13,Conc!$C$4:$M$83,10,FALSE)</f>
        <v>2.1739808679927215E-2</v>
      </c>
      <c r="EF13" s="114">
        <f t="shared" si="41"/>
        <v>-3.8286101976991302</v>
      </c>
      <c r="EG13" s="114">
        <v>9304</v>
      </c>
      <c r="EH13" s="114">
        <v>13.680999999999999</v>
      </c>
      <c r="EI13" s="113">
        <f t="shared" si="10"/>
        <v>9.1381996941984998</v>
      </c>
      <c r="EJ13" s="13">
        <f t="shared" si="11"/>
        <v>6.7053402806399847E-4</v>
      </c>
      <c r="EK13" s="2"/>
    </row>
    <row r="14" spans="1:141" x14ac:dyDescent="0.25">
      <c r="A14" s="31">
        <v>1E-3</v>
      </c>
      <c r="B14" s="115">
        <v>43263</v>
      </c>
      <c r="C14" s="1"/>
      <c r="D14" s="11" t="str">
        <f t="shared" si="12"/>
        <v>glycerol-0.001</v>
      </c>
      <c r="E14" s="11">
        <v>4</v>
      </c>
      <c r="F14" s="110">
        <f>VLOOKUP(D14,Conc!$C$4:$M$83,10,FALSE)</f>
        <v>1.1103219946409084E-2</v>
      </c>
      <c r="G14" s="110">
        <f t="shared" si="13"/>
        <v>-4.5005201274683637</v>
      </c>
      <c r="H14" s="112">
        <v>22554</v>
      </c>
      <c r="I14" s="113">
        <v>12.875</v>
      </c>
      <c r="J14" s="113">
        <f t="shared" si="42"/>
        <v>10.023667712792234</v>
      </c>
      <c r="K14" s="13">
        <f t="shared" si="0"/>
        <v>4.4127716771068183E-4</v>
      </c>
      <c r="L14" s="1"/>
      <c r="M14" s="31">
        <v>1E-3</v>
      </c>
      <c r="N14" s="15">
        <v>43241</v>
      </c>
      <c r="O14" s="1"/>
      <c r="P14" s="11" t="str">
        <f t="shared" si="15"/>
        <v>methanol-0.001</v>
      </c>
      <c r="Q14" s="11">
        <v>4</v>
      </c>
      <c r="R14" s="28">
        <f>VLOOKUP(P14,Conc!$C$4:$M$83,10,FALSE)</f>
        <v>3.1023720349563046E-2</v>
      </c>
      <c r="S14" s="114">
        <f t="shared" si="16"/>
        <v>-3.4730031945257216</v>
      </c>
      <c r="T14">
        <v>4109</v>
      </c>
      <c r="U14">
        <v>18.547000000000001</v>
      </c>
      <c r="V14" s="113">
        <f t="shared" si="44"/>
        <v>8.3209349688834102</v>
      </c>
      <c r="W14" s="13">
        <f t="shared" si="1"/>
        <v>1.3480582775963085E-2</v>
      </c>
      <c r="X14" s="2"/>
      <c r="Z14" s="31">
        <v>1E-3</v>
      </c>
      <c r="AA14" s="15">
        <v>41780</v>
      </c>
      <c r="AB14" s="1"/>
      <c r="AC14" s="11" t="str">
        <f t="shared" si="17"/>
        <v>ethanol-0.001</v>
      </c>
      <c r="AD14" s="11">
        <v>4</v>
      </c>
      <c r="AE14" s="28">
        <f>VLOOKUP(AC14,Conc!$C$4:$M$83,10,FALSE)</f>
        <v>2.1641713936916464E-2</v>
      </c>
      <c r="AF14" s="114">
        <f t="shared" si="18"/>
        <v>-3.8331326258797245</v>
      </c>
      <c r="AG14" s="41">
        <v>11487</v>
      </c>
      <c r="AH14" s="44">
        <v>20.779</v>
      </c>
      <c r="AI14" s="113">
        <f t="shared" si="19"/>
        <v>9.3489712401454046</v>
      </c>
      <c r="AJ14" s="13">
        <f t="shared" si="2"/>
        <v>1.0082140879026256E-3</v>
      </c>
      <c r="AK14" s="2"/>
      <c r="AM14" s="31">
        <v>1E-3</v>
      </c>
      <c r="AN14" s="15">
        <v>43242</v>
      </c>
      <c r="AO14" s="1"/>
      <c r="AP14" s="11" t="str">
        <f t="shared" si="20"/>
        <v>acetone-0.001</v>
      </c>
      <c r="AQ14" s="11">
        <v>4</v>
      </c>
      <c r="AR14" s="28">
        <f>VLOOKUP(AP14,Conc!$C$4:$M$83,10,FALSE)</f>
        <v>8.7293388429752067E-2</v>
      </c>
      <c r="AS14" s="114">
        <f t="shared" si="21"/>
        <v>-2.438480552913449</v>
      </c>
      <c r="AT14" s="41">
        <v>23243</v>
      </c>
      <c r="AU14" s="44">
        <v>22.628</v>
      </c>
      <c r="AV14" s="113">
        <f t="shared" si="22"/>
        <v>10.053759290414428</v>
      </c>
      <c r="AW14" s="13">
        <f t="shared" si="3"/>
        <v>9.7775070598576973E-4</v>
      </c>
      <c r="AX14" s="2"/>
      <c r="AZ14" s="31">
        <v>1E-3</v>
      </c>
      <c r="BA14" s="15">
        <v>43238</v>
      </c>
      <c r="BB14" s="3" t="s">
        <v>33</v>
      </c>
      <c r="BC14" s="11" t="str">
        <f t="shared" si="23"/>
        <v>ethylene glycol-0.001</v>
      </c>
      <c r="BD14" s="11">
        <v>4</v>
      </c>
      <c r="BE14" s="28">
        <f>VLOOKUP(BC14,Conc!$C$4:$M$83,10,FALSE)</f>
        <v>1.6094731754470758E-2</v>
      </c>
      <c r="BF14" s="114">
        <f t="shared" si="24"/>
        <v>-4.1292632807591447</v>
      </c>
      <c r="BG14" s="3">
        <v>32412</v>
      </c>
      <c r="BH14" s="3">
        <v>15.635999999999999</v>
      </c>
      <c r="BI14" s="113">
        <f t="shared" si="25"/>
        <v>10.386284003580617</v>
      </c>
      <c r="BJ14" s="13">
        <f t="shared" si="4"/>
        <v>1.3181941267975058E-3</v>
      </c>
      <c r="BK14" s="2"/>
      <c r="BM14" s="31">
        <v>1E-3</v>
      </c>
      <c r="BN14" s="15">
        <v>43242</v>
      </c>
      <c r="BO14" s="1"/>
      <c r="BP14" s="11" t="str">
        <f t="shared" si="26"/>
        <v>1-propanol-0.001</v>
      </c>
      <c r="BQ14" s="11">
        <v>4</v>
      </c>
      <c r="BR14" s="28">
        <f>VLOOKUP(BP14,Conc!$C$4:$M$83,10,FALSE)</f>
        <v>1.6623673642175343E-2</v>
      </c>
      <c r="BS14" s="114">
        <f t="shared" si="27"/>
        <v>-4.0969274765446704</v>
      </c>
      <c r="BT14" s="46" t="s">
        <v>34</v>
      </c>
      <c r="BU14" s="44"/>
      <c r="BV14" s="113"/>
      <c r="BW14" s="13" t="e">
        <f t="shared" si="5"/>
        <v>#VALUE!</v>
      </c>
      <c r="BX14" s="2"/>
      <c r="BZ14" s="31">
        <v>1E-3</v>
      </c>
      <c r="CA14" s="15">
        <v>43242</v>
      </c>
      <c r="CB14" s="1"/>
      <c r="CC14" s="11" t="str">
        <f t="shared" si="28"/>
        <v>2-propanol-0.001</v>
      </c>
      <c r="CD14" s="11">
        <v>4</v>
      </c>
      <c r="CE14" s="28">
        <f>VLOOKUP(CC14,Conc!$C$4:$M$83,10,FALSE)</f>
        <v>1.6622296173044927E-2</v>
      </c>
      <c r="CF14" s="114">
        <f t="shared" si="29"/>
        <v>-4.0970103418747454</v>
      </c>
      <c r="CG14" s="41">
        <v>14736</v>
      </c>
      <c r="CH14" s="44">
        <v>22.45</v>
      </c>
      <c r="CI14" s="113">
        <f t="shared" si="30"/>
        <v>9.5980487584950875</v>
      </c>
      <c r="CJ14" s="13">
        <f t="shared" si="6"/>
        <v>1.5797862460698148E-3</v>
      </c>
      <c r="CK14" s="2"/>
      <c r="CM14" s="31">
        <v>1E-3</v>
      </c>
      <c r="CN14" s="15">
        <v>43238</v>
      </c>
      <c r="CO14" s="1"/>
      <c r="CP14" s="11" t="str">
        <f t="shared" si="31"/>
        <v>1,2-propanediol-0.001</v>
      </c>
      <c r="CQ14" s="11">
        <v>4</v>
      </c>
      <c r="CR14" s="28">
        <f>VLOOKUP(CP14,Conc!$C$4:$M$83,10,FALSE)</f>
        <v>1.312656065185964E-2</v>
      </c>
      <c r="CS14" s="114">
        <f t="shared" si="32"/>
        <v>-4.3331175707649505</v>
      </c>
      <c r="CT14" s="3">
        <v>36452</v>
      </c>
      <c r="CU14" s="3">
        <v>16.341999999999999</v>
      </c>
      <c r="CV14" s="113">
        <f t="shared" si="33"/>
        <v>10.503751605616017</v>
      </c>
      <c r="CW14" s="13">
        <f t="shared" si="7"/>
        <v>6.5770091329655437E-4</v>
      </c>
      <c r="CX14" s="2"/>
      <c r="CZ14" s="31">
        <v>1E-3</v>
      </c>
      <c r="DA14" s="15">
        <v>43242</v>
      </c>
      <c r="DB14" s="1"/>
      <c r="DC14" s="11" t="str">
        <f t="shared" si="34"/>
        <v>1,3-propanediol-0.001</v>
      </c>
      <c r="DD14" s="11">
        <v>4</v>
      </c>
      <c r="DE14" s="28">
        <f>VLOOKUP(DC14,Conc!$C$4:$M$83,10,FALSE)</f>
        <v>1.311078985412012E-2</v>
      </c>
      <c r="DF14" s="114">
        <f t="shared" si="35"/>
        <v>-4.3343197348047422</v>
      </c>
      <c r="DG14" s="41">
        <v>18315</v>
      </c>
      <c r="DH14" s="44">
        <v>16.917000000000002</v>
      </c>
      <c r="DI14" s="113">
        <f t="shared" si="36"/>
        <v>9.8154756752129142</v>
      </c>
      <c r="DJ14" s="13">
        <f t="shared" si="8"/>
        <v>8.9269377276786989E-5</v>
      </c>
      <c r="DK14" s="2"/>
      <c r="DM14" s="31">
        <v>1E-3</v>
      </c>
      <c r="DN14" s="15">
        <v>43248</v>
      </c>
      <c r="DP14" s="11" t="str">
        <f t="shared" si="37"/>
        <v>hydroxy acetone-0.001</v>
      </c>
      <c r="DQ14" s="11">
        <v>4</v>
      </c>
      <c r="DR14" s="28">
        <f>VLOOKUP(DP14,Conc!$C$4:$M$83,10,FALSE)</f>
        <v>1.3497251886721694E-2</v>
      </c>
      <c r="DS14" s="114">
        <f t="shared" si="38"/>
        <v>-4.3052691782062471</v>
      </c>
      <c r="DT14" s="41">
        <v>17786</v>
      </c>
      <c r="DU14" s="44">
        <v>17.140999999999998</v>
      </c>
      <c r="DV14" s="113">
        <f t="shared" si="39"/>
        <v>9.7861669099595847</v>
      </c>
      <c r="DW14" s="13">
        <f t="shared" si="53"/>
        <v>1.7918020179295028E-3</v>
      </c>
      <c r="DX14" s="2"/>
      <c r="DZ14" s="31">
        <v>1E-3</v>
      </c>
      <c r="EA14" s="15">
        <v>43248</v>
      </c>
      <c r="EC14" s="11" t="str">
        <f t="shared" si="40"/>
        <v>formic acid-0.001</v>
      </c>
      <c r="ED14" s="11">
        <v>4</v>
      </c>
      <c r="EE14" s="28">
        <f>VLOOKUP(EC14,Conc!$C$4:$M$83,10,FALSE)</f>
        <v>2.1739808679927215E-2</v>
      </c>
      <c r="EF14" s="114">
        <f t="shared" si="41"/>
        <v>-3.8286101976991302</v>
      </c>
      <c r="EG14" s="114">
        <v>9360</v>
      </c>
      <c r="EH14" s="114">
        <v>13.676</v>
      </c>
      <c r="EI14" s="113">
        <f t="shared" si="10"/>
        <v>9.1442005694716375</v>
      </c>
      <c r="EJ14" s="13">
        <f t="shared" si="11"/>
        <v>9.6376450516840617E-5</v>
      </c>
      <c r="EK14" s="2"/>
    </row>
    <row r="15" spans="1:141" x14ac:dyDescent="0.25">
      <c r="A15" s="31">
        <v>1E-3</v>
      </c>
      <c r="B15" s="115">
        <v>43263</v>
      </c>
      <c r="C15" s="1"/>
      <c r="D15" s="11" t="str">
        <f t="shared" si="12"/>
        <v>glycerol-0.001</v>
      </c>
      <c r="E15" s="11">
        <v>5</v>
      </c>
      <c r="F15" s="110">
        <f>VLOOKUP(D15,Conc!$C$4:$M$83,10,FALSE)</f>
        <v>1.1103219946409084E-2</v>
      </c>
      <c r="G15" s="110">
        <f t="shared" si="13"/>
        <v>-4.5005201274683637</v>
      </c>
      <c r="H15" s="112">
        <v>22149</v>
      </c>
      <c r="I15" s="113">
        <v>12.872999999999999</v>
      </c>
      <c r="J15" s="113">
        <f t="shared" si="42"/>
        <v>10.005547627727275</v>
      </c>
      <c r="K15" s="13">
        <f t="shared" si="0"/>
        <v>1.0260237594061261E-3</v>
      </c>
      <c r="L15" s="1"/>
      <c r="M15" s="31">
        <v>1E-3</v>
      </c>
      <c r="N15" s="15">
        <v>43241</v>
      </c>
      <c r="O15" s="1"/>
      <c r="P15" s="11" t="str">
        <f t="shared" si="15"/>
        <v>methanol-0.001</v>
      </c>
      <c r="Q15" s="11">
        <v>5</v>
      </c>
      <c r="R15" s="28">
        <f>VLOOKUP(P15,Conc!$C$4:$M$83,10,FALSE)</f>
        <v>3.1023720349563046E-2</v>
      </c>
      <c r="S15" s="114">
        <f t="shared" si="16"/>
        <v>-3.4730031945257216</v>
      </c>
      <c r="T15">
        <v>1758</v>
      </c>
      <c r="U15">
        <v>18.547000000000001</v>
      </c>
      <c r="V15" s="113">
        <f t="shared" si="44"/>
        <v>7.4719320782451222</v>
      </c>
      <c r="W15" s="13">
        <f t="shared" si="1"/>
        <v>2.0379299816226243E-2</v>
      </c>
      <c r="X15" s="2"/>
      <c r="Z15" s="31">
        <v>1E-3</v>
      </c>
      <c r="AA15" s="15">
        <v>41780</v>
      </c>
      <c r="AB15" s="1"/>
      <c r="AC15" s="11" t="str">
        <f t="shared" si="17"/>
        <v>ethanol-0.001</v>
      </c>
      <c r="AD15" s="11">
        <v>5</v>
      </c>
      <c r="AE15" s="28">
        <f>VLOOKUP(AC15,Conc!$C$4:$M$83,10,FALSE)</f>
        <v>2.1641713936916464E-2</v>
      </c>
      <c r="AF15" s="114">
        <f t="shared" si="18"/>
        <v>-3.8331326258797245</v>
      </c>
      <c r="AG15" s="41">
        <v>10822</v>
      </c>
      <c r="AH15" s="44">
        <v>20.8</v>
      </c>
      <c r="AI15" s="113">
        <f t="shared" si="19"/>
        <v>9.2893363782026803</v>
      </c>
      <c r="AJ15" s="13">
        <f t="shared" si="2"/>
        <v>2.0560563346533538E-3</v>
      </c>
      <c r="AK15" s="2"/>
      <c r="AM15" s="31">
        <v>1E-3</v>
      </c>
      <c r="AN15" s="15">
        <v>43242</v>
      </c>
      <c r="AO15" s="1"/>
      <c r="AP15" s="11" t="str">
        <f t="shared" si="20"/>
        <v>acetone-0.001</v>
      </c>
      <c r="AQ15" s="11">
        <v>5</v>
      </c>
      <c r="AR15" s="28">
        <f>VLOOKUP(AP15,Conc!$C$4:$M$83,10,FALSE)</f>
        <v>8.7293388429752067E-2</v>
      </c>
      <c r="AS15" s="114">
        <f t="shared" si="21"/>
        <v>-2.438480552913449</v>
      </c>
      <c r="AT15" s="41">
        <v>22824</v>
      </c>
      <c r="AU15" s="44">
        <v>22.628</v>
      </c>
      <c r="AV15" s="113">
        <f t="shared" si="22"/>
        <v>10.035567892893337</v>
      </c>
      <c r="AW15" s="13">
        <f t="shared" si="3"/>
        <v>2.5570781763328602E-3</v>
      </c>
      <c r="AX15" s="2"/>
      <c r="AZ15" s="31">
        <v>1E-3</v>
      </c>
      <c r="BA15" s="15">
        <v>43238</v>
      </c>
      <c r="BB15" s="1"/>
      <c r="BC15" s="11" t="str">
        <f t="shared" si="23"/>
        <v>ethylene glycol-0.001</v>
      </c>
      <c r="BD15" s="11">
        <v>5</v>
      </c>
      <c r="BE15" s="28">
        <f>VLOOKUP(BC15,Conc!$C$4:$M$83,10,FALSE)</f>
        <v>1.6094731754470758E-2</v>
      </c>
      <c r="BF15" s="114">
        <f t="shared" si="24"/>
        <v>-4.1292632807591447</v>
      </c>
      <c r="BG15" s="3">
        <v>34034</v>
      </c>
      <c r="BH15" s="3">
        <v>15.625</v>
      </c>
      <c r="BI15" s="113">
        <f t="shared" si="25"/>
        <v>10.435115303931381</v>
      </c>
      <c r="BJ15" s="13">
        <f t="shared" si="4"/>
        <v>3.4352760236372225E-3</v>
      </c>
      <c r="BK15" s="2"/>
      <c r="BM15" s="31">
        <v>1E-3</v>
      </c>
      <c r="BN15" s="15">
        <v>43242</v>
      </c>
      <c r="BO15" s="1"/>
      <c r="BP15" s="11" t="str">
        <f t="shared" si="26"/>
        <v>1-propanol-0.001</v>
      </c>
      <c r="BQ15" s="11">
        <v>5</v>
      </c>
      <c r="BR15" s="28">
        <f>VLOOKUP(BP15,Conc!$C$4:$M$83,10,FALSE)</f>
        <v>1.6623673642175343E-2</v>
      </c>
      <c r="BS15" s="114">
        <f t="shared" si="27"/>
        <v>-4.0969274765446704</v>
      </c>
      <c r="BT15" s="46" t="s">
        <v>34</v>
      </c>
      <c r="BU15" s="44"/>
      <c r="BV15" s="113"/>
      <c r="BW15" s="13" t="e">
        <f t="shared" si="5"/>
        <v>#VALUE!</v>
      </c>
      <c r="BX15" s="2"/>
      <c r="BZ15" s="31">
        <v>1E-3</v>
      </c>
      <c r="CA15" s="15">
        <v>43242</v>
      </c>
      <c r="CB15" s="1"/>
      <c r="CC15" s="11" t="str">
        <f t="shared" si="28"/>
        <v>2-propanol-0.001</v>
      </c>
      <c r="CD15" s="11">
        <v>5</v>
      </c>
      <c r="CE15" s="28">
        <f>VLOOKUP(CC15,Conc!$C$4:$M$83,10,FALSE)</f>
        <v>1.6622296173044927E-2</v>
      </c>
      <c r="CF15" s="114">
        <f t="shared" si="29"/>
        <v>-4.0970103418747454</v>
      </c>
      <c r="CG15" s="41">
        <v>14291</v>
      </c>
      <c r="CH15" s="44">
        <v>22.469000000000001</v>
      </c>
      <c r="CI15" s="113">
        <f t="shared" si="30"/>
        <v>9.5673852474817949</v>
      </c>
      <c r="CJ15" s="13">
        <f t="shared" si="6"/>
        <v>8.784040672120168E-5</v>
      </c>
      <c r="CK15" s="2"/>
      <c r="CM15" s="31">
        <v>1E-3</v>
      </c>
      <c r="CN15" s="15">
        <v>43238</v>
      </c>
      <c r="CO15" s="1"/>
      <c r="CP15" s="11" t="str">
        <f t="shared" si="31"/>
        <v>1,2-propanediol-0.001</v>
      </c>
      <c r="CQ15" s="11">
        <v>5</v>
      </c>
      <c r="CR15" s="28">
        <f>VLOOKUP(CP15,Conc!$C$4:$M$83,10,FALSE)</f>
        <v>1.312656065185964E-2</v>
      </c>
      <c r="CS15" s="114">
        <f t="shared" si="32"/>
        <v>-4.3331175707649505</v>
      </c>
      <c r="CT15" s="3">
        <v>36576</v>
      </c>
      <c r="CU15" s="3">
        <v>16.355</v>
      </c>
      <c r="CV15" s="113">
        <f t="shared" si="33"/>
        <v>10.507147566594536</v>
      </c>
      <c r="CW15" s="13">
        <f t="shared" si="7"/>
        <v>9.8681678597117828E-4</v>
      </c>
      <c r="CX15" s="2"/>
      <c r="CZ15" s="31">
        <v>1E-3</v>
      </c>
      <c r="DA15" s="15">
        <v>43242</v>
      </c>
      <c r="DB15" s="1"/>
      <c r="DC15" s="11" t="str">
        <f t="shared" si="34"/>
        <v>1,3-propanediol-0.001</v>
      </c>
      <c r="DD15" s="11">
        <v>5</v>
      </c>
      <c r="DE15" s="28">
        <f>VLOOKUP(DC15,Conc!$C$4:$M$83,10,FALSE)</f>
        <v>1.311078985412012E-2</v>
      </c>
      <c r="DF15" s="114">
        <f t="shared" si="35"/>
        <v>-4.3343197348047422</v>
      </c>
      <c r="DG15" s="41">
        <v>18373</v>
      </c>
      <c r="DH15" s="44">
        <v>16.913</v>
      </c>
      <c r="DI15" s="113">
        <f t="shared" si="36"/>
        <v>9.8186374746197345</v>
      </c>
      <c r="DJ15" s="13">
        <f t="shared" si="8"/>
        <v>2.5006515001136861E-4</v>
      </c>
      <c r="DK15" s="2"/>
      <c r="DM15" s="31">
        <v>1E-3</v>
      </c>
      <c r="DN15" s="15">
        <v>43248</v>
      </c>
      <c r="DP15" s="11" t="str">
        <f t="shared" si="37"/>
        <v>hydroxy acetone-0.001</v>
      </c>
      <c r="DQ15" s="11">
        <v>5</v>
      </c>
      <c r="DR15" s="28">
        <f>VLOOKUP(DP15,Conc!$C$4:$M$83,10,FALSE)</f>
        <v>1.3497251886721694E-2</v>
      </c>
      <c r="DS15" s="114">
        <f t="shared" si="38"/>
        <v>-4.3052691782062471</v>
      </c>
      <c r="DT15" s="41">
        <v>17882</v>
      </c>
      <c r="DU15" s="44">
        <v>17.141999999999999</v>
      </c>
      <c r="DV15" s="113">
        <f t="shared" si="39"/>
        <v>9.7915498992952639</v>
      </c>
      <c r="DW15" s="13">
        <f t="shared" si="53"/>
        <v>2.3427725295285802E-3</v>
      </c>
      <c r="DX15" s="2"/>
      <c r="DZ15" s="31">
        <v>1E-3</v>
      </c>
      <c r="EA15" s="15">
        <v>43248</v>
      </c>
      <c r="EC15" s="11" t="str">
        <f t="shared" si="40"/>
        <v>formic acid-0.001</v>
      </c>
      <c r="ED15" s="11">
        <v>5</v>
      </c>
      <c r="EE15" s="28">
        <f>VLOOKUP(EC15,Conc!$C$4:$M$83,10,FALSE)</f>
        <v>2.1739808679927215E-2</v>
      </c>
      <c r="EF15" s="114">
        <f t="shared" si="41"/>
        <v>-3.8286101976991302</v>
      </c>
      <c r="EG15" s="114">
        <v>9512</v>
      </c>
      <c r="EH15" s="114">
        <v>13.682</v>
      </c>
      <c r="EI15" s="113">
        <f t="shared" si="10"/>
        <v>9.1603094383706178</v>
      </c>
      <c r="EJ15" s="13">
        <f t="shared" si="11"/>
        <v>1.4620512599683021E-3</v>
      </c>
      <c r="EK15" s="2"/>
    </row>
    <row r="16" spans="1:141" ht="18.75" customHeight="1" x14ac:dyDescent="0.25">
      <c r="A16" s="33">
        <v>5.0000000000000001E-3</v>
      </c>
      <c r="B16" s="15">
        <v>43231</v>
      </c>
      <c r="D16" s="11" t="str">
        <f t="shared" si="12"/>
        <v>glycerol-0.005</v>
      </c>
      <c r="E16" s="11">
        <v>1</v>
      </c>
      <c r="F16" s="28">
        <f>VLOOKUP(D16,Conc!$C$4:$M$83,10,FALSE)</f>
        <v>5.4183874661730837E-2</v>
      </c>
      <c r="G16" s="110">
        <f t="shared" si="13"/>
        <v>-2.9153719302692638</v>
      </c>
      <c r="H16" s="3">
        <v>216874</v>
      </c>
      <c r="I16" s="3">
        <v>12.884</v>
      </c>
      <c r="J16" s="113">
        <f t="shared" si="14"/>
        <v>12.287071818721621</v>
      </c>
      <c r="K16" s="13">
        <f t="shared" si="0"/>
        <v>4.0649670129018012E-4</v>
      </c>
      <c r="M16" s="33">
        <v>5.0000000000000001E-3</v>
      </c>
      <c r="N16" s="15">
        <v>43241</v>
      </c>
      <c r="P16" s="11" t="str">
        <f t="shared" si="15"/>
        <v>methanol-0.005</v>
      </c>
      <c r="Q16" s="11">
        <v>1</v>
      </c>
      <c r="R16" s="28">
        <f>VLOOKUP(P16,Conc!$C$4:$M$83,10,FALSE)</f>
        <v>0.14950062421972532</v>
      </c>
      <c r="S16" s="114">
        <f t="shared" si="16"/>
        <v>-1.9004547107773349</v>
      </c>
      <c r="T16" s="3">
        <v>14164</v>
      </c>
      <c r="U16" s="3">
        <v>18.518999999999998</v>
      </c>
      <c r="V16" s="113">
        <f t="shared" si="44"/>
        <v>9.5584588132317947</v>
      </c>
      <c r="W16" s="13">
        <f t="shared" si="1"/>
        <v>3.0417725238070653E-3</v>
      </c>
      <c r="Z16" s="33">
        <v>5.0000000000000001E-3</v>
      </c>
      <c r="AA16" s="15">
        <v>41780</v>
      </c>
      <c r="AC16" s="11" t="str">
        <f t="shared" si="17"/>
        <v>ethanol-0.005</v>
      </c>
      <c r="AD16" s="11">
        <v>1</v>
      </c>
      <c r="AE16" s="28">
        <f>VLOOKUP(AC16,Conc!$C$4:$M$83,10,FALSE)</f>
        <v>0.1076658988235764</v>
      </c>
      <c r="AF16" s="114">
        <f t="shared" si="18"/>
        <v>-2.2287223761225898</v>
      </c>
      <c r="AG16" s="41">
        <v>50923</v>
      </c>
      <c r="AH16" s="44">
        <v>20.776</v>
      </c>
      <c r="AI16" s="113">
        <f t="shared" si="19"/>
        <v>10.838069966882449</v>
      </c>
      <c r="AJ16" s="13">
        <f t="shared" si="2"/>
        <v>6.4418797755388696E-4</v>
      </c>
      <c r="AM16" s="33">
        <v>5.0000000000000001E-3</v>
      </c>
      <c r="AN16" s="15">
        <v>43242</v>
      </c>
      <c r="AP16" s="11" t="str">
        <f t="shared" si="20"/>
        <v>acetone-0.005</v>
      </c>
      <c r="AQ16" s="11">
        <v>1</v>
      </c>
      <c r="AR16" s="28">
        <f>VLOOKUP(AP16,Conc!$C$4:$M$83,10,FALSE)</f>
        <v>8.7293388429752067E-2</v>
      </c>
      <c r="AS16" s="114">
        <f t="shared" si="21"/>
        <v>-2.438480552913449</v>
      </c>
      <c r="AT16" s="41">
        <v>28090</v>
      </c>
      <c r="AU16" s="44">
        <v>22.617999999999999</v>
      </c>
      <c r="AV16" s="113">
        <f t="shared" si="22"/>
        <v>10.24316892009829</v>
      </c>
      <c r="AW16" s="13">
        <f t="shared" si="3"/>
        <v>2.6596025371763833E-3</v>
      </c>
      <c r="AZ16" s="33">
        <v>5.0000000000000001E-3</v>
      </c>
      <c r="BA16" s="15">
        <v>43238</v>
      </c>
      <c r="BC16" s="11" t="str">
        <f t="shared" si="23"/>
        <v>ethylene glycol-0.005</v>
      </c>
      <c r="BD16" s="11">
        <v>1</v>
      </c>
      <c r="BE16" s="28">
        <f>VLOOKUP(BC16,Conc!$C$4:$M$83,10,FALSE)</f>
        <v>8.0393104559368447E-2</v>
      </c>
      <c r="BF16" s="114">
        <f t="shared" si="24"/>
        <v>-2.520826870662134</v>
      </c>
      <c r="BG16" s="3">
        <v>173925</v>
      </c>
      <c r="BH16" s="3">
        <v>15.631</v>
      </c>
      <c r="BI16" s="113">
        <f t="shared" si="25"/>
        <v>12.066379450791842</v>
      </c>
      <c r="BJ16" s="13">
        <f t="shared" si="4"/>
        <v>1.7988162628463508E-3</v>
      </c>
      <c r="BM16" s="33">
        <v>5.0000000000000001E-3</v>
      </c>
      <c r="BN16" s="15">
        <v>43242</v>
      </c>
      <c r="BP16" s="11" t="str">
        <f t="shared" si="26"/>
        <v>1-propanol-0.005</v>
      </c>
      <c r="BQ16" s="11">
        <v>1</v>
      </c>
      <c r="BR16" s="28">
        <f>VLOOKUP(BP16,Conc!$C$4:$M$83,10,FALSE)</f>
        <v>8.3035166641096045E-2</v>
      </c>
      <c r="BS16" s="114">
        <f t="shared" si="27"/>
        <v>-2.4884910664476596</v>
      </c>
      <c r="BT16" s="46" t="s">
        <v>34</v>
      </c>
      <c r="BU16" s="44"/>
      <c r="BV16" s="113"/>
      <c r="BW16" s="13" t="e">
        <f t="shared" si="5"/>
        <v>#VALUE!</v>
      </c>
      <c r="BZ16" s="33">
        <v>5.0000000000000001E-3</v>
      </c>
      <c r="CA16" s="15">
        <v>43242</v>
      </c>
      <c r="CC16" s="11" t="str">
        <f t="shared" si="28"/>
        <v>2-propanol-0.005</v>
      </c>
      <c r="CD16" s="11">
        <v>1</v>
      </c>
      <c r="CE16" s="28">
        <f>VLOOKUP(CC16,Conc!$C$4:$M$83,10,FALSE)</f>
        <v>8.3028286189683859E-2</v>
      </c>
      <c r="CF16" s="114">
        <f t="shared" si="29"/>
        <v>-2.4885739317777347</v>
      </c>
      <c r="CG16" s="41">
        <v>64998</v>
      </c>
      <c r="CH16" s="44">
        <v>22.428000000000001</v>
      </c>
      <c r="CI16" s="113">
        <f t="shared" si="30"/>
        <v>11.082111779173623</v>
      </c>
      <c r="CJ16" s="13">
        <f t="shared" si="6"/>
        <v>6.2359983397492586E-4</v>
      </c>
      <c r="CM16" s="33">
        <v>5.0000000000000001E-3</v>
      </c>
      <c r="CN16" s="15">
        <v>43238</v>
      </c>
      <c r="CP16" s="11" t="str">
        <f t="shared" si="31"/>
        <v>1,2-propanediol-0.005</v>
      </c>
      <c r="CQ16" s="11">
        <v>1</v>
      </c>
      <c r="CR16" s="28">
        <f>VLOOKUP(CP16,Conc!$C$4:$M$83,10,FALSE)</f>
        <v>6.5317387304507812E-2</v>
      </c>
      <c r="CS16" s="114">
        <f t="shared" si="32"/>
        <v>-2.7284970100798942</v>
      </c>
      <c r="CT16" s="3">
        <v>188799</v>
      </c>
      <c r="CU16" s="3">
        <v>16.323</v>
      </c>
      <c r="CV16" s="113">
        <f t="shared" si="33"/>
        <v>12.148438236069341</v>
      </c>
      <c r="CW16" s="13">
        <f t="shared" si="7"/>
        <v>3.2141880791045924E-3</v>
      </c>
      <c r="CZ16" s="33">
        <v>5.0000000000000001E-3</v>
      </c>
      <c r="DA16" s="15">
        <v>43242</v>
      </c>
      <c r="DC16" s="11" t="str">
        <f t="shared" si="34"/>
        <v>1,3-propanediol-0.005</v>
      </c>
      <c r="DD16" s="11">
        <v>1</v>
      </c>
      <c r="DE16" s="28">
        <f>VLOOKUP(DC16,Conc!$C$4:$M$83,10,FALSE)</f>
        <v>6.5317387304507812E-2</v>
      </c>
      <c r="DF16" s="114">
        <f t="shared" si="35"/>
        <v>-2.7284970100798942</v>
      </c>
      <c r="DG16" s="41">
        <v>98642</v>
      </c>
      <c r="DH16" s="44">
        <v>16.911999999999999</v>
      </c>
      <c r="DI16" s="113">
        <f t="shared" si="36"/>
        <v>11.499252413382878</v>
      </c>
      <c r="DJ16" s="13">
        <f t="shared" si="8"/>
        <v>1.2142853182370937E-4</v>
      </c>
      <c r="DM16" s="33">
        <v>5.0000000000000001E-3</v>
      </c>
      <c r="DN16" s="15">
        <v>43248</v>
      </c>
      <c r="DP16" s="11" t="str">
        <f t="shared" si="37"/>
        <v>hydroxy acetone-0.005</v>
      </c>
      <c r="DQ16" s="11">
        <v>1</v>
      </c>
      <c r="DR16" s="28">
        <f>VLOOKUP(DP16,Conc!$C$4:$M$83,10,FALSE)</f>
        <v>6.7420819158169706E-2</v>
      </c>
      <c r="DS16" s="114">
        <f t="shared" si="38"/>
        <v>-2.6968014191733549</v>
      </c>
      <c r="DT16" s="41">
        <v>86995</v>
      </c>
      <c r="DU16" s="44">
        <v>17.140999999999998</v>
      </c>
      <c r="DV16" s="113">
        <f t="shared" si="39"/>
        <v>11.373605924720817</v>
      </c>
      <c r="DW16" s="13">
        <f t="shared" si="53"/>
        <v>2.4736280260333567E-3</v>
      </c>
      <c r="DZ16" s="33">
        <v>5.0000000000000001E-3</v>
      </c>
      <c r="EA16" s="15">
        <v>43248</v>
      </c>
      <c r="EC16" s="11" t="str">
        <f t="shared" si="40"/>
        <v>formic acid-0.005</v>
      </c>
      <c r="ED16" s="11">
        <v>1</v>
      </c>
      <c r="EE16" s="28">
        <f>VLOOKUP(EC16,Conc!$C$4:$M$83,10,FALSE)</f>
        <v>0.10923987791484234</v>
      </c>
      <c r="EF16" s="114">
        <f t="shared" si="41"/>
        <v>-2.214209099963834</v>
      </c>
      <c r="EG16" s="114">
        <v>48330</v>
      </c>
      <c r="EH16" s="114">
        <v>13.676</v>
      </c>
      <c r="EI16" s="113">
        <f t="shared" si="10"/>
        <v>10.785807764839129</v>
      </c>
      <c r="EJ16" s="13">
        <f t="shared" si="11"/>
        <v>3.1824734298328324E-3</v>
      </c>
    </row>
    <row r="17" spans="1:140" ht="18.75" customHeight="1" x14ac:dyDescent="0.25">
      <c r="A17" s="33">
        <v>5.0000000000000001E-3</v>
      </c>
      <c r="B17" s="15">
        <v>43231</v>
      </c>
      <c r="D17" s="11" t="str">
        <f t="shared" si="12"/>
        <v>glycerol-0.005</v>
      </c>
      <c r="E17" s="11">
        <v>2</v>
      </c>
      <c r="F17" s="28">
        <f>VLOOKUP(D17,Conc!$C$4:$M$83,10,FALSE)</f>
        <v>5.4183874661730837E-2</v>
      </c>
      <c r="G17" s="110">
        <f t="shared" si="13"/>
        <v>-2.9153719302692638</v>
      </c>
      <c r="H17" s="3">
        <v>215637</v>
      </c>
      <c r="I17" s="3">
        <v>12.877000000000001</v>
      </c>
      <c r="J17" s="113">
        <f t="shared" si="14"/>
        <v>12.28135171739315</v>
      </c>
      <c r="K17" s="13">
        <f t="shared" si="0"/>
        <v>4.8881047181876898E-3</v>
      </c>
      <c r="M17" s="33">
        <v>5.0000000000000001E-3</v>
      </c>
      <c r="N17" s="15">
        <v>43241</v>
      </c>
      <c r="P17" s="11" t="str">
        <f t="shared" si="15"/>
        <v>methanol-0.005</v>
      </c>
      <c r="Q17" s="11">
        <v>2</v>
      </c>
      <c r="R17" s="28">
        <f>VLOOKUP(P17,Conc!$C$4:$M$83,10,FALSE)</f>
        <v>0.14950062421972532</v>
      </c>
      <c r="S17" s="114">
        <f t="shared" si="16"/>
        <v>-1.9004547107773349</v>
      </c>
      <c r="T17" s="3">
        <v>14092</v>
      </c>
      <c r="U17" s="3">
        <v>18.516999999999999</v>
      </c>
      <c r="V17" s="113">
        <f t="shared" si="44"/>
        <v>9.5533625394611281</v>
      </c>
      <c r="W17" s="13">
        <f t="shared" si="1"/>
        <v>2.0048046179637511E-3</v>
      </c>
      <c r="Z17" s="33">
        <v>5.0000000000000001E-3</v>
      </c>
      <c r="AA17" s="15">
        <v>41780</v>
      </c>
      <c r="AC17" s="11" t="str">
        <f t="shared" si="17"/>
        <v>ethanol-0.005</v>
      </c>
      <c r="AD17" s="11">
        <v>2</v>
      </c>
      <c r="AE17" s="28">
        <f>VLOOKUP(AC17,Conc!$C$4:$M$83,10,FALSE)</f>
        <v>0.1076658988235764</v>
      </c>
      <c r="AF17" s="114">
        <f t="shared" si="18"/>
        <v>-2.2287223761225898</v>
      </c>
      <c r="AG17" s="41">
        <v>49963</v>
      </c>
      <c r="AH17" s="44">
        <v>20.771000000000001</v>
      </c>
      <c r="AI17" s="113">
        <f t="shared" si="19"/>
        <v>10.819038010475133</v>
      </c>
      <c r="AJ17" s="13">
        <f t="shared" si="2"/>
        <v>3.7794204520006096E-3</v>
      </c>
      <c r="AM17" s="33">
        <v>5.0000000000000001E-3</v>
      </c>
      <c r="AN17" s="15">
        <v>43242</v>
      </c>
      <c r="AP17" s="11" t="str">
        <f t="shared" si="20"/>
        <v>acetone-0.005</v>
      </c>
      <c r="AQ17" s="11">
        <v>2</v>
      </c>
      <c r="AR17" s="28">
        <f>VLOOKUP(AP17,Conc!$C$4:$M$83,10,FALSE)</f>
        <v>8.7293388429752067E-2</v>
      </c>
      <c r="AS17" s="114">
        <f t="shared" si="21"/>
        <v>-2.438480552913449</v>
      </c>
      <c r="AT17" s="41">
        <v>28651</v>
      </c>
      <c r="AU17" s="44">
        <v>22.635999999999999</v>
      </c>
      <c r="AV17" s="113">
        <f t="shared" si="22"/>
        <v>10.262943625547717</v>
      </c>
      <c r="AW17" s="13">
        <f t="shared" si="3"/>
        <v>5.4503759477848911E-4</v>
      </c>
      <c r="AZ17" s="33">
        <v>5.0000000000000001E-3</v>
      </c>
      <c r="BA17" s="15"/>
      <c r="BC17" s="11" t="str">
        <f t="shared" si="23"/>
        <v>ethylene glycol-0.005</v>
      </c>
      <c r="BD17" s="11">
        <v>2</v>
      </c>
      <c r="BE17" s="28">
        <f>VLOOKUP(BC17,Conc!$C$4:$M$83,10,FALSE)</f>
        <v>8.0393104559368447E-2</v>
      </c>
      <c r="BF17" s="114">
        <f t="shared" si="24"/>
        <v>-2.520826870662134</v>
      </c>
      <c r="BG17" s="104">
        <v>172152</v>
      </c>
      <c r="BH17" s="114">
        <v>15.632</v>
      </c>
      <c r="BI17" s="113">
        <f t="shared" si="25"/>
        <v>12.056133086474381</v>
      </c>
      <c r="BJ17" s="13">
        <f t="shared" si="4"/>
        <v>3.3971779274870485E-3</v>
      </c>
      <c r="BM17" s="33">
        <v>5.0000000000000001E-3</v>
      </c>
      <c r="BN17" s="15">
        <v>43242</v>
      </c>
      <c r="BP17" s="11" t="str">
        <f t="shared" si="26"/>
        <v>1-propanol-0.005</v>
      </c>
      <c r="BQ17" s="11">
        <v>2</v>
      </c>
      <c r="BR17" s="28">
        <f>VLOOKUP(BP17,Conc!$C$4:$M$83,10,FALSE)</f>
        <v>8.3035166641096045E-2</v>
      </c>
      <c r="BS17" s="114">
        <f t="shared" si="27"/>
        <v>-2.4884910664476596</v>
      </c>
      <c r="BT17" s="46" t="s">
        <v>34</v>
      </c>
      <c r="BU17" s="44"/>
      <c r="BV17" s="113"/>
      <c r="BW17" s="13" t="e">
        <f t="shared" si="5"/>
        <v>#VALUE!</v>
      </c>
      <c r="BZ17" s="33">
        <v>5.0000000000000001E-3</v>
      </c>
      <c r="CA17" s="15">
        <v>43242</v>
      </c>
      <c r="CC17" s="11" t="str">
        <f t="shared" si="28"/>
        <v>2-propanol-0.005</v>
      </c>
      <c r="CD17" s="11">
        <v>2</v>
      </c>
      <c r="CE17" s="28">
        <f>VLOOKUP(CC17,Conc!$C$4:$M$83,10,FALSE)</f>
        <v>8.3028286189683859E-2</v>
      </c>
      <c r="CF17" s="114">
        <f t="shared" si="29"/>
        <v>-2.4885739317777347</v>
      </c>
      <c r="CG17" s="41">
        <v>64966</v>
      </c>
      <c r="CH17" s="44">
        <v>22.436</v>
      </c>
      <c r="CI17" s="113">
        <f t="shared" si="30"/>
        <v>11.081619335102239</v>
      </c>
      <c r="CJ17" s="13">
        <f t="shared" si="6"/>
        <v>5.1631384103300313E-4</v>
      </c>
      <c r="CM17" s="33">
        <v>5.0000000000000001E-3</v>
      </c>
      <c r="CN17" s="15">
        <v>43238</v>
      </c>
      <c r="CP17" s="11" t="str">
        <f t="shared" si="31"/>
        <v>1,2-propanediol-0.005</v>
      </c>
      <c r="CQ17" s="11">
        <v>2</v>
      </c>
      <c r="CR17" s="28">
        <f>VLOOKUP(CP17,Conc!$C$4:$M$83,10,FALSE)</f>
        <v>6.5317387304507812E-2</v>
      </c>
      <c r="CS17" s="114">
        <f t="shared" si="32"/>
        <v>-2.7284970100798942</v>
      </c>
      <c r="CT17" s="3">
        <v>185252</v>
      </c>
      <c r="CU17" s="3">
        <v>16.329000000000001</v>
      </c>
      <c r="CV17" s="113">
        <f t="shared" si="33"/>
        <v>12.129472339321378</v>
      </c>
      <c r="CW17" s="13">
        <f t="shared" si="7"/>
        <v>6.2001183755477527E-3</v>
      </c>
      <c r="CZ17" s="33">
        <v>5.0000000000000001E-3</v>
      </c>
      <c r="DA17" s="15">
        <v>43242</v>
      </c>
      <c r="DC17" s="11" t="str">
        <f t="shared" si="34"/>
        <v>1,3-propanediol-0.005</v>
      </c>
      <c r="DD17" s="11">
        <v>2</v>
      </c>
      <c r="DE17" s="28">
        <f>VLOOKUP(DC17,Conc!$C$4:$M$83,10,FALSE)</f>
        <v>6.5317387304507812E-2</v>
      </c>
      <c r="DF17" s="114">
        <f t="shared" si="35"/>
        <v>-2.7284970100798942</v>
      </c>
      <c r="DG17" s="41">
        <v>98546</v>
      </c>
      <c r="DH17" s="44">
        <v>16.913</v>
      </c>
      <c r="DI17" s="113">
        <f t="shared" si="36"/>
        <v>11.49827872322339</v>
      </c>
      <c r="DJ17" s="13">
        <f t="shared" si="8"/>
        <v>1.4471619546111539E-4</v>
      </c>
      <c r="DM17" s="33">
        <v>5.0000000000000001E-3</v>
      </c>
      <c r="DN17" s="15">
        <v>43248</v>
      </c>
      <c r="DP17" s="11" t="str">
        <f t="shared" si="37"/>
        <v>hydroxy acetone-0.005</v>
      </c>
      <c r="DQ17" s="11">
        <v>2</v>
      </c>
      <c r="DR17" s="28">
        <f>VLOOKUP(DP17,Conc!$C$4:$M$83,10,FALSE)</f>
        <v>6.7420819158169706E-2</v>
      </c>
      <c r="DS17" s="114">
        <f t="shared" si="38"/>
        <v>-2.6968014191733549</v>
      </c>
      <c r="DT17" s="41">
        <v>84433</v>
      </c>
      <c r="DU17" s="44">
        <v>17.14</v>
      </c>
      <c r="DV17" s="113">
        <f t="shared" si="39"/>
        <v>11.343713599425984</v>
      </c>
      <c r="DW17" s="13">
        <f t="shared" si="53"/>
        <v>1.2230397502267015E-2</v>
      </c>
      <c r="DZ17" s="33">
        <v>5.0000000000000001E-3</v>
      </c>
      <c r="EA17" s="15">
        <v>43248</v>
      </c>
      <c r="EC17" s="11" t="str">
        <f t="shared" si="40"/>
        <v>formic acid-0.005</v>
      </c>
      <c r="ED17" s="11">
        <v>2</v>
      </c>
      <c r="EE17" s="28">
        <f>VLOOKUP(EC17,Conc!$C$4:$M$83,10,FALSE)</f>
        <v>0.10923987791484234</v>
      </c>
      <c r="EF17" s="114">
        <f t="shared" si="41"/>
        <v>-2.214209099963834</v>
      </c>
      <c r="EG17" s="114">
        <v>47378</v>
      </c>
      <c r="EH17" s="114">
        <v>13.676</v>
      </c>
      <c r="EI17" s="113">
        <f t="shared" si="10"/>
        <v>10.765913264918073</v>
      </c>
      <c r="EJ17" s="13">
        <f t="shared" si="11"/>
        <v>6.5782053884688501E-3</v>
      </c>
    </row>
    <row r="18" spans="1:140" ht="18.75" customHeight="1" x14ac:dyDescent="0.25">
      <c r="A18" s="33">
        <v>5.0000000000000001E-3</v>
      </c>
      <c r="B18" s="15">
        <v>43231</v>
      </c>
      <c r="D18" s="11" t="str">
        <f t="shared" si="12"/>
        <v>glycerol-0.005</v>
      </c>
      <c r="E18" s="11">
        <v>3</v>
      </c>
      <c r="F18" s="28">
        <f>VLOOKUP(D18,Conc!$C$4:$M$83,10,FALSE)</f>
        <v>5.4183874661730837E-2</v>
      </c>
      <c r="G18" s="110">
        <f t="shared" si="13"/>
        <v>-2.9153719302692638</v>
      </c>
      <c r="H18" s="3">
        <v>215963</v>
      </c>
      <c r="I18" s="3">
        <v>12.875</v>
      </c>
      <c r="J18" s="113">
        <f t="shared" si="14"/>
        <v>12.282862375697119</v>
      </c>
      <c r="K18" s="13">
        <f t="shared" si="0"/>
        <v>3.707018045989963E-3</v>
      </c>
      <c r="M18" s="33">
        <v>5.0000000000000001E-3</v>
      </c>
      <c r="N18" s="15">
        <v>43241</v>
      </c>
      <c r="P18" s="11" t="str">
        <f t="shared" si="15"/>
        <v>methanol-0.005</v>
      </c>
      <c r="Q18" s="11">
        <v>3</v>
      </c>
      <c r="R18" s="28">
        <f>VLOOKUP(P18,Conc!$C$4:$M$83,10,FALSE)</f>
        <v>0.14950062421972532</v>
      </c>
      <c r="S18" s="114">
        <f t="shared" si="16"/>
        <v>-1.9004547107773349</v>
      </c>
      <c r="T18" s="3">
        <v>13420</v>
      </c>
      <c r="U18" s="3">
        <v>18.530999999999999</v>
      </c>
      <c r="V18" s="113">
        <f t="shared" si="44"/>
        <v>9.5045014105256733</v>
      </c>
      <c r="W18" s="13">
        <f t="shared" si="1"/>
        <v>7.6735625032405145E-3</v>
      </c>
      <c r="Z18" s="33">
        <v>5.0000000000000001E-3</v>
      </c>
      <c r="AA18" s="15">
        <v>41780</v>
      </c>
      <c r="AC18" s="11" t="str">
        <f t="shared" si="17"/>
        <v>ethanol-0.005</v>
      </c>
      <c r="AD18" s="11">
        <v>3</v>
      </c>
      <c r="AE18" s="28">
        <f>VLOOKUP(AC18,Conc!$C$4:$M$83,10,FALSE)</f>
        <v>0.1076658988235764</v>
      </c>
      <c r="AF18" s="114">
        <f t="shared" si="18"/>
        <v>-2.2287223761225898</v>
      </c>
      <c r="AG18" s="41">
        <v>50858</v>
      </c>
      <c r="AH18" s="44">
        <v>20.777000000000001</v>
      </c>
      <c r="AI18" s="113">
        <f t="shared" si="19"/>
        <v>10.836792714569413</v>
      </c>
      <c r="AJ18" s="13">
        <f t="shared" si="2"/>
        <v>3.4467282346946793E-4</v>
      </c>
      <c r="AM18" s="33">
        <v>5.0000000000000001E-3</v>
      </c>
      <c r="AN18" s="15">
        <v>43242</v>
      </c>
      <c r="AP18" s="11" t="str">
        <f t="shared" si="20"/>
        <v>acetone-0.005</v>
      </c>
      <c r="AQ18" s="11">
        <v>3</v>
      </c>
      <c r="AR18" s="28">
        <f>VLOOKUP(AP18,Conc!$C$4:$M$83,10,FALSE)</f>
        <v>8.7293388429752067E-2</v>
      </c>
      <c r="AS18" s="114">
        <f t="shared" si="21"/>
        <v>-2.438480552913449</v>
      </c>
      <c r="AT18" s="41">
        <v>28600</v>
      </c>
      <c r="AU18" s="44">
        <v>22.625</v>
      </c>
      <c r="AV18" s="113">
        <f t="shared" si="22"/>
        <v>10.261161996807944</v>
      </c>
      <c r="AW18" s="13">
        <f t="shared" si="3"/>
        <v>7.3727077136011591E-4</v>
      </c>
      <c r="AZ18" s="33">
        <v>5.0000000000000001E-3</v>
      </c>
      <c r="BA18" s="15"/>
      <c r="BC18" s="11" t="str">
        <f t="shared" si="23"/>
        <v>ethylene glycol-0.005</v>
      </c>
      <c r="BD18" s="11">
        <v>3</v>
      </c>
      <c r="BE18" s="28">
        <f>VLOOKUP(BC18,Conc!$C$4:$M$83,10,FALSE)</f>
        <v>8.0393104559368447E-2</v>
      </c>
      <c r="BF18" s="114">
        <f t="shared" si="24"/>
        <v>-2.520826870662134</v>
      </c>
      <c r="BG18" s="104">
        <v>174236</v>
      </c>
      <c r="BH18" s="114">
        <v>15.631</v>
      </c>
      <c r="BI18" s="113">
        <f t="shared" si="25"/>
        <v>12.068165981062137</v>
      </c>
      <c r="BJ18" s="13">
        <f t="shared" si="4"/>
        <v>2.7102399476707653E-3</v>
      </c>
      <c r="BM18" s="33">
        <v>5.0000000000000001E-3</v>
      </c>
      <c r="BN18" s="15">
        <v>43242</v>
      </c>
      <c r="BP18" s="11" t="str">
        <f t="shared" si="26"/>
        <v>1-propanol-0.005</v>
      </c>
      <c r="BQ18" s="11">
        <v>3</v>
      </c>
      <c r="BR18" s="28">
        <f>VLOOKUP(BP18,Conc!$C$4:$M$83,10,FALSE)</f>
        <v>8.3035166641096045E-2</v>
      </c>
      <c r="BS18" s="114">
        <f t="shared" si="27"/>
        <v>-2.4884910664476596</v>
      </c>
      <c r="BT18" s="46" t="s">
        <v>34</v>
      </c>
      <c r="BU18" s="44"/>
      <c r="BV18" s="113"/>
      <c r="BW18" s="13" t="e">
        <f t="shared" si="5"/>
        <v>#VALUE!</v>
      </c>
      <c r="BZ18" s="33">
        <v>5.0000000000000001E-3</v>
      </c>
      <c r="CA18" s="15">
        <v>43242</v>
      </c>
      <c r="CC18" s="11" t="str">
        <f t="shared" si="28"/>
        <v>2-propanol-0.005</v>
      </c>
      <c r="CD18" s="11">
        <v>3</v>
      </c>
      <c r="CE18" s="28">
        <f>VLOOKUP(CC18,Conc!$C$4:$M$83,10,FALSE)</f>
        <v>8.3028286189683859E-2</v>
      </c>
      <c r="CF18" s="114">
        <f t="shared" si="29"/>
        <v>-2.4885739317777347</v>
      </c>
      <c r="CG18" s="41">
        <v>63842</v>
      </c>
      <c r="CH18" s="44">
        <v>22.427</v>
      </c>
      <c r="CI18" s="113">
        <f t="shared" si="30"/>
        <v>11.064166559953771</v>
      </c>
      <c r="CJ18" s="13">
        <f t="shared" si="6"/>
        <v>3.2521066610520328E-3</v>
      </c>
      <c r="CM18" s="33">
        <v>5.0000000000000001E-3</v>
      </c>
      <c r="CN18" s="15">
        <v>43238</v>
      </c>
      <c r="CP18" s="11" t="str">
        <f t="shared" si="31"/>
        <v>1,2-propanediol-0.005</v>
      </c>
      <c r="CQ18" s="11">
        <v>3</v>
      </c>
      <c r="CR18" s="28">
        <f>VLOOKUP(CP18,Conc!$C$4:$M$83,10,FALSE)</f>
        <v>6.5317387304507812E-2</v>
      </c>
      <c r="CS18" s="114">
        <f t="shared" si="32"/>
        <v>-2.7284970100798942</v>
      </c>
      <c r="CT18" s="3">
        <v>188655</v>
      </c>
      <c r="CU18" s="3">
        <v>16.321000000000002</v>
      </c>
      <c r="CV18" s="113">
        <f t="shared" si="33"/>
        <v>12.147675229149366</v>
      </c>
      <c r="CW18" s="13">
        <f t="shared" si="7"/>
        <v>2.8319890011598682E-3</v>
      </c>
      <c r="CZ18" s="33">
        <v>5.0000000000000001E-3</v>
      </c>
      <c r="DA18" s="15">
        <v>43242</v>
      </c>
      <c r="DC18" s="11" t="str">
        <f t="shared" si="34"/>
        <v>1,3-propanediol-0.005</v>
      </c>
      <c r="DD18" s="11">
        <v>3</v>
      </c>
      <c r="DE18" s="28">
        <f>VLOOKUP(DC18,Conc!$C$4:$M$83,10,FALSE)</f>
        <v>6.5317387304507812E-2</v>
      </c>
      <c r="DF18" s="114">
        <f t="shared" si="35"/>
        <v>-2.7284970100798942</v>
      </c>
      <c r="DG18" s="41">
        <v>98875</v>
      </c>
      <c r="DH18" s="44">
        <v>16.913</v>
      </c>
      <c r="DI18" s="113">
        <f t="shared" si="36"/>
        <v>11.501611705069955</v>
      </c>
      <c r="DJ18" s="13">
        <f t="shared" si="8"/>
        <v>7.6738396367125278E-4</v>
      </c>
      <c r="DM18" s="33">
        <v>5.0000000000000001E-3</v>
      </c>
      <c r="DN18" s="15">
        <v>43248</v>
      </c>
      <c r="DP18" s="11" t="str">
        <f t="shared" si="37"/>
        <v>hydroxy acetone-0.005</v>
      </c>
      <c r="DQ18" s="11">
        <v>3</v>
      </c>
      <c r="DR18" s="28">
        <f>VLOOKUP(DP18,Conc!$C$4:$M$83,10,FALSE)</f>
        <v>6.7420819158169706E-2</v>
      </c>
      <c r="DS18" s="114">
        <f t="shared" si="38"/>
        <v>-2.6968014191733549</v>
      </c>
      <c r="DT18" s="41">
        <v>86851</v>
      </c>
      <c r="DU18" s="44">
        <v>17.14</v>
      </c>
      <c r="DV18" s="113">
        <f t="shared" si="39"/>
        <v>11.371949285707743</v>
      </c>
      <c r="DW18" s="13">
        <f t="shared" si="53"/>
        <v>1.6471722586347409E-3</v>
      </c>
      <c r="DZ18" s="33">
        <v>5.0000000000000001E-3</v>
      </c>
      <c r="EA18" s="15">
        <v>43248</v>
      </c>
      <c r="EC18" s="11" t="str">
        <f t="shared" si="40"/>
        <v>formic acid-0.005</v>
      </c>
      <c r="ED18" s="11">
        <v>3</v>
      </c>
      <c r="EE18" s="28">
        <f>VLOOKUP(EC18,Conc!$C$4:$M$83,10,FALSE)</f>
        <v>0.10923987791484234</v>
      </c>
      <c r="EF18" s="114">
        <f t="shared" si="41"/>
        <v>-2.214209099963834</v>
      </c>
      <c r="EG18" s="114">
        <v>48620</v>
      </c>
      <c r="EH18" s="114">
        <v>13.676</v>
      </c>
      <c r="EI18" s="113">
        <f t="shared" si="10"/>
        <v>10.791790247870114</v>
      </c>
      <c r="EJ18" s="13">
        <f t="shared" si="11"/>
        <v>6.1557894564163284E-3</v>
      </c>
    </row>
    <row r="19" spans="1:140" ht="18.75" customHeight="1" x14ac:dyDescent="0.25">
      <c r="A19" s="33">
        <v>5.0000000000000001E-3</v>
      </c>
      <c r="B19" s="15">
        <v>43231</v>
      </c>
      <c r="D19" s="11" t="str">
        <f t="shared" si="12"/>
        <v>glycerol-0.005</v>
      </c>
      <c r="E19" s="11">
        <v>4</v>
      </c>
      <c r="F19" s="28">
        <f>VLOOKUP(D19,Conc!$C$4:$M$83,10,FALSE)</f>
        <v>5.4183874661730837E-2</v>
      </c>
      <c r="G19" s="110">
        <f t="shared" si="13"/>
        <v>-2.9153719302692638</v>
      </c>
      <c r="H19" s="3">
        <v>218902</v>
      </c>
      <c r="I19" s="3">
        <v>12.897</v>
      </c>
      <c r="J19" s="113">
        <f t="shared" si="14"/>
        <v>12.296379420061267</v>
      </c>
      <c r="K19" s="13">
        <f t="shared" si="0"/>
        <v>6.9408768300502806E-3</v>
      </c>
      <c r="M19" s="33">
        <v>5.0000000000000001E-3</v>
      </c>
      <c r="N19" s="15">
        <v>43241</v>
      </c>
      <c r="P19" s="11" t="str">
        <f t="shared" si="15"/>
        <v>methanol-0.005</v>
      </c>
      <c r="Q19" s="11">
        <v>4</v>
      </c>
      <c r="R19" s="28">
        <f>VLOOKUP(P19,Conc!$C$4:$M$83,10,FALSE)</f>
        <v>0.14950062421972532</v>
      </c>
      <c r="S19" s="114">
        <f t="shared" si="16"/>
        <v>-1.9004547107773349</v>
      </c>
      <c r="T19" s="3">
        <v>13659</v>
      </c>
      <c r="U19" s="3">
        <v>18.518000000000001</v>
      </c>
      <c r="V19" s="113">
        <f t="shared" si="44"/>
        <v>9.5221539240028914</v>
      </c>
      <c r="W19" s="13">
        <f t="shared" si="1"/>
        <v>4.2314051491217355E-3</v>
      </c>
      <c r="Z19" s="33">
        <v>5.0000000000000001E-3</v>
      </c>
      <c r="AA19" s="15">
        <v>41780</v>
      </c>
      <c r="AC19" s="11" t="str">
        <f t="shared" si="17"/>
        <v>ethanol-0.005</v>
      </c>
      <c r="AD19" s="11">
        <v>4</v>
      </c>
      <c r="AE19" s="28">
        <f>VLOOKUP(AC19,Conc!$C$4:$M$83,10,FALSE)</f>
        <v>0.1076658988235764</v>
      </c>
      <c r="AF19" s="114">
        <f t="shared" si="18"/>
        <v>-2.2287223761225898</v>
      </c>
      <c r="AG19" s="41">
        <v>51377</v>
      </c>
      <c r="AH19" s="44">
        <v>20.773</v>
      </c>
      <c r="AI19" s="113">
        <f t="shared" si="19"/>
        <v>10.846945880481194</v>
      </c>
      <c r="AJ19" s="13">
        <f t="shared" si="2"/>
        <v>2.7361861306973677E-3</v>
      </c>
      <c r="AM19" s="33">
        <v>5.0000000000000001E-3</v>
      </c>
      <c r="AN19" s="15">
        <v>43242</v>
      </c>
      <c r="AP19" s="11" t="str">
        <f t="shared" si="20"/>
        <v>acetone-0.005</v>
      </c>
      <c r="AQ19" s="11">
        <v>4</v>
      </c>
      <c r="AR19" s="28">
        <f>VLOOKUP(AP19,Conc!$C$4:$M$83,10,FALSE)</f>
        <v>8.7293388429752067E-2</v>
      </c>
      <c r="AS19" s="114">
        <f t="shared" si="21"/>
        <v>-2.438480552913449</v>
      </c>
      <c r="AT19" s="41">
        <v>29320</v>
      </c>
      <c r="AU19" s="44">
        <v>22.614000000000001</v>
      </c>
      <c r="AV19" s="113">
        <f t="shared" si="22"/>
        <v>10.286025156000587</v>
      </c>
      <c r="AW19" s="13">
        <f t="shared" si="3"/>
        <v>1.9766093686157909E-3</v>
      </c>
      <c r="AZ19" s="33">
        <v>5.0000000000000001E-3</v>
      </c>
      <c r="BA19" s="15"/>
      <c r="BC19" s="11" t="str">
        <f t="shared" si="23"/>
        <v>ethylene glycol-0.005</v>
      </c>
      <c r="BD19" s="11">
        <v>4</v>
      </c>
      <c r="BE19" s="28">
        <f>VLOOKUP(BC19,Conc!$C$4:$M$83,10,FALSE)</f>
        <v>8.0393104559368447E-2</v>
      </c>
      <c r="BF19" s="114">
        <f t="shared" si="24"/>
        <v>-2.520826870662134</v>
      </c>
      <c r="BG19" s="104">
        <v>172589</v>
      </c>
      <c r="BH19" s="114">
        <v>15.63</v>
      </c>
      <c r="BI19" s="113">
        <f t="shared" si="25"/>
        <v>12.058668324430212</v>
      </c>
      <c r="BJ19" s="13">
        <f t="shared" si="4"/>
        <v>2.1164957722836102E-3</v>
      </c>
      <c r="BM19" s="33">
        <v>5.0000000000000001E-3</v>
      </c>
      <c r="BN19" s="15">
        <v>43242</v>
      </c>
      <c r="BP19" s="11" t="str">
        <f t="shared" si="26"/>
        <v>1-propanol-0.005</v>
      </c>
      <c r="BQ19" s="11">
        <v>4</v>
      </c>
      <c r="BR19" s="28">
        <f>VLOOKUP(BP19,Conc!$C$4:$M$83,10,FALSE)</f>
        <v>8.3035166641096045E-2</v>
      </c>
      <c r="BS19" s="114">
        <f t="shared" si="27"/>
        <v>-2.4884910664476596</v>
      </c>
      <c r="BT19" s="46" t="s">
        <v>34</v>
      </c>
      <c r="BU19" s="44"/>
      <c r="BV19" s="113"/>
      <c r="BW19" s="13" t="e">
        <f t="shared" si="5"/>
        <v>#VALUE!</v>
      </c>
      <c r="BZ19" s="33">
        <v>5.0000000000000001E-3</v>
      </c>
      <c r="CA19" s="15">
        <v>43242</v>
      </c>
      <c r="CC19" s="11" t="str">
        <f t="shared" si="28"/>
        <v>2-propanol-0.005</v>
      </c>
      <c r="CD19" s="11">
        <v>4</v>
      </c>
      <c r="CE19" s="28">
        <f>VLOOKUP(CC19,Conc!$C$4:$M$83,10,FALSE)</f>
        <v>8.3028286189683859E-2</v>
      </c>
      <c r="CF19" s="114">
        <f t="shared" si="29"/>
        <v>-2.4885739317777347</v>
      </c>
      <c r="CG19" s="41">
        <v>65083</v>
      </c>
      <c r="CH19" s="44">
        <v>22.43</v>
      </c>
      <c r="CI19" s="113">
        <f t="shared" si="30"/>
        <v>11.083418657381783</v>
      </c>
      <c r="CJ19" s="13">
        <f t="shared" si="6"/>
        <v>9.0857825272690814E-4</v>
      </c>
      <c r="CM19" s="33">
        <v>5.0000000000000001E-3</v>
      </c>
      <c r="CN19" s="15">
        <v>43238</v>
      </c>
      <c r="CP19" s="11" t="str">
        <f t="shared" si="31"/>
        <v>1,2-propanediol-0.005</v>
      </c>
      <c r="CQ19" s="11">
        <v>4</v>
      </c>
      <c r="CR19" s="28">
        <f>VLOOKUP(CP19,Conc!$C$4:$M$83,10,FALSE)</f>
        <v>6.5317387304507812E-2</v>
      </c>
      <c r="CS19" s="114">
        <f t="shared" si="32"/>
        <v>-2.7284970100798942</v>
      </c>
      <c r="CT19" s="3">
        <v>187232</v>
      </c>
      <c r="CU19" s="3">
        <v>16.327000000000002</v>
      </c>
      <c r="CV19" s="113">
        <f t="shared" si="33"/>
        <v>12.140103768587963</v>
      </c>
      <c r="CW19" s="13">
        <f t="shared" si="7"/>
        <v>9.4488105380779097E-4</v>
      </c>
      <c r="CZ19" s="33">
        <v>5.0000000000000001E-3</v>
      </c>
      <c r="DA19" s="15">
        <v>43242</v>
      </c>
      <c r="DC19" s="11" t="str">
        <f t="shared" si="34"/>
        <v>1,3-propanediol-0.005</v>
      </c>
      <c r="DD19" s="11">
        <v>4</v>
      </c>
      <c r="DE19" s="28">
        <f>VLOOKUP(DC19,Conc!$C$4:$M$83,10,FALSE)</f>
        <v>6.5317387304507812E-2</v>
      </c>
      <c r="DF19" s="114">
        <f t="shared" si="35"/>
        <v>-2.7284970100798942</v>
      </c>
      <c r="DG19" s="41">
        <v>98682</v>
      </c>
      <c r="DH19" s="44">
        <v>16.911999999999999</v>
      </c>
      <c r="DI19" s="113">
        <f t="shared" si="36"/>
        <v>11.499657837969323</v>
      </c>
      <c r="DJ19" s="13">
        <f t="shared" si="8"/>
        <v>2.3232216819238634E-4</v>
      </c>
      <c r="DM19" s="33">
        <v>5.0000000000000001E-3</v>
      </c>
      <c r="DN19" s="15">
        <v>43248</v>
      </c>
      <c r="DP19" s="11" t="str">
        <f t="shared" si="37"/>
        <v>hydroxy acetone-0.005</v>
      </c>
      <c r="DQ19" s="11">
        <v>4</v>
      </c>
      <c r="DR19" s="28">
        <f>VLOOKUP(DP19,Conc!$C$4:$M$83,10,FALSE)</f>
        <v>6.7420819158169706E-2</v>
      </c>
      <c r="DS19" s="114">
        <f t="shared" si="38"/>
        <v>-2.6968014191733549</v>
      </c>
      <c r="DT19" s="41">
        <v>86637</v>
      </c>
      <c r="DU19" s="44">
        <v>17.14</v>
      </c>
      <c r="DV19" s="113">
        <f t="shared" si="39"/>
        <v>11.369482255036596</v>
      </c>
      <c r="DW19" s="13">
        <f t="shared" si="53"/>
        <v>4.1896715986179824E-4</v>
      </c>
      <c r="DZ19" s="33">
        <v>5.0000000000000001E-3</v>
      </c>
      <c r="EA19" s="15">
        <v>43248</v>
      </c>
      <c r="EC19" s="11" t="str">
        <f t="shared" si="40"/>
        <v>formic acid-0.005</v>
      </c>
      <c r="ED19" s="11">
        <v>4</v>
      </c>
      <c r="EE19" s="28">
        <f>VLOOKUP(EC19,Conc!$C$4:$M$83,10,FALSE)</f>
        <v>0.10923987791484234</v>
      </c>
      <c r="EF19" s="114">
        <f t="shared" si="41"/>
        <v>-2.214209099963834</v>
      </c>
      <c r="EG19" s="114">
        <v>47807</v>
      </c>
      <c r="EH19" s="114">
        <v>13.682</v>
      </c>
      <c r="EI19" s="113">
        <f t="shared" si="10"/>
        <v>10.774927351272387</v>
      </c>
      <c r="EJ19" s="13">
        <f t="shared" si="11"/>
        <v>2.1797482319022305E-3</v>
      </c>
    </row>
    <row r="20" spans="1:140" ht="18.75" customHeight="1" x14ac:dyDescent="0.25">
      <c r="A20" s="33">
        <v>5.0000000000000001E-3</v>
      </c>
      <c r="B20" s="15">
        <v>43231</v>
      </c>
      <c r="D20" s="11" t="str">
        <f t="shared" si="12"/>
        <v>glycerol-0.005</v>
      </c>
      <c r="E20" s="11">
        <v>5</v>
      </c>
      <c r="F20" s="28">
        <f>VLOOKUP(D20,Conc!$C$4:$M$83,10,FALSE)</f>
        <v>5.4183874661730837E-2</v>
      </c>
      <c r="G20" s="110">
        <f t="shared" si="13"/>
        <v>-2.9153719302692638</v>
      </c>
      <c r="H20" s="3">
        <v>217555</v>
      </c>
      <c r="I20" s="3">
        <v>12.881</v>
      </c>
      <c r="J20" s="113">
        <f t="shared" si="14"/>
        <v>12.290206971106963</v>
      </c>
      <c r="K20" s="13">
        <f t="shared" si="0"/>
        <v>2.0607426354173415E-3</v>
      </c>
      <c r="M20" s="33">
        <v>5.0000000000000001E-3</v>
      </c>
      <c r="N20" s="15">
        <v>43241</v>
      </c>
      <c r="P20" s="11" t="str">
        <f t="shared" si="15"/>
        <v>methanol-0.005</v>
      </c>
      <c r="Q20" s="11">
        <v>5</v>
      </c>
      <c r="R20" s="28">
        <f>VLOOKUP(P20,Conc!$C$4:$M$83,10,FALSE)</f>
        <v>0.14950062421972532</v>
      </c>
      <c r="S20" s="114">
        <f t="shared" si="16"/>
        <v>-1.9004547107773349</v>
      </c>
      <c r="T20" s="42">
        <v>14429</v>
      </c>
      <c r="U20" s="28">
        <v>18.516999999999999</v>
      </c>
      <c r="V20" s="113">
        <f t="shared" si="44"/>
        <v>9.5769953492972562</v>
      </c>
      <c r="W20" s="13">
        <f t="shared" si="1"/>
        <v>6.8583905105914856E-3</v>
      </c>
      <c r="Z20" s="33">
        <v>5.0000000000000001E-3</v>
      </c>
      <c r="AA20" s="15">
        <v>41780</v>
      </c>
      <c r="AC20" s="11" t="str">
        <f t="shared" si="17"/>
        <v>ethanol-0.005</v>
      </c>
      <c r="AD20" s="11">
        <v>5</v>
      </c>
      <c r="AE20" s="28">
        <f>VLOOKUP(AC20,Conc!$C$4:$M$83,10,FALSE)</f>
        <v>0.1076658988235764</v>
      </c>
      <c r="AF20" s="114">
        <f t="shared" si="18"/>
        <v>-2.2287223761225898</v>
      </c>
      <c r="AG20" s="41">
        <v>50795</v>
      </c>
      <c r="AH20" s="44">
        <v>20.774999999999999</v>
      </c>
      <c r="AI20" s="113">
        <f t="shared" si="19"/>
        <v>10.835553203525645</v>
      </c>
      <c r="AJ20" s="13">
        <f t="shared" si="2"/>
        <v>5.4373520279954098E-5</v>
      </c>
      <c r="AM20" s="33">
        <v>5.0000000000000001E-3</v>
      </c>
      <c r="AN20" s="15">
        <v>43242</v>
      </c>
      <c r="AP20" s="11" t="str">
        <f t="shared" si="20"/>
        <v>acetone-0.005</v>
      </c>
      <c r="AQ20" s="11">
        <v>5</v>
      </c>
      <c r="AR20" s="28">
        <f>VLOOKUP(AP20,Conc!$C$4:$M$83,10,FALSE)</f>
        <v>8.7293388429752067E-2</v>
      </c>
      <c r="AS20" s="114">
        <f t="shared" si="21"/>
        <v>-2.438480552913449</v>
      </c>
      <c r="AT20" s="41">
        <v>29317</v>
      </c>
      <c r="AU20" s="44">
        <v>22.617999999999999</v>
      </c>
      <c r="AV20" s="113">
        <f t="shared" si="22"/>
        <v>10.285922831529602</v>
      </c>
      <c r="AW20" s="13">
        <f t="shared" si="3"/>
        <v>1.9653015346992246E-3</v>
      </c>
      <c r="AZ20" s="33">
        <v>5.0000000000000001E-3</v>
      </c>
      <c r="BA20" s="15"/>
      <c r="BC20" s="11" t="str">
        <f t="shared" si="23"/>
        <v>ethylene glycol-0.005</v>
      </c>
      <c r="BD20" s="11">
        <v>5</v>
      </c>
      <c r="BE20" s="28">
        <f>VLOOKUP(BC20,Conc!$C$4:$M$83,10,FALSE)</f>
        <v>8.0393104559368447E-2</v>
      </c>
      <c r="BF20" s="114">
        <f t="shared" si="24"/>
        <v>-2.520826870662134</v>
      </c>
      <c r="BG20" s="104">
        <v>173654</v>
      </c>
      <c r="BH20" s="114">
        <v>15.635</v>
      </c>
      <c r="BI20" s="113">
        <f t="shared" si="25"/>
        <v>12.064820092747118</v>
      </c>
      <c r="BJ20" s="13">
        <f t="shared" si="4"/>
        <v>1.0046174892533722E-3</v>
      </c>
      <c r="BM20" s="33">
        <v>5.0000000000000001E-3</v>
      </c>
      <c r="BN20" s="15">
        <v>43242</v>
      </c>
      <c r="BP20" s="11" t="str">
        <f t="shared" si="26"/>
        <v>1-propanol-0.005</v>
      </c>
      <c r="BQ20" s="11">
        <v>5</v>
      </c>
      <c r="BR20" s="28">
        <f>VLOOKUP(BP20,Conc!$C$4:$M$83,10,FALSE)</f>
        <v>8.3035166641096045E-2</v>
      </c>
      <c r="BS20" s="114">
        <f t="shared" si="27"/>
        <v>-2.4884910664476596</v>
      </c>
      <c r="BT20" s="46" t="s">
        <v>34</v>
      </c>
      <c r="BU20" s="44"/>
      <c r="BV20" s="113"/>
      <c r="BW20" s="13" t="e">
        <f t="shared" si="5"/>
        <v>#VALUE!</v>
      </c>
      <c r="BZ20" s="33">
        <v>5.0000000000000001E-3</v>
      </c>
      <c r="CA20" s="15">
        <v>43242</v>
      </c>
      <c r="CC20" s="11" t="str">
        <f t="shared" si="28"/>
        <v>2-propanol-0.005</v>
      </c>
      <c r="CD20" s="11">
        <v>5</v>
      </c>
      <c r="CE20" s="28">
        <f>VLOOKUP(CC20,Conc!$C$4:$M$83,10,FALSE)</f>
        <v>8.3028286189683859E-2</v>
      </c>
      <c r="CF20" s="114">
        <f t="shared" si="29"/>
        <v>-2.4885739317777347</v>
      </c>
      <c r="CG20" s="41">
        <v>65171</v>
      </c>
      <c r="CH20" s="44">
        <v>22.43</v>
      </c>
      <c r="CI20" s="113">
        <f t="shared" si="30"/>
        <v>11.084769863692358</v>
      </c>
      <c r="CJ20" s="13">
        <f t="shared" si="6"/>
        <v>1.2036147333171956E-3</v>
      </c>
      <c r="CM20" s="33">
        <v>5.0000000000000001E-3</v>
      </c>
      <c r="CN20" s="15">
        <v>43238</v>
      </c>
      <c r="CP20" s="11" t="str">
        <f t="shared" si="31"/>
        <v>1,2-propanediol-0.005</v>
      </c>
      <c r="CQ20" s="11">
        <v>5</v>
      </c>
      <c r="CR20" s="28">
        <f>VLOOKUP(CP20,Conc!$C$4:$M$83,10,FALSE)</f>
        <v>6.5317387304507812E-2</v>
      </c>
      <c r="CS20" s="114">
        <f t="shared" si="32"/>
        <v>-2.7284970100798942</v>
      </c>
      <c r="CT20" s="3">
        <v>188002</v>
      </c>
      <c r="CU20" s="3">
        <v>16.324999999999999</v>
      </c>
      <c r="CV20" s="113">
        <f t="shared" si="33"/>
        <v>12.144207880053372</v>
      </c>
      <c r="CW20" s="13">
        <f t="shared" si="7"/>
        <v>1.0988223490910828E-3</v>
      </c>
      <c r="CZ20" s="33">
        <v>5.0000000000000001E-3</v>
      </c>
      <c r="DA20" s="15">
        <v>43242</v>
      </c>
      <c r="DC20" s="11" t="str">
        <f t="shared" si="34"/>
        <v>1,3-propanediol-0.005</v>
      </c>
      <c r="DD20" s="11">
        <v>5</v>
      </c>
      <c r="DE20" s="28">
        <f>VLOOKUP(DC20,Conc!$C$4:$M$83,10,FALSE)</f>
        <v>6.5317387304507812E-2</v>
      </c>
      <c r="DF20" s="114">
        <f t="shared" si="35"/>
        <v>-2.7284970100798942</v>
      </c>
      <c r="DG20" s="41">
        <v>98246</v>
      </c>
      <c r="DH20" s="44">
        <v>16.913</v>
      </c>
      <c r="DI20" s="113">
        <f t="shared" si="36"/>
        <v>11.49522981643454</v>
      </c>
      <c r="DJ20" s="13">
        <f t="shared" si="8"/>
        <v>9.7641846822619279E-4</v>
      </c>
      <c r="DM20" s="33">
        <v>5.0000000000000001E-3</v>
      </c>
      <c r="DN20" s="15">
        <v>43248</v>
      </c>
      <c r="DP20" s="11" t="str">
        <f t="shared" si="37"/>
        <v>hydroxy acetone-0.005</v>
      </c>
      <c r="DQ20" s="11">
        <v>5</v>
      </c>
      <c r="DR20" s="28">
        <f>VLOOKUP(DP20,Conc!$C$4:$M$83,10,FALSE)</f>
        <v>6.7420819158169706E-2</v>
      </c>
      <c r="DS20" s="114">
        <f t="shared" si="38"/>
        <v>-2.6968014191733549</v>
      </c>
      <c r="DT20" s="41">
        <v>87904</v>
      </c>
      <c r="DU20" s="44">
        <v>17.14</v>
      </c>
      <c r="DV20" s="113">
        <f t="shared" si="39"/>
        <v>11.384000588895001</v>
      </c>
      <c r="DW20" s="13">
        <f t="shared" si="53"/>
        <v>7.6906300577371184E-3</v>
      </c>
      <c r="DZ20" s="33">
        <v>5.0000000000000001E-3</v>
      </c>
      <c r="EA20" s="15">
        <v>43248</v>
      </c>
      <c r="EC20" s="11" t="str">
        <f t="shared" si="40"/>
        <v>formic acid-0.005</v>
      </c>
      <c r="ED20" s="11">
        <v>5</v>
      </c>
      <c r="EE20" s="28">
        <f>VLOOKUP(EC20,Conc!$C$4:$M$83,10,FALSE)</f>
        <v>0.10923987791484234</v>
      </c>
      <c r="EF20" s="114">
        <f t="shared" si="41"/>
        <v>-2.214209099963834</v>
      </c>
      <c r="EG20" s="114">
        <v>47963</v>
      </c>
      <c r="EH20" s="114">
        <v>13.675000000000001</v>
      </c>
      <c r="EI20" s="113">
        <f t="shared" si="10"/>
        <v>10.778185159311921</v>
      </c>
      <c r="EJ20" s="13">
        <f t="shared" si="11"/>
        <v>5.8030926587800537E-4</v>
      </c>
    </row>
    <row r="21" spans="1:140" ht="18.75" customHeight="1" x14ac:dyDescent="0.25">
      <c r="A21" s="33">
        <v>0.01</v>
      </c>
      <c r="B21" s="15">
        <v>43231</v>
      </c>
      <c r="D21" s="11" t="str">
        <f t="shared" si="12"/>
        <v>glycerol-0.01</v>
      </c>
      <c r="E21" s="11">
        <v>1</v>
      </c>
      <c r="F21" s="28">
        <f>VLOOKUP(D21,Conc!$C$4:$M$83,10,FALSE)</f>
        <v>0.10847633424262344</v>
      </c>
      <c r="G21" s="110">
        <f t="shared" si="13"/>
        <v>-2.2212232473722291</v>
      </c>
      <c r="H21" s="3">
        <v>276357</v>
      </c>
      <c r="I21" s="10">
        <v>12.885</v>
      </c>
      <c r="J21" s="113">
        <f t="shared" si="14"/>
        <v>12.529448787137818</v>
      </c>
      <c r="K21" s="13">
        <f t="shared" si="0"/>
        <v>1.2318081857276906E-3</v>
      </c>
      <c r="M21" s="33">
        <v>0.01</v>
      </c>
      <c r="N21" s="15">
        <v>43234</v>
      </c>
      <c r="P21" s="11" t="str">
        <f t="shared" si="15"/>
        <v>methanol-0.01</v>
      </c>
      <c r="Q21" s="11">
        <v>1</v>
      </c>
      <c r="R21" s="28">
        <f>VLOOKUP(P21,Conc!$C$4:$M$83,10,FALSE)</f>
        <v>0.31273408239700373</v>
      </c>
      <c r="S21" s="114">
        <f t="shared" si="16"/>
        <v>-1.1624020265434398</v>
      </c>
      <c r="T21" s="3">
        <v>70072</v>
      </c>
      <c r="U21" s="10">
        <v>18.526</v>
      </c>
      <c r="V21" s="113">
        <f t="shared" si="44"/>
        <v>11.157278563842924</v>
      </c>
      <c r="W21" s="13">
        <f t="shared" si="1"/>
        <v>9.2002096979543358E-3</v>
      </c>
      <c r="Z21" s="33">
        <v>0.01</v>
      </c>
      <c r="AA21" s="15">
        <v>41767</v>
      </c>
      <c r="AC21" s="11" t="str">
        <f t="shared" si="17"/>
        <v>ethanol-0.01</v>
      </c>
      <c r="AD21" s="11">
        <v>1</v>
      </c>
      <c r="AE21" s="28">
        <f>VLOOKUP(AC21,Conc!$C$4:$M$83,10,FALSE)</f>
        <v>0.21750248109117654</v>
      </c>
      <c r="AF21" s="114">
        <f t="shared" si="18"/>
        <v>-1.5255450212027071</v>
      </c>
      <c r="AG21" s="3">
        <v>215116</v>
      </c>
      <c r="AH21" s="3">
        <v>20.754000000000001</v>
      </c>
      <c r="AI21" s="113">
        <f t="shared" si="19"/>
        <v>12.278932696496907</v>
      </c>
      <c r="AJ21" s="13">
        <f t="shared" si="2"/>
        <v>8.7615094457863477E-3</v>
      </c>
      <c r="AM21" s="33">
        <v>0.01</v>
      </c>
      <c r="AN21" s="15">
        <v>43242</v>
      </c>
      <c r="AP21" s="11" t="str">
        <f t="shared" si="20"/>
        <v>acetone-0.01</v>
      </c>
      <c r="AQ21" s="11">
        <v>1</v>
      </c>
      <c r="AR21" s="28">
        <f>VLOOKUP(AP21,Conc!$C$4:$M$83,10,FALSE)</f>
        <v>0.17171143250688706</v>
      </c>
      <c r="AS21" s="114">
        <f t="shared" si="21"/>
        <v>-1.7619399290968096</v>
      </c>
      <c r="AT21" s="3">
        <v>264009</v>
      </c>
      <c r="AU21" s="44">
        <v>22.535</v>
      </c>
      <c r="AV21" s="113">
        <f t="shared" si="22"/>
        <v>12.483738472456462</v>
      </c>
      <c r="AW21" s="13">
        <f t="shared" si="3"/>
        <v>4.8766918404177734E-3</v>
      </c>
      <c r="AZ21" s="33">
        <v>0.01</v>
      </c>
      <c r="BA21" s="15"/>
      <c r="BC21" s="11" t="str">
        <f t="shared" si="23"/>
        <v>ethylene glycol-0.01</v>
      </c>
      <c r="BD21" s="11">
        <v>1</v>
      </c>
      <c r="BE21" s="28">
        <f>VLOOKUP(BC21,Conc!$C$4:$M$83,10,FALSE)</f>
        <v>0.16400837763815046</v>
      </c>
      <c r="BF21" s="114">
        <f t="shared" si="24"/>
        <v>-1.8078377693031848</v>
      </c>
      <c r="BG21" s="3">
        <v>347488</v>
      </c>
      <c r="BH21" s="3">
        <v>15.638</v>
      </c>
      <c r="BI21" s="113">
        <f t="shared" si="25"/>
        <v>12.758485411016627</v>
      </c>
      <c r="BJ21" s="13">
        <f t="shared" si="4"/>
        <v>1.8356248849730489E-2</v>
      </c>
      <c r="BM21" s="33">
        <v>0.01</v>
      </c>
      <c r="BN21" s="15">
        <v>43237</v>
      </c>
      <c r="BP21" s="11" t="str">
        <f t="shared" si="26"/>
        <v>1-propanol-0.01</v>
      </c>
      <c r="BQ21" s="11">
        <v>1</v>
      </c>
      <c r="BR21" s="28">
        <f>VLOOKUP(BP21,Conc!$C$4:$M$83,10,FALSE)</f>
        <v>0.16673594584043738</v>
      </c>
      <c r="BS21" s="114">
        <f t="shared" si="27"/>
        <v>-1.7913438805543678</v>
      </c>
      <c r="BT21" s="3">
        <v>361650</v>
      </c>
      <c r="BU21" s="3">
        <v>16.91</v>
      </c>
      <c r="BV21" s="113">
        <f t="shared" ref="BV21:BV30" si="54">LN(BT21)</f>
        <v>12.798432172277426</v>
      </c>
      <c r="BW21" s="13">
        <f t="shared" si="5"/>
        <v>1.4437466164380103E-2</v>
      </c>
      <c r="BZ21" s="33">
        <v>0.01</v>
      </c>
      <c r="CA21" s="15">
        <v>43235</v>
      </c>
      <c r="CC21" s="11" t="str">
        <f t="shared" si="28"/>
        <v>2-propanol-0.01</v>
      </c>
      <c r="CD21" s="11">
        <v>1</v>
      </c>
      <c r="CE21" s="28">
        <f>VLOOKUP(CC21,Conc!$C$4:$M$83,10,FALSE)</f>
        <v>0.16705490848585691</v>
      </c>
      <c r="CF21" s="114">
        <f t="shared" si="29"/>
        <v>-1.7894327272775787</v>
      </c>
      <c r="CG21" s="3">
        <v>299506</v>
      </c>
      <c r="CH21" s="3">
        <v>22.375</v>
      </c>
      <c r="CI21" s="113">
        <f t="shared" si="30"/>
        <v>12.609889729725957</v>
      </c>
      <c r="CJ21" s="13">
        <f t="shared" si="6"/>
        <v>4.1499563144847098E-3</v>
      </c>
      <c r="CM21" s="33">
        <v>0.01</v>
      </c>
      <c r="CN21" s="15">
        <v>43234</v>
      </c>
      <c r="CP21" s="11" t="str">
        <f t="shared" si="31"/>
        <v>1,2-propanediol-0.01</v>
      </c>
      <c r="CQ21" s="11">
        <v>1</v>
      </c>
      <c r="CR21" s="28">
        <f>VLOOKUP(CP21,Conc!$C$4:$M$83,10,FALSE)</f>
        <v>0.1320804310684715</v>
      </c>
      <c r="CS21" s="114">
        <f t="shared" si="32"/>
        <v>-2.0243442156833469</v>
      </c>
      <c r="CT21" s="3">
        <v>377908</v>
      </c>
      <c r="CU21" s="3">
        <v>16.329999999999998</v>
      </c>
      <c r="CV21" s="113">
        <f t="shared" si="33"/>
        <v>12.842406058735101</v>
      </c>
      <c r="CW21" s="13">
        <f t="shared" si="7"/>
        <v>3.0283968606592405E-3</v>
      </c>
      <c r="CZ21" s="33">
        <v>0.01</v>
      </c>
      <c r="DA21" s="15">
        <v>43236</v>
      </c>
      <c r="DC21" s="11" t="str">
        <f t="shared" si="34"/>
        <v>1,3-propanediol-0.01</v>
      </c>
      <c r="DD21" s="11">
        <v>1</v>
      </c>
      <c r="DE21" s="28">
        <f>VLOOKUP(DC21,Conc!$C$4:$M$83,10,FALSE)</f>
        <v>0.13181758443947955</v>
      </c>
      <c r="DF21" s="114">
        <f t="shared" si="35"/>
        <v>-2.0263362482145872</v>
      </c>
      <c r="DG21" s="3">
        <v>358680</v>
      </c>
      <c r="DH21" s="3">
        <v>16.911999999999999</v>
      </c>
      <c r="DI21" s="113">
        <f t="shared" si="36"/>
        <v>12.790185905065984</v>
      </c>
      <c r="DJ21" s="13">
        <f t="shared" si="8"/>
        <v>5.6167626820734888E-3</v>
      </c>
      <c r="DM21" s="33">
        <v>0.01</v>
      </c>
      <c r="DN21" s="15">
        <v>43248</v>
      </c>
      <c r="DP21" s="11" t="str">
        <f t="shared" si="37"/>
        <v>hydroxy acetone-0.01</v>
      </c>
      <c r="DQ21" s="11">
        <v>1</v>
      </c>
      <c r="DR21" s="28">
        <f>VLOOKUP(DP21,Conc!$C$4:$M$83,10,FALSE)</f>
        <v>0.13506347600268778</v>
      </c>
      <c r="DS21" s="114">
        <f t="shared" si="38"/>
        <v>-2.0020104184371141</v>
      </c>
      <c r="DT21" s="3">
        <v>174443</v>
      </c>
      <c r="DU21" s="3">
        <v>17.135000000000002</v>
      </c>
      <c r="DV21" s="113">
        <f t="shared" si="39"/>
        <v>12.069353319699212</v>
      </c>
      <c r="DW21" s="13">
        <f t="shared" si="53"/>
        <v>1.1765516133105292E-3</v>
      </c>
      <c r="DZ21" s="33">
        <v>0.01</v>
      </c>
      <c r="EA21" s="15">
        <v>43248</v>
      </c>
      <c r="EC21" s="11" t="str">
        <f t="shared" si="40"/>
        <v>formic acid-0.01</v>
      </c>
      <c r="ED21" s="11">
        <v>1</v>
      </c>
      <c r="EE21" s="28">
        <f>VLOOKUP(EC21,Conc!$C$4:$M$83,10,FALSE)</f>
        <v>0.21743629007809717</v>
      </c>
      <c r="EF21" s="114">
        <f t="shared" si="41"/>
        <v>-1.5258493905437636</v>
      </c>
      <c r="EG21" s="3">
        <v>97588</v>
      </c>
      <c r="EH21" s="3">
        <v>13.686</v>
      </c>
      <c r="EI21" s="113">
        <f t="shared" ref="EI21:EI30" si="55">LN(EG21)</f>
        <v>11.488509814022439</v>
      </c>
      <c r="EJ21" s="13">
        <f t="shared" si="11"/>
        <v>5.5160138700069221E-4</v>
      </c>
    </row>
    <row r="22" spans="1:140" ht="18.75" customHeight="1" x14ac:dyDescent="0.25">
      <c r="A22" s="33">
        <v>0.01</v>
      </c>
      <c r="B22" s="15">
        <v>43231</v>
      </c>
      <c r="D22" s="11" t="str">
        <f t="shared" si="12"/>
        <v>glycerol-0.01</v>
      </c>
      <c r="E22" s="11">
        <v>2</v>
      </c>
      <c r="F22" s="28">
        <f>VLOOKUP(D22,Conc!$C$4:$M$83,10,FALSE)</f>
        <v>0.10847633424262344</v>
      </c>
      <c r="G22" s="110">
        <f t="shared" si="13"/>
        <v>-2.2212232473722291</v>
      </c>
      <c r="H22" s="3">
        <v>276557</v>
      </c>
      <c r="I22" s="10">
        <v>12.879</v>
      </c>
      <c r="J22" s="113">
        <f t="shared" si="14"/>
        <v>12.530172226980987</v>
      </c>
      <c r="K22" s="13">
        <f t="shared" si="0"/>
        <v>1.9564012361557442E-3</v>
      </c>
      <c r="M22" s="33">
        <v>0.01</v>
      </c>
      <c r="N22" s="15">
        <v>43234</v>
      </c>
      <c r="P22" s="11" t="str">
        <f t="shared" si="15"/>
        <v>methanol-0.01</v>
      </c>
      <c r="Q22" s="11">
        <v>2</v>
      </c>
      <c r="R22" s="28">
        <f>VLOOKUP(P22,Conc!$C$4:$M$83,10,FALSE)</f>
        <v>0.31273408239700373</v>
      </c>
      <c r="S22" s="114">
        <f t="shared" si="16"/>
        <v>-1.1624020265434398</v>
      </c>
      <c r="T22" s="3">
        <v>69733</v>
      </c>
      <c r="U22" s="10">
        <v>18.527000000000001</v>
      </c>
      <c r="V22" s="113">
        <f t="shared" si="44"/>
        <v>11.152428942378648</v>
      </c>
      <c r="W22" s="13">
        <f t="shared" si="1"/>
        <v>4.3178191412753973E-3</v>
      </c>
      <c r="Z22" s="33">
        <v>0.01</v>
      </c>
      <c r="AA22" s="15">
        <v>41767</v>
      </c>
      <c r="AC22" s="11" t="str">
        <f t="shared" si="17"/>
        <v>ethanol-0.01</v>
      </c>
      <c r="AD22" s="11">
        <v>2</v>
      </c>
      <c r="AE22" s="28">
        <f>VLOOKUP(AC22,Conc!$C$4:$M$83,10,FALSE)</f>
        <v>0.21750248109117654</v>
      </c>
      <c r="AF22" s="114">
        <f t="shared" si="18"/>
        <v>-1.5255450212027071</v>
      </c>
      <c r="AG22" s="3">
        <v>217814</v>
      </c>
      <c r="AH22" s="3">
        <v>20.753</v>
      </c>
      <c r="AI22" s="113">
        <f t="shared" si="19"/>
        <v>12.291396766570369</v>
      </c>
      <c r="AJ22" s="13">
        <f t="shared" si="2"/>
        <v>3.6706734114407683E-3</v>
      </c>
      <c r="AM22" s="33">
        <v>0.01</v>
      </c>
      <c r="AN22" s="15">
        <v>43242</v>
      </c>
      <c r="AP22" s="11" t="str">
        <f t="shared" si="20"/>
        <v>acetone-0.01</v>
      </c>
      <c r="AQ22" s="11">
        <v>2</v>
      </c>
      <c r="AR22" s="28">
        <f>VLOOKUP(AP22,Conc!$C$4:$M$83,10,FALSE)</f>
        <v>0.17171143250688706</v>
      </c>
      <c r="AS22" s="114">
        <f t="shared" si="21"/>
        <v>-1.7619399290968096</v>
      </c>
      <c r="AT22" s="3">
        <v>263377</v>
      </c>
      <c r="AU22" s="44">
        <v>22.536000000000001</v>
      </c>
      <c r="AV22" s="113">
        <f t="shared" si="22"/>
        <v>12.481341744812827</v>
      </c>
      <c r="AW22" s="13">
        <f t="shared" si="3"/>
        <v>7.2588755188410696E-3</v>
      </c>
      <c r="AZ22" s="33">
        <v>0.01</v>
      </c>
      <c r="BA22" s="15"/>
      <c r="BC22" s="11" t="str">
        <f t="shared" si="23"/>
        <v>ethylene glycol-0.01</v>
      </c>
      <c r="BD22" s="11">
        <v>2</v>
      </c>
      <c r="BE22" s="28">
        <f>VLOOKUP(BC22,Conc!$C$4:$M$83,10,FALSE)</f>
        <v>0.16400837763815046</v>
      </c>
      <c r="BF22" s="114">
        <f t="shared" si="24"/>
        <v>-1.8078377693031848</v>
      </c>
      <c r="BG22" s="3">
        <v>344313</v>
      </c>
      <c r="BH22" s="3">
        <v>15.641</v>
      </c>
      <c r="BI22" s="113">
        <f t="shared" si="25"/>
        <v>12.749306406383196</v>
      </c>
      <c r="BJ22" s="13">
        <f t="shared" si="4"/>
        <v>9.0515215207352603E-3</v>
      </c>
      <c r="BM22" s="33">
        <v>0.01</v>
      </c>
      <c r="BN22" s="15">
        <v>43237</v>
      </c>
      <c r="BP22" s="11" t="str">
        <f t="shared" si="26"/>
        <v>1-propanol-0.01</v>
      </c>
      <c r="BQ22" s="11">
        <v>2</v>
      </c>
      <c r="BR22" s="28">
        <f>VLOOKUP(BP22,Conc!$C$4:$M$83,10,FALSE)</f>
        <v>0.16673594584043738</v>
      </c>
      <c r="BS22" s="114">
        <f t="shared" si="27"/>
        <v>-1.7913438805543678</v>
      </c>
      <c r="BT22" s="3">
        <v>358034</v>
      </c>
      <c r="BU22" s="3">
        <v>16.902999999999999</v>
      </c>
      <c r="BV22" s="113">
        <f t="shared" si="54"/>
        <v>12.788383232940316</v>
      </c>
      <c r="BW22" s="13">
        <f t="shared" si="5"/>
        <v>4.2944940154781303E-3</v>
      </c>
      <c r="BZ22" s="33">
        <v>0.01</v>
      </c>
      <c r="CA22" s="15">
        <v>43235</v>
      </c>
      <c r="CC22" s="11" t="str">
        <f t="shared" si="28"/>
        <v>2-propanol-0.01</v>
      </c>
      <c r="CD22" s="11">
        <v>2</v>
      </c>
      <c r="CE22" s="28">
        <f>VLOOKUP(CC22,Conc!$C$4:$M$83,10,FALSE)</f>
        <v>0.16705490848585691</v>
      </c>
      <c r="CF22" s="114">
        <f t="shared" si="29"/>
        <v>-1.7894327272775787</v>
      </c>
      <c r="CG22" s="3">
        <v>296012</v>
      </c>
      <c r="CH22" s="3">
        <v>22.385000000000002</v>
      </c>
      <c r="CI22" s="113">
        <f t="shared" si="30"/>
        <v>12.598155273024993</v>
      </c>
      <c r="CJ22" s="13">
        <f t="shared" si="6"/>
        <v>7.564333039861479E-3</v>
      </c>
      <c r="CM22" s="33">
        <v>0.01</v>
      </c>
      <c r="CN22" s="15">
        <v>43234</v>
      </c>
      <c r="CP22" s="11" t="str">
        <f t="shared" si="31"/>
        <v>1,2-propanediol-0.01</v>
      </c>
      <c r="CQ22" s="11">
        <v>2</v>
      </c>
      <c r="CR22" s="28">
        <f>VLOOKUP(CP22,Conc!$C$4:$M$83,10,FALSE)</f>
        <v>0.1320804310684715</v>
      </c>
      <c r="CS22" s="114">
        <f t="shared" si="32"/>
        <v>-2.0243442156833469</v>
      </c>
      <c r="CT22" s="3">
        <v>378762</v>
      </c>
      <c r="CU22" s="3">
        <v>16.335000000000001</v>
      </c>
      <c r="CV22" s="113">
        <f t="shared" si="33"/>
        <v>12.844663318472131</v>
      </c>
      <c r="CW22" s="13">
        <f t="shared" si="7"/>
        <v>5.2950497256925369E-3</v>
      </c>
      <c r="CZ22" s="33">
        <v>0.01</v>
      </c>
      <c r="DA22" s="15">
        <v>43236</v>
      </c>
      <c r="DC22" s="11" t="str">
        <f t="shared" si="34"/>
        <v>1,3-propanediol-0.01</v>
      </c>
      <c r="DD22" s="11">
        <v>2</v>
      </c>
      <c r="DE22" s="28">
        <f>VLOOKUP(DC22,Conc!$C$4:$M$83,10,FALSE)</f>
        <v>0.13181758443947955</v>
      </c>
      <c r="DF22" s="114">
        <f t="shared" si="35"/>
        <v>-2.0263362482145872</v>
      </c>
      <c r="DG22" s="3">
        <v>361409</v>
      </c>
      <c r="DH22" s="3">
        <v>16.91</v>
      </c>
      <c r="DI22" s="113">
        <f t="shared" si="36"/>
        <v>12.797765559984587</v>
      </c>
      <c r="DJ22" s="13">
        <f t="shared" si="8"/>
        <v>1.9489556591794979E-3</v>
      </c>
      <c r="DM22" s="33">
        <v>0.01</v>
      </c>
      <c r="DN22" s="15">
        <v>43248</v>
      </c>
      <c r="DP22" s="11" t="str">
        <f t="shared" si="37"/>
        <v>hydroxy acetone-0.01</v>
      </c>
      <c r="DQ22" s="11">
        <v>2</v>
      </c>
      <c r="DR22" s="28">
        <f>VLOOKUP(DP22,Conc!$C$4:$M$83,10,FALSE)</f>
        <v>0.13506347600268778</v>
      </c>
      <c r="DS22" s="114">
        <f t="shared" si="38"/>
        <v>-2.0020104184371141</v>
      </c>
      <c r="DT22" s="3">
        <v>174947</v>
      </c>
      <c r="DU22" s="3">
        <v>17.135000000000002</v>
      </c>
      <c r="DV22" s="113">
        <f t="shared" si="39"/>
        <v>12.072238349892308</v>
      </c>
      <c r="DW22" s="13">
        <f t="shared" si="53"/>
        <v>4.0691467992056843E-3</v>
      </c>
      <c r="DZ22" s="33">
        <v>0.01</v>
      </c>
      <c r="EA22" s="15">
        <v>43248</v>
      </c>
      <c r="EC22" s="11" t="str">
        <f t="shared" si="40"/>
        <v>formic acid-0.01</v>
      </c>
      <c r="ED22" s="11">
        <v>2</v>
      </c>
      <c r="EE22" s="28">
        <f>VLOOKUP(EC22,Conc!$C$4:$M$83,10,FALSE)</f>
        <v>0.21743629007809717</v>
      </c>
      <c r="EF22" s="114">
        <f t="shared" si="41"/>
        <v>-1.5258493905437636</v>
      </c>
      <c r="EG22" s="3">
        <v>97576</v>
      </c>
      <c r="EH22" s="3">
        <v>13.686</v>
      </c>
      <c r="EI22" s="113">
        <f t="shared" si="55"/>
        <v>11.488386840523074</v>
      </c>
      <c r="EJ22" s="13">
        <f t="shared" si="11"/>
        <v>4.2856762038344408E-4</v>
      </c>
    </row>
    <row r="23" spans="1:140" ht="18.75" customHeight="1" x14ac:dyDescent="0.25">
      <c r="A23" s="33">
        <v>0.01</v>
      </c>
      <c r="B23" s="15">
        <v>43231</v>
      </c>
      <c r="D23" s="11" t="str">
        <f t="shared" si="12"/>
        <v>glycerol-0.01</v>
      </c>
      <c r="E23" s="11">
        <v>3</v>
      </c>
      <c r="F23" s="28">
        <f>VLOOKUP(D23,Conc!$C$4:$M$83,10,FALSE)</f>
        <v>0.10847633424262344</v>
      </c>
      <c r="G23" s="110">
        <f t="shared" si="13"/>
        <v>-2.2212232473722291</v>
      </c>
      <c r="H23" s="3">
        <v>276158</v>
      </c>
      <c r="I23" s="10">
        <v>12.877000000000001</v>
      </c>
      <c r="J23" s="113">
        <f t="shared" si="14"/>
        <v>12.528728444672527</v>
      </c>
      <c r="K23" s="13">
        <f t="shared" si="0"/>
        <v>5.1083810055177763E-4</v>
      </c>
      <c r="M23" s="33">
        <v>0.01</v>
      </c>
      <c r="N23" s="15">
        <v>43234</v>
      </c>
      <c r="P23" s="11" t="str">
        <f t="shared" si="15"/>
        <v>methanol-0.01</v>
      </c>
      <c r="Q23" s="11">
        <v>3</v>
      </c>
      <c r="R23" s="28">
        <f>VLOOKUP(P23,Conc!$C$4:$M$83,10,FALSE)</f>
        <v>0.31273408239700373</v>
      </c>
      <c r="S23" s="114">
        <f t="shared" si="16"/>
        <v>-1.1624020265434398</v>
      </c>
      <c r="T23" s="3">
        <v>70260</v>
      </c>
      <c r="U23" s="10">
        <v>18.52</v>
      </c>
      <c r="V23" s="113">
        <f t="shared" si="44"/>
        <v>11.159957925819818</v>
      </c>
      <c r="W23" s="13">
        <f t="shared" si="1"/>
        <v>1.1907848118767434E-2</v>
      </c>
      <c r="Z23" s="33">
        <v>0.01</v>
      </c>
      <c r="AA23" s="15">
        <v>41767</v>
      </c>
      <c r="AC23" s="11" t="str">
        <f t="shared" si="17"/>
        <v>ethanol-0.01</v>
      </c>
      <c r="AD23" s="11">
        <v>3</v>
      </c>
      <c r="AE23" s="28">
        <f>VLOOKUP(AC23,Conc!$C$4:$M$83,10,FALSE)</f>
        <v>0.21750248109117654</v>
      </c>
      <c r="AF23" s="114">
        <f t="shared" si="18"/>
        <v>-1.5255450212027071</v>
      </c>
      <c r="AG23" s="3">
        <v>216723</v>
      </c>
      <c r="AH23" s="3">
        <v>20.754999999999999</v>
      </c>
      <c r="AI23" s="113">
        <f t="shared" si="19"/>
        <v>12.286375319409567</v>
      </c>
      <c r="AJ23" s="13">
        <f t="shared" si="2"/>
        <v>1.3565732517300188E-3</v>
      </c>
      <c r="AM23" s="33">
        <v>0.01</v>
      </c>
      <c r="AN23" s="15">
        <v>43247</v>
      </c>
      <c r="AP23" s="11" t="str">
        <f t="shared" si="20"/>
        <v>acetone-0.01</v>
      </c>
      <c r="AQ23" s="11">
        <v>3</v>
      </c>
      <c r="AR23" s="28">
        <f>VLOOKUP(AP23,Conc!$C$4:$M$83,10,FALSE)</f>
        <v>0.17171143250688706</v>
      </c>
      <c r="AS23" s="114">
        <f t="shared" si="21"/>
        <v>-1.7619399290968096</v>
      </c>
      <c r="AT23" s="3">
        <v>270464</v>
      </c>
      <c r="AU23" s="44">
        <v>22.524999999999999</v>
      </c>
      <c r="AV23" s="113">
        <f t="shared" si="22"/>
        <v>12.507894281535673</v>
      </c>
      <c r="AW23" s="13">
        <f t="shared" si="3"/>
        <v>1.9453997470060668E-2</v>
      </c>
      <c r="AZ23" s="33">
        <v>0.01</v>
      </c>
      <c r="BA23" s="15"/>
      <c r="BC23" s="11" t="str">
        <f t="shared" si="23"/>
        <v>ethylene glycol-0.01</v>
      </c>
      <c r="BD23" s="11">
        <v>3</v>
      </c>
      <c r="BE23" s="28">
        <f>VLOOKUP(BC23,Conc!$C$4:$M$83,10,FALSE)</f>
        <v>0.16400837763815046</v>
      </c>
      <c r="BF23" s="114">
        <f t="shared" si="24"/>
        <v>-1.8078377693031848</v>
      </c>
      <c r="BG23" s="3">
        <v>337059</v>
      </c>
      <c r="BH23" s="3">
        <v>15.632</v>
      </c>
      <c r="BI23" s="113">
        <f t="shared" si="25"/>
        <v>12.728013268194779</v>
      </c>
      <c r="BJ23" s="13">
        <f t="shared" si="4"/>
        <v>1.2207216131085653E-2</v>
      </c>
      <c r="BM23" s="33">
        <v>0.01</v>
      </c>
      <c r="BN23" s="15">
        <v>43237</v>
      </c>
      <c r="BP23" s="11" t="str">
        <f t="shared" si="26"/>
        <v>1-propanol-0.01</v>
      </c>
      <c r="BQ23" s="11">
        <v>3</v>
      </c>
      <c r="BR23" s="28">
        <f>VLOOKUP(BP23,Conc!$C$4:$M$83,10,FALSE)</f>
        <v>0.16673594584043738</v>
      </c>
      <c r="BS23" s="114">
        <f t="shared" si="27"/>
        <v>-1.7913438805543678</v>
      </c>
      <c r="BT23" s="3">
        <v>354171</v>
      </c>
      <c r="BU23" s="3">
        <v>16.898</v>
      </c>
      <c r="BV23" s="113">
        <f t="shared" si="54"/>
        <v>12.777535126331866</v>
      </c>
      <c r="BW23" s="13">
        <f t="shared" si="5"/>
        <v>6.5413194278870022E-3</v>
      </c>
      <c r="BZ23" s="33">
        <v>0.01</v>
      </c>
      <c r="CA23" s="15">
        <v>43235</v>
      </c>
      <c r="CC23" s="11" t="str">
        <f t="shared" si="28"/>
        <v>2-propanol-0.01</v>
      </c>
      <c r="CD23" s="11">
        <v>3</v>
      </c>
      <c r="CE23" s="28">
        <f>VLOOKUP(CC23,Conc!$C$4:$M$83,10,FALSE)</f>
        <v>0.16705490848585691</v>
      </c>
      <c r="CF23" s="114">
        <f t="shared" si="29"/>
        <v>-1.7894327272775787</v>
      </c>
      <c r="CG23" s="3">
        <v>298870</v>
      </c>
      <c r="CH23" s="3">
        <v>22.384</v>
      </c>
      <c r="CI23" s="113">
        <f t="shared" si="30"/>
        <v>12.607763975218765</v>
      </c>
      <c r="CJ23" s="13">
        <f t="shared" si="6"/>
        <v>2.0176472047639953E-3</v>
      </c>
      <c r="CM23" s="33">
        <v>0.01</v>
      </c>
      <c r="CN23" s="15">
        <v>43234</v>
      </c>
      <c r="CP23" s="11" t="str">
        <f t="shared" si="31"/>
        <v>1,2-propanediol-0.01</v>
      </c>
      <c r="CQ23" s="11">
        <v>3</v>
      </c>
      <c r="CR23" s="28">
        <f>VLOOKUP(CP23,Conc!$C$4:$M$83,10,FALSE)</f>
        <v>0.1320804310684715</v>
      </c>
      <c r="CS23" s="114">
        <f t="shared" si="32"/>
        <v>-2.0243442156833469</v>
      </c>
      <c r="CT23" s="3">
        <v>379095</v>
      </c>
      <c r="CU23" s="3">
        <v>16.329000000000001</v>
      </c>
      <c r="CV23" s="113">
        <f t="shared" si="33"/>
        <v>12.845542112285294</v>
      </c>
      <c r="CW23" s="13">
        <f t="shared" si="7"/>
        <v>6.178885093439712E-3</v>
      </c>
      <c r="CZ23" s="33">
        <v>0.01</v>
      </c>
      <c r="DA23" s="15">
        <v>43236</v>
      </c>
      <c r="DC23" s="11" t="str">
        <f t="shared" si="34"/>
        <v>1,3-propanediol-0.01</v>
      </c>
      <c r="DD23" s="11">
        <v>3</v>
      </c>
      <c r="DE23" s="28">
        <f>VLOOKUP(DC23,Conc!$C$4:$M$83,10,FALSE)</f>
        <v>0.13181758443947955</v>
      </c>
      <c r="DF23" s="114">
        <f t="shared" si="35"/>
        <v>-2.0263362482145872</v>
      </c>
      <c r="DG23" s="3">
        <v>360163</v>
      </c>
      <c r="DH23" s="3">
        <v>16.913</v>
      </c>
      <c r="DI23" s="113">
        <f t="shared" si="36"/>
        <v>12.794311985737142</v>
      </c>
      <c r="DJ23" s="13">
        <f t="shared" si="8"/>
        <v>1.50538111370479E-3</v>
      </c>
      <c r="DM23" s="33">
        <v>0.01</v>
      </c>
      <c r="DN23" s="15">
        <v>43248</v>
      </c>
      <c r="DP23" s="11" t="str">
        <f t="shared" si="37"/>
        <v>hydroxy acetone-0.01</v>
      </c>
      <c r="DQ23" s="11">
        <v>3</v>
      </c>
      <c r="DR23" s="28">
        <f>VLOOKUP(DP23,Conc!$C$4:$M$83,10,FALSE)</f>
        <v>0.13506347600268778</v>
      </c>
      <c r="DS23" s="114">
        <f t="shared" si="38"/>
        <v>-2.0020104184371141</v>
      </c>
      <c r="DT23" s="3">
        <v>174879</v>
      </c>
      <c r="DU23" s="3">
        <v>17.134</v>
      </c>
      <c r="DV23" s="113">
        <f t="shared" si="39"/>
        <v>12.071849585187246</v>
      </c>
      <c r="DW23" s="13">
        <f t="shared" si="53"/>
        <v>3.6788760201563377E-3</v>
      </c>
      <c r="DZ23" s="33">
        <v>0.01</v>
      </c>
      <c r="EA23" s="15">
        <v>43248</v>
      </c>
      <c r="EC23" s="11" t="str">
        <f t="shared" si="40"/>
        <v>formic acid-0.01</v>
      </c>
      <c r="ED23" s="11">
        <v>3</v>
      </c>
      <c r="EE23" s="28">
        <f>VLOOKUP(EC23,Conc!$C$4:$M$83,10,FALSE)</f>
        <v>0.21743629007809717</v>
      </c>
      <c r="EF23" s="114">
        <f t="shared" si="41"/>
        <v>-1.5258493905437636</v>
      </c>
      <c r="EG23" s="3">
        <v>97279</v>
      </c>
      <c r="EH23" s="3">
        <v>13.686</v>
      </c>
      <c r="EI23" s="113">
        <f t="shared" si="55"/>
        <v>11.485338417541895</v>
      </c>
      <c r="EJ23" s="13">
        <f t="shared" si="11"/>
        <v>2.6165181033934466E-3</v>
      </c>
    </row>
    <row r="24" spans="1:140" ht="18.75" customHeight="1" x14ac:dyDescent="0.25">
      <c r="A24" s="33">
        <v>0.01</v>
      </c>
      <c r="B24" s="15">
        <v>43231</v>
      </c>
      <c r="D24" s="11" t="str">
        <f t="shared" si="12"/>
        <v>glycerol-0.01</v>
      </c>
      <c r="E24" s="11">
        <v>4</v>
      </c>
      <c r="F24" s="28">
        <f>VLOOKUP(D24,Conc!$C$4:$M$83,10,FALSE)</f>
        <v>0.10847633424262344</v>
      </c>
      <c r="G24" s="110">
        <f t="shared" si="13"/>
        <v>-2.2212232473722291</v>
      </c>
      <c r="H24" s="3">
        <v>275669</v>
      </c>
      <c r="I24" s="10">
        <v>12.88</v>
      </c>
      <c r="J24" s="113">
        <f t="shared" si="14"/>
        <v>12.526956149630797</v>
      </c>
      <c r="K24" s="13">
        <f t="shared" si="0"/>
        <v>1.2607919077448127E-3</v>
      </c>
      <c r="M24" s="33">
        <v>0.01</v>
      </c>
      <c r="N24" s="15">
        <v>43234</v>
      </c>
      <c r="P24" s="11" t="str">
        <f t="shared" si="15"/>
        <v>methanol-0.01</v>
      </c>
      <c r="Q24" s="11">
        <v>4</v>
      </c>
      <c r="R24" s="28">
        <f>VLOOKUP(P24,Conc!$C$4:$M$83,10,FALSE)</f>
        <v>0.31273408239700373</v>
      </c>
      <c r="S24" s="114">
        <f t="shared" si="16"/>
        <v>-1.1624020265434398</v>
      </c>
      <c r="T24" s="3">
        <v>68774</v>
      </c>
      <c r="U24" s="10">
        <v>18.509</v>
      </c>
      <c r="V24" s="113">
        <f t="shared" si="44"/>
        <v>11.138581045519855</v>
      </c>
      <c r="W24" s="13">
        <f t="shared" si="1"/>
        <v>9.4940172712765242E-3</v>
      </c>
      <c r="Z24" s="33">
        <v>0.01</v>
      </c>
      <c r="AA24" s="15">
        <v>41767</v>
      </c>
      <c r="AC24" s="11" t="str">
        <f t="shared" si="17"/>
        <v>ethanol-0.01</v>
      </c>
      <c r="AD24" s="11">
        <v>4</v>
      </c>
      <c r="AE24" s="28">
        <f>VLOOKUP(AC24,Conc!$C$4:$M$83,10,FALSE)</f>
        <v>0.21750248109117654</v>
      </c>
      <c r="AF24" s="114">
        <f t="shared" si="18"/>
        <v>-1.5255450212027071</v>
      </c>
      <c r="AG24" s="3">
        <v>219368</v>
      </c>
      <c r="AH24" s="3">
        <v>20.751000000000001</v>
      </c>
      <c r="AI24" s="113">
        <f t="shared" si="19"/>
        <v>12.298505963861261</v>
      </c>
      <c r="AJ24" s="13">
        <f t="shared" si="2"/>
        <v>1.083138955678211E-2</v>
      </c>
      <c r="AM24" s="33">
        <v>0.01</v>
      </c>
      <c r="AN24" s="100">
        <v>43247</v>
      </c>
      <c r="AP24" s="11" t="str">
        <f t="shared" si="20"/>
        <v>acetone-0.01</v>
      </c>
      <c r="AQ24" s="11">
        <v>4</v>
      </c>
      <c r="AR24" s="28">
        <f>VLOOKUP(AP24,Conc!$C$4:$M$83,10,FALSE)</f>
        <v>0.17171143250688706</v>
      </c>
      <c r="AS24" s="114">
        <f t="shared" si="21"/>
        <v>-1.7619399290968096</v>
      </c>
      <c r="AT24" s="3">
        <v>264388</v>
      </c>
      <c r="AU24" s="44">
        <v>22.539000000000001</v>
      </c>
      <c r="AV24" s="113">
        <f t="shared" si="22"/>
        <v>12.48517300015058</v>
      </c>
      <c r="AW24" s="13">
        <f t="shared" si="3"/>
        <v>3.4481354889582335E-3</v>
      </c>
      <c r="AZ24" s="33">
        <v>0.01</v>
      </c>
      <c r="BA24" s="15"/>
      <c r="BC24" s="11" t="str">
        <f t="shared" si="23"/>
        <v>ethylene glycol-0.01</v>
      </c>
      <c r="BD24" s="11">
        <v>4</v>
      </c>
      <c r="BE24" s="28">
        <f>VLOOKUP(BC24,Conc!$C$4:$M$83,10,FALSE)</f>
        <v>0.16400837763815046</v>
      </c>
      <c r="BF24" s="114">
        <f t="shared" si="24"/>
        <v>-1.8078377693031848</v>
      </c>
      <c r="BG24" s="3">
        <v>340442</v>
      </c>
      <c r="BH24" s="3">
        <v>15.635</v>
      </c>
      <c r="BI24" s="113">
        <f t="shared" si="25"/>
        <v>12.738000052323963</v>
      </c>
      <c r="BJ24" s="13">
        <f t="shared" si="4"/>
        <v>2.2929192636869556E-3</v>
      </c>
      <c r="BM24" s="33">
        <v>0.01</v>
      </c>
      <c r="BN24" s="15">
        <v>43237</v>
      </c>
      <c r="BP24" s="11" t="str">
        <f t="shared" si="26"/>
        <v>1-propanol-0.01</v>
      </c>
      <c r="BQ24" s="11">
        <v>4</v>
      </c>
      <c r="BR24" s="28">
        <f>VLOOKUP(BP24,Conc!$C$4:$M$83,10,FALSE)</f>
        <v>0.16673594584043738</v>
      </c>
      <c r="BS24" s="114">
        <f t="shared" si="27"/>
        <v>-1.7913438805543678</v>
      </c>
      <c r="BT24" s="3">
        <v>354942</v>
      </c>
      <c r="BU24" s="3">
        <v>16.898</v>
      </c>
      <c r="BV24" s="113">
        <f t="shared" si="54"/>
        <v>12.779709674827851</v>
      </c>
      <c r="BW24" s="13">
        <f t="shared" si="5"/>
        <v>4.3786447799878262E-3</v>
      </c>
      <c r="BZ24" s="33">
        <v>0.01</v>
      </c>
      <c r="CA24" s="15">
        <v>43235</v>
      </c>
      <c r="CC24" s="11" t="str">
        <f t="shared" si="28"/>
        <v>2-propanol-0.01</v>
      </c>
      <c r="CD24" s="11">
        <v>4</v>
      </c>
      <c r="CE24" s="28">
        <f>VLOOKUP(CC24,Conc!$C$4:$M$83,10,FALSE)</f>
        <v>0.16705490848585691</v>
      </c>
      <c r="CF24" s="114">
        <f t="shared" si="29"/>
        <v>-1.7894327272775787</v>
      </c>
      <c r="CG24" s="3">
        <v>298460</v>
      </c>
      <c r="CH24" s="3">
        <v>22.375</v>
      </c>
      <c r="CI24" s="113">
        <f t="shared" si="30"/>
        <v>12.60639119948546</v>
      </c>
      <c r="CJ24" s="13">
        <f t="shared" si="6"/>
        <v>6.4304542019561037E-4</v>
      </c>
      <c r="CM24" s="33">
        <v>0.01</v>
      </c>
      <c r="CN24" s="15">
        <v>43234</v>
      </c>
      <c r="CP24" s="11" t="str">
        <f t="shared" si="31"/>
        <v>1,2-propanediol-0.01</v>
      </c>
      <c r="CQ24" s="11">
        <v>4</v>
      </c>
      <c r="CR24" s="28">
        <f>VLOOKUP(CP24,Conc!$C$4:$M$83,10,FALSE)</f>
        <v>0.1320804310684715</v>
      </c>
      <c r="CS24" s="114">
        <f t="shared" si="32"/>
        <v>-2.0243442156833469</v>
      </c>
      <c r="CT24" s="3">
        <v>373375</v>
      </c>
      <c r="CU24" s="3">
        <v>16.321999999999999</v>
      </c>
      <c r="CV24" s="113">
        <f t="shared" si="33"/>
        <v>12.830338555518411</v>
      </c>
      <c r="CW24" s="13">
        <f t="shared" si="7"/>
        <v>9.0029116138090649E-3</v>
      </c>
      <c r="CZ24" s="33">
        <v>0.01</v>
      </c>
      <c r="DA24" s="15">
        <v>43236</v>
      </c>
      <c r="DC24" s="11" t="str">
        <f t="shared" si="34"/>
        <v>1,3-propanediol-0.01</v>
      </c>
      <c r="DD24" s="11">
        <v>4</v>
      </c>
      <c r="DE24" s="28">
        <f>VLOOKUP(DC24,Conc!$C$4:$M$83,10,FALSE)</f>
        <v>0.13181758443947955</v>
      </c>
      <c r="DF24" s="114">
        <f t="shared" si="35"/>
        <v>-2.0263362482145872</v>
      </c>
      <c r="DG24" s="3">
        <v>359646</v>
      </c>
      <c r="DH24" s="3">
        <v>16.913</v>
      </c>
      <c r="DI24" s="113">
        <f t="shared" si="36"/>
        <v>12.792875493309561</v>
      </c>
      <c r="DJ24" s="13">
        <f t="shared" si="8"/>
        <v>2.9386813637699402E-3</v>
      </c>
      <c r="DM24" s="33">
        <v>0.01</v>
      </c>
      <c r="DN24" s="15">
        <v>43248</v>
      </c>
      <c r="DP24" s="11" t="str">
        <f t="shared" si="37"/>
        <v>hydroxy acetone-0.01</v>
      </c>
      <c r="DQ24" s="11">
        <v>4</v>
      </c>
      <c r="DR24" s="28">
        <f>VLOOKUP(DP24,Conc!$C$4:$M$83,10,FALSE)</f>
        <v>0.13506347600268778</v>
      </c>
      <c r="DS24" s="114">
        <f t="shared" si="38"/>
        <v>-2.0020104184371141</v>
      </c>
      <c r="DT24" s="3">
        <v>172936</v>
      </c>
      <c r="DU24" s="3">
        <v>17.134</v>
      </c>
      <c r="DV24" s="113">
        <f t="shared" si="39"/>
        <v>12.060676862837889</v>
      </c>
      <c r="DW24" s="13">
        <f t="shared" si="53"/>
        <v>7.4725375635624836E-3</v>
      </c>
      <c r="DZ24" s="33">
        <v>0.01</v>
      </c>
      <c r="EA24" s="15">
        <v>43248</v>
      </c>
      <c r="EC24" s="11" t="str">
        <f t="shared" si="40"/>
        <v>formic acid-0.01</v>
      </c>
      <c r="ED24" s="11">
        <v>4</v>
      </c>
      <c r="EE24" s="28">
        <f>VLOOKUP(EC24,Conc!$C$4:$M$83,10,FALSE)</f>
        <v>0.21743629007809717</v>
      </c>
      <c r="EF24" s="114">
        <f t="shared" si="41"/>
        <v>-1.5258493905437636</v>
      </c>
      <c r="EG24" s="3">
        <v>97708</v>
      </c>
      <c r="EH24" s="3">
        <v>13.685</v>
      </c>
      <c r="EI24" s="113">
        <f t="shared" si="55"/>
        <v>11.489738717994893</v>
      </c>
      <c r="EJ24" s="13">
        <f t="shared" si="11"/>
        <v>1.7819390531731733E-3</v>
      </c>
    </row>
    <row r="25" spans="1:140" ht="18.75" customHeight="1" x14ac:dyDescent="0.25">
      <c r="A25" s="33">
        <v>0.01</v>
      </c>
      <c r="B25" s="15">
        <v>43231</v>
      </c>
      <c r="D25" s="11" t="str">
        <f t="shared" si="12"/>
        <v>glycerol-0.01</v>
      </c>
      <c r="E25" s="11">
        <v>5</v>
      </c>
      <c r="F25" s="28">
        <f>VLOOKUP(D25,Conc!$C$4:$M$83,10,FALSE)</f>
        <v>0.10847633424262344</v>
      </c>
      <c r="G25" s="110">
        <f t="shared" si="13"/>
        <v>-2.2212232473722291</v>
      </c>
      <c r="H25" s="3">
        <v>275344</v>
      </c>
      <c r="I25" s="10">
        <v>12.884</v>
      </c>
      <c r="J25" s="113">
        <f t="shared" si="14"/>
        <v>12.525776504004693</v>
      </c>
      <c r="K25" s="13">
        <f t="shared" si="0"/>
        <v>2.4382556146903996E-3</v>
      </c>
      <c r="M25" s="33">
        <v>0.01</v>
      </c>
      <c r="N25" s="15">
        <v>43234</v>
      </c>
      <c r="P25" s="11" t="str">
        <f t="shared" si="15"/>
        <v>methanol-0.01</v>
      </c>
      <c r="Q25" s="11">
        <v>5</v>
      </c>
      <c r="R25" s="28">
        <f>VLOOKUP(P25,Conc!$C$4:$M$83,10,FALSE)</f>
        <v>0.31273408239700373</v>
      </c>
      <c r="S25" s="114">
        <f t="shared" si="16"/>
        <v>-1.1624020265434398</v>
      </c>
      <c r="T25" s="3">
        <v>68327</v>
      </c>
      <c r="U25" s="10">
        <v>18.515999999999998</v>
      </c>
      <c r="V25" s="113">
        <f t="shared" si="44"/>
        <v>11.132060282230279</v>
      </c>
      <c r="W25" s="13">
        <f t="shared" si="1"/>
        <v>1.5931859686720434E-2</v>
      </c>
      <c r="Z25" s="33">
        <v>0.01</v>
      </c>
      <c r="AA25" s="15">
        <v>41767</v>
      </c>
      <c r="AC25" s="11" t="str">
        <f t="shared" si="17"/>
        <v>ethanol-0.01</v>
      </c>
      <c r="AD25" s="11">
        <v>5</v>
      </c>
      <c r="AE25" s="28">
        <f>VLOOKUP(AC25,Conc!$C$4:$M$83,10,FALSE)</f>
        <v>0.21750248109117654</v>
      </c>
      <c r="AF25" s="114">
        <f t="shared" si="18"/>
        <v>-1.5255450212027071</v>
      </c>
      <c r="AG25" s="3">
        <v>216066</v>
      </c>
      <c r="AH25" s="3">
        <v>20.754999999999999</v>
      </c>
      <c r="AI25" s="113">
        <f t="shared" si="19"/>
        <v>12.283339195549265</v>
      </c>
      <c r="AJ25" s="13">
        <f t="shared" si="2"/>
        <v>4.3839802707063774E-3</v>
      </c>
      <c r="AM25" s="33">
        <v>0.01</v>
      </c>
      <c r="AN25" s="100">
        <v>43247</v>
      </c>
      <c r="AP25" s="11" t="str">
        <f t="shared" si="20"/>
        <v>acetone-0.01</v>
      </c>
      <c r="AQ25" s="11">
        <v>5</v>
      </c>
      <c r="AR25" s="28">
        <f>VLOOKUP(AP25,Conc!$C$4:$M$83,10,FALSE)</f>
        <v>0.17171143250688706</v>
      </c>
      <c r="AS25" s="114">
        <f t="shared" si="21"/>
        <v>-1.7619399290968096</v>
      </c>
      <c r="AT25" s="3">
        <v>264276</v>
      </c>
      <c r="AU25" s="44">
        <v>22.544</v>
      </c>
      <c r="AV25" s="113">
        <f t="shared" si="22"/>
        <v>12.484749290566892</v>
      </c>
      <c r="AW25" s="13">
        <f t="shared" si="3"/>
        <v>3.8702946218433744E-3</v>
      </c>
      <c r="AZ25" s="33">
        <v>0.01</v>
      </c>
      <c r="BA25" s="15"/>
      <c r="BC25" s="11" t="str">
        <f t="shared" si="23"/>
        <v>ethylene glycol-0.01</v>
      </c>
      <c r="BD25" s="11">
        <v>5</v>
      </c>
      <c r="BE25" s="28">
        <f>VLOOKUP(BC25,Conc!$C$4:$M$83,10,FALSE)</f>
        <v>0.16400837763815046</v>
      </c>
      <c r="BF25" s="114">
        <f t="shared" si="24"/>
        <v>-1.8078377693031848</v>
      </c>
      <c r="BG25" s="3">
        <v>336820</v>
      </c>
      <c r="BH25" s="3">
        <v>15.64</v>
      </c>
      <c r="BI25" s="113">
        <f t="shared" si="25"/>
        <v>12.727303942010046</v>
      </c>
      <c r="BJ25" s="13">
        <f t="shared" si="4"/>
        <v>1.2907634975693482E-2</v>
      </c>
      <c r="BM25" s="33">
        <v>0.01</v>
      </c>
      <c r="BN25" s="15">
        <v>43237</v>
      </c>
      <c r="BP25" s="11" t="str">
        <f t="shared" si="26"/>
        <v>1-propanol-0.01</v>
      </c>
      <c r="BQ25" s="11">
        <v>5</v>
      </c>
      <c r="BR25" s="28">
        <f>VLOOKUP(BP25,Conc!$C$4:$M$83,10,FALSE)</f>
        <v>0.16673594584043738</v>
      </c>
      <c r="BS25" s="114">
        <f t="shared" si="27"/>
        <v>-1.7913438805543678</v>
      </c>
      <c r="BT25" s="3">
        <v>353718</v>
      </c>
      <c r="BU25" s="3">
        <v>16.905000000000001</v>
      </c>
      <c r="BV25" s="113">
        <f t="shared" si="54"/>
        <v>12.776255264483932</v>
      </c>
      <c r="BW25" s="13">
        <f t="shared" si="5"/>
        <v>7.8119959719834056E-3</v>
      </c>
      <c r="BZ25" s="33">
        <v>0.01</v>
      </c>
      <c r="CA25" s="15">
        <v>43235</v>
      </c>
      <c r="CC25" s="11" t="str">
        <f t="shared" si="28"/>
        <v>2-propanol-0.01</v>
      </c>
      <c r="CD25" s="11">
        <v>5</v>
      </c>
      <c r="CE25" s="28">
        <f>VLOOKUP(CC25,Conc!$C$4:$M$83,10,FALSE)</f>
        <v>0.16705490848585691</v>
      </c>
      <c r="CF25" s="114">
        <f t="shared" si="29"/>
        <v>-1.7894327272775787</v>
      </c>
      <c r="CG25" s="3">
        <v>298493</v>
      </c>
      <c r="CH25" s="3">
        <v>22.363</v>
      </c>
      <c r="CI25" s="113">
        <f t="shared" si="30"/>
        <v>12.606501760953559</v>
      </c>
      <c r="CJ25" s="13">
        <f t="shared" si="6"/>
        <v>7.5368410041696816E-4</v>
      </c>
      <c r="CM25" s="33">
        <v>0.01</v>
      </c>
      <c r="CN25" s="15">
        <v>43234</v>
      </c>
      <c r="CP25" s="11" t="str">
        <f t="shared" si="31"/>
        <v>1,2-propanediol-0.01</v>
      </c>
      <c r="CQ25" s="11">
        <v>5</v>
      </c>
      <c r="CR25" s="28">
        <f>VLOOKUP(CP25,Conc!$C$4:$M$83,10,FALSE)</f>
        <v>0.1320804310684715</v>
      </c>
      <c r="CS25" s="114">
        <f t="shared" si="32"/>
        <v>-2.0243442156833469</v>
      </c>
      <c r="CT25" s="3">
        <v>374695</v>
      </c>
      <c r="CU25" s="3">
        <v>16.318999999999999</v>
      </c>
      <c r="CV25" s="113">
        <f t="shared" si="33"/>
        <v>12.833867640684206</v>
      </c>
      <c r="CW25" s="13">
        <f t="shared" si="7"/>
        <v>5.499420065982424E-3</v>
      </c>
      <c r="CZ25" s="33">
        <v>0.01</v>
      </c>
      <c r="DA25" s="15">
        <v>43236</v>
      </c>
      <c r="DC25" s="11" t="str">
        <f t="shared" si="34"/>
        <v>1,3-propanediol-0.01</v>
      </c>
      <c r="DD25" s="11">
        <v>5</v>
      </c>
      <c r="DE25" s="28">
        <f>VLOOKUP(DC25,Conc!$C$4:$M$83,10,FALSE)</f>
        <v>0.13181758443947955</v>
      </c>
      <c r="DF25" s="114">
        <f t="shared" si="35"/>
        <v>-2.0263362482145872</v>
      </c>
      <c r="DG25" s="3">
        <v>363632</v>
      </c>
      <c r="DH25" s="3">
        <v>16.911999999999999</v>
      </c>
      <c r="DI25" s="113">
        <f t="shared" si="36"/>
        <v>12.803897646213793</v>
      </c>
      <c r="DJ25" s="13">
        <f t="shared" si="8"/>
        <v>8.1118695003687211E-3</v>
      </c>
      <c r="DM25" s="33">
        <v>0.01</v>
      </c>
      <c r="DN25" s="15">
        <v>43248</v>
      </c>
      <c r="DP25" s="11" t="str">
        <f t="shared" si="37"/>
        <v>hydroxy acetone-0.01</v>
      </c>
      <c r="DQ25" s="11">
        <v>5</v>
      </c>
      <c r="DR25" s="28">
        <f>VLOOKUP(DP25,Conc!$C$4:$M$83,10,FALSE)</f>
        <v>0.13506347600268778</v>
      </c>
      <c r="DS25" s="114">
        <f t="shared" si="38"/>
        <v>-2.0020104184371141</v>
      </c>
      <c r="DT25" s="3">
        <v>173985</v>
      </c>
      <c r="DU25" s="3">
        <v>17.135000000000002</v>
      </c>
      <c r="DV25" s="113">
        <f t="shared" si="39"/>
        <v>12.066724367584087</v>
      </c>
      <c r="DW25" s="13">
        <f t="shared" si="53"/>
        <v>1.4520368691100678E-3</v>
      </c>
      <c r="DZ25" s="33">
        <v>0.01</v>
      </c>
      <c r="EA25" s="15">
        <v>43248</v>
      </c>
      <c r="EC25" s="11" t="str">
        <f t="shared" si="40"/>
        <v>formic acid-0.01</v>
      </c>
      <c r="ED25" s="11">
        <v>5</v>
      </c>
      <c r="EE25" s="28">
        <f>VLOOKUP(EC25,Conc!$C$4:$M$83,10,FALSE)</f>
        <v>0.21743629007809717</v>
      </c>
      <c r="EF25" s="114">
        <f t="shared" si="41"/>
        <v>-1.5258493905437636</v>
      </c>
      <c r="EG25" s="3">
        <v>97520</v>
      </c>
      <c r="EH25" s="3">
        <v>13.685</v>
      </c>
      <c r="EI25" s="113">
        <f t="shared" si="55"/>
        <v>11.487812764155153</v>
      </c>
      <c r="EJ25" s="13">
        <f t="shared" si="11"/>
        <v>1.4558995716371374E-4</v>
      </c>
    </row>
    <row r="26" spans="1:140" ht="18.75" customHeight="1" x14ac:dyDescent="0.25">
      <c r="A26" s="33">
        <v>0.03</v>
      </c>
      <c r="B26" s="15">
        <v>43231</v>
      </c>
      <c r="D26" s="11" t="str">
        <f t="shared" si="12"/>
        <v>glycerol-0.03</v>
      </c>
      <c r="E26" s="11">
        <v>1</v>
      </c>
      <c r="F26" s="28">
        <f>VLOOKUP(D26,Conc!$C$4:$M$83,10,FALSE)</f>
        <v>0.3246689082937379</v>
      </c>
      <c r="G26" s="110">
        <f t="shared" si="13"/>
        <v>-1.1249493596360503</v>
      </c>
      <c r="H26" s="3">
        <v>687216</v>
      </c>
      <c r="I26" s="10">
        <v>12.896000000000001</v>
      </c>
      <c r="J26" s="113">
        <f t="shared" si="14"/>
        <v>13.440403932268218</v>
      </c>
      <c r="K26" s="13">
        <f t="shared" si="0"/>
        <v>2.0900161946546938E-2</v>
      </c>
      <c r="M26" s="33">
        <v>0.03</v>
      </c>
      <c r="N26" s="15">
        <v>43234</v>
      </c>
      <c r="P26" s="11" t="str">
        <f t="shared" si="15"/>
        <v>methanol-0.03</v>
      </c>
      <c r="Q26" s="11">
        <v>1</v>
      </c>
      <c r="R26" s="28">
        <f>VLOOKUP(P26,Conc!$C$4:$M$83,10,FALSE)</f>
        <v>0.93133583021223476</v>
      </c>
      <c r="S26" s="114">
        <f t="shared" si="16"/>
        <v>-7.1135346864598312E-2</v>
      </c>
      <c r="T26" s="3">
        <v>210436</v>
      </c>
      <c r="U26" s="10">
        <v>18.501000000000001</v>
      </c>
      <c r="V26" s="113">
        <f t="shared" si="44"/>
        <v>12.256936847870898</v>
      </c>
      <c r="W26" s="13">
        <f t="shared" si="1"/>
        <v>1.9160862526860264E-2</v>
      </c>
      <c r="Z26" s="33">
        <v>0.03</v>
      </c>
      <c r="AA26" s="15">
        <v>41767</v>
      </c>
      <c r="AC26" s="11" t="str">
        <f t="shared" si="17"/>
        <v>ethanol-0.03</v>
      </c>
      <c r="AD26" s="11">
        <v>1</v>
      </c>
      <c r="AE26" s="28">
        <f>VLOOKUP(AC26,Conc!$C$4:$M$83,10,FALSE)</f>
        <v>0.65055382817390817</v>
      </c>
      <c r="AF26" s="114">
        <f t="shared" si="18"/>
        <v>-0.42993123553085405</v>
      </c>
      <c r="AG26" s="3">
        <v>629974</v>
      </c>
      <c r="AH26" s="3">
        <v>20.684000000000001</v>
      </c>
      <c r="AI26" s="113">
        <f t="shared" si="19"/>
        <v>13.353433827674822</v>
      </c>
      <c r="AJ26" s="13">
        <f t="shared" si="2"/>
        <v>1.0764113845249276E-2</v>
      </c>
      <c r="AM26" s="33">
        <v>0.03</v>
      </c>
      <c r="AN26" s="100">
        <v>43247</v>
      </c>
      <c r="AP26" s="11" t="str">
        <f t="shared" si="20"/>
        <v>acetone-0.03</v>
      </c>
      <c r="AQ26" s="11">
        <v>1</v>
      </c>
      <c r="AR26" s="28">
        <f>VLOOKUP(AP26,Conc!$C$4:$M$83,10,FALSE)</f>
        <v>0.52513774104683186</v>
      </c>
      <c r="AS26" s="114">
        <f t="shared" si="21"/>
        <v>-0.64409468690317484</v>
      </c>
      <c r="AT26" s="3">
        <v>567225</v>
      </c>
      <c r="AU26" s="44">
        <v>22.419</v>
      </c>
      <c r="AV26" s="113">
        <f t="shared" si="22"/>
        <v>13.24851132939234</v>
      </c>
      <c r="AW26" s="13">
        <f t="shared" si="3"/>
        <v>5.2935739841419817E-3</v>
      </c>
      <c r="AZ26" s="33">
        <v>0.03</v>
      </c>
      <c r="BA26" s="15"/>
      <c r="BC26" s="11" t="str">
        <f t="shared" si="23"/>
        <v>ethylene glycol-0.03</v>
      </c>
      <c r="BD26" s="11">
        <v>1</v>
      </c>
      <c r="BE26" s="28">
        <f>VLOOKUP(BC26,Conc!$C$4:$M$83,10,FALSE)</f>
        <v>0.48364749476397617</v>
      </c>
      <c r="BF26" s="114">
        <f t="shared" si="24"/>
        <v>-0.72639895422024547</v>
      </c>
      <c r="BG26" s="3">
        <v>936866</v>
      </c>
      <c r="BH26" s="3">
        <v>15.638</v>
      </c>
      <c r="BI26" s="113">
        <f t="shared" si="25"/>
        <v>13.750295541388589</v>
      </c>
      <c r="BJ26" s="13">
        <f t="shared" si="4"/>
        <v>9.6616771836950891E-3</v>
      </c>
      <c r="BM26" s="33">
        <v>0.03</v>
      </c>
      <c r="BN26" s="15">
        <v>43237</v>
      </c>
      <c r="BP26" s="11" t="str">
        <f t="shared" si="26"/>
        <v>1-propanol-0.03</v>
      </c>
      <c r="BQ26" s="11">
        <v>1</v>
      </c>
      <c r="BR26" s="28">
        <f>VLOOKUP(BP26,Conc!$C$4:$M$83,10,FALSE)</f>
        <v>0.49072285856631709</v>
      </c>
      <c r="BS26" s="114">
        <f t="shared" si="27"/>
        <v>-0.71187575338390185</v>
      </c>
      <c r="BT26" s="3">
        <v>989812</v>
      </c>
      <c r="BU26" s="3">
        <v>16.885999999999999</v>
      </c>
      <c r="BV26" s="113">
        <f t="shared" si="54"/>
        <v>13.805270305087777</v>
      </c>
      <c r="BW26" s="13">
        <f t="shared" si="5"/>
        <v>1.1510141569636225E-2</v>
      </c>
      <c r="BZ26" s="33">
        <v>0.03</v>
      </c>
      <c r="CA26" s="15">
        <v>43235</v>
      </c>
      <c r="CC26" s="11" t="str">
        <f t="shared" si="28"/>
        <v>2-propanol-0.03</v>
      </c>
      <c r="CD26" s="11">
        <v>1</v>
      </c>
      <c r="CE26" s="28">
        <f>VLOOKUP(CC26,Conc!$C$4:$M$83,10,FALSE)</f>
        <v>0.49850249584026618</v>
      </c>
      <c r="CF26" s="114">
        <f t="shared" si="29"/>
        <v>-0.69614668289214321</v>
      </c>
      <c r="CG26" s="3">
        <v>838672</v>
      </c>
      <c r="CH26" s="3">
        <v>22.24</v>
      </c>
      <c r="CI26" s="113">
        <f t="shared" si="30"/>
        <v>13.639574967414616</v>
      </c>
      <c r="CJ26" s="13">
        <f t="shared" si="6"/>
        <v>7.3303154677569491E-3</v>
      </c>
      <c r="CM26" s="33">
        <v>0.03</v>
      </c>
      <c r="CN26" s="15">
        <v>43234</v>
      </c>
      <c r="CP26" s="11" t="str">
        <f t="shared" si="31"/>
        <v>1,2-propanediol-0.03</v>
      </c>
      <c r="CQ26" s="11">
        <v>1</v>
      </c>
      <c r="CR26" s="28">
        <f>VLOOKUP(CP26,Conc!$C$4:$M$83,10,FALSE)</f>
        <v>0.39453279011696674</v>
      </c>
      <c r="CS26" s="114">
        <f t="shared" si="32"/>
        <v>-0.93005302398311551</v>
      </c>
      <c r="CT26" s="3">
        <v>1023335</v>
      </c>
      <c r="CU26" s="3">
        <v>16.311</v>
      </c>
      <c r="CV26" s="113">
        <f t="shared" si="33"/>
        <v>13.838577459558438</v>
      </c>
      <c r="CW26" s="13">
        <f t="shared" si="7"/>
        <v>2.1286365313297989E-4</v>
      </c>
      <c r="CZ26" s="33">
        <v>0.03</v>
      </c>
      <c r="DA26" s="15">
        <v>43236</v>
      </c>
      <c r="DC26" s="11" t="str">
        <f t="shared" si="34"/>
        <v>1,3-propanediol-0.03</v>
      </c>
      <c r="DD26" s="11">
        <v>1</v>
      </c>
      <c r="DE26" s="28">
        <f>VLOOKUP(DC26,Conc!$C$4:$M$83,10,FALSE)</f>
        <v>0.39492706006045475</v>
      </c>
      <c r="DF26" s="114">
        <f t="shared" si="35"/>
        <v>-0.92905418920721472</v>
      </c>
      <c r="DG26" s="3">
        <v>987051</v>
      </c>
      <c r="DH26" s="3">
        <v>16.893999999999998</v>
      </c>
      <c r="DI26" s="113">
        <f t="shared" si="36"/>
        <v>13.802476988813204</v>
      </c>
      <c r="DJ26" s="13">
        <f t="shared" si="8"/>
        <v>2.181665955099173E-2</v>
      </c>
      <c r="DM26" s="33">
        <v>0.03</v>
      </c>
      <c r="DN26" s="15">
        <v>43248</v>
      </c>
      <c r="DP26" s="11" t="str">
        <f t="shared" si="37"/>
        <v>hydroxy acetone-0.03</v>
      </c>
      <c r="DQ26" s="11">
        <v>1</v>
      </c>
      <c r="DR26" s="28">
        <f>VLOOKUP(DP26,Conc!$C$4:$M$83,10,FALSE)</f>
        <v>0.40826224165438346</v>
      </c>
      <c r="DS26" s="114">
        <f t="shared" si="38"/>
        <v>-0.89584556189984188</v>
      </c>
      <c r="DT26" s="3">
        <v>478977</v>
      </c>
      <c r="DU26" s="3">
        <v>17.108000000000001</v>
      </c>
      <c r="DV26" s="113">
        <f t="shared" si="39"/>
        <v>13.079407858538753</v>
      </c>
      <c r="DW26" s="13">
        <f t="shared" si="53"/>
        <v>1.000470620645331E-2</v>
      </c>
      <c r="DZ26" s="33">
        <v>0.03</v>
      </c>
      <c r="EA26" s="15">
        <v>43248</v>
      </c>
      <c r="EC26" s="11" t="str">
        <f t="shared" si="40"/>
        <v>formic acid-0.03</v>
      </c>
      <c r="ED26" s="11">
        <v>1</v>
      </c>
      <c r="EE26" s="28">
        <f>VLOOKUP(EC26,Conc!$C$4:$M$83,10,FALSE)</f>
        <v>0.64994162380188358</v>
      </c>
      <c r="EF26" s="114">
        <f t="shared" si="41"/>
        <v>-0.43087272966113577</v>
      </c>
      <c r="EG26" s="3">
        <v>278283</v>
      </c>
      <c r="EH26" s="28">
        <v>13.69</v>
      </c>
      <c r="EI26" s="113">
        <f t="shared" si="55"/>
        <v>12.536393860488309</v>
      </c>
      <c r="EJ26" s="13">
        <f t="shared" si="11"/>
        <v>7.7921385524018418E-5</v>
      </c>
    </row>
    <row r="27" spans="1:140" ht="18.75" customHeight="1" x14ac:dyDescent="0.25">
      <c r="A27" s="33">
        <v>0.03</v>
      </c>
      <c r="B27" s="15">
        <v>43231</v>
      </c>
      <c r="D27" s="11" t="str">
        <f t="shared" si="12"/>
        <v>glycerol-0.03</v>
      </c>
      <c r="E27" s="11">
        <v>2</v>
      </c>
      <c r="F27" s="28">
        <f>VLOOKUP(D27,Conc!$C$4:$M$83,10,FALSE)</f>
        <v>0.3246689082937379</v>
      </c>
      <c r="G27" s="110">
        <f t="shared" si="13"/>
        <v>-1.1249493596360503</v>
      </c>
      <c r="H27" s="3">
        <v>695071</v>
      </c>
      <c r="I27" s="10">
        <v>12.898999999999999</v>
      </c>
      <c r="J27" s="113">
        <f t="shared" si="14"/>
        <v>13.451769277602509</v>
      </c>
      <c r="K27" s="13">
        <f t="shared" si="0"/>
        <v>7.5582301090148562E-3</v>
      </c>
      <c r="M27" s="33">
        <v>0.03</v>
      </c>
      <c r="N27" s="15">
        <v>43234</v>
      </c>
      <c r="P27" s="11" t="str">
        <f t="shared" si="15"/>
        <v>methanol-0.03</v>
      </c>
      <c r="Q27" s="11">
        <v>2</v>
      </c>
      <c r="R27" s="28">
        <f>VLOOKUP(P27,Conc!$C$4:$M$83,10,FALSE)</f>
        <v>0.93133583021223476</v>
      </c>
      <c r="S27" s="114">
        <f t="shared" si="16"/>
        <v>-7.1135346864598312E-2</v>
      </c>
      <c r="T27" s="3">
        <v>207399</v>
      </c>
      <c r="U27" s="10">
        <v>18.495000000000001</v>
      </c>
      <c r="V27" s="113">
        <f t="shared" si="44"/>
        <v>12.242399753165168</v>
      </c>
      <c r="W27" s="13">
        <f t="shared" si="1"/>
        <v>2.457901983489175E-2</v>
      </c>
      <c r="Z27" s="33">
        <v>0.03</v>
      </c>
      <c r="AA27" s="15">
        <v>41767</v>
      </c>
      <c r="AC27" s="11" t="str">
        <f t="shared" si="17"/>
        <v>ethanol-0.03</v>
      </c>
      <c r="AD27" s="11">
        <v>2</v>
      </c>
      <c r="AE27" s="28">
        <f>VLOOKUP(AC27,Conc!$C$4:$M$83,10,FALSE)</f>
        <v>0.65055382817390817</v>
      </c>
      <c r="AF27" s="114">
        <f t="shared" si="18"/>
        <v>-0.42993123553085405</v>
      </c>
      <c r="AG27" s="3">
        <v>629766</v>
      </c>
      <c r="AH27" s="3">
        <v>20.687000000000001</v>
      </c>
      <c r="AI27" s="113">
        <f t="shared" si="19"/>
        <v>13.35310360079961</v>
      </c>
      <c r="AJ27" s="13">
        <f t="shared" si="2"/>
        <v>9.8056653521791347E-3</v>
      </c>
      <c r="AM27" s="33">
        <v>0.03</v>
      </c>
      <c r="AN27" s="100">
        <v>43247</v>
      </c>
      <c r="AP27" s="11" t="str">
        <f t="shared" si="20"/>
        <v>acetone-0.03</v>
      </c>
      <c r="AQ27" s="11">
        <v>2</v>
      </c>
      <c r="AR27" s="28">
        <f>VLOOKUP(AP27,Conc!$C$4:$M$83,10,FALSE)</f>
        <v>0.52513774104683186</v>
      </c>
      <c r="AS27" s="114">
        <f t="shared" si="21"/>
        <v>-0.64409468690317484</v>
      </c>
      <c r="AT27" s="3">
        <v>564937</v>
      </c>
      <c r="AU27" s="44">
        <v>22.417999999999999</v>
      </c>
      <c r="AV27" s="113">
        <f t="shared" si="22"/>
        <v>13.244469499486719</v>
      </c>
      <c r="AW27" s="13">
        <f t="shared" si="3"/>
        <v>1.3917681984509864E-2</v>
      </c>
      <c r="AZ27" s="33">
        <v>0.03</v>
      </c>
      <c r="BA27" s="15"/>
      <c r="BC27" s="11" t="str">
        <f t="shared" si="23"/>
        <v>ethylene glycol-0.03</v>
      </c>
      <c r="BD27" s="11">
        <v>2</v>
      </c>
      <c r="BE27" s="28">
        <f>VLOOKUP(BC27,Conc!$C$4:$M$83,10,FALSE)</f>
        <v>0.48364749476397617</v>
      </c>
      <c r="BF27" s="114">
        <f t="shared" si="24"/>
        <v>-0.72639895422024547</v>
      </c>
      <c r="BG27" s="3">
        <v>930680</v>
      </c>
      <c r="BH27" s="3">
        <v>15.637</v>
      </c>
      <c r="BI27" s="113">
        <f t="shared" si="25"/>
        <v>13.74367078074123</v>
      </c>
      <c r="BJ27" s="13">
        <f t="shared" si="4"/>
        <v>8.4671553382464834E-3</v>
      </c>
      <c r="BM27" s="33">
        <v>0.03</v>
      </c>
      <c r="BN27" s="15">
        <v>43237</v>
      </c>
      <c r="BP27" s="11" t="str">
        <f t="shared" si="26"/>
        <v>1-propanol-0.03</v>
      </c>
      <c r="BQ27" s="11">
        <v>2</v>
      </c>
      <c r="BR27" s="28">
        <f>VLOOKUP(BP27,Conc!$C$4:$M$83,10,FALSE)</f>
        <v>0.49072285856631709</v>
      </c>
      <c r="BS27" s="114">
        <f t="shared" si="27"/>
        <v>-0.71187575338390185</v>
      </c>
      <c r="BT27" s="3">
        <v>992766</v>
      </c>
      <c r="BU27" s="3">
        <v>16.89</v>
      </c>
      <c r="BV27" s="113">
        <f t="shared" si="54"/>
        <v>13.808250265710765</v>
      </c>
      <c r="BW27" s="13">
        <f t="shared" si="5"/>
        <v>3.2240962909148682E-3</v>
      </c>
      <c r="BZ27" s="33">
        <v>0.03</v>
      </c>
      <c r="CA27" s="15">
        <v>43235</v>
      </c>
      <c r="CC27" s="11" t="str">
        <f t="shared" si="28"/>
        <v>2-propanol-0.03</v>
      </c>
      <c r="CD27" s="11">
        <v>2</v>
      </c>
      <c r="CE27" s="28">
        <f>VLOOKUP(CC27,Conc!$C$4:$M$83,10,FALSE)</f>
        <v>0.49850249584026618</v>
      </c>
      <c r="CF27" s="114">
        <f t="shared" si="29"/>
        <v>-0.69614668289214321</v>
      </c>
      <c r="CG27" s="3">
        <v>839071</v>
      </c>
      <c r="CH27" s="3">
        <v>22.257000000000001</v>
      </c>
      <c r="CI27" s="113">
        <f t="shared" si="30"/>
        <v>13.640050606421926</v>
      </c>
      <c r="CJ27" s="13">
        <f t="shared" si="6"/>
        <v>5.9925932432623496E-3</v>
      </c>
      <c r="CM27" s="33">
        <v>0.03</v>
      </c>
      <c r="CN27" s="15">
        <v>43234</v>
      </c>
      <c r="CP27" s="11" t="str">
        <f t="shared" si="31"/>
        <v>1,2-propanediol-0.03</v>
      </c>
      <c r="CQ27" s="11">
        <v>2</v>
      </c>
      <c r="CR27" s="28">
        <f>VLOOKUP(CP27,Conc!$C$4:$M$83,10,FALSE)</f>
        <v>0.39453279011696674</v>
      </c>
      <c r="CS27" s="114">
        <f t="shared" si="32"/>
        <v>-0.93005302398311551</v>
      </c>
      <c r="CT27" s="3">
        <v>1026801</v>
      </c>
      <c r="CU27" s="3">
        <v>16.318000000000001</v>
      </c>
      <c r="CV27" s="113">
        <f t="shared" si="33"/>
        <v>13.841958701878141</v>
      </c>
      <c r="CW27" s="13">
        <f t="shared" si="7"/>
        <v>8.9864558201754579E-3</v>
      </c>
      <c r="CZ27" s="33">
        <v>0.03</v>
      </c>
      <c r="DA27" s="15">
        <v>43236</v>
      </c>
      <c r="DC27" s="11" t="str">
        <f t="shared" si="34"/>
        <v>1,3-propanediol-0.03</v>
      </c>
      <c r="DD27" s="11">
        <v>2</v>
      </c>
      <c r="DE27" s="28">
        <f>VLOOKUP(DC27,Conc!$C$4:$M$83,10,FALSE)</f>
        <v>0.39492706006045475</v>
      </c>
      <c r="DF27" s="114">
        <f t="shared" si="35"/>
        <v>-0.92905418920721472</v>
      </c>
      <c r="DG27" s="3">
        <v>996736</v>
      </c>
      <c r="DH27" s="3">
        <v>16.888000000000002</v>
      </c>
      <c r="DI27" s="113">
        <f t="shared" si="36"/>
        <v>13.812241219496602</v>
      </c>
      <c r="DJ27" s="13">
        <f t="shared" si="8"/>
        <v>5.0334621547741838E-3</v>
      </c>
      <c r="DM27" s="33">
        <v>0.03</v>
      </c>
      <c r="DN27" s="15">
        <v>43248</v>
      </c>
      <c r="DP27" s="11" t="str">
        <f t="shared" si="37"/>
        <v>hydroxy acetone-0.03</v>
      </c>
      <c r="DQ27" s="11">
        <v>2</v>
      </c>
      <c r="DR27" s="28">
        <f>VLOOKUP(DP27,Conc!$C$4:$M$83,10,FALSE)</f>
        <v>0.40826224165438346</v>
      </c>
      <c r="DS27" s="114">
        <f t="shared" si="38"/>
        <v>-0.89584556189984188</v>
      </c>
      <c r="DT27" s="3">
        <v>481856</v>
      </c>
      <c r="DU27" s="3">
        <v>17.106000000000002</v>
      </c>
      <c r="DV27" s="113">
        <f t="shared" si="39"/>
        <v>13.085400593209794</v>
      </c>
      <c r="DW27" s="13">
        <f t="shared" si="53"/>
        <v>6.5186698653565142E-3</v>
      </c>
      <c r="DZ27" s="33">
        <v>0.03</v>
      </c>
      <c r="EA27" s="15">
        <v>43248</v>
      </c>
      <c r="EC27" s="11" t="str">
        <f t="shared" si="40"/>
        <v>formic acid-0.03</v>
      </c>
      <c r="ED27" s="11">
        <v>2</v>
      </c>
      <c r="EE27" s="28">
        <f>VLOOKUP(EC27,Conc!$C$4:$M$83,10,FALSE)</f>
        <v>0.64994162380188358</v>
      </c>
      <c r="EF27" s="114">
        <f t="shared" si="41"/>
        <v>-0.43087272966113577</v>
      </c>
      <c r="EG27" s="3">
        <v>278037</v>
      </c>
      <c r="EH27" s="3">
        <v>13.689</v>
      </c>
      <c r="EI27" s="113">
        <f t="shared" si="55"/>
        <v>12.535509477341796</v>
      </c>
      <c r="EJ27" s="13">
        <f t="shared" si="11"/>
        <v>2.4442708301295676E-3</v>
      </c>
    </row>
    <row r="28" spans="1:140" ht="18.75" customHeight="1" x14ac:dyDescent="0.25">
      <c r="A28" s="33">
        <v>0.03</v>
      </c>
      <c r="B28" s="15">
        <v>43231</v>
      </c>
      <c r="D28" s="11" t="str">
        <f t="shared" si="12"/>
        <v>glycerol-0.03</v>
      </c>
      <c r="E28" s="11">
        <v>3</v>
      </c>
      <c r="F28" s="28">
        <f>VLOOKUP(D28,Conc!$C$4:$M$83,10,FALSE)</f>
        <v>0.3246689082937379</v>
      </c>
      <c r="G28" s="110">
        <f t="shared" si="13"/>
        <v>-1.1249493596360503</v>
      </c>
      <c r="H28" s="3">
        <v>693927</v>
      </c>
      <c r="I28" s="10">
        <v>12.895</v>
      </c>
      <c r="J28" s="113">
        <f t="shared" si="14"/>
        <v>13.450122046636483</v>
      </c>
      <c r="K28" s="13">
        <f t="shared" si="0"/>
        <v>3.4135578605663905E-3</v>
      </c>
      <c r="M28" s="33">
        <v>0.03</v>
      </c>
      <c r="N28" s="15">
        <v>43234</v>
      </c>
      <c r="P28" s="11" t="str">
        <f t="shared" si="15"/>
        <v>methanol-0.03</v>
      </c>
      <c r="Q28" s="11">
        <v>3</v>
      </c>
      <c r="R28" s="28">
        <f>VLOOKUP(P28,Conc!$C$4:$M$83,10,FALSE)</f>
        <v>0.93133583021223476</v>
      </c>
      <c r="S28" s="114">
        <f t="shared" si="16"/>
        <v>-7.1135346864598312E-2</v>
      </c>
      <c r="T28" s="3">
        <v>209248</v>
      </c>
      <c r="U28" s="10">
        <v>18.492000000000001</v>
      </c>
      <c r="V28" s="113">
        <f t="shared" si="44"/>
        <v>12.251275430361002</v>
      </c>
      <c r="W28" s="13">
        <f t="shared" si="1"/>
        <v>2.050892080445582E-3</v>
      </c>
      <c r="Z28" s="33">
        <v>0.03</v>
      </c>
      <c r="AA28" s="15">
        <v>41767</v>
      </c>
      <c r="AC28" s="11" t="str">
        <f t="shared" si="17"/>
        <v>ethanol-0.03</v>
      </c>
      <c r="AD28" s="11">
        <v>3</v>
      </c>
      <c r="AE28" s="28">
        <f>VLOOKUP(AC28,Conc!$C$4:$M$83,10,FALSE)</f>
        <v>0.65055382817390817</v>
      </c>
      <c r="AF28" s="114">
        <f t="shared" si="18"/>
        <v>-0.42993123553085405</v>
      </c>
      <c r="AG28" s="3">
        <v>625788</v>
      </c>
      <c r="AH28" s="3">
        <v>20.684999999999999</v>
      </c>
      <c r="AI28" s="113">
        <f t="shared" si="19"/>
        <v>13.34676693457765</v>
      </c>
      <c r="AJ28" s="13">
        <f t="shared" si="2"/>
        <v>8.5246620777873119E-3</v>
      </c>
      <c r="AM28" s="33">
        <v>0.03</v>
      </c>
      <c r="AN28" s="100">
        <v>43247</v>
      </c>
      <c r="AP28" s="11" t="str">
        <f t="shared" si="20"/>
        <v>acetone-0.03</v>
      </c>
      <c r="AQ28" s="11">
        <v>3</v>
      </c>
      <c r="AR28" s="28">
        <f>VLOOKUP(AP28,Conc!$C$4:$M$83,10,FALSE)</f>
        <v>0.52513774104683186</v>
      </c>
      <c r="AS28" s="114">
        <f t="shared" si="21"/>
        <v>-0.64409468690317484</v>
      </c>
      <c r="AT28" s="3">
        <v>571118</v>
      </c>
      <c r="AU28" s="44">
        <v>22.42</v>
      </c>
      <c r="AV28" s="113">
        <f t="shared" si="22"/>
        <v>13.255351122279189</v>
      </c>
      <c r="AW28" s="13">
        <f t="shared" si="3"/>
        <v>9.3802251615888593E-3</v>
      </c>
      <c r="AZ28" s="33">
        <v>0.03</v>
      </c>
      <c r="BA28" s="15"/>
      <c r="BC28" s="11" t="str">
        <f t="shared" si="23"/>
        <v>ethylene glycol-0.03</v>
      </c>
      <c r="BD28" s="11">
        <v>3</v>
      </c>
      <c r="BE28" s="28">
        <f>VLOOKUP(BC28,Conc!$C$4:$M$83,10,FALSE)</f>
        <v>0.48364749476397617</v>
      </c>
      <c r="BF28" s="114">
        <f t="shared" si="24"/>
        <v>-0.72639895422024547</v>
      </c>
      <c r="BG28" s="3">
        <v>940748</v>
      </c>
      <c r="BH28" s="3">
        <v>15.641</v>
      </c>
      <c r="BI28" s="113">
        <f t="shared" si="25"/>
        <v>13.754430582490096</v>
      </c>
      <c r="BJ28" s="13">
        <f t="shared" si="4"/>
        <v>2.1038354818705949E-2</v>
      </c>
      <c r="BM28" s="33">
        <v>0.03</v>
      </c>
      <c r="BN28" s="15">
        <v>43237</v>
      </c>
      <c r="BP28" s="11" t="str">
        <f t="shared" si="26"/>
        <v>1-propanol-0.03</v>
      </c>
      <c r="BQ28" s="11">
        <v>3</v>
      </c>
      <c r="BR28" s="28">
        <f>VLOOKUP(BP28,Conc!$C$4:$M$83,10,FALSE)</f>
        <v>0.49072285856631709</v>
      </c>
      <c r="BS28" s="114">
        <f t="shared" si="27"/>
        <v>-0.71187575338390185</v>
      </c>
      <c r="BT28" s="3">
        <v>991439</v>
      </c>
      <c r="BU28" s="3">
        <v>16.891999999999999</v>
      </c>
      <c r="BV28" s="113">
        <f t="shared" si="54"/>
        <v>13.806912702104341</v>
      </c>
      <c r="BW28" s="13">
        <f t="shared" si="5"/>
        <v>6.9463651077270689E-3</v>
      </c>
      <c r="BZ28" s="33">
        <v>0.03</v>
      </c>
      <c r="CA28" s="15">
        <v>43235</v>
      </c>
      <c r="CC28" s="11" t="str">
        <f t="shared" si="28"/>
        <v>2-propanol-0.03</v>
      </c>
      <c r="CD28" s="11">
        <v>3</v>
      </c>
      <c r="CE28" s="28">
        <f>VLOOKUP(CC28,Conc!$C$4:$M$83,10,FALSE)</f>
        <v>0.49850249584026618</v>
      </c>
      <c r="CF28" s="114">
        <f t="shared" si="29"/>
        <v>-0.69614668289214321</v>
      </c>
      <c r="CG28" s="3">
        <v>845371</v>
      </c>
      <c r="CH28" s="3">
        <v>22.259</v>
      </c>
      <c r="CI28" s="113">
        <f t="shared" si="30"/>
        <v>13.647530863238071</v>
      </c>
      <c r="CJ28" s="13">
        <f t="shared" si="6"/>
        <v>1.5129336617178689E-2</v>
      </c>
      <c r="CM28" s="33">
        <v>0.03</v>
      </c>
      <c r="CN28" s="15">
        <v>43234</v>
      </c>
      <c r="CP28" s="11" t="str">
        <f t="shared" si="31"/>
        <v>1,2-propanediol-0.03</v>
      </c>
      <c r="CQ28" s="11">
        <v>3</v>
      </c>
      <c r="CR28" s="28">
        <f>VLOOKUP(CP28,Conc!$C$4:$M$83,10,FALSE)</f>
        <v>0.39453279011696674</v>
      </c>
      <c r="CS28" s="114">
        <f t="shared" si="32"/>
        <v>-0.93005302398311551</v>
      </c>
      <c r="CT28" s="3">
        <v>1032216</v>
      </c>
      <c r="CU28" s="3">
        <v>16.314</v>
      </c>
      <c r="CV28" s="113">
        <f t="shared" si="33"/>
        <v>13.84721850544855</v>
      </c>
      <c r="CW28" s="13">
        <f t="shared" si="7"/>
        <v>2.3358733647055201E-2</v>
      </c>
      <c r="CZ28" s="33">
        <v>0.03</v>
      </c>
      <c r="DA28" s="15">
        <v>43236</v>
      </c>
      <c r="DC28" s="11" t="str">
        <f t="shared" si="34"/>
        <v>1,3-propanediol-0.03</v>
      </c>
      <c r="DD28" s="11">
        <v>3</v>
      </c>
      <c r="DE28" s="28">
        <f>VLOOKUP(DC28,Conc!$C$4:$M$83,10,FALSE)</f>
        <v>0.39492706006045475</v>
      </c>
      <c r="DF28" s="114">
        <f t="shared" si="35"/>
        <v>-0.92905418920721472</v>
      </c>
      <c r="DG28" s="3">
        <v>996408</v>
      </c>
      <c r="DH28" s="3">
        <v>16.882999999999999</v>
      </c>
      <c r="DI28" s="113">
        <f t="shared" si="36"/>
        <v>13.811912091241986</v>
      </c>
      <c r="DJ28" s="13">
        <f t="shared" si="8"/>
        <v>4.1241343365510325E-3</v>
      </c>
      <c r="DM28" s="33">
        <v>0.03</v>
      </c>
      <c r="DN28" s="15">
        <v>43248</v>
      </c>
      <c r="DP28" s="11" t="str">
        <f t="shared" si="37"/>
        <v>hydroxy acetone-0.03</v>
      </c>
      <c r="DQ28" s="11">
        <v>3</v>
      </c>
      <c r="DR28" s="28">
        <f>VLOOKUP(DP28,Conc!$C$4:$M$83,10,FALSE)</f>
        <v>0.40826224165438346</v>
      </c>
      <c r="DS28" s="114">
        <f t="shared" si="38"/>
        <v>-0.89584556189984188</v>
      </c>
      <c r="DT28" s="3">
        <v>480921</v>
      </c>
      <c r="DU28" s="3">
        <v>17.108000000000001</v>
      </c>
      <c r="DV28" s="113">
        <f t="shared" si="39"/>
        <v>13.0834582944346</v>
      </c>
      <c r="DW28" s="13">
        <f t="shared" si="53"/>
        <v>1.1524466534280028E-3</v>
      </c>
      <c r="DZ28" s="33">
        <v>0.03</v>
      </c>
      <c r="EA28" s="15">
        <v>43248</v>
      </c>
      <c r="EC28" s="11" t="str">
        <f t="shared" si="40"/>
        <v>formic acid-0.03</v>
      </c>
      <c r="ED28" s="11">
        <v>3</v>
      </c>
      <c r="EE28" s="28">
        <f>VLOOKUP(EC28,Conc!$C$4:$M$83,10,FALSE)</f>
        <v>0.64994162380188358</v>
      </c>
      <c r="EF28" s="114">
        <f t="shared" si="41"/>
        <v>-0.43087272966113577</v>
      </c>
      <c r="EG28" s="3">
        <v>278115</v>
      </c>
      <c r="EH28" s="3">
        <v>13.688000000000001</v>
      </c>
      <c r="EI28" s="113">
        <f t="shared" si="55"/>
        <v>12.535789976200064</v>
      </c>
      <c r="EJ28" s="13">
        <f t="shared" si="11"/>
        <v>1.6445513471174552E-3</v>
      </c>
    </row>
    <row r="29" spans="1:140" ht="18.75" customHeight="1" x14ac:dyDescent="0.25">
      <c r="A29" s="33">
        <v>0.03</v>
      </c>
      <c r="B29" s="15">
        <v>43231</v>
      </c>
      <c r="D29" s="11" t="str">
        <f t="shared" si="12"/>
        <v>glycerol-0.03</v>
      </c>
      <c r="E29" s="11">
        <v>4</v>
      </c>
      <c r="F29" s="28">
        <f>VLOOKUP(D29,Conc!$C$4:$M$83,10,FALSE)</f>
        <v>0.3246689082937379</v>
      </c>
      <c r="G29" s="110">
        <f t="shared" si="13"/>
        <v>-1.1249493596360503</v>
      </c>
      <c r="H29" s="3">
        <v>694708</v>
      </c>
      <c r="I29" s="10">
        <v>12.895</v>
      </c>
      <c r="J29" s="113">
        <f t="shared" si="14"/>
        <v>13.451246892376865</v>
      </c>
      <c r="K29" s="13">
        <f t="shared" si="0"/>
        <v>6.2430937224879392E-3</v>
      </c>
      <c r="M29" s="33">
        <v>0.03</v>
      </c>
      <c r="N29" s="15">
        <v>43234</v>
      </c>
      <c r="P29" s="11" t="str">
        <f t="shared" si="15"/>
        <v>methanol-0.03</v>
      </c>
      <c r="Q29" s="11">
        <v>4</v>
      </c>
      <c r="R29" s="28">
        <f>VLOOKUP(P29,Conc!$C$4:$M$83,10,FALSE)</f>
        <v>0.93133583021223476</v>
      </c>
      <c r="S29" s="114">
        <f t="shared" si="16"/>
        <v>-7.1135346864598312E-2</v>
      </c>
      <c r="T29" s="3">
        <v>208270</v>
      </c>
      <c r="U29" s="10">
        <v>18.5</v>
      </c>
      <c r="V29" s="113">
        <f t="shared" si="44"/>
        <v>12.246590593833062</v>
      </c>
      <c r="W29" s="13">
        <f t="shared" si="1"/>
        <v>1.2034588640592769E-2</v>
      </c>
      <c r="Z29" s="33">
        <v>0.03</v>
      </c>
      <c r="AA29" s="15">
        <v>41767</v>
      </c>
      <c r="AC29" s="11" t="str">
        <f t="shared" si="17"/>
        <v>ethanol-0.03</v>
      </c>
      <c r="AD29" s="11">
        <v>4</v>
      </c>
      <c r="AE29" s="28">
        <f>VLOOKUP(AC29,Conc!$C$4:$M$83,10,FALSE)</f>
        <v>0.65055382817390817</v>
      </c>
      <c r="AF29" s="114">
        <f t="shared" si="18"/>
        <v>-0.42993123553085405</v>
      </c>
      <c r="AG29" s="3">
        <v>627548</v>
      </c>
      <c r="AH29" s="3">
        <v>20.681999999999999</v>
      </c>
      <c r="AI29" s="113">
        <f t="shared" si="19"/>
        <v>13.349575441086461</v>
      </c>
      <c r="AJ29" s="13">
        <f t="shared" si="2"/>
        <v>4.1471329027073408E-4</v>
      </c>
      <c r="AM29" s="33">
        <v>0.03</v>
      </c>
      <c r="AN29" s="100">
        <v>43247</v>
      </c>
      <c r="AP29" s="11" t="str">
        <f t="shared" si="20"/>
        <v>acetone-0.03</v>
      </c>
      <c r="AQ29" s="11">
        <v>4</v>
      </c>
      <c r="AR29" s="28">
        <f>VLOOKUP(AP29,Conc!$C$4:$M$83,10,FALSE)</f>
        <v>0.52513774104683186</v>
      </c>
      <c r="AS29" s="114">
        <f t="shared" si="21"/>
        <v>-0.64409468690317484</v>
      </c>
      <c r="AT29" s="3">
        <v>573587</v>
      </c>
      <c r="AU29" s="44">
        <v>22.416</v>
      </c>
      <c r="AV29" s="113">
        <f t="shared" si="22"/>
        <v>13.259664904133452</v>
      </c>
      <c r="AW29" s="13">
        <f t="shared" si="3"/>
        <v>1.8686572474922905E-2</v>
      </c>
      <c r="AZ29" s="33">
        <v>0.03</v>
      </c>
      <c r="BA29" s="15"/>
      <c r="BC29" s="11" t="str">
        <f t="shared" si="23"/>
        <v>ethylene glycol-0.03</v>
      </c>
      <c r="BD29" s="11">
        <v>4</v>
      </c>
      <c r="BE29" s="28">
        <f>VLOOKUP(BC29,Conc!$C$4:$M$83,10,FALSE)</f>
        <v>0.48364749476397617</v>
      </c>
      <c r="BF29" s="114">
        <f t="shared" si="24"/>
        <v>-0.72639895422024547</v>
      </c>
      <c r="BG29" s="3">
        <v>929797</v>
      </c>
      <c r="BH29" s="3">
        <v>15.644</v>
      </c>
      <c r="BI29" s="113">
        <f t="shared" si="25"/>
        <v>13.742721561733093</v>
      </c>
      <c r="BJ29" s="13">
        <f t="shared" si="4"/>
        <v>1.1054895253680431E-2</v>
      </c>
      <c r="BM29" s="33">
        <v>0.03</v>
      </c>
      <c r="BN29" s="15">
        <v>43237</v>
      </c>
      <c r="BP29" s="11" t="str">
        <f t="shared" si="26"/>
        <v>1-propanol-0.03</v>
      </c>
      <c r="BQ29" s="11">
        <v>4</v>
      </c>
      <c r="BR29" s="28">
        <f>VLOOKUP(BP29,Conc!$C$4:$M$83,10,FALSE)</f>
        <v>0.49072285856631709</v>
      </c>
      <c r="BS29" s="114">
        <f t="shared" si="27"/>
        <v>-0.71187575338390185</v>
      </c>
      <c r="BT29" s="3">
        <v>997134</v>
      </c>
      <c r="BU29" s="3">
        <v>16.893000000000001</v>
      </c>
      <c r="BV29" s="113">
        <f t="shared" si="54"/>
        <v>13.812640443122302</v>
      </c>
      <c r="BW29" s="13">
        <f t="shared" si="5"/>
        <v>9.0282550216968065E-3</v>
      </c>
      <c r="BZ29" s="33">
        <v>0.03</v>
      </c>
      <c r="CA29" s="15">
        <v>43235</v>
      </c>
      <c r="CC29" s="11" t="str">
        <f t="shared" si="28"/>
        <v>2-propanol-0.03</v>
      </c>
      <c r="CD29" s="11">
        <v>4</v>
      </c>
      <c r="CE29" s="28">
        <f>VLOOKUP(CC29,Conc!$C$4:$M$83,10,FALSE)</f>
        <v>0.49850249584026618</v>
      </c>
      <c r="CF29" s="114">
        <f t="shared" si="29"/>
        <v>-0.69614668289214321</v>
      </c>
      <c r="CG29" s="3">
        <v>839698</v>
      </c>
      <c r="CH29" s="3">
        <v>22.251000000000001</v>
      </c>
      <c r="CI29" s="113">
        <f t="shared" si="30"/>
        <v>13.640797582365794</v>
      </c>
      <c r="CJ29" s="13">
        <f t="shared" si="6"/>
        <v>3.8904583190565514E-3</v>
      </c>
      <c r="CM29" s="33">
        <v>0.03</v>
      </c>
      <c r="CN29" s="15">
        <v>43234</v>
      </c>
      <c r="CP29" s="11" t="str">
        <f t="shared" si="31"/>
        <v>1,2-propanediol-0.03</v>
      </c>
      <c r="CQ29" s="11">
        <v>4</v>
      </c>
      <c r="CR29" s="28">
        <f>VLOOKUP(CP29,Conc!$C$4:$M$83,10,FALSE)</f>
        <v>0.39453279011696674</v>
      </c>
      <c r="CS29" s="114">
        <f t="shared" si="32"/>
        <v>-0.93005302398311551</v>
      </c>
      <c r="CT29" s="3">
        <v>1015754</v>
      </c>
      <c r="CU29" s="3">
        <v>16.312999999999999</v>
      </c>
      <c r="CV29" s="113">
        <f t="shared" si="33"/>
        <v>13.831141751819084</v>
      </c>
      <c r="CW29" s="13">
        <f t="shared" si="7"/>
        <v>2.0334052610764621E-2</v>
      </c>
      <c r="CZ29" s="33">
        <v>0.03</v>
      </c>
      <c r="DA29" s="15">
        <v>43236</v>
      </c>
      <c r="DC29" s="11" t="str">
        <f t="shared" si="34"/>
        <v>1,3-propanediol-0.03</v>
      </c>
      <c r="DD29" s="11">
        <v>4</v>
      </c>
      <c r="DE29" s="28">
        <f>VLOOKUP(DC29,Conc!$C$4:$M$83,10,FALSE)</f>
        <v>0.39492706006045475</v>
      </c>
      <c r="DF29" s="114">
        <f t="shared" si="35"/>
        <v>-0.92905418920721472</v>
      </c>
      <c r="DG29" s="3">
        <v>999923</v>
      </c>
      <c r="DH29" s="3">
        <v>16.881</v>
      </c>
      <c r="DI29" s="113">
        <f t="shared" si="36"/>
        <v>13.815433554999622</v>
      </c>
      <c r="DJ29" s="13">
        <f t="shared" si="8"/>
        <v>1.3868912632448523E-2</v>
      </c>
      <c r="DM29" s="33">
        <v>0.03</v>
      </c>
      <c r="DN29" s="15">
        <v>43248</v>
      </c>
      <c r="DP29" s="11" t="str">
        <f t="shared" si="37"/>
        <v>hydroxy acetone-0.03</v>
      </c>
      <c r="DQ29" s="11">
        <v>4</v>
      </c>
      <c r="DR29" s="28">
        <f>VLOOKUP(DP29,Conc!$C$4:$M$83,10,FALSE)</f>
        <v>0.40826224165438346</v>
      </c>
      <c r="DS29" s="114">
        <f t="shared" si="38"/>
        <v>-0.89584556189984188</v>
      </c>
      <c r="DT29" s="3">
        <v>480577</v>
      </c>
      <c r="DU29" s="3">
        <v>17.106999999999999</v>
      </c>
      <c r="DV29" s="113">
        <f t="shared" si="39"/>
        <v>13.082742744293721</v>
      </c>
      <c r="DW29" s="13">
        <f t="shared" si="53"/>
        <v>8.2186434646869017E-4</v>
      </c>
      <c r="DZ29" s="33">
        <v>0.03</v>
      </c>
      <c r="EA29" s="15">
        <v>43248</v>
      </c>
      <c r="EC29" s="11" t="str">
        <f t="shared" si="40"/>
        <v>formic acid-0.03</v>
      </c>
      <c r="ED29" s="11">
        <v>4</v>
      </c>
      <c r="EE29" s="28">
        <f>VLOOKUP(EC29,Conc!$C$4:$M$83,10,FALSE)</f>
        <v>0.64994162380188358</v>
      </c>
      <c r="EF29" s="114">
        <f t="shared" si="41"/>
        <v>-0.43087272966113577</v>
      </c>
      <c r="EG29" s="3">
        <v>278431</v>
      </c>
      <c r="EH29" s="3">
        <v>13.689</v>
      </c>
      <c r="EI29" s="113">
        <f t="shared" si="55"/>
        <v>12.536925551818099</v>
      </c>
      <c r="EJ29" s="13">
        <f t="shared" si="11"/>
        <v>1.5953378404700784E-3</v>
      </c>
    </row>
    <row r="30" spans="1:140" ht="18.75" customHeight="1" x14ac:dyDescent="0.25">
      <c r="A30" s="33">
        <v>0.03</v>
      </c>
      <c r="B30" s="15">
        <v>43231</v>
      </c>
      <c r="D30" s="11" t="str">
        <f t="shared" si="12"/>
        <v>glycerol-0.03</v>
      </c>
      <c r="E30" s="11">
        <v>5</v>
      </c>
      <c r="F30" s="28">
        <f>VLOOKUP(D30,Conc!$C$4:$M$83,10,FALSE)</f>
        <v>0.3246689082937379</v>
      </c>
      <c r="G30" s="110">
        <f t="shared" si="13"/>
        <v>-1.1249493596360503</v>
      </c>
      <c r="H30" s="3">
        <v>694002</v>
      </c>
      <c r="I30" s="10">
        <v>12.897</v>
      </c>
      <c r="J30" s="113">
        <f t="shared" si="14"/>
        <v>13.45023012132917</v>
      </c>
      <c r="K30" s="13">
        <f t="shared" si="0"/>
        <v>3.6852802544769104E-3</v>
      </c>
      <c r="M30" s="33">
        <v>0.03</v>
      </c>
      <c r="N30" s="15">
        <v>43234</v>
      </c>
      <c r="P30" s="11" t="str">
        <f t="shared" si="15"/>
        <v>methanol-0.03</v>
      </c>
      <c r="Q30" s="11">
        <v>5</v>
      </c>
      <c r="R30" s="28">
        <f>VLOOKUP(P30,Conc!$C$4:$M$83,10,FALSE)</f>
        <v>0.93133583021223476</v>
      </c>
      <c r="S30" s="114">
        <f t="shared" si="16"/>
        <v>-7.1135346864598312E-2</v>
      </c>
      <c r="T30" s="3">
        <v>210175</v>
      </c>
      <c r="U30" s="10">
        <v>18.5</v>
      </c>
      <c r="V30" s="113">
        <f t="shared" si="44"/>
        <v>12.255695796003497</v>
      </c>
      <c r="W30" s="13">
        <f t="shared" si="1"/>
        <v>1.5401853868178252E-2</v>
      </c>
      <c r="Z30" s="33">
        <v>0.03</v>
      </c>
      <c r="AA30" s="15">
        <v>41767</v>
      </c>
      <c r="AC30" s="11" t="str">
        <f t="shared" si="17"/>
        <v>ethanol-0.03</v>
      </c>
      <c r="AD30" s="11">
        <v>5</v>
      </c>
      <c r="AE30" s="28">
        <f>VLOOKUP(AC30,Conc!$C$4:$M$83,10,FALSE)</f>
        <v>0.65055382817390817</v>
      </c>
      <c r="AF30" s="114">
        <f t="shared" si="18"/>
        <v>-0.42993123553085405</v>
      </c>
      <c r="AG30" s="3">
        <v>625114</v>
      </c>
      <c r="AH30" s="3">
        <v>20.683</v>
      </c>
      <c r="AI30" s="113">
        <f t="shared" si="19"/>
        <v>13.345689312085682</v>
      </c>
      <c r="AJ30" s="13">
        <f t="shared" si="2"/>
        <v>1.1630403829370365E-2</v>
      </c>
      <c r="AM30" s="33">
        <v>0.03</v>
      </c>
      <c r="AN30" s="100">
        <v>43247</v>
      </c>
      <c r="AP30" s="11" t="str">
        <f t="shared" si="20"/>
        <v>acetone-0.03</v>
      </c>
      <c r="AQ30" s="11">
        <v>5</v>
      </c>
      <c r="AR30" s="28">
        <f>VLOOKUP(AP30,Conc!$C$4:$M$83,10,FALSE)</f>
        <v>0.52513774104683186</v>
      </c>
      <c r="AS30" s="114">
        <f t="shared" si="21"/>
        <v>-0.64409468690317484</v>
      </c>
      <c r="AT30" s="3">
        <v>566280</v>
      </c>
      <c r="AU30" s="44">
        <v>22.417000000000002</v>
      </c>
      <c r="AV30" s="113">
        <f t="shared" si="22"/>
        <v>13.246843934508433</v>
      </c>
      <c r="AW30" s="13">
        <f t="shared" si="3"/>
        <v>8.8555416678603588E-3</v>
      </c>
      <c r="AZ30" s="33">
        <v>0.03</v>
      </c>
      <c r="BA30" s="15"/>
      <c r="BC30" s="11" t="str">
        <f t="shared" si="23"/>
        <v>ethylene glycol-0.03</v>
      </c>
      <c r="BD30" s="11">
        <v>5</v>
      </c>
      <c r="BE30" s="28">
        <f>VLOOKUP(BC30,Conc!$C$4:$M$83,10,FALSE)</f>
        <v>0.48364749476397617</v>
      </c>
      <c r="BF30" s="114">
        <f t="shared" si="24"/>
        <v>-0.72639895422024547</v>
      </c>
      <c r="BG30" s="3">
        <v>929755</v>
      </c>
      <c r="BH30" s="3">
        <v>15.643000000000001</v>
      </c>
      <c r="BI30" s="113">
        <f t="shared" si="25"/>
        <v>13.742676389562584</v>
      </c>
      <c r="BJ30" s="13">
        <f t="shared" si="4"/>
        <v>1.117798141047344E-2</v>
      </c>
      <c r="BM30" s="33">
        <v>0.03</v>
      </c>
      <c r="BN30" s="15">
        <v>43237</v>
      </c>
      <c r="BP30" s="11" t="str">
        <f t="shared" si="26"/>
        <v>1-propanol-0.03</v>
      </c>
      <c r="BQ30" s="11">
        <v>5</v>
      </c>
      <c r="BR30" s="28">
        <f>VLOOKUP(BP30,Conc!$C$4:$M$83,10,FALSE)</f>
        <v>0.49072285856631709</v>
      </c>
      <c r="BS30" s="114">
        <f t="shared" si="27"/>
        <v>-0.71187575338390185</v>
      </c>
      <c r="BT30" s="3">
        <v>998426</v>
      </c>
      <c r="BU30" s="3">
        <v>16.893000000000001</v>
      </c>
      <c r="BV30" s="113">
        <f t="shared" si="54"/>
        <v>13.813935317924889</v>
      </c>
      <c r="BW30" s="13">
        <f t="shared" si="5"/>
        <v>1.265234794658103E-2</v>
      </c>
      <c r="BZ30" s="33">
        <v>0.03</v>
      </c>
      <c r="CA30" s="15">
        <v>43235</v>
      </c>
      <c r="CC30" s="11" t="str">
        <f t="shared" si="28"/>
        <v>2-propanol-0.03</v>
      </c>
      <c r="CD30" s="11">
        <v>5</v>
      </c>
      <c r="CE30" s="28">
        <f>VLOOKUP(CC30,Conc!$C$4:$M$83,10,FALSE)</f>
        <v>0.49850249584026618</v>
      </c>
      <c r="CF30" s="114">
        <f t="shared" si="29"/>
        <v>-0.69614668289214321</v>
      </c>
      <c r="CG30" s="3">
        <v>841480</v>
      </c>
      <c r="CH30" s="3">
        <v>22.259</v>
      </c>
      <c r="CI30" s="113">
        <f t="shared" si="30"/>
        <v>13.642917525247965</v>
      </c>
      <c r="CJ30" s="13">
        <f t="shared" si="6"/>
        <v>2.0840304128967712E-3</v>
      </c>
      <c r="CM30" s="33">
        <v>0.03</v>
      </c>
      <c r="CN30" s="15">
        <v>43234</v>
      </c>
      <c r="CP30" s="11" t="str">
        <f t="shared" si="31"/>
        <v>1,2-propanediol-0.03</v>
      </c>
      <c r="CQ30" s="11">
        <v>5</v>
      </c>
      <c r="CR30" s="28">
        <f>VLOOKUP(CP30,Conc!$C$4:$M$83,10,FALSE)</f>
        <v>0.39453279011696674</v>
      </c>
      <c r="CS30" s="114">
        <f t="shared" si="32"/>
        <v>-0.93005302398311551</v>
      </c>
      <c r="CT30" s="3">
        <v>1018970</v>
      </c>
      <c r="CU30" s="3">
        <v>16.318000000000001</v>
      </c>
      <c r="CV30" s="113">
        <f t="shared" si="33"/>
        <v>13.834302871143411</v>
      </c>
      <c r="CW30" s="13">
        <f t="shared" si="7"/>
        <v>1.1798273203332439E-2</v>
      </c>
      <c r="CZ30" s="33">
        <v>0.03</v>
      </c>
      <c r="DA30" s="15">
        <v>43236</v>
      </c>
      <c r="DC30" s="11" t="str">
        <f t="shared" si="34"/>
        <v>1,3-propanediol-0.03</v>
      </c>
      <c r="DD30" s="11">
        <v>5</v>
      </c>
      <c r="DE30" s="28">
        <f>VLOOKUP(DC30,Conc!$C$4:$M$83,10,FALSE)</f>
        <v>0.39492706006045475</v>
      </c>
      <c r="DF30" s="114">
        <f t="shared" si="35"/>
        <v>-0.92905418920721472</v>
      </c>
      <c r="DG30" s="3">
        <v>994484</v>
      </c>
      <c r="DH30" s="3">
        <v>16.888000000000002</v>
      </c>
      <c r="DI30" s="113">
        <f t="shared" si="36"/>
        <v>13.809979288660067</v>
      </c>
      <c r="DJ30" s="13">
        <f t="shared" si="8"/>
        <v>1.2098495727823305E-3</v>
      </c>
      <c r="DM30" s="33">
        <v>0.03</v>
      </c>
      <c r="DN30" s="15">
        <v>43248</v>
      </c>
      <c r="DP30" s="11" t="str">
        <f t="shared" si="37"/>
        <v>hydroxy acetone-0.03</v>
      </c>
      <c r="DQ30" s="11">
        <v>5</v>
      </c>
      <c r="DR30" s="28">
        <f>VLOOKUP(DP30,Conc!$C$4:$M$83,10,FALSE)</f>
        <v>0.40826224165438346</v>
      </c>
      <c r="DS30" s="114">
        <f t="shared" si="38"/>
        <v>-0.89584556189984188</v>
      </c>
      <c r="DT30" s="3">
        <v>481270</v>
      </c>
      <c r="DU30" s="3">
        <v>17.106000000000002</v>
      </c>
      <c r="DV30" s="113">
        <f t="shared" si="39"/>
        <v>13.084183722162161</v>
      </c>
      <c r="DW30" s="13">
        <f t="shared" si="53"/>
        <v>3.1554540341371478E-3</v>
      </c>
      <c r="DZ30" s="33">
        <v>0.03</v>
      </c>
      <c r="EA30" s="15">
        <v>43248</v>
      </c>
      <c r="EC30" s="11" t="str">
        <f t="shared" si="40"/>
        <v>formic acid-0.03</v>
      </c>
      <c r="ED30" s="11">
        <v>5</v>
      </c>
      <c r="EE30" s="28">
        <f>VLOOKUP(EC30,Conc!$C$4:$M$83,10,FALSE)</f>
        <v>0.64994162380188358</v>
      </c>
      <c r="EF30" s="114">
        <f t="shared" si="41"/>
        <v>-0.43087272966113577</v>
      </c>
      <c r="EG30" s="3">
        <v>278511</v>
      </c>
      <c r="EH30" s="3">
        <v>13.688000000000001</v>
      </c>
      <c r="EI30" s="113">
        <f t="shared" si="55"/>
        <v>12.537212834876479</v>
      </c>
      <c r="EJ30" s="13">
        <f t="shared" si="11"/>
        <v>2.4155629512517323E-3</v>
      </c>
    </row>
    <row r="31" spans="1:140" ht="18.75" customHeight="1" x14ac:dyDescent="0.25">
      <c r="A31" s="33"/>
      <c r="B31" s="15"/>
      <c r="D31" s="11"/>
      <c r="E31" s="11"/>
      <c r="J31" s="10"/>
      <c r="K31" s="13"/>
      <c r="M31" s="33"/>
      <c r="P31" s="11"/>
      <c r="Q31" s="11"/>
      <c r="V31" s="10"/>
      <c r="Z31" s="33"/>
      <c r="AC31" s="11"/>
      <c r="AD31" s="11"/>
      <c r="AI31" s="10"/>
      <c r="AM31" s="33"/>
      <c r="AP31" s="11"/>
      <c r="AQ31" s="11"/>
      <c r="AV31" s="10"/>
      <c r="AZ31" s="38"/>
      <c r="BC31" s="11"/>
      <c r="BD31" s="11"/>
      <c r="BI31" s="10"/>
      <c r="BM31" s="33"/>
      <c r="BP31" s="11"/>
      <c r="BQ31" s="11"/>
      <c r="BV31" s="10"/>
      <c r="BZ31" s="33"/>
      <c r="CC31" s="11"/>
      <c r="CD31" s="11"/>
      <c r="CI31" s="10"/>
      <c r="CM31" s="33"/>
      <c r="CN31" s="15"/>
      <c r="CP31" s="11"/>
      <c r="CQ31" s="11"/>
      <c r="CV31" s="10"/>
      <c r="CW31" s="13"/>
      <c r="CZ31" s="33"/>
      <c r="DC31" s="11"/>
      <c r="DD31" s="11"/>
      <c r="DI31" s="10"/>
      <c r="DM31" s="33"/>
      <c r="DP31" s="11"/>
      <c r="DQ31" s="11"/>
      <c r="DR31" s="28"/>
      <c r="DV31" s="10"/>
      <c r="DZ31" s="33"/>
      <c r="EC31" s="11"/>
      <c r="ED31" s="11"/>
      <c r="EE31" s="28"/>
      <c r="EI31" s="10"/>
    </row>
    <row r="32" spans="1:140" ht="18.75" customHeight="1" x14ac:dyDescent="0.25">
      <c r="A32" s="33"/>
      <c r="B32" s="15"/>
      <c r="D32" s="11"/>
      <c r="E32" s="11"/>
      <c r="G32" s="159">
        <f>AVERAGE(H21:H25)</f>
        <v>276017</v>
      </c>
      <c r="J32" s="10"/>
      <c r="K32" s="13"/>
      <c r="M32" s="33"/>
      <c r="P32" s="11"/>
      <c r="Q32" s="11"/>
      <c r="V32" s="10"/>
      <c r="Z32" s="33"/>
      <c r="AC32" s="11"/>
      <c r="AD32" s="11"/>
      <c r="AI32" s="10"/>
      <c r="AM32" s="33"/>
      <c r="AP32" s="11"/>
      <c r="AQ32" s="11"/>
      <c r="AV32" s="10"/>
      <c r="AZ32" s="38"/>
      <c r="BC32" s="11"/>
      <c r="BD32" s="11"/>
      <c r="BI32" s="10"/>
      <c r="BM32" s="33"/>
      <c r="BP32" s="11"/>
      <c r="BQ32" s="11"/>
      <c r="BV32" s="10"/>
      <c r="BZ32" s="33"/>
      <c r="CC32" s="11"/>
      <c r="CD32" s="11"/>
      <c r="CI32" s="10"/>
      <c r="CM32" s="33"/>
      <c r="CN32" s="15"/>
      <c r="CP32" s="11"/>
      <c r="CQ32" s="11"/>
      <c r="CV32" s="10"/>
      <c r="CW32" s="13"/>
      <c r="CZ32" s="33"/>
      <c r="DC32" s="11"/>
      <c r="DD32" s="11"/>
      <c r="DI32" s="10"/>
      <c r="DM32" s="33"/>
      <c r="DP32" s="11"/>
      <c r="DQ32" s="11"/>
      <c r="DR32" s="28"/>
      <c r="DV32" s="10"/>
      <c r="DZ32" s="33"/>
      <c r="EC32" s="11"/>
      <c r="ED32" s="11"/>
      <c r="EE32" s="28"/>
      <c r="EI32" s="10"/>
    </row>
    <row r="33" spans="1:108" ht="18.75" customHeight="1" x14ac:dyDescent="0.25">
      <c r="A33" s="33"/>
      <c r="B33" s="15"/>
      <c r="D33" s="11"/>
      <c r="E33" s="11"/>
      <c r="G33" s="110">
        <f>_xlfn.STDEV.P(H21:H25)</f>
        <v>447.4626241374803</v>
      </c>
      <c r="K33" s="13"/>
      <c r="M33" s="33"/>
      <c r="P33" s="11"/>
      <c r="Q33" s="11"/>
      <c r="Z33" s="33"/>
      <c r="AC33" s="11"/>
      <c r="AD33" s="11"/>
      <c r="AM33" s="33"/>
      <c r="AP33" s="11"/>
      <c r="AQ33" s="11"/>
      <c r="AZ33" s="38"/>
      <c r="BC33" s="11"/>
      <c r="BD33" s="11"/>
      <c r="BM33" s="33"/>
      <c r="BP33" s="11"/>
      <c r="BQ33" s="11"/>
      <c r="BZ33" s="33"/>
      <c r="CC33" s="11"/>
      <c r="CD33" s="11"/>
      <c r="CM33" s="33"/>
      <c r="CP33" s="11"/>
      <c r="CQ33" s="11"/>
      <c r="CZ33" s="33"/>
      <c r="DC33" s="11"/>
      <c r="DD33" s="11"/>
    </row>
    <row r="34" spans="1:108" ht="18.75" customHeight="1" x14ac:dyDescent="0.25">
      <c r="A34" s="33"/>
      <c r="B34" s="3">
        <f>AVERAGE(H21:H25)</f>
        <v>276017</v>
      </c>
      <c r="D34" s="11"/>
      <c r="E34" s="11"/>
      <c r="G34" s="110">
        <f>G33/G32</f>
        <v>1.6211415388815917E-3</v>
      </c>
      <c r="M34" s="33"/>
      <c r="P34" s="11"/>
      <c r="Q34" s="11"/>
      <c r="Z34" s="33"/>
      <c r="AC34" s="11"/>
      <c r="AD34" s="11"/>
      <c r="AM34" s="33"/>
      <c r="AP34" s="11"/>
      <c r="AQ34" s="11"/>
      <c r="AZ34" s="38"/>
      <c r="BC34" s="11"/>
      <c r="BD34" s="11"/>
      <c r="BM34" s="33"/>
      <c r="BP34" s="11"/>
      <c r="BQ34" s="11"/>
      <c r="BZ34" s="33"/>
      <c r="CC34" s="11"/>
      <c r="CD34" s="11"/>
      <c r="CM34" s="33"/>
      <c r="CP34" s="11"/>
      <c r="CQ34" s="11"/>
      <c r="CZ34" s="33"/>
      <c r="DC34" s="11"/>
      <c r="DD34" s="11"/>
    </row>
    <row r="35" spans="1:108" ht="18.75" customHeight="1" x14ac:dyDescent="0.25">
      <c r="A35" s="33"/>
      <c r="B35" s="3">
        <f>_xlfn.STDEV.P(H21:H25)</f>
        <v>447.4626241374803</v>
      </c>
      <c r="D35" s="11"/>
      <c r="E35" s="11"/>
      <c r="M35" s="33"/>
      <c r="P35" s="11"/>
      <c r="Q35" s="11"/>
      <c r="Z35" s="33"/>
      <c r="AC35" s="11"/>
      <c r="AD35" s="11"/>
      <c r="AM35" s="33"/>
      <c r="AP35" s="11"/>
      <c r="AQ35" s="11"/>
      <c r="AZ35" s="38"/>
      <c r="BC35" s="11"/>
      <c r="BD35" s="11"/>
      <c r="BM35" s="33"/>
      <c r="BP35" s="11"/>
      <c r="BQ35" s="11"/>
      <c r="BZ35" s="33"/>
      <c r="CC35" s="11"/>
      <c r="CD35" s="11"/>
      <c r="CM35" s="33"/>
      <c r="CP35" s="11"/>
      <c r="CQ35" s="11"/>
      <c r="CZ35" s="33"/>
      <c r="DC35" s="11"/>
      <c r="DD35" s="11"/>
    </row>
    <row r="36" spans="1:108" x14ac:dyDescent="0.25">
      <c r="A36" s="33"/>
      <c r="D36" s="11"/>
      <c r="E36" s="11"/>
      <c r="M36" s="33"/>
      <c r="P36" s="11"/>
      <c r="Q36" s="11"/>
      <c r="Z36" s="33"/>
      <c r="AC36" s="11"/>
      <c r="AD36" s="11"/>
      <c r="AM36" s="33"/>
      <c r="AP36" s="11"/>
      <c r="AQ36" s="11"/>
      <c r="AZ36" s="38"/>
      <c r="BC36" s="11"/>
      <c r="BD36" s="11"/>
      <c r="BM36" s="33"/>
      <c r="BP36" s="11"/>
      <c r="BQ36" s="11"/>
      <c r="BZ36" s="33"/>
      <c r="CC36" s="11"/>
      <c r="CD36" s="11"/>
      <c r="CM36" s="33"/>
      <c r="CP36" s="11"/>
      <c r="CQ36" s="11"/>
      <c r="CZ36" s="33"/>
      <c r="DC36" s="11"/>
      <c r="DD36" s="11"/>
    </row>
    <row r="37" spans="1:108" x14ac:dyDescent="0.25">
      <c r="A37" s="33"/>
      <c r="D37" s="11"/>
      <c r="E37" s="11"/>
      <c r="M37" s="33"/>
      <c r="P37" s="11"/>
      <c r="Q37" s="11"/>
      <c r="Z37" s="33"/>
      <c r="AC37" s="11"/>
      <c r="AD37" s="11"/>
      <c r="AM37" s="33"/>
      <c r="AP37" s="11"/>
      <c r="AQ37" s="11"/>
      <c r="AZ37" s="38"/>
      <c r="BC37" s="11"/>
      <c r="BD37" s="11"/>
      <c r="BM37" s="33"/>
      <c r="BP37" s="11"/>
      <c r="BQ37" s="11"/>
      <c r="BZ37" s="33"/>
      <c r="CC37" s="11"/>
      <c r="CD37" s="11"/>
      <c r="CM37" s="33"/>
      <c r="CP37" s="11"/>
      <c r="CQ37" s="11"/>
      <c r="CZ37" s="33"/>
      <c r="DC37" s="11"/>
      <c r="DD37" s="11"/>
    </row>
    <row r="38" spans="1:108" x14ac:dyDescent="0.25">
      <c r="A38" s="33"/>
      <c r="D38" s="11"/>
      <c r="E38" s="11"/>
      <c r="M38" s="33"/>
      <c r="P38" s="11"/>
      <c r="Q38" s="11"/>
      <c r="Z38" s="33"/>
      <c r="AC38" s="11"/>
      <c r="AD38" s="11"/>
      <c r="AM38" s="33"/>
      <c r="AP38" s="11"/>
      <c r="AQ38" s="11"/>
      <c r="AZ38" s="38"/>
      <c r="BC38" s="11"/>
      <c r="BD38" s="11"/>
      <c r="BM38" s="33"/>
      <c r="BP38" s="11"/>
      <c r="BQ38" s="11"/>
      <c r="BZ38" s="33"/>
      <c r="CC38" s="11"/>
      <c r="CD38" s="11"/>
      <c r="CM38" s="33"/>
      <c r="CP38" s="11"/>
      <c r="CQ38" s="11"/>
      <c r="CZ38" s="33"/>
      <c r="DC38" s="11"/>
      <c r="DD38" s="11"/>
    </row>
    <row r="39" spans="1:108" x14ac:dyDescent="0.25">
      <c r="A39" s="33"/>
      <c r="D39" s="11"/>
      <c r="E39" s="11"/>
      <c r="M39" s="33"/>
      <c r="P39" s="11"/>
      <c r="Q39" s="11"/>
      <c r="Z39" s="33"/>
      <c r="AC39" s="11"/>
      <c r="AD39" s="11"/>
      <c r="AM39" s="33"/>
      <c r="AP39" s="11"/>
      <c r="AQ39" s="11"/>
      <c r="AZ39" s="38"/>
      <c r="BC39" s="11"/>
      <c r="BD39" s="11"/>
      <c r="BM39" s="33"/>
      <c r="BP39" s="11"/>
      <c r="BQ39" s="11"/>
      <c r="BZ39" s="33"/>
      <c r="CC39" s="11"/>
      <c r="CD39" s="11"/>
      <c r="CM39" s="33"/>
      <c r="CP39" s="11"/>
      <c r="CQ39" s="11"/>
      <c r="CZ39" s="33"/>
      <c r="DC39" s="11"/>
      <c r="DD39" s="11"/>
    </row>
    <row r="40" spans="1:108" x14ac:dyDescent="0.25">
      <c r="A40" s="33"/>
      <c r="D40" s="11"/>
      <c r="E40" s="11"/>
      <c r="M40" s="33"/>
      <c r="P40" s="11"/>
      <c r="Q40" s="11"/>
      <c r="Z40" s="33"/>
      <c r="AC40" s="11"/>
      <c r="AD40" s="11"/>
      <c r="AM40" s="33"/>
      <c r="AP40" s="11"/>
      <c r="AQ40" s="11"/>
      <c r="AZ40" s="38"/>
      <c r="BC40" s="11"/>
      <c r="BD40" s="11"/>
      <c r="BM40" s="33"/>
      <c r="BP40" s="11"/>
      <c r="BQ40" s="11"/>
      <c r="BZ40" s="33"/>
      <c r="CC40" s="11"/>
      <c r="CD40" s="11"/>
      <c r="CM40" s="33"/>
      <c r="CP40" s="11"/>
      <c r="CQ40" s="11"/>
      <c r="CZ40" s="33"/>
      <c r="DC40" s="11"/>
      <c r="DD40" s="11"/>
    </row>
    <row r="41" spans="1:108" x14ac:dyDescent="0.25">
      <c r="A41" s="33"/>
      <c r="D41" s="11"/>
      <c r="E41" s="11"/>
      <c r="M41" s="33"/>
      <c r="P41" s="11"/>
      <c r="Q41" s="11"/>
      <c r="Z41" s="33"/>
      <c r="AC41" s="11"/>
      <c r="AD41" s="11"/>
      <c r="AM41" s="33"/>
      <c r="AP41" s="11"/>
      <c r="AQ41" s="11"/>
      <c r="AZ41" s="38"/>
      <c r="BC41" s="11"/>
      <c r="BD41" s="11"/>
      <c r="BM41" s="33"/>
      <c r="BP41" s="11"/>
      <c r="BQ41" s="11"/>
      <c r="BZ41" s="33"/>
      <c r="CC41" s="11"/>
      <c r="CD41" s="11"/>
      <c r="CM41" s="33"/>
      <c r="CP41" s="11"/>
      <c r="CQ41" s="11"/>
      <c r="CZ41" s="33"/>
      <c r="DC41" s="11"/>
      <c r="DD41" s="11"/>
    </row>
    <row r="42" spans="1:108" x14ac:dyDescent="0.25">
      <c r="A42" s="33"/>
      <c r="D42" s="11"/>
      <c r="E42" s="11"/>
      <c r="M42" s="33"/>
      <c r="P42" s="11"/>
      <c r="Q42" s="11"/>
      <c r="Z42" s="33"/>
      <c r="AC42" s="11"/>
      <c r="AD42" s="11"/>
      <c r="AM42" s="33"/>
      <c r="AP42" s="11"/>
      <c r="AQ42" s="11"/>
      <c r="AZ42" s="38"/>
      <c r="BC42" s="11"/>
      <c r="BD42" s="11"/>
      <c r="BM42" s="33"/>
      <c r="BP42" s="11"/>
      <c r="BQ42" s="11"/>
      <c r="BZ42" s="33"/>
      <c r="CC42" s="11"/>
      <c r="CD42" s="11"/>
      <c r="CM42" s="33"/>
      <c r="CP42" s="11"/>
      <c r="CQ42" s="11"/>
      <c r="CZ42" s="33"/>
      <c r="DC42" s="11"/>
      <c r="DD42" s="11"/>
    </row>
    <row r="43" spans="1:108" x14ac:dyDescent="0.25">
      <c r="A43" s="33"/>
      <c r="D43" s="11"/>
      <c r="E43" s="11"/>
      <c r="M43" s="33"/>
      <c r="P43" s="11"/>
      <c r="Q43" s="11"/>
      <c r="Z43" s="33"/>
      <c r="AC43" s="11"/>
      <c r="AD43" s="11"/>
      <c r="AM43" s="33"/>
      <c r="AP43" s="11"/>
      <c r="AQ43" s="11"/>
      <c r="AZ43" s="38"/>
      <c r="BC43" s="11"/>
      <c r="BD43" s="11"/>
      <c r="BM43" s="33"/>
      <c r="BP43" s="11"/>
      <c r="BQ43" s="11"/>
      <c r="BZ43" s="33"/>
      <c r="CC43" s="11"/>
      <c r="CD43" s="11"/>
      <c r="CM43" s="33"/>
      <c r="CP43" s="11"/>
      <c r="CQ43" s="11"/>
      <c r="CZ43" s="33"/>
      <c r="DC43" s="11"/>
      <c r="DD43" s="11"/>
    </row>
    <row r="44" spans="1:108" x14ac:dyDescent="0.25">
      <c r="A44" s="33"/>
      <c r="D44" s="11"/>
      <c r="E44" s="11"/>
      <c r="M44" s="33"/>
      <c r="P44" s="11"/>
      <c r="Q44" s="11"/>
      <c r="Z44" s="33"/>
      <c r="AC44" s="11"/>
      <c r="AD44" s="11"/>
      <c r="AM44" s="33"/>
      <c r="AP44" s="11"/>
      <c r="AQ44" s="11"/>
      <c r="AZ44" s="38"/>
      <c r="BC44" s="11"/>
      <c r="BD44" s="11"/>
      <c r="BM44" s="33"/>
      <c r="BP44" s="11"/>
      <c r="BQ44" s="11"/>
      <c r="BZ44" s="33"/>
      <c r="CC44" s="11"/>
      <c r="CD44" s="11"/>
      <c r="CM44" s="33"/>
      <c r="CP44" s="11"/>
      <c r="CQ44" s="11"/>
      <c r="CZ44" s="33"/>
      <c r="DC44" s="11"/>
      <c r="DD44" s="11"/>
    </row>
    <row r="45" spans="1:108" x14ac:dyDescent="0.25">
      <c r="A45" s="33"/>
      <c r="D45" s="11"/>
      <c r="E45" s="11"/>
      <c r="M45" s="33"/>
      <c r="P45" s="11"/>
      <c r="Q45" s="11"/>
      <c r="Z45" s="33"/>
      <c r="AC45" s="11"/>
      <c r="AD45" s="11"/>
      <c r="AM45" s="33"/>
      <c r="AP45" s="11"/>
      <c r="AQ45" s="11"/>
      <c r="AZ45" s="38"/>
      <c r="BC45" s="11"/>
      <c r="BD45" s="11"/>
      <c r="BM45" s="33"/>
      <c r="BP45" s="11"/>
      <c r="BQ45" s="11"/>
      <c r="BZ45" s="33"/>
      <c r="CC45" s="11"/>
      <c r="CD45" s="11"/>
      <c r="CM45" s="33"/>
      <c r="CP45" s="11"/>
      <c r="CQ45" s="11"/>
      <c r="CZ45" s="33"/>
      <c r="DC45" s="11"/>
      <c r="DD45" s="11"/>
    </row>
    <row r="46" spans="1:108" x14ac:dyDescent="0.25">
      <c r="A46" s="33"/>
      <c r="D46" s="11"/>
      <c r="E46" s="11"/>
      <c r="M46" s="34"/>
      <c r="P46" s="5"/>
      <c r="Q46" s="11"/>
      <c r="Z46" s="34"/>
      <c r="AC46" s="5"/>
      <c r="AD46" s="11"/>
      <c r="AM46" s="34"/>
      <c r="AP46" s="5"/>
      <c r="AQ46" s="11"/>
      <c r="AZ46" s="39"/>
      <c r="BC46" s="5"/>
      <c r="BD46" s="11"/>
      <c r="BM46" s="34"/>
      <c r="BP46" s="5"/>
      <c r="BQ46" s="11"/>
      <c r="BZ46" s="34"/>
      <c r="CC46" s="5"/>
      <c r="CD46" s="11"/>
      <c r="CM46" s="33"/>
      <c r="CP46" s="11"/>
      <c r="CQ46" s="11"/>
      <c r="CZ46" s="34"/>
      <c r="DC46" s="5"/>
      <c r="DD46" s="11"/>
    </row>
    <row r="47" spans="1:108" x14ac:dyDescent="0.25">
      <c r="A47" s="33"/>
      <c r="D47" s="11"/>
      <c r="E47" s="11"/>
      <c r="M47" s="34"/>
      <c r="P47" s="5"/>
      <c r="Q47" s="11"/>
      <c r="Z47" s="34"/>
      <c r="AC47" s="5"/>
      <c r="AD47" s="11"/>
      <c r="AM47" s="34"/>
      <c r="AP47" s="5"/>
      <c r="AQ47" s="11"/>
      <c r="AZ47" s="39"/>
      <c r="BC47" s="5"/>
      <c r="BD47" s="11"/>
      <c r="BM47" s="34"/>
      <c r="BP47" s="5"/>
      <c r="BQ47" s="11"/>
      <c r="BZ47" s="34"/>
      <c r="CC47" s="5"/>
      <c r="CD47" s="11"/>
      <c r="CM47" s="33"/>
      <c r="CP47" s="11"/>
      <c r="CQ47" s="11"/>
      <c r="CZ47" s="34"/>
      <c r="DC47" s="5"/>
      <c r="DD47" s="11"/>
    </row>
    <row r="48" spans="1:108" x14ac:dyDescent="0.25">
      <c r="A48" s="33"/>
      <c r="D48" s="11"/>
      <c r="E48" s="11"/>
      <c r="M48" s="34"/>
      <c r="P48" s="5"/>
      <c r="Q48" s="11"/>
      <c r="Z48" s="34"/>
      <c r="AC48" s="5"/>
      <c r="AD48" s="11"/>
      <c r="AM48" s="34"/>
      <c r="AP48" s="5"/>
      <c r="AQ48" s="11"/>
      <c r="AZ48" s="39"/>
      <c r="BC48" s="5"/>
      <c r="BD48" s="11"/>
      <c r="BM48" s="34"/>
      <c r="BP48" s="5"/>
      <c r="BQ48" s="11"/>
      <c r="BZ48" s="34"/>
      <c r="CC48" s="5"/>
      <c r="CD48" s="11"/>
      <c r="CM48" s="34"/>
      <c r="CP48" s="5"/>
      <c r="CQ48" s="11"/>
      <c r="CZ48" s="34"/>
      <c r="DC48" s="5"/>
      <c r="DD48" s="11"/>
    </row>
    <row r="49" spans="1:108" x14ac:dyDescent="0.25">
      <c r="A49" s="34"/>
      <c r="D49" s="5"/>
      <c r="E49" s="11"/>
      <c r="M49" s="34"/>
      <c r="P49" s="5"/>
      <c r="Q49" s="11"/>
      <c r="Z49" s="34"/>
      <c r="AC49" s="5"/>
      <c r="AD49" s="11"/>
      <c r="AM49" s="34"/>
      <c r="AP49" s="5"/>
      <c r="AQ49" s="11"/>
      <c r="AZ49" s="39"/>
      <c r="BC49" s="5"/>
      <c r="BD49" s="11"/>
      <c r="BM49" s="34"/>
      <c r="BP49" s="5"/>
      <c r="BQ49" s="11"/>
      <c r="BZ49" s="34"/>
      <c r="CC49" s="5"/>
      <c r="CD49" s="11"/>
      <c r="CM49" s="34"/>
      <c r="CP49" s="5"/>
      <c r="CQ49" s="11"/>
      <c r="CZ49" s="34"/>
      <c r="DC49" s="5"/>
      <c r="DD49" s="11"/>
    </row>
    <row r="50" spans="1:108" x14ac:dyDescent="0.25">
      <c r="A50" s="34"/>
      <c r="D50" s="5"/>
      <c r="E50" s="11"/>
      <c r="M50" s="34"/>
      <c r="P50" s="5"/>
      <c r="Q50" s="11"/>
      <c r="Z50" s="34"/>
      <c r="AC50" s="5"/>
      <c r="AD50" s="11"/>
      <c r="AM50" s="34"/>
      <c r="AP50" s="5"/>
      <c r="AQ50" s="11"/>
      <c r="AZ50" s="39"/>
      <c r="BC50" s="5"/>
      <c r="BD50" s="11"/>
      <c r="BM50" s="34"/>
      <c r="BP50" s="5"/>
      <c r="BQ50" s="11"/>
      <c r="BZ50" s="34"/>
      <c r="CC50" s="5"/>
      <c r="CD50" s="11"/>
      <c r="CM50" s="34"/>
      <c r="CP50" s="5"/>
      <c r="CQ50" s="11"/>
      <c r="CZ50" s="34"/>
      <c r="DC50" s="5"/>
      <c r="DD50" s="11"/>
    </row>
    <row r="51" spans="1:108" x14ac:dyDescent="0.25">
      <c r="A51" s="34"/>
      <c r="D51" s="5"/>
      <c r="E51" s="11"/>
      <c r="M51" s="34"/>
      <c r="P51" s="5"/>
      <c r="Q51" s="11"/>
      <c r="Z51" s="34"/>
      <c r="AC51" s="5"/>
      <c r="AD51" s="11"/>
      <c r="AM51" s="34"/>
      <c r="AP51" s="5"/>
      <c r="AQ51" s="11"/>
      <c r="AZ51" s="39"/>
      <c r="BC51" s="5"/>
      <c r="BD51" s="11"/>
      <c r="BM51" s="34"/>
      <c r="BP51" s="5"/>
      <c r="BQ51" s="11"/>
      <c r="BZ51" s="34"/>
      <c r="CC51" s="5"/>
      <c r="CD51" s="11"/>
      <c r="CM51" s="34"/>
      <c r="CP51" s="5"/>
      <c r="CQ51" s="11"/>
      <c r="CZ51" s="34"/>
      <c r="DC51" s="5"/>
      <c r="DD51" s="11"/>
    </row>
    <row r="52" spans="1:108" x14ac:dyDescent="0.25">
      <c r="A52" s="34"/>
      <c r="D52" s="5"/>
      <c r="E52" s="11"/>
      <c r="CM52" s="34"/>
      <c r="CP52" s="5"/>
      <c r="CQ52" s="11"/>
    </row>
    <row r="53" spans="1:108" x14ac:dyDescent="0.25">
      <c r="A53" s="34"/>
      <c r="D53" s="5"/>
      <c r="E53" s="11"/>
      <c r="CM53" s="34"/>
      <c r="CP53" s="5"/>
      <c r="CQ53" s="11"/>
    </row>
    <row r="54" spans="1:108" x14ac:dyDescent="0.25">
      <c r="A54" s="34"/>
      <c r="D54" s="5"/>
      <c r="E54" s="11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109"/>
  <sheetViews>
    <sheetView topLeftCell="A16" workbookViewId="0">
      <selection activeCell="O107" sqref="O107:P109"/>
    </sheetView>
  </sheetViews>
  <sheetFormatPr defaultRowHeight="15.75" x14ac:dyDescent="0.25"/>
  <cols>
    <col min="2" max="2" width="9.25" bestFit="1" customWidth="1"/>
    <col min="3" max="3" width="9.5" bestFit="1" customWidth="1"/>
    <col min="4" max="4" width="26.75" customWidth="1"/>
    <col min="6" max="6" width="7.25" bestFit="1" customWidth="1"/>
    <col min="7" max="7" width="5.625" bestFit="1" customWidth="1"/>
    <col min="8" max="8" width="12.125" customWidth="1"/>
    <col min="9" max="9" width="7.75" bestFit="1" customWidth="1"/>
    <col min="10" max="10" width="5.375" bestFit="1" customWidth="1"/>
    <col min="11" max="11" width="7.125" bestFit="1" customWidth="1"/>
    <col min="12" max="12" width="9.375" bestFit="1" customWidth="1"/>
    <col min="13" max="13" width="7.25" bestFit="1" customWidth="1"/>
    <col min="14" max="14" width="6.375" bestFit="1" customWidth="1"/>
    <col min="15" max="15" width="9.25" bestFit="1" customWidth="1"/>
    <col min="16" max="16" width="9.125" bestFit="1" customWidth="1"/>
    <col min="17" max="17" width="8.25" bestFit="1" customWidth="1"/>
    <col min="18" max="35" width="8.125" customWidth="1"/>
  </cols>
  <sheetData>
    <row r="1" spans="1:39" s="19" customFormat="1" x14ac:dyDescent="0.25">
      <c r="R1" s="81" t="str">
        <f>R2&amp;"_"&amp;R3&amp;"_"&amp;R4</f>
        <v>glycerol_RI_slope</v>
      </c>
      <c r="S1" s="81" t="str">
        <f>R2&amp;"_"&amp;R3&amp;"_"&amp;S4</f>
        <v>glycerol_RI_intercept</v>
      </c>
      <c r="T1" s="81" t="str">
        <f t="shared" ref="T1" si="0">T2&amp;"_"&amp;T3&amp;"_"&amp;T4</f>
        <v>1,2-propanediol_RI_slope</v>
      </c>
      <c r="U1" s="81" t="str">
        <f t="shared" ref="U1" si="1">T2&amp;"_"&amp;T3&amp;"_"&amp;U4</f>
        <v>1,2-propanediol_RI_intercept</v>
      </c>
      <c r="V1" s="81" t="str">
        <f t="shared" ref="V1" si="2">V2&amp;"_"&amp;V3&amp;"_"&amp;V4</f>
        <v>1,3-propanediol_RI_slope</v>
      </c>
      <c r="W1" s="81" t="str">
        <f t="shared" ref="W1" si="3">V2&amp;"_"&amp;V3&amp;"_"&amp;W4</f>
        <v>1,3-propanediol_RI_intercept</v>
      </c>
      <c r="X1" s="81" t="str">
        <f t="shared" ref="X1" si="4">X2&amp;"_"&amp;X3&amp;"_"&amp;X4</f>
        <v>1-propanol_RI_slope</v>
      </c>
      <c r="Y1" s="81" t="str">
        <f t="shared" ref="Y1" si="5">X2&amp;"_"&amp;X3&amp;"_"&amp;Y4</f>
        <v>1-propanol_RI_intercept</v>
      </c>
      <c r="Z1" s="81" t="str">
        <f t="shared" ref="Z1" si="6">Z2&amp;"_"&amp;Z3&amp;"_"&amp;Z4</f>
        <v>2-propanol_RI_slope</v>
      </c>
      <c r="AA1" s="81" t="str">
        <f t="shared" ref="AA1" si="7">Z2&amp;"_"&amp;Z3&amp;"_"&amp;AA4</f>
        <v>2-propanol_RI_intercept</v>
      </c>
      <c r="AB1" s="81" t="str">
        <f t="shared" ref="AB1" si="8">AB2&amp;"_"&amp;AB3&amp;"_"&amp;AB4</f>
        <v>acetone_RI_slope</v>
      </c>
      <c r="AC1" s="81" t="str">
        <f t="shared" ref="AC1" si="9">AB2&amp;"_"&amp;AB3&amp;"_"&amp;AC4</f>
        <v>acetone_RI_intercept</v>
      </c>
      <c r="AD1" s="81" t="str">
        <f t="shared" ref="AD1" si="10">AD2&amp;"_"&amp;AD3&amp;"_"&amp;AD4</f>
        <v>ethylene glycol_RI_slope</v>
      </c>
      <c r="AE1" s="81" t="str">
        <f t="shared" ref="AE1" si="11">AD2&amp;"_"&amp;AD3&amp;"_"&amp;AE4</f>
        <v>ethylene glycol_RI_intercept</v>
      </c>
      <c r="AF1" s="81" t="str">
        <f t="shared" ref="AF1" si="12">AF2&amp;"_"&amp;AF3&amp;"_"&amp;AF4</f>
        <v>ethanol_RI_slope</v>
      </c>
      <c r="AG1" s="81" t="str">
        <f t="shared" ref="AG1" si="13">AF2&amp;"_"&amp;AF3&amp;"_"&amp;AG4</f>
        <v>ethanol_RI_intercept</v>
      </c>
      <c r="AH1" s="81" t="str">
        <f t="shared" ref="AH1:AL1" si="14">AH2&amp;"_"&amp;AH3&amp;"_"&amp;AH4</f>
        <v>methanol_RI_slope</v>
      </c>
      <c r="AI1" s="81" t="str">
        <f t="shared" ref="AI1" si="15">AH2&amp;"_"&amp;AH3&amp;"_"&amp;AI4</f>
        <v>methanol_RI_intercept</v>
      </c>
      <c r="AJ1" s="81" t="str">
        <f t="shared" si="14"/>
        <v>hydroxy acetone_RI_slope</v>
      </c>
      <c r="AK1" s="81" t="str">
        <f t="shared" ref="AK1" si="16">AJ2&amp;"_"&amp;AJ3&amp;"_"&amp;AK4</f>
        <v>hydroxy acetone_RI_intercept</v>
      </c>
      <c r="AL1" s="81" t="str">
        <f t="shared" si="14"/>
        <v>formic acid_RI_slope</v>
      </c>
      <c r="AM1" s="81" t="str">
        <f t="shared" ref="AM1" si="17">AL2&amp;"_"&amp;AL3&amp;"_"&amp;AM4</f>
        <v>formic acid_RI_intercept</v>
      </c>
    </row>
    <row r="2" spans="1:39" s="19" customFormat="1" x14ac:dyDescent="0.25">
      <c r="R2" s="19" t="s">
        <v>69</v>
      </c>
      <c r="T2" s="19" t="s">
        <v>70</v>
      </c>
      <c r="V2" s="19" t="s">
        <v>72</v>
      </c>
      <c r="X2" s="19" t="s">
        <v>73</v>
      </c>
      <c r="Z2" s="19" t="s">
        <v>77</v>
      </c>
      <c r="AB2" s="19" t="s">
        <v>76</v>
      </c>
      <c r="AD2" s="19" t="s">
        <v>71</v>
      </c>
      <c r="AF2" s="19" t="s">
        <v>75</v>
      </c>
      <c r="AH2" s="19" t="s">
        <v>74</v>
      </c>
      <c r="AJ2" s="116" t="s">
        <v>103</v>
      </c>
      <c r="AK2" s="116"/>
      <c r="AL2" s="116" t="s">
        <v>104</v>
      </c>
      <c r="AM2" s="116"/>
    </row>
    <row r="3" spans="1:39" s="19" customFormat="1" x14ac:dyDescent="0.25">
      <c r="I3" s="19" t="s">
        <v>50</v>
      </c>
      <c r="R3" s="19" t="s">
        <v>4</v>
      </c>
      <c r="T3" s="19" t="s">
        <v>4</v>
      </c>
      <c r="V3" s="19" t="s">
        <v>4</v>
      </c>
      <c r="X3" s="19" t="s">
        <v>4</v>
      </c>
      <c r="Z3" s="19" t="s">
        <v>4</v>
      </c>
      <c r="AB3" s="19" t="s">
        <v>4</v>
      </c>
      <c r="AD3" s="19" t="s">
        <v>4</v>
      </c>
      <c r="AF3" s="19" t="s">
        <v>4</v>
      </c>
      <c r="AH3" s="19" t="s">
        <v>4</v>
      </c>
      <c r="AJ3" s="116" t="s">
        <v>4</v>
      </c>
      <c r="AK3" s="116"/>
      <c r="AL3" s="116" t="s">
        <v>4</v>
      </c>
      <c r="AM3" s="116"/>
    </row>
    <row r="4" spans="1:39" s="48" customFormat="1" ht="31.5" customHeight="1" x14ac:dyDescent="0.25">
      <c r="A4" s="48" t="s">
        <v>173</v>
      </c>
      <c r="B4" s="48" t="s">
        <v>83</v>
      </c>
      <c r="C4" s="48" t="s">
        <v>37</v>
      </c>
      <c r="D4" s="48" t="s">
        <v>38</v>
      </c>
      <c r="E4" s="48" t="s">
        <v>42</v>
      </c>
      <c r="F4" s="48" t="s">
        <v>44</v>
      </c>
      <c r="G4" s="48" t="s">
        <v>47</v>
      </c>
      <c r="H4" s="48" t="s">
        <v>82</v>
      </c>
      <c r="I4" s="48" t="s">
        <v>81</v>
      </c>
      <c r="J4" s="48" t="s">
        <v>0</v>
      </c>
      <c r="K4" s="48" t="s">
        <v>39</v>
      </c>
      <c r="L4" s="48" t="s">
        <v>88</v>
      </c>
      <c r="M4" s="48" t="s">
        <v>89</v>
      </c>
      <c r="N4" s="48" t="s">
        <v>51</v>
      </c>
      <c r="O4" s="48" t="s">
        <v>91</v>
      </c>
      <c r="P4" s="48" t="s">
        <v>92</v>
      </c>
      <c r="Q4" s="48" t="s">
        <v>84</v>
      </c>
      <c r="R4" s="48" t="s">
        <v>59</v>
      </c>
      <c r="S4" s="48" t="s">
        <v>67</v>
      </c>
      <c r="T4" s="48" t="s">
        <v>59</v>
      </c>
      <c r="U4" s="48" t="s">
        <v>67</v>
      </c>
      <c r="V4" s="48" t="s">
        <v>59</v>
      </c>
      <c r="W4" s="48" t="s">
        <v>67</v>
      </c>
      <c r="X4" s="48" t="s">
        <v>59</v>
      </c>
      <c r="Y4" s="48" t="s">
        <v>67</v>
      </c>
      <c r="Z4" s="48" t="s">
        <v>59</v>
      </c>
      <c r="AA4" s="48" t="s">
        <v>67</v>
      </c>
      <c r="AB4" s="48" t="s">
        <v>59</v>
      </c>
      <c r="AC4" s="48" t="s">
        <v>67</v>
      </c>
      <c r="AD4" s="48" t="s">
        <v>59</v>
      </c>
      <c r="AE4" s="48" t="s">
        <v>67</v>
      </c>
      <c r="AF4" s="48" t="s">
        <v>59</v>
      </c>
      <c r="AG4" s="48" t="s">
        <v>67</v>
      </c>
      <c r="AH4" s="48" t="s">
        <v>59</v>
      </c>
      <c r="AI4" s="48" t="s">
        <v>67</v>
      </c>
      <c r="AJ4" s="117" t="s">
        <v>59</v>
      </c>
      <c r="AK4" s="117" t="s">
        <v>67</v>
      </c>
      <c r="AL4" s="117" t="s">
        <v>59</v>
      </c>
      <c r="AM4" s="117" t="s">
        <v>67</v>
      </c>
    </row>
    <row r="5" spans="1:39" x14ac:dyDescent="0.25">
      <c r="E5" t="s">
        <v>85</v>
      </c>
      <c r="F5" t="s">
        <v>43</v>
      </c>
      <c r="G5" t="s">
        <v>46</v>
      </c>
      <c r="H5" t="s">
        <v>45</v>
      </c>
      <c r="L5" t="s">
        <v>48</v>
      </c>
      <c r="M5" t="s">
        <v>49</v>
      </c>
      <c r="N5" t="s">
        <v>48</v>
      </c>
      <c r="Q5" t="s">
        <v>17</v>
      </c>
    </row>
    <row r="6" spans="1:39" x14ac:dyDescent="0.25">
      <c r="A6" t="e">
        <f>(L6*J6/Conc!$D$3)/(N6*'Cat Batch'!$W$3*'Cat Batch'!#REF!)</f>
        <v>#REF!</v>
      </c>
      <c r="B6">
        <v>1</v>
      </c>
      <c r="C6" s="47">
        <v>43243</v>
      </c>
      <c r="D6" t="s">
        <v>40</v>
      </c>
      <c r="E6">
        <v>4.5</v>
      </c>
      <c r="F6">
        <v>50</v>
      </c>
      <c r="G6">
        <v>204</v>
      </c>
      <c r="H6">
        <v>43.5</v>
      </c>
      <c r="I6" t="s">
        <v>1</v>
      </c>
      <c r="J6" s="80">
        <v>5.1200000000000002E-2</v>
      </c>
      <c r="K6" t="s">
        <v>41</v>
      </c>
      <c r="L6" s="127">
        <v>29.694099999999999</v>
      </c>
      <c r="M6">
        <v>1</v>
      </c>
      <c r="N6" s="127">
        <v>0.32200000000000001</v>
      </c>
      <c r="O6">
        <f>HLOOKUP($B6,Feed!$EQ$6:$ET$10,4,FALSE)</f>
        <v>14626.2</v>
      </c>
      <c r="P6">
        <f>HLOOKUP($B6,Feed!$EQ$6:$ET$10,5,FALSE)</f>
        <v>873874.8</v>
      </c>
      <c r="Q6">
        <v>35</v>
      </c>
      <c r="R6">
        <v>0.94640162575001952</v>
      </c>
      <c r="S6">
        <v>-14.113528367292652</v>
      </c>
      <c r="T6">
        <v>0.8224657584995011</v>
      </c>
      <c r="U6">
        <v>-12.591416788720679</v>
      </c>
      <c r="V6">
        <v>0.82353563337246094</v>
      </c>
      <c r="W6">
        <v>-12.371323009348593</v>
      </c>
      <c r="X6">
        <v>1.0526302205765659</v>
      </c>
      <c r="Y6">
        <v>-15.248152229266687</v>
      </c>
      <c r="Z6">
        <v>0.89710340848628145</v>
      </c>
      <c r="AA6">
        <v>-12.844698881454041</v>
      </c>
      <c r="AB6">
        <v>0.86585405746828747</v>
      </c>
      <c r="AC6">
        <v>-11.960107786824848</v>
      </c>
      <c r="AD6">
        <v>0.89449517190550454</v>
      </c>
      <c r="AE6">
        <v>-13.203947767837821</v>
      </c>
      <c r="AF6">
        <v>0.86849840509564669</v>
      </c>
      <c r="AG6">
        <v>-11.980924558439202</v>
      </c>
      <c r="AH6">
        <v>0.75512533187687125</v>
      </c>
      <c r="AI6">
        <v>-9.3842714181314406</v>
      </c>
      <c r="AJ6">
        <v>0.93839834224002072</v>
      </c>
      <c r="AK6">
        <v>-13.30716933470233</v>
      </c>
      <c r="AL6">
        <v>0.91242451025937887</v>
      </c>
      <c r="AM6">
        <v>-11.99604773314727</v>
      </c>
    </row>
    <row r="7" spans="1:39" x14ac:dyDescent="0.25">
      <c r="A7" t="e">
        <f>(L7*J7/Conc!$D$3)/(N7*'Cat Batch'!$W$3*'Cat Batch'!#REF!)</f>
        <v>#REF!</v>
      </c>
      <c r="B7" s="102">
        <v>2</v>
      </c>
      <c r="C7" s="101">
        <v>43244</v>
      </c>
      <c r="D7" s="102" t="s">
        <v>93</v>
      </c>
      <c r="E7" s="102">
        <v>4.4000000000000004</v>
      </c>
      <c r="F7" s="102">
        <v>50</v>
      </c>
      <c r="G7" s="102">
        <v>200</v>
      </c>
      <c r="H7" s="102">
        <v>40</v>
      </c>
      <c r="I7" s="102" t="s">
        <v>1</v>
      </c>
      <c r="J7" s="90">
        <v>5.0599999999999999E-2</v>
      </c>
      <c r="K7" s="102" t="s">
        <v>41</v>
      </c>
      <c r="L7" s="128">
        <v>29.526399999999999</v>
      </c>
      <c r="M7" s="102">
        <v>1</v>
      </c>
      <c r="N7" s="128">
        <v>0.32250000000000001</v>
      </c>
      <c r="O7" s="102">
        <f>HLOOKUP($B7,Feed!$EQ$6:$ET$10,4,FALSE)</f>
        <v>14650.4</v>
      </c>
      <c r="P7" s="102">
        <f>HLOOKUP($B7,Feed!$EQ$6:$ET$10,5,FALSE)</f>
        <v>865421.4</v>
      </c>
      <c r="Q7" s="102">
        <v>35</v>
      </c>
      <c r="R7">
        <v>0.94640162575001952</v>
      </c>
      <c r="S7">
        <v>-14.113528367292652</v>
      </c>
      <c r="T7">
        <v>0.8224657584995011</v>
      </c>
      <c r="U7">
        <v>-12.591416788720679</v>
      </c>
      <c r="V7">
        <v>0.82353563337246094</v>
      </c>
      <c r="W7">
        <v>-12.371323009348593</v>
      </c>
      <c r="X7">
        <v>1.0526302205765659</v>
      </c>
      <c r="Y7">
        <v>-15.248152229266687</v>
      </c>
      <c r="Z7">
        <v>0.89710340848628145</v>
      </c>
      <c r="AA7">
        <v>-12.844698881454041</v>
      </c>
      <c r="AB7">
        <v>0.86585405746828747</v>
      </c>
      <c r="AC7">
        <v>-11.960107786824848</v>
      </c>
      <c r="AD7">
        <v>0.89449517190550454</v>
      </c>
      <c r="AE7">
        <v>-13.203947767837821</v>
      </c>
      <c r="AF7">
        <v>0.86849840509564669</v>
      </c>
      <c r="AG7">
        <v>-11.980924558439202</v>
      </c>
      <c r="AH7">
        <v>0.75512533187687125</v>
      </c>
      <c r="AI7">
        <v>-9.3842714181314406</v>
      </c>
      <c r="AJ7">
        <v>0.93839834224002072</v>
      </c>
      <c r="AK7">
        <v>-13.30716933470233</v>
      </c>
      <c r="AL7">
        <v>0.91242451025937887</v>
      </c>
      <c r="AM7">
        <v>-11.99604773314727</v>
      </c>
    </row>
    <row r="8" spans="1:39" x14ac:dyDescent="0.25">
      <c r="A8" t="e">
        <f>(L8*J8/Conc!$D$3)/(N8*'Cat Batch'!$W$3*'Cat Batch'!#REF!)</f>
        <v>#REF!</v>
      </c>
      <c r="B8" s="102">
        <v>3</v>
      </c>
      <c r="C8" s="101">
        <v>43245</v>
      </c>
      <c r="D8" s="102" t="s">
        <v>98</v>
      </c>
      <c r="E8" s="102">
        <v>4.5</v>
      </c>
      <c r="F8" s="102">
        <v>50</v>
      </c>
      <c r="G8" s="102">
        <v>202</v>
      </c>
      <c r="H8" s="102">
        <v>42</v>
      </c>
      <c r="I8" s="102" t="s">
        <v>1</v>
      </c>
      <c r="J8" s="90">
        <v>4.9930000000000002E-2</v>
      </c>
      <c r="K8" s="102" t="s">
        <v>41</v>
      </c>
      <c r="L8" s="128">
        <v>29.326499999999999</v>
      </c>
      <c r="M8" s="102">
        <v>1</v>
      </c>
      <c r="N8" s="128">
        <v>0.32150000000000001</v>
      </c>
      <c r="O8" s="102">
        <f>HLOOKUP($B8,Feed!$EQ$6:$ET$10,4,FALSE)</f>
        <v>14359</v>
      </c>
      <c r="P8" s="102">
        <v>850288.8</v>
      </c>
      <c r="Q8" s="102">
        <v>35</v>
      </c>
      <c r="R8">
        <v>0.94640162575001952</v>
      </c>
      <c r="S8">
        <v>-14.113528367292652</v>
      </c>
      <c r="T8">
        <v>0.8224657584995011</v>
      </c>
      <c r="U8">
        <v>-12.591416788720679</v>
      </c>
      <c r="V8">
        <v>0.82353563337246094</v>
      </c>
      <c r="W8">
        <v>-12.371323009348593</v>
      </c>
      <c r="X8">
        <v>1.0526302205765659</v>
      </c>
      <c r="Y8">
        <v>-15.248152229266687</v>
      </c>
      <c r="Z8">
        <v>0.89710340848628145</v>
      </c>
      <c r="AA8">
        <v>-12.844698881454041</v>
      </c>
      <c r="AB8">
        <v>0.86585405746828747</v>
      </c>
      <c r="AC8">
        <v>-11.960107786824848</v>
      </c>
      <c r="AD8">
        <v>0.89449517190550454</v>
      </c>
      <c r="AE8">
        <v>-13.203947767837821</v>
      </c>
      <c r="AF8">
        <v>0.86849840509564669</v>
      </c>
      <c r="AG8">
        <v>-11.980924558439202</v>
      </c>
      <c r="AH8">
        <v>0.75512533187687125</v>
      </c>
      <c r="AI8">
        <v>-9.3842714181314406</v>
      </c>
      <c r="AJ8">
        <v>0.93839834224002072</v>
      </c>
      <c r="AK8">
        <v>-13.30716933470233</v>
      </c>
      <c r="AL8">
        <v>0.91242451025937887</v>
      </c>
      <c r="AM8">
        <v>-11.99604773314727</v>
      </c>
    </row>
    <row r="9" spans="1:39" x14ac:dyDescent="0.25">
      <c r="A9" t="e">
        <f>(L9*J9/Conc!$D$3)/(N9*'Cat Batch'!$W$3*'Cat Batch'!#REF!)</f>
        <v>#REF!</v>
      </c>
      <c r="B9" s="20">
        <v>4</v>
      </c>
      <c r="C9" s="101">
        <v>43264</v>
      </c>
      <c r="D9" t="s">
        <v>111</v>
      </c>
      <c r="E9">
        <v>24</v>
      </c>
      <c r="F9">
        <v>50</v>
      </c>
      <c r="G9">
        <v>200</v>
      </c>
      <c r="H9">
        <v>40.5</v>
      </c>
      <c r="I9" t="s">
        <v>1</v>
      </c>
      <c r="J9" s="120">
        <v>5.0250000000000003E-2</v>
      </c>
      <c r="K9" t="s">
        <v>41</v>
      </c>
      <c r="L9" s="127">
        <v>29.499199999999998</v>
      </c>
      <c r="M9">
        <v>1</v>
      </c>
      <c r="N9" s="127">
        <v>0.32290000000000002</v>
      </c>
      <c r="O9">
        <v>13934.5</v>
      </c>
      <c r="P9">
        <v>828327.6</v>
      </c>
      <c r="Q9">
        <v>35</v>
      </c>
      <c r="R9">
        <v>0.94640162575001952</v>
      </c>
      <c r="S9">
        <v>-14.113528367292652</v>
      </c>
      <c r="T9">
        <v>0.8224657584995011</v>
      </c>
      <c r="U9">
        <v>-12.591416788720679</v>
      </c>
      <c r="V9">
        <v>0.82353563337246094</v>
      </c>
      <c r="W9">
        <v>-12.371323009348593</v>
      </c>
      <c r="X9">
        <v>1.0526302205765659</v>
      </c>
      <c r="Y9">
        <v>-15.248152229266687</v>
      </c>
      <c r="Z9">
        <v>0.89710340848628145</v>
      </c>
      <c r="AA9">
        <v>-12.844698881454041</v>
      </c>
      <c r="AB9">
        <v>0.86585405746828747</v>
      </c>
      <c r="AC9">
        <v>-11.960107786824848</v>
      </c>
      <c r="AD9">
        <v>0.89449517190550454</v>
      </c>
      <c r="AE9">
        <v>-13.203947767837821</v>
      </c>
      <c r="AF9">
        <v>0.86849840509564669</v>
      </c>
      <c r="AG9">
        <v>-11.980924558439202</v>
      </c>
      <c r="AH9">
        <v>0.75512533187687125</v>
      </c>
      <c r="AI9">
        <v>-9.3842714181314406</v>
      </c>
      <c r="AJ9">
        <v>0.93839834224002072</v>
      </c>
      <c r="AK9">
        <v>-13.30716933470233</v>
      </c>
      <c r="AL9">
        <v>0.91242451025937887</v>
      </c>
      <c r="AM9">
        <v>-11.99604773314727</v>
      </c>
    </row>
    <row r="10" spans="1:39" x14ac:dyDescent="0.25">
      <c r="A10" t="e">
        <f>(L10*J10/Conc!$D$3)/(N10*'Cat Batch'!$W$3*'Cat Batch'!#REF!)</f>
        <v>#REF!</v>
      </c>
      <c r="B10" s="20">
        <v>5</v>
      </c>
      <c r="C10" s="101">
        <v>43259</v>
      </c>
      <c r="D10" t="s">
        <v>113</v>
      </c>
      <c r="E10">
        <v>4.5</v>
      </c>
      <c r="F10">
        <v>50</v>
      </c>
      <c r="G10">
        <v>195</v>
      </c>
      <c r="H10">
        <v>38</v>
      </c>
      <c r="J10" s="120"/>
      <c r="K10" t="s">
        <v>41</v>
      </c>
      <c r="L10" s="127">
        <v>29.545400000000001</v>
      </c>
      <c r="M10">
        <v>1</v>
      </c>
      <c r="N10" s="127"/>
      <c r="Q10">
        <v>35</v>
      </c>
      <c r="R10">
        <v>0.94640162575001952</v>
      </c>
      <c r="S10">
        <v>-14.113528367292652</v>
      </c>
      <c r="T10">
        <v>0.8224657584995011</v>
      </c>
      <c r="U10">
        <v>-12.591416788720679</v>
      </c>
      <c r="V10">
        <v>0.82353563337246094</v>
      </c>
      <c r="W10">
        <v>-12.371323009348593</v>
      </c>
      <c r="X10">
        <v>1.0526302205765659</v>
      </c>
      <c r="Y10">
        <v>-15.248152229266687</v>
      </c>
      <c r="Z10">
        <v>0.89710340848628145</v>
      </c>
      <c r="AA10">
        <v>-12.844698881454041</v>
      </c>
      <c r="AB10">
        <v>0.86585405746828747</v>
      </c>
      <c r="AC10">
        <v>-11.960107786824848</v>
      </c>
      <c r="AD10">
        <v>0.89449517190550454</v>
      </c>
      <c r="AE10">
        <v>-13.203947767837821</v>
      </c>
      <c r="AF10">
        <v>0.86849840509564702</v>
      </c>
      <c r="AG10">
        <v>-11.980924558439202</v>
      </c>
      <c r="AH10">
        <v>0.75512533187687125</v>
      </c>
      <c r="AI10">
        <v>-9.3842714181314406</v>
      </c>
      <c r="AJ10">
        <v>0.93839834224002072</v>
      </c>
      <c r="AK10">
        <v>-13.30716933470233</v>
      </c>
      <c r="AL10">
        <v>0.91242451025937887</v>
      </c>
      <c r="AM10">
        <v>-11.99604773314727</v>
      </c>
    </row>
    <row r="11" spans="1:39" x14ac:dyDescent="0.25">
      <c r="A11" t="e">
        <f>(L11*J11/Conc!$D$3)/(N11*'Cat Batch'!$W$3*'Cat Batch'!#REF!)</f>
        <v>#REF!</v>
      </c>
      <c r="B11" s="20">
        <v>6</v>
      </c>
      <c r="C11" s="101">
        <v>43270</v>
      </c>
      <c r="D11" t="s">
        <v>114</v>
      </c>
      <c r="E11">
        <v>18</v>
      </c>
      <c r="F11">
        <v>50</v>
      </c>
      <c r="G11">
        <v>200</v>
      </c>
      <c r="H11">
        <v>48</v>
      </c>
      <c r="I11" t="s">
        <v>1</v>
      </c>
      <c r="J11" s="120">
        <v>5.0520000000000002E-2</v>
      </c>
      <c r="K11" t="s">
        <v>41</v>
      </c>
      <c r="L11" s="127">
        <v>29.695799999999998</v>
      </c>
      <c r="M11">
        <v>1</v>
      </c>
      <c r="N11" s="127">
        <v>0.32169999999999999</v>
      </c>
      <c r="O11">
        <v>13699.2</v>
      </c>
      <c r="P11">
        <v>824530</v>
      </c>
      <c r="Q11">
        <v>35</v>
      </c>
      <c r="R11">
        <v>0.94640162575001952</v>
      </c>
      <c r="S11">
        <v>-14.113528367292652</v>
      </c>
      <c r="T11">
        <v>0.8224657584995011</v>
      </c>
      <c r="U11">
        <v>-12.591416788720679</v>
      </c>
      <c r="V11">
        <v>0.82353563337246094</v>
      </c>
      <c r="W11">
        <v>-12.371323009348593</v>
      </c>
      <c r="X11">
        <v>1.0526302205765659</v>
      </c>
      <c r="Y11">
        <v>-15.248152229266687</v>
      </c>
      <c r="Z11">
        <v>0.89710340848628145</v>
      </c>
      <c r="AA11">
        <v>-12.844698881454041</v>
      </c>
      <c r="AB11">
        <v>0.86585405746828747</v>
      </c>
      <c r="AC11">
        <v>-11.960107786824848</v>
      </c>
      <c r="AD11">
        <v>0.89449517190550454</v>
      </c>
      <c r="AE11">
        <v>-13.203947767837821</v>
      </c>
      <c r="AF11">
        <v>0.86849840509564702</v>
      </c>
      <c r="AG11">
        <v>-11.980924558439202</v>
      </c>
      <c r="AH11">
        <v>0.75512533187687125</v>
      </c>
      <c r="AI11">
        <v>-9.3842714181314406</v>
      </c>
      <c r="AJ11">
        <v>0.93839834224002072</v>
      </c>
      <c r="AK11">
        <v>-13.30716933470233</v>
      </c>
      <c r="AL11">
        <v>0.91242451025937887</v>
      </c>
      <c r="AM11">
        <v>-11.99604773314727</v>
      </c>
    </row>
    <row r="12" spans="1:39" x14ac:dyDescent="0.25">
      <c r="A12" t="e">
        <f>(L12*J12/Conc!$D$3)/(N12*'Cat Batch'!$W$3*'Cat Batch'!#REF!)</f>
        <v>#REF!</v>
      </c>
      <c r="B12" s="20">
        <v>7</v>
      </c>
      <c r="C12" s="101">
        <v>43273</v>
      </c>
      <c r="D12" t="s">
        <v>116</v>
      </c>
      <c r="E12">
        <v>30</v>
      </c>
      <c r="F12">
        <v>50</v>
      </c>
      <c r="G12">
        <v>200</v>
      </c>
      <c r="H12">
        <v>44</v>
      </c>
      <c r="I12" t="s">
        <v>1</v>
      </c>
      <c r="J12" s="120">
        <v>5.0389999999999997E-2</v>
      </c>
      <c r="K12" t="s">
        <v>41</v>
      </c>
      <c r="L12" s="127">
        <v>29.7971</v>
      </c>
      <c r="M12">
        <v>1</v>
      </c>
      <c r="N12" s="127">
        <v>0.32250000000000001</v>
      </c>
      <c r="O12">
        <v>13857.6</v>
      </c>
      <c r="P12">
        <v>836023.4</v>
      </c>
      <c r="Q12">
        <v>35</v>
      </c>
      <c r="R12">
        <v>0.94640162575001952</v>
      </c>
      <c r="S12">
        <v>-14.113528367292652</v>
      </c>
      <c r="T12">
        <v>0.8224657584995011</v>
      </c>
      <c r="U12">
        <v>-12.591416788720679</v>
      </c>
      <c r="V12">
        <v>0.82353563337246094</v>
      </c>
      <c r="W12">
        <v>-12.371323009348593</v>
      </c>
      <c r="X12">
        <v>1.0526302205765659</v>
      </c>
      <c r="Y12">
        <v>-15.248152229266687</v>
      </c>
      <c r="Z12">
        <v>0.89710340848628145</v>
      </c>
      <c r="AA12">
        <v>-12.844698881454041</v>
      </c>
      <c r="AB12">
        <v>0.86585405746828747</v>
      </c>
      <c r="AC12">
        <v>-11.960107786824848</v>
      </c>
      <c r="AD12">
        <v>0.89449517190550454</v>
      </c>
      <c r="AE12">
        <v>-13.203947767837821</v>
      </c>
      <c r="AF12">
        <v>0.86849840509564702</v>
      </c>
      <c r="AG12">
        <v>-11.980924558439202</v>
      </c>
      <c r="AH12">
        <v>0.75512533187687125</v>
      </c>
      <c r="AI12">
        <v>-9.3842714181314406</v>
      </c>
      <c r="AJ12">
        <v>0.93839834224002072</v>
      </c>
      <c r="AK12">
        <v>-13.30716933470233</v>
      </c>
      <c r="AL12">
        <v>0.91242451025937887</v>
      </c>
      <c r="AM12">
        <v>-11.99604773314727</v>
      </c>
    </row>
    <row r="13" spans="1:39" x14ac:dyDescent="0.25">
      <c r="A13" t="e">
        <f>(L13*J13/Conc!$D$3)/(N13*'Cat Batch'!$W$3*'Cat Batch'!#REF!)</f>
        <v>#REF!</v>
      </c>
      <c r="B13" s="20">
        <v>8</v>
      </c>
      <c r="C13" s="101">
        <v>43277</v>
      </c>
      <c r="D13" t="s">
        <v>119</v>
      </c>
      <c r="E13">
        <v>2</v>
      </c>
      <c r="F13">
        <v>50</v>
      </c>
      <c r="G13">
        <v>200</v>
      </c>
      <c r="H13">
        <v>45.5</v>
      </c>
      <c r="I13" t="s">
        <v>1</v>
      </c>
      <c r="J13" s="120">
        <v>5.0492000000000002E-2</v>
      </c>
      <c r="K13" t="s">
        <v>41</v>
      </c>
      <c r="L13" s="127">
        <v>29.701000000000001</v>
      </c>
      <c r="M13">
        <v>1</v>
      </c>
      <c r="N13" s="127">
        <v>0.32119999999999999</v>
      </c>
      <c r="O13">
        <v>13966</v>
      </c>
      <c r="P13">
        <v>885865</v>
      </c>
      <c r="Q13">
        <v>35</v>
      </c>
      <c r="R13">
        <v>0.94640162575001952</v>
      </c>
      <c r="S13">
        <v>-14.113528367292652</v>
      </c>
      <c r="T13">
        <v>0.8224657584995011</v>
      </c>
      <c r="U13">
        <v>-12.591416788720679</v>
      </c>
      <c r="V13">
        <v>0.82353563337246094</v>
      </c>
      <c r="W13">
        <v>-12.371323009348593</v>
      </c>
      <c r="X13">
        <v>1.0526302205765659</v>
      </c>
      <c r="Y13">
        <v>-15.248152229266687</v>
      </c>
      <c r="Z13">
        <v>0.89710340848628145</v>
      </c>
      <c r="AA13">
        <v>-12.844698881454041</v>
      </c>
      <c r="AB13">
        <v>0.86585405746828747</v>
      </c>
      <c r="AC13">
        <v>-11.960107786824848</v>
      </c>
      <c r="AD13">
        <v>0.89449517190550454</v>
      </c>
      <c r="AE13">
        <v>-13.203947767837821</v>
      </c>
      <c r="AF13">
        <v>0.86849840509564702</v>
      </c>
      <c r="AG13">
        <v>-11.980924558439202</v>
      </c>
      <c r="AH13">
        <v>0.75512533187687125</v>
      </c>
      <c r="AI13">
        <v>-9.3842714181314406</v>
      </c>
      <c r="AJ13">
        <v>0.93839834224002072</v>
      </c>
      <c r="AK13">
        <v>-13.30716933470233</v>
      </c>
      <c r="AL13">
        <v>0.91242451025937887</v>
      </c>
      <c r="AM13">
        <v>-11.99604773314727</v>
      </c>
    </row>
    <row r="14" spans="1:39" x14ac:dyDescent="0.25">
      <c r="A14" t="e">
        <f>(L14*J14/Conc!$D$3)/(N14*'Cat Batch'!$W$3*'Cat Batch'!#REF!)</f>
        <v>#REF!</v>
      </c>
      <c r="B14" s="20">
        <v>9</v>
      </c>
      <c r="C14" s="101">
        <v>43278</v>
      </c>
      <c r="D14" t="s">
        <v>120</v>
      </c>
      <c r="E14">
        <v>8</v>
      </c>
      <c r="F14">
        <v>50</v>
      </c>
      <c r="G14">
        <v>200</v>
      </c>
      <c r="H14">
        <v>46</v>
      </c>
      <c r="I14" t="s">
        <v>1</v>
      </c>
      <c r="J14" s="120">
        <v>4.9958000000000002E-2</v>
      </c>
      <c r="K14" t="s">
        <v>41</v>
      </c>
      <c r="L14" s="127">
        <v>29.705200000000001</v>
      </c>
      <c r="M14">
        <v>1</v>
      </c>
      <c r="N14" s="127">
        <v>0.3201</v>
      </c>
      <c r="O14">
        <v>13884.2</v>
      </c>
      <c r="P14">
        <v>957842</v>
      </c>
      <c r="Q14">
        <v>35</v>
      </c>
      <c r="R14">
        <v>0.94640162575001952</v>
      </c>
      <c r="S14">
        <v>-14.113528367292652</v>
      </c>
      <c r="T14">
        <v>0.8224657584995011</v>
      </c>
      <c r="U14">
        <v>-12.591416788720679</v>
      </c>
      <c r="V14">
        <v>0.82353563337246094</v>
      </c>
      <c r="W14">
        <v>-12.371323009348593</v>
      </c>
      <c r="X14">
        <v>1.0526302205765659</v>
      </c>
      <c r="Y14">
        <v>-15.248152229266687</v>
      </c>
      <c r="Z14">
        <v>0.89710340848628145</v>
      </c>
      <c r="AA14">
        <v>-12.844698881454041</v>
      </c>
      <c r="AB14">
        <v>0.86585405746828747</v>
      </c>
      <c r="AC14">
        <v>-11.960107786824848</v>
      </c>
      <c r="AD14">
        <v>0.89449517190550454</v>
      </c>
      <c r="AE14">
        <v>-13.203947767837821</v>
      </c>
      <c r="AF14">
        <v>0.86849840509564702</v>
      </c>
      <c r="AG14">
        <v>-11.980924558439202</v>
      </c>
      <c r="AH14">
        <v>0.75512533187687125</v>
      </c>
      <c r="AI14">
        <v>-9.3842714181314406</v>
      </c>
      <c r="AJ14">
        <v>0.93839834224002072</v>
      </c>
      <c r="AK14">
        <v>-13.30716933470233</v>
      </c>
      <c r="AL14">
        <v>0.91242451025937887</v>
      </c>
      <c r="AM14">
        <v>-11.99604773314727</v>
      </c>
    </row>
    <row r="15" spans="1:39" x14ac:dyDescent="0.25">
      <c r="A15" t="e">
        <f>(L15*J15/Conc!$D$3)/(N15*'Cat Batch'!$W$3*'Cat Batch'!#REF!)</f>
        <v>#REF!</v>
      </c>
      <c r="B15" s="20">
        <v>10</v>
      </c>
      <c r="C15" s="101">
        <v>43286</v>
      </c>
      <c r="D15" t="s">
        <v>128</v>
      </c>
      <c r="E15">
        <v>0</v>
      </c>
      <c r="F15">
        <v>300</v>
      </c>
      <c r="G15">
        <v>200</v>
      </c>
      <c r="H15">
        <v>40</v>
      </c>
      <c r="I15" t="s">
        <v>1</v>
      </c>
      <c r="J15" s="120">
        <v>0.05</v>
      </c>
      <c r="K15" t="s">
        <v>41</v>
      </c>
      <c r="L15" s="127">
        <v>133.84139999999999</v>
      </c>
      <c r="M15">
        <v>1</v>
      </c>
      <c r="N15" s="127">
        <v>1.4842</v>
      </c>
      <c r="O15">
        <v>14243.4</v>
      </c>
      <c r="P15">
        <v>835016.8</v>
      </c>
      <c r="Q15">
        <v>35</v>
      </c>
      <c r="R15">
        <v>0.94640162575001952</v>
      </c>
      <c r="S15">
        <v>-14.113528367292652</v>
      </c>
      <c r="T15">
        <v>0.8224657584995011</v>
      </c>
      <c r="U15">
        <v>-12.591416788720679</v>
      </c>
      <c r="V15">
        <v>0.82353563337246094</v>
      </c>
      <c r="W15">
        <v>-12.371323009348593</v>
      </c>
      <c r="X15">
        <v>1.0526302205765659</v>
      </c>
      <c r="Y15">
        <v>-15.248152229266687</v>
      </c>
      <c r="Z15">
        <v>0.89710340848628145</v>
      </c>
      <c r="AA15">
        <v>-12.844698881454041</v>
      </c>
      <c r="AB15">
        <v>0.86585405746828747</v>
      </c>
      <c r="AC15">
        <v>-11.960107786824848</v>
      </c>
      <c r="AD15">
        <v>0.89449517190550454</v>
      </c>
      <c r="AE15">
        <v>-13.203947767837821</v>
      </c>
      <c r="AF15">
        <v>0.86849840509564702</v>
      </c>
      <c r="AG15">
        <v>-11.980924558439202</v>
      </c>
      <c r="AH15">
        <v>0.75512533187687125</v>
      </c>
      <c r="AI15">
        <v>-9.3842714181314406</v>
      </c>
      <c r="AJ15">
        <v>0.93839834224002072</v>
      </c>
      <c r="AK15">
        <v>-13.30716933470233</v>
      </c>
      <c r="AL15">
        <v>0.91242451025937887</v>
      </c>
      <c r="AM15">
        <v>-11.99604773314727</v>
      </c>
    </row>
    <row r="16" spans="1:39" x14ac:dyDescent="0.25">
      <c r="A16" t="e">
        <f>(L16*J16/Conc!$D$3)/(N16*'Cat Batch'!$W$3*'Cat Batch'!#REF!)</f>
        <v>#REF!</v>
      </c>
      <c r="B16" s="20">
        <v>11</v>
      </c>
      <c r="C16" s="101">
        <v>43286</v>
      </c>
      <c r="D16" t="s">
        <v>129</v>
      </c>
      <c r="E16">
        <v>2</v>
      </c>
      <c r="F16">
        <v>300</v>
      </c>
      <c r="G16">
        <v>200</v>
      </c>
      <c r="H16" s="45">
        <v>39.5</v>
      </c>
      <c r="I16" t="s">
        <v>1</v>
      </c>
      <c r="J16" s="120">
        <v>5.0042000000000003E-2</v>
      </c>
      <c r="K16" t="s">
        <v>41</v>
      </c>
      <c r="L16" s="127">
        <v>133.84139999999999</v>
      </c>
      <c r="M16">
        <v>1</v>
      </c>
      <c r="N16" s="127">
        <v>1.4842</v>
      </c>
      <c r="O16">
        <v>14243.4</v>
      </c>
      <c r="P16">
        <v>835016.8</v>
      </c>
      <c r="Q16">
        <v>35</v>
      </c>
      <c r="R16">
        <v>0.94640162575001996</v>
      </c>
      <c r="S16">
        <v>-14.1135283672927</v>
      </c>
      <c r="T16">
        <v>0.82246575849950099</v>
      </c>
      <c r="U16">
        <v>-12.5914167887207</v>
      </c>
      <c r="V16">
        <v>0.82353563337246105</v>
      </c>
      <c r="W16">
        <v>-12.3713230093486</v>
      </c>
      <c r="X16">
        <v>1.0526302205765701</v>
      </c>
      <c r="Y16">
        <v>-15.248152229266701</v>
      </c>
      <c r="Z16">
        <v>0.89710340848628101</v>
      </c>
      <c r="AA16">
        <v>-12.844698881454001</v>
      </c>
      <c r="AB16">
        <v>0.86585405746828703</v>
      </c>
      <c r="AC16">
        <v>-11.9601077868248</v>
      </c>
      <c r="AD16">
        <v>0.89449517190550498</v>
      </c>
      <c r="AE16">
        <v>-13.2039477678378</v>
      </c>
      <c r="AF16">
        <v>0.86849840509564702</v>
      </c>
      <c r="AG16">
        <v>-11.980924558439201</v>
      </c>
      <c r="AH16">
        <v>0.75512533187687103</v>
      </c>
      <c r="AI16">
        <v>-9.3842714181314406</v>
      </c>
      <c r="AJ16">
        <v>0.93839834224002106</v>
      </c>
      <c r="AK16">
        <v>-13.3071693347023</v>
      </c>
      <c r="AL16">
        <v>0.91242451025937898</v>
      </c>
      <c r="AM16">
        <v>-11.9960477331473</v>
      </c>
    </row>
    <row r="17" spans="1:39" x14ac:dyDescent="0.25">
      <c r="A17" t="e">
        <f>(L17*J17/Conc!$D$3)/(N17*'Cat Batch'!$W$3*'Cat Batch'!#REF!)</f>
        <v>#REF!</v>
      </c>
      <c r="B17" s="20">
        <v>12</v>
      </c>
      <c r="C17" s="101">
        <v>43286</v>
      </c>
      <c r="D17" t="s">
        <v>130</v>
      </c>
      <c r="E17">
        <v>4</v>
      </c>
      <c r="F17">
        <v>300</v>
      </c>
      <c r="G17">
        <v>200</v>
      </c>
      <c r="H17" s="45">
        <v>39</v>
      </c>
      <c r="I17" t="s">
        <v>1</v>
      </c>
      <c r="J17" s="120">
        <v>5.0083999999999997E-2</v>
      </c>
      <c r="K17" t="s">
        <v>41</v>
      </c>
      <c r="L17" s="127">
        <v>133.84139999999999</v>
      </c>
      <c r="M17">
        <v>1</v>
      </c>
      <c r="N17" s="127">
        <v>1.4842</v>
      </c>
      <c r="O17">
        <v>14243.4</v>
      </c>
      <c r="P17">
        <v>835016.8</v>
      </c>
      <c r="Q17">
        <v>35</v>
      </c>
      <c r="R17">
        <v>0.94640162575001996</v>
      </c>
      <c r="S17">
        <v>-14.1135283672927</v>
      </c>
      <c r="T17">
        <v>0.82246575849950099</v>
      </c>
      <c r="U17">
        <v>-12.5914167887207</v>
      </c>
      <c r="V17">
        <v>0.82353563337246105</v>
      </c>
      <c r="W17">
        <v>-12.3713230093486</v>
      </c>
      <c r="X17">
        <v>1.0526302205765701</v>
      </c>
      <c r="Y17">
        <v>-15.248152229266701</v>
      </c>
      <c r="Z17">
        <v>0.89710340848628101</v>
      </c>
      <c r="AA17">
        <v>-12.844698881454001</v>
      </c>
      <c r="AB17">
        <v>0.86585405746828703</v>
      </c>
      <c r="AC17">
        <v>-11.9601077868248</v>
      </c>
      <c r="AD17">
        <v>0.89449517190550498</v>
      </c>
      <c r="AE17">
        <v>-13.2039477678378</v>
      </c>
      <c r="AF17">
        <v>0.86849840509564702</v>
      </c>
      <c r="AG17">
        <v>-11.980924558439201</v>
      </c>
      <c r="AH17">
        <v>0.75512533187687103</v>
      </c>
      <c r="AI17">
        <v>-9.3842714181314406</v>
      </c>
      <c r="AJ17">
        <v>0.93839834224002106</v>
      </c>
      <c r="AK17">
        <v>-13.3071693347023</v>
      </c>
      <c r="AL17">
        <v>0.91242451025937898</v>
      </c>
      <c r="AM17">
        <v>-11.9960477331473</v>
      </c>
    </row>
    <row r="18" spans="1:39" x14ac:dyDescent="0.25">
      <c r="A18" t="e">
        <f>(L18*J18/Conc!$D$3)/(N18*'Cat Batch'!$W$3*'Cat Batch'!#REF!)</f>
        <v>#REF!</v>
      </c>
      <c r="B18" s="20">
        <v>13</v>
      </c>
      <c r="C18" s="101">
        <v>43286</v>
      </c>
      <c r="D18" t="s">
        <v>131</v>
      </c>
      <c r="E18">
        <v>8</v>
      </c>
      <c r="F18">
        <v>300</v>
      </c>
      <c r="G18">
        <v>200</v>
      </c>
      <c r="H18" s="45">
        <v>35</v>
      </c>
      <c r="I18" t="s">
        <v>1</v>
      </c>
      <c r="J18" s="120">
        <v>5.0125999999999997E-2</v>
      </c>
      <c r="K18" t="s">
        <v>41</v>
      </c>
      <c r="L18" s="127">
        <v>133.84139999999999</v>
      </c>
      <c r="M18">
        <v>1</v>
      </c>
      <c r="N18" s="127">
        <v>1.4842</v>
      </c>
      <c r="O18">
        <v>14243.4</v>
      </c>
      <c r="P18">
        <v>835016.8</v>
      </c>
      <c r="Q18">
        <v>35</v>
      </c>
      <c r="R18">
        <v>0.94640162575001996</v>
      </c>
      <c r="S18">
        <v>-14.1135283672927</v>
      </c>
      <c r="T18">
        <v>0.82246575849950099</v>
      </c>
      <c r="U18">
        <v>-12.5914167887207</v>
      </c>
      <c r="V18">
        <v>0.82353563337246105</v>
      </c>
      <c r="W18">
        <v>-12.3713230093486</v>
      </c>
      <c r="X18">
        <v>1.0526302205765701</v>
      </c>
      <c r="Y18">
        <v>-15.248152229266701</v>
      </c>
      <c r="Z18">
        <v>0.89710340848628101</v>
      </c>
      <c r="AA18">
        <v>-12.844698881454001</v>
      </c>
      <c r="AB18">
        <v>0.86585405746828703</v>
      </c>
      <c r="AC18">
        <v>-11.9601077868248</v>
      </c>
      <c r="AD18">
        <v>0.89449517190550498</v>
      </c>
      <c r="AE18">
        <v>-13.2039477678378</v>
      </c>
      <c r="AF18">
        <v>0.86849840509564702</v>
      </c>
      <c r="AG18">
        <v>-11.980924558439201</v>
      </c>
      <c r="AH18">
        <v>0.75512533187687103</v>
      </c>
      <c r="AI18">
        <v>-9.3842714181314406</v>
      </c>
      <c r="AJ18">
        <v>0.93839834224002106</v>
      </c>
      <c r="AK18">
        <v>-13.3071693347023</v>
      </c>
      <c r="AL18">
        <v>0.91242451025937898</v>
      </c>
      <c r="AM18">
        <v>-11.9960477331473</v>
      </c>
    </row>
    <row r="19" spans="1:39" x14ac:dyDescent="0.25">
      <c r="A19" t="e">
        <f>(L19*J19/Conc!$D$3)/(N19*'Cat Batch'!$W$3*'Cat Batch'!#REF!)</f>
        <v>#REF!</v>
      </c>
      <c r="B19" s="20">
        <v>14</v>
      </c>
      <c r="C19" s="101">
        <v>43286</v>
      </c>
      <c r="D19" t="s">
        <v>132</v>
      </c>
      <c r="E19" s="45">
        <v>18</v>
      </c>
      <c r="F19">
        <v>300</v>
      </c>
      <c r="G19">
        <v>200</v>
      </c>
      <c r="H19" s="45">
        <v>31</v>
      </c>
      <c r="I19" t="s">
        <v>1</v>
      </c>
      <c r="J19" s="120">
        <v>5.0167999999999997E-2</v>
      </c>
      <c r="K19" t="s">
        <v>41</v>
      </c>
      <c r="L19" s="127">
        <v>133.84139999999999</v>
      </c>
      <c r="M19">
        <v>1</v>
      </c>
      <c r="N19" s="127">
        <v>1.4842</v>
      </c>
      <c r="O19">
        <v>14243.4</v>
      </c>
      <c r="P19">
        <v>835016.8</v>
      </c>
      <c r="Q19">
        <v>35</v>
      </c>
      <c r="R19">
        <v>0.94640162575001996</v>
      </c>
      <c r="S19">
        <v>-14.1135283672927</v>
      </c>
      <c r="T19">
        <v>0.82246575849950099</v>
      </c>
      <c r="U19">
        <v>-12.5914167887207</v>
      </c>
      <c r="V19">
        <v>0.82353563337246105</v>
      </c>
      <c r="W19">
        <v>-12.3713230093486</v>
      </c>
      <c r="X19">
        <v>1.0526302205765701</v>
      </c>
      <c r="Y19">
        <v>-15.248152229266701</v>
      </c>
      <c r="Z19">
        <v>0.89710340848628101</v>
      </c>
      <c r="AA19">
        <v>-12.844698881454001</v>
      </c>
      <c r="AB19">
        <v>0.86585405746828703</v>
      </c>
      <c r="AC19">
        <v>-11.9601077868248</v>
      </c>
      <c r="AD19">
        <v>0.89449517190550498</v>
      </c>
      <c r="AE19">
        <v>-13.2039477678378</v>
      </c>
      <c r="AF19">
        <v>0.86849840509564702</v>
      </c>
      <c r="AG19">
        <v>-11.980924558439201</v>
      </c>
      <c r="AH19">
        <v>0.75512533187687103</v>
      </c>
      <c r="AI19">
        <v>-9.3842714181314406</v>
      </c>
      <c r="AJ19">
        <v>0.93839834224002106</v>
      </c>
      <c r="AK19">
        <v>-13.3071693347023</v>
      </c>
      <c r="AL19">
        <v>0.91242451025937898</v>
      </c>
      <c r="AM19">
        <v>-11.9960477331473</v>
      </c>
    </row>
    <row r="20" spans="1:39" x14ac:dyDescent="0.25">
      <c r="A20" t="e">
        <f>(L20*J20/Conc!$D$3)/(N20*'Cat Batch'!$W$3*'Cat Batch'!#REF!)</f>
        <v>#REF!</v>
      </c>
      <c r="B20" s="20">
        <v>15</v>
      </c>
      <c r="C20" s="101">
        <v>43286</v>
      </c>
      <c r="D20" t="s">
        <v>133</v>
      </c>
      <c r="E20">
        <v>24</v>
      </c>
      <c r="F20">
        <v>300</v>
      </c>
      <c r="G20">
        <v>200</v>
      </c>
      <c r="H20" s="45">
        <v>30</v>
      </c>
      <c r="I20" t="s">
        <v>1</v>
      </c>
      <c r="J20" s="120">
        <v>5.0209999999999998E-2</v>
      </c>
      <c r="K20" t="s">
        <v>41</v>
      </c>
      <c r="L20" s="127">
        <v>133.84139999999999</v>
      </c>
      <c r="M20">
        <v>1</v>
      </c>
      <c r="N20" s="127">
        <v>1.4842</v>
      </c>
      <c r="O20">
        <v>14243.4</v>
      </c>
      <c r="P20">
        <v>835016.8</v>
      </c>
      <c r="Q20">
        <v>35</v>
      </c>
      <c r="R20">
        <v>0.94640162575001996</v>
      </c>
      <c r="S20">
        <v>-14.1135283672927</v>
      </c>
      <c r="T20">
        <v>0.82246575849950099</v>
      </c>
      <c r="U20">
        <v>-12.5914167887207</v>
      </c>
      <c r="V20">
        <v>0.82353563337246105</v>
      </c>
      <c r="W20">
        <v>-12.3713230093486</v>
      </c>
      <c r="X20">
        <v>1.0526302205765701</v>
      </c>
      <c r="Y20">
        <v>-15.248152229266701</v>
      </c>
      <c r="Z20">
        <v>0.89710340848628101</v>
      </c>
      <c r="AA20">
        <v>-12.844698881454001</v>
      </c>
      <c r="AB20">
        <v>0.86585405746828703</v>
      </c>
      <c r="AC20">
        <v>-11.9601077868248</v>
      </c>
      <c r="AD20">
        <v>0.89449517190550498</v>
      </c>
      <c r="AE20">
        <v>-13.2039477678378</v>
      </c>
      <c r="AF20">
        <v>0.86849840509564702</v>
      </c>
      <c r="AG20">
        <v>-11.980924558439201</v>
      </c>
      <c r="AH20">
        <v>0.75512533187687103</v>
      </c>
      <c r="AI20">
        <v>-9.3842714181314406</v>
      </c>
      <c r="AJ20">
        <v>0.93839834224002106</v>
      </c>
      <c r="AK20">
        <v>-13.3071693347023</v>
      </c>
      <c r="AL20">
        <v>0.91242451025937898</v>
      </c>
      <c r="AM20">
        <v>-11.9960477331473</v>
      </c>
    </row>
    <row r="21" spans="1:39" x14ac:dyDescent="0.25">
      <c r="A21" t="e">
        <f>(L21*J21/Conc!$D$3)/(N21*'Cat Batch'!$W$3*'Cat Batch'!#REF!)</f>
        <v>#REF!</v>
      </c>
      <c r="B21" s="20">
        <v>16</v>
      </c>
      <c r="C21" s="101">
        <v>43286</v>
      </c>
      <c r="D21" t="s">
        <v>134</v>
      </c>
      <c r="E21">
        <v>30</v>
      </c>
      <c r="F21">
        <v>300</v>
      </c>
      <c r="G21">
        <v>200</v>
      </c>
      <c r="H21" s="45">
        <v>28</v>
      </c>
      <c r="I21" t="s">
        <v>1</v>
      </c>
      <c r="J21" s="120">
        <v>5.0251999999999998E-2</v>
      </c>
      <c r="K21" t="s">
        <v>41</v>
      </c>
      <c r="L21" s="127">
        <v>133.84139999999999</v>
      </c>
      <c r="M21">
        <v>1</v>
      </c>
      <c r="N21" s="127">
        <v>1.4842</v>
      </c>
      <c r="O21">
        <v>14243.4</v>
      </c>
      <c r="P21">
        <v>835016.8</v>
      </c>
      <c r="Q21">
        <v>35</v>
      </c>
      <c r="R21">
        <v>0.94640162575001996</v>
      </c>
      <c r="S21">
        <v>-14.1135283672927</v>
      </c>
      <c r="T21">
        <v>0.82246575849950099</v>
      </c>
      <c r="U21">
        <v>-12.5914167887207</v>
      </c>
      <c r="V21">
        <v>0.82353563337246105</v>
      </c>
      <c r="W21">
        <v>-12.3713230093486</v>
      </c>
      <c r="X21">
        <v>1.0526302205765701</v>
      </c>
      <c r="Y21">
        <v>-15.248152229266701</v>
      </c>
      <c r="Z21">
        <v>0.89710340848628101</v>
      </c>
      <c r="AA21">
        <v>-12.844698881454001</v>
      </c>
      <c r="AB21">
        <v>0.86585405746828703</v>
      </c>
      <c r="AC21">
        <v>-11.9601077868248</v>
      </c>
      <c r="AD21">
        <v>0.89449517190550498</v>
      </c>
      <c r="AE21">
        <v>-13.2039477678378</v>
      </c>
      <c r="AF21">
        <v>0.86849840509564702</v>
      </c>
      <c r="AG21">
        <v>-11.980924558439201</v>
      </c>
      <c r="AH21">
        <v>0.75512533187687103</v>
      </c>
      <c r="AI21">
        <v>-9.3842714181314406</v>
      </c>
      <c r="AJ21">
        <v>0.93839834224002106</v>
      </c>
      <c r="AK21">
        <v>-13.3071693347023</v>
      </c>
      <c r="AL21">
        <v>0.91242451025937898</v>
      </c>
      <c r="AM21">
        <v>-11.9960477331473</v>
      </c>
    </row>
    <row r="22" spans="1:39" x14ac:dyDescent="0.25">
      <c r="A22" t="e">
        <f>(L22*J22/Conc!$D$3)/(N22*'Cat Batch'!$W$3*'Cat Batch'!#REF!)</f>
        <v>#REF!</v>
      </c>
      <c r="B22" s="20">
        <v>17</v>
      </c>
      <c r="C22" s="101">
        <v>43286</v>
      </c>
      <c r="D22" t="s">
        <v>135</v>
      </c>
      <c r="E22">
        <v>31</v>
      </c>
      <c r="F22">
        <v>300</v>
      </c>
      <c r="G22">
        <v>22</v>
      </c>
      <c r="H22" s="45">
        <v>20</v>
      </c>
      <c r="I22" t="s">
        <v>1</v>
      </c>
      <c r="J22" s="120">
        <v>5.0293999999999998E-2</v>
      </c>
      <c r="K22" t="s">
        <v>41</v>
      </c>
      <c r="L22" s="127">
        <v>133.84139999999999</v>
      </c>
      <c r="M22">
        <v>1</v>
      </c>
      <c r="N22" s="127">
        <v>1.4842</v>
      </c>
      <c r="O22">
        <v>14243.4</v>
      </c>
      <c r="P22">
        <v>835016.8</v>
      </c>
      <c r="Q22">
        <v>35</v>
      </c>
      <c r="R22">
        <v>0.94640162575001996</v>
      </c>
      <c r="S22">
        <v>-14.1135283672927</v>
      </c>
      <c r="T22">
        <v>0.82246575849950099</v>
      </c>
      <c r="U22">
        <v>-12.5914167887207</v>
      </c>
      <c r="V22">
        <v>0.82353563337246105</v>
      </c>
      <c r="W22">
        <v>-12.3713230093486</v>
      </c>
      <c r="X22">
        <v>1.0526302205765701</v>
      </c>
      <c r="Y22">
        <v>-15.248152229266701</v>
      </c>
      <c r="Z22">
        <v>0.89710340848628101</v>
      </c>
      <c r="AA22">
        <v>-12.844698881454001</v>
      </c>
      <c r="AB22">
        <v>0.86585405746828703</v>
      </c>
      <c r="AC22">
        <v>-11.9601077868248</v>
      </c>
      <c r="AD22">
        <v>0.89449517190550498</v>
      </c>
      <c r="AE22">
        <v>-13.2039477678378</v>
      </c>
      <c r="AF22">
        <v>0.86849840509564702</v>
      </c>
      <c r="AG22">
        <v>-11.980924558439201</v>
      </c>
      <c r="AH22">
        <v>0.75512533187687103</v>
      </c>
      <c r="AI22">
        <v>-9.3842714181314406</v>
      </c>
      <c r="AJ22">
        <v>0.93839834224002106</v>
      </c>
      <c r="AK22">
        <v>-13.3071693347023</v>
      </c>
      <c r="AL22">
        <v>0.91242451025937898</v>
      </c>
      <c r="AM22">
        <v>-11.9960477331473</v>
      </c>
    </row>
    <row r="23" spans="1:39" x14ac:dyDescent="0.25">
      <c r="A23" t="e">
        <f>(L23*J23/Conc!$D$3)/(N23*'Cat Batch'!$W$3*'Cat Batch'!#REF!)</f>
        <v>#REF!</v>
      </c>
      <c r="B23" s="20">
        <v>18</v>
      </c>
      <c r="C23" s="101">
        <v>43292</v>
      </c>
      <c r="D23" t="s">
        <v>176</v>
      </c>
      <c r="H23" s="45"/>
      <c r="I23" t="s">
        <v>1</v>
      </c>
      <c r="J23" s="120"/>
      <c r="K23" t="s">
        <v>41</v>
      </c>
      <c r="L23" s="127">
        <v>29.698499999999999</v>
      </c>
      <c r="M23">
        <v>1</v>
      </c>
      <c r="N23" s="127">
        <v>0.3211</v>
      </c>
      <c r="Q23">
        <v>35</v>
      </c>
      <c r="R23">
        <v>0.94640162575001996</v>
      </c>
      <c r="S23">
        <v>-14.1135283672927</v>
      </c>
      <c r="T23">
        <v>0.82246575849950099</v>
      </c>
      <c r="U23">
        <v>-12.5914167887207</v>
      </c>
      <c r="V23">
        <v>0.82353563337246105</v>
      </c>
      <c r="W23">
        <v>-12.3713230093486</v>
      </c>
      <c r="X23">
        <v>1.0526302205765701</v>
      </c>
      <c r="Y23">
        <v>-15.248152229266701</v>
      </c>
      <c r="Z23">
        <v>0.89710340848628101</v>
      </c>
      <c r="AA23">
        <v>-12.844698881454001</v>
      </c>
      <c r="AB23">
        <v>0.86585405746828703</v>
      </c>
      <c r="AC23">
        <v>-11.9601077868248</v>
      </c>
      <c r="AD23">
        <v>0.89449517190550498</v>
      </c>
      <c r="AE23">
        <v>-13.2039477678378</v>
      </c>
      <c r="AF23">
        <v>0.86849840509564702</v>
      </c>
      <c r="AG23">
        <v>-11.980924558439201</v>
      </c>
      <c r="AH23">
        <v>0.75512533187687103</v>
      </c>
      <c r="AI23">
        <v>-9.3842714181314406</v>
      </c>
      <c r="AJ23">
        <v>0.93839834224002106</v>
      </c>
      <c r="AK23">
        <v>-13.3071693347023</v>
      </c>
      <c r="AL23">
        <v>0.91242451025937898</v>
      </c>
      <c r="AM23">
        <v>-11.9960477331473</v>
      </c>
    </row>
    <row r="24" spans="1:39" x14ac:dyDescent="0.25">
      <c r="A24" t="e">
        <f>(L24*J24/Conc!$D$3)/(N24*'Cat Batch'!$W$3*'Cat Batch'!#REF!)</f>
        <v>#REF!</v>
      </c>
      <c r="B24" s="20">
        <v>19</v>
      </c>
      <c r="C24" s="101">
        <v>43293</v>
      </c>
      <c r="D24" t="s">
        <v>175</v>
      </c>
      <c r="E24">
        <v>30</v>
      </c>
      <c r="F24">
        <v>300</v>
      </c>
      <c r="G24">
        <v>22</v>
      </c>
      <c r="H24" s="45">
        <v>42</v>
      </c>
      <c r="I24" t="s">
        <v>1</v>
      </c>
      <c r="J24" s="120">
        <v>9.9399999999999992E-3</v>
      </c>
      <c r="K24" t="s">
        <v>41</v>
      </c>
      <c r="L24" s="127">
        <v>29.698499999999999</v>
      </c>
      <c r="M24">
        <v>1</v>
      </c>
      <c r="N24" s="127">
        <v>0.3211</v>
      </c>
      <c r="Q24">
        <v>35</v>
      </c>
      <c r="R24">
        <v>0.94640162575001996</v>
      </c>
      <c r="S24">
        <v>-14.1135283672927</v>
      </c>
      <c r="T24">
        <v>0.82246575849950099</v>
      </c>
      <c r="U24">
        <v>-12.5914167887207</v>
      </c>
      <c r="V24">
        <v>0.82353563337246105</v>
      </c>
      <c r="W24">
        <v>-12.3713230093486</v>
      </c>
      <c r="X24">
        <v>1.0526302205765701</v>
      </c>
      <c r="Y24">
        <v>-15.248152229266701</v>
      </c>
      <c r="Z24">
        <v>0.89710340848628101</v>
      </c>
      <c r="AA24">
        <v>-12.844698881454001</v>
      </c>
      <c r="AB24">
        <v>0.86585405746828703</v>
      </c>
      <c r="AC24">
        <v>-11.9601077868248</v>
      </c>
      <c r="AD24">
        <v>0.89449517190550498</v>
      </c>
      <c r="AE24">
        <v>-13.2039477678378</v>
      </c>
      <c r="AF24">
        <v>0.86849840509564702</v>
      </c>
      <c r="AG24">
        <v>-11.980924558439201</v>
      </c>
      <c r="AH24">
        <v>0.75512533187687103</v>
      </c>
      <c r="AI24">
        <v>-9.3842714181314406</v>
      </c>
      <c r="AJ24">
        <v>0.93839834224002106</v>
      </c>
      <c r="AK24">
        <v>-13.3071693347023</v>
      </c>
      <c r="AL24">
        <v>0.91242451025937898</v>
      </c>
      <c r="AM24">
        <v>-11.9960477331473</v>
      </c>
    </row>
    <row r="25" spans="1:39" x14ac:dyDescent="0.25">
      <c r="A25" t="e">
        <f>(L25*J25/Conc!$D$3)/(N25*'Cat Batch'!$W$3*'Cat Batch'!#REF!)</f>
        <v>#REF!</v>
      </c>
      <c r="B25" s="20">
        <v>20</v>
      </c>
      <c r="C25" s="101">
        <v>43293</v>
      </c>
      <c r="D25" t="s">
        <v>177</v>
      </c>
      <c r="H25" s="45"/>
      <c r="I25" t="s">
        <v>1</v>
      </c>
      <c r="J25" s="120"/>
      <c r="K25" t="s">
        <v>41</v>
      </c>
      <c r="L25" s="127">
        <v>29.698499999999999</v>
      </c>
      <c r="M25">
        <v>1</v>
      </c>
      <c r="N25" s="127">
        <v>0.3211</v>
      </c>
      <c r="Q25">
        <v>35</v>
      </c>
      <c r="R25">
        <v>0.94640162575001996</v>
      </c>
      <c r="S25">
        <v>-14.1135283672927</v>
      </c>
      <c r="T25">
        <v>0.82246575849950099</v>
      </c>
      <c r="U25">
        <v>-12.5914167887207</v>
      </c>
      <c r="V25">
        <v>0.82353563337246105</v>
      </c>
      <c r="W25">
        <v>-12.3713230093486</v>
      </c>
      <c r="X25">
        <v>1.0526302205765701</v>
      </c>
      <c r="Y25">
        <v>-15.248152229266701</v>
      </c>
      <c r="Z25">
        <v>0.89710340848628101</v>
      </c>
      <c r="AA25">
        <v>-12.844698881454001</v>
      </c>
      <c r="AB25">
        <v>0.86585405746828703</v>
      </c>
      <c r="AC25">
        <v>-11.9601077868248</v>
      </c>
      <c r="AD25">
        <v>0.89449517190550498</v>
      </c>
      <c r="AE25">
        <v>-13.2039477678378</v>
      </c>
      <c r="AF25">
        <v>0.86849840509564702</v>
      </c>
      <c r="AG25">
        <v>-11.980924558439201</v>
      </c>
      <c r="AH25">
        <v>0.75512533187687103</v>
      </c>
      <c r="AI25">
        <v>-9.3842714181314406</v>
      </c>
      <c r="AJ25">
        <v>0.93839834224002106</v>
      </c>
      <c r="AK25">
        <v>-13.3071693347023</v>
      </c>
      <c r="AL25">
        <v>0.91242451025937898</v>
      </c>
      <c r="AM25">
        <v>-11.9960477331473</v>
      </c>
    </row>
    <row r="26" spans="1:39" x14ac:dyDescent="0.25">
      <c r="A26" t="e">
        <f>(L26*J26/Conc!$D$3)/(N26*'Cat Batch'!$W$3*'Cat Batch'!#REF!)</f>
        <v>#REF!</v>
      </c>
      <c r="B26" s="20">
        <v>21</v>
      </c>
      <c r="C26" s="101">
        <v>43293</v>
      </c>
      <c r="D26" t="s">
        <v>178</v>
      </c>
      <c r="H26" s="45"/>
      <c r="I26" t="s">
        <v>1</v>
      </c>
      <c r="J26" s="120"/>
      <c r="K26" t="s">
        <v>41</v>
      </c>
      <c r="L26" s="127">
        <v>29.698499999999999</v>
      </c>
      <c r="M26">
        <v>1</v>
      </c>
      <c r="N26" s="127">
        <v>0.3211</v>
      </c>
      <c r="Q26">
        <v>35</v>
      </c>
      <c r="R26">
        <v>0.94640162575001996</v>
      </c>
      <c r="S26">
        <v>-14.1135283672927</v>
      </c>
      <c r="T26">
        <v>0.82246575849950099</v>
      </c>
      <c r="U26">
        <v>-12.5914167887207</v>
      </c>
      <c r="V26">
        <v>0.82353563337246105</v>
      </c>
      <c r="W26">
        <v>-12.3713230093486</v>
      </c>
      <c r="X26">
        <v>1.0526302205765701</v>
      </c>
      <c r="Y26">
        <v>-15.248152229266701</v>
      </c>
      <c r="Z26">
        <v>0.89710340848628101</v>
      </c>
      <c r="AA26">
        <v>-12.844698881454001</v>
      </c>
      <c r="AB26">
        <v>0.86585405746828703</v>
      </c>
      <c r="AC26">
        <v>-11.9601077868248</v>
      </c>
      <c r="AD26">
        <v>0.89449517190550498</v>
      </c>
      <c r="AE26">
        <v>-13.2039477678378</v>
      </c>
      <c r="AF26">
        <v>0.86849840509564702</v>
      </c>
      <c r="AG26">
        <v>-11.980924558439201</v>
      </c>
      <c r="AH26">
        <v>0.75512533187687103</v>
      </c>
      <c r="AI26">
        <v>-9.3842714181314406</v>
      </c>
      <c r="AJ26">
        <v>0.93839834224002106</v>
      </c>
      <c r="AK26">
        <v>-13.3071693347023</v>
      </c>
      <c r="AL26">
        <v>0.91242451025937898</v>
      </c>
      <c r="AM26">
        <v>-11.9960477331473</v>
      </c>
    </row>
    <row r="27" spans="1:39" x14ac:dyDescent="0.25">
      <c r="A27" t="e">
        <f>(L27*J27/Conc!$D$3)/(N27*'Cat Batch'!$W$3*'Cat Batch'!#REF!)</f>
        <v>#REF!</v>
      </c>
      <c r="B27" s="20">
        <v>22</v>
      </c>
      <c r="C27" s="101">
        <v>43293</v>
      </c>
      <c r="D27" t="s">
        <v>179</v>
      </c>
      <c r="H27" s="45"/>
      <c r="I27" t="s">
        <v>1</v>
      </c>
      <c r="J27" s="120"/>
      <c r="K27" t="s">
        <v>41</v>
      </c>
      <c r="L27" s="127">
        <v>29.698499999999999</v>
      </c>
      <c r="M27">
        <v>1</v>
      </c>
      <c r="N27" s="127">
        <v>0.3211</v>
      </c>
      <c r="Q27">
        <v>35</v>
      </c>
      <c r="R27">
        <v>0.94640162575001996</v>
      </c>
      <c r="S27">
        <v>-14.1135283672927</v>
      </c>
      <c r="T27">
        <v>0.82246575849950099</v>
      </c>
      <c r="U27">
        <v>-12.5914167887207</v>
      </c>
      <c r="V27">
        <v>0.82353563337246105</v>
      </c>
      <c r="W27">
        <v>-12.3713230093486</v>
      </c>
      <c r="X27">
        <v>1.0526302205765701</v>
      </c>
      <c r="Y27">
        <v>-15.248152229266701</v>
      </c>
      <c r="Z27">
        <v>0.89710340848628101</v>
      </c>
      <c r="AA27">
        <v>-12.844698881454001</v>
      </c>
      <c r="AB27">
        <v>0.86585405746828703</v>
      </c>
      <c r="AC27">
        <v>-11.9601077868248</v>
      </c>
      <c r="AD27">
        <v>0.89449517190550498</v>
      </c>
      <c r="AE27">
        <v>-13.2039477678378</v>
      </c>
      <c r="AF27">
        <v>0.86849840509564702</v>
      </c>
      <c r="AG27">
        <v>-11.980924558439201</v>
      </c>
      <c r="AH27">
        <v>0.75512533187687103</v>
      </c>
      <c r="AI27">
        <v>-9.3842714181314406</v>
      </c>
      <c r="AJ27">
        <v>0.93839834224002106</v>
      </c>
      <c r="AK27">
        <v>-13.3071693347023</v>
      </c>
      <c r="AL27">
        <v>0.91242451025937898</v>
      </c>
      <c r="AM27">
        <v>-11.9960477331473</v>
      </c>
    </row>
    <row r="28" spans="1:39" x14ac:dyDescent="0.25">
      <c r="A28" t="e">
        <f>(L28*J28/Conc!$D$3)/(N28*'Cat Batch'!$W$3*'Cat Batch'!#REF!)</f>
        <v>#REF!</v>
      </c>
      <c r="B28" s="20">
        <v>23</v>
      </c>
      <c r="C28" s="101">
        <v>43293</v>
      </c>
      <c r="D28" t="s">
        <v>174</v>
      </c>
      <c r="E28">
        <v>2</v>
      </c>
      <c r="F28">
        <v>50</v>
      </c>
      <c r="G28">
        <v>200</v>
      </c>
      <c r="H28" s="45">
        <v>42</v>
      </c>
      <c r="I28" t="s">
        <v>1</v>
      </c>
      <c r="J28" s="120">
        <v>9.9399999999999992E-3</v>
      </c>
      <c r="K28" t="s">
        <v>41</v>
      </c>
      <c r="L28" s="127">
        <v>29.698499999999999</v>
      </c>
      <c r="M28">
        <v>1</v>
      </c>
      <c r="N28" s="127">
        <v>0.3211</v>
      </c>
      <c r="O28">
        <v>16940.666666666668</v>
      </c>
      <c r="P28">
        <v>267023.66666666669</v>
      </c>
      <c r="Q28">
        <v>35</v>
      </c>
      <c r="R28">
        <v>0.94640162575001996</v>
      </c>
      <c r="S28">
        <v>-14.1135283672927</v>
      </c>
      <c r="T28">
        <v>0.82246575849950099</v>
      </c>
      <c r="U28">
        <v>-12.5914167887207</v>
      </c>
      <c r="V28">
        <v>0.82353563337246105</v>
      </c>
      <c r="W28">
        <v>-12.3713230093486</v>
      </c>
      <c r="X28">
        <v>1.0526302205765701</v>
      </c>
      <c r="Y28">
        <v>-15.248152229266701</v>
      </c>
      <c r="Z28">
        <v>0.89710340848628101</v>
      </c>
      <c r="AA28">
        <v>-12.844698881454001</v>
      </c>
      <c r="AB28">
        <v>0.86585405746828703</v>
      </c>
      <c r="AC28">
        <v>-11.9601077868248</v>
      </c>
      <c r="AD28">
        <v>0.89449517190550498</v>
      </c>
      <c r="AE28">
        <v>-13.2039477678378</v>
      </c>
      <c r="AF28">
        <v>0.86849840509564702</v>
      </c>
      <c r="AG28">
        <v>-11.980924558439201</v>
      </c>
      <c r="AH28">
        <v>0.75512533187687103</v>
      </c>
      <c r="AI28">
        <v>-9.3842714181314406</v>
      </c>
      <c r="AJ28">
        <v>0.93839834224002106</v>
      </c>
      <c r="AK28">
        <v>-13.3071693347023</v>
      </c>
      <c r="AL28">
        <v>0.91242451025937898</v>
      </c>
      <c r="AM28">
        <v>-11.9960477331473</v>
      </c>
    </row>
    <row r="29" spans="1:39" x14ac:dyDescent="0.25">
      <c r="A29" t="e">
        <f>(L29*J29/Conc!$D$3)/(N29*'Cat Batch'!$W$3*'Cat Batch'!#REF!)</f>
        <v>#REF!</v>
      </c>
      <c r="B29" s="20">
        <v>24</v>
      </c>
      <c r="C29" s="101">
        <v>43294</v>
      </c>
      <c r="D29" t="s">
        <v>182</v>
      </c>
      <c r="E29">
        <v>4</v>
      </c>
      <c r="F29">
        <v>50</v>
      </c>
      <c r="G29">
        <v>200</v>
      </c>
      <c r="H29" s="45">
        <v>40</v>
      </c>
      <c r="I29" t="s">
        <v>1</v>
      </c>
      <c r="J29" s="120">
        <v>9.9399999999999992E-3</v>
      </c>
      <c r="K29" t="s">
        <v>41</v>
      </c>
      <c r="L29" s="127">
        <v>29.698499999999999</v>
      </c>
      <c r="M29">
        <v>1</v>
      </c>
      <c r="N29" s="127">
        <v>0.32050000000000001</v>
      </c>
      <c r="O29">
        <v>14980.6</v>
      </c>
      <c r="P29">
        <v>239892.6</v>
      </c>
      <c r="Q29">
        <v>35</v>
      </c>
      <c r="R29">
        <v>0.94640162575001996</v>
      </c>
      <c r="S29">
        <v>-14.1135283672927</v>
      </c>
      <c r="T29">
        <v>0.82246575849950099</v>
      </c>
      <c r="U29">
        <v>-12.5914167887207</v>
      </c>
      <c r="V29">
        <v>0.82353563337246105</v>
      </c>
      <c r="W29">
        <v>-12.3713230093486</v>
      </c>
      <c r="X29">
        <v>1.0526302205765701</v>
      </c>
      <c r="Y29">
        <v>-15.248152229266701</v>
      </c>
      <c r="Z29">
        <v>0.89710340848628101</v>
      </c>
      <c r="AA29">
        <v>-12.844698881454001</v>
      </c>
      <c r="AB29">
        <v>0.86585405746828703</v>
      </c>
      <c r="AC29">
        <v>-11.9601077868248</v>
      </c>
      <c r="AD29">
        <v>0.89449517190550498</v>
      </c>
      <c r="AE29">
        <v>-13.2039477678378</v>
      </c>
      <c r="AF29">
        <v>0.86849840509564702</v>
      </c>
      <c r="AG29">
        <v>-11.980924558439201</v>
      </c>
      <c r="AH29">
        <v>0.75512533187687103</v>
      </c>
      <c r="AI29">
        <v>-9.3842714181314406</v>
      </c>
      <c r="AJ29">
        <v>0.93839834224002106</v>
      </c>
      <c r="AK29">
        <v>-13.3071693347023</v>
      </c>
      <c r="AL29">
        <v>0.91242451025937898</v>
      </c>
      <c r="AM29">
        <v>-11.9960477331473</v>
      </c>
    </row>
    <row r="30" spans="1:39" x14ac:dyDescent="0.25">
      <c r="A30" t="e">
        <f>(L30*J30/Conc!$D$3)/(N30*'Cat Batch'!$W$3*'Cat Batch'!#REF!)</f>
        <v>#REF!</v>
      </c>
      <c r="B30" s="20">
        <v>25</v>
      </c>
      <c r="C30" s="101">
        <v>43298</v>
      </c>
      <c r="D30" t="s">
        <v>184</v>
      </c>
      <c r="E30">
        <v>18</v>
      </c>
      <c r="F30">
        <v>50</v>
      </c>
      <c r="G30">
        <v>200</v>
      </c>
      <c r="H30" s="45">
        <v>41</v>
      </c>
      <c r="I30" t="s">
        <v>1</v>
      </c>
      <c r="J30" s="120">
        <v>9.9399999999999992E-3</v>
      </c>
      <c r="K30" t="s">
        <v>41</v>
      </c>
      <c r="L30" s="127">
        <v>29.698499999999999</v>
      </c>
      <c r="M30">
        <v>1</v>
      </c>
      <c r="N30" s="127">
        <v>0.3211</v>
      </c>
      <c r="O30">
        <f>HLOOKUP($B30,Feed!$EQ$6:$FN$10,4,FALSE)</f>
        <v>14909</v>
      </c>
      <c r="P30">
        <f>HLOOKUP($B30,Feed!$EQ$6:$FN$10,5,FALSE)</f>
        <v>242098.8</v>
      </c>
      <c r="Q30">
        <v>35</v>
      </c>
      <c r="R30">
        <v>0.94640162575001996</v>
      </c>
      <c r="S30">
        <v>-14.1135283672927</v>
      </c>
      <c r="T30">
        <v>0.82246575849950099</v>
      </c>
      <c r="U30">
        <v>-12.5914167887207</v>
      </c>
      <c r="V30">
        <v>0.82353563337246105</v>
      </c>
      <c r="W30">
        <v>-12.3713230093486</v>
      </c>
      <c r="X30">
        <v>1.0526302205765701</v>
      </c>
      <c r="Y30">
        <v>-15.248152229266701</v>
      </c>
      <c r="Z30">
        <v>0.89710340848628101</v>
      </c>
      <c r="AA30">
        <v>-12.844698881454001</v>
      </c>
      <c r="AB30">
        <v>0.86585405746828703</v>
      </c>
      <c r="AC30">
        <v>-11.9601077868248</v>
      </c>
      <c r="AD30">
        <v>0.89449517190550498</v>
      </c>
      <c r="AE30">
        <v>-13.2039477678378</v>
      </c>
      <c r="AF30">
        <v>0.86849840509564702</v>
      </c>
      <c r="AG30">
        <v>-11.980924558439201</v>
      </c>
      <c r="AH30">
        <v>0.75512533187687103</v>
      </c>
      <c r="AI30">
        <v>-9.3842714181314406</v>
      </c>
      <c r="AJ30">
        <v>0.93839834224002106</v>
      </c>
      <c r="AK30">
        <v>-13.3071693347023</v>
      </c>
      <c r="AL30">
        <v>0.91242451025937898</v>
      </c>
      <c r="AM30">
        <v>-11.9960477331473</v>
      </c>
    </row>
    <row r="31" spans="1:39" x14ac:dyDescent="0.25">
      <c r="A31" t="e">
        <f>(L31*J31/Conc!$D$3)/(N31*'Cat Batch'!$W$3*'Cat Batch'!#REF!)</f>
        <v>#REF!</v>
      </c>
      <c r="B31" s="20">
        <v>26</v>
      </c>
      <c r="C31" s="101">
        <v>43300</v>
      </c>
      <c r="D31" t="s">
        <v>185</v>
      </c>
      <c r="E31">
        <v>24</v>
      </c>
      <c r="F31">
        <v>50</v>
      </c>
      <c r="G31">
        <v>200</v>
      </c>
      <c r="H31" s="45">
        <v>41</v>
      </c>
      <c r="I31" t="s">
        <v>1</v>
      </c>
      <c r="J31" s="120">
        <v>9.9399999999999992E-3</v>
      </c>
      <c r="K31" t="s">
        <v>41</v>
      </c>
      <c r="L31" s="127">
        <v>29.698499999999999</v>
      </c>
      <c r="M31">
        <v>1</v>
      </c>
      <c r="N31" s="127">
        <v>0.32100000000000001</v>
      </c>
      <c r="O31">
        <f>HLOOKUP($B31,Feed!$EQ$6:$FN$10,4,FALSE)</f>
        <v>15026.8</v>
      </c>
      <c r="P31">
        <f>HLOOKUP($B31,Feed!$EQ$6:$FN$10,5,FALSE)</f>
        <v>254035.6</v>
      </c>
      <c r="Q31">
        <v>35</v>
      </c>
      <c r="R31">
        <v>0.94640162575001996</v>
      </c>
      <c r="S31">
        <v>-14.1135283672927</v>
      </c>
      <c r="T31">
        <v>0.82246575849950099</v>
      </c>
      <c r="U31">
        <v>-12.5914167887207</v>
      </c>
      <c r="V31">
        <v>0.82353563337246105</v>
      </c>
      <c r="W31">
        <v>-12.3713230093486</v>
      </c>
      <c r="X31">
        <v>1.0526302205765701</v>
      </c>
      <c r="Y31">
        <v>-15.248152229266701</v>
      </c>
      <c r="Z31">
        <v>0.89710340848628101</v>
      </c>
      <c r="AA31">
        <v>-12.844698881454001</v>
      </c>
      <c r="AB31">
        <v>0.86585405746828703</v>
      </c>
      <c r="AC31">
        <v>-11.9601077868248</v>
      </c>
      <c r="AD31">
        <v>0.89449517190550498</v>
      </c>
      <c r="AE31">
        <v>-13.2039477678378</v>
      </c>
      <c r="AF31">
        <v>0.86849840509564702</v>
      </c>
      <c r="AG31">
        <v>-11.980924558439201</v>
      </c>
      <c r="AH31">
        <v>0.75512533187687103</v>
      </c>
      <c r="AI31">
        <v>-9.3842714181314406</v>
      </c>
      <c r="AJ31">
        <v>0.93839834224002106</v>
      </c>
      <c r="AK31">
        <v>-13.3071693347023</v>
      </c>
      <c r="AL31">
        <v>0.91242451025937898</v>
      </c>
      <c r="AM31">
        <v>-11.9960477331473</v>
      </c>
    </row>
    <row r="32" spans="1:39" x14ac:dyDescent="0.25">
      <c r="A32" t="e">
        <f>(L32*J32/Conc!$D$3)/(N32*'Cat Batch'!$W$3*'Cat Batch'!#REF!)</f>
        <v>#REF!</v>
      </c>
      <c r="B32" s="20">
        <v>27</v>
      </c>
      <c r="C32" s="101">
        <v>43305</v>
      </c>
      <c r="D32" t="s">
        <v>186</v>
      </c>
      <c r="E32" s="45">
        <v>24</v>
      </c>
      <c r="F32">
        <v>50</v>
      </c>
      <c r="G32">
        <v>200</v>
      </c>
      <c r="H32" s="45">
        <v>42</v>
      </c>
      <c r="I32" t="s">
        <v>1</v>
      </c>
      <c r="J32" s="120">
        <v>9.9399999999999992E-3</v>
      </c>
      <c r="K32" t="s">
        <v>41</v>
      </c>
      <c r="L32" s="127">
        <v>29.698499999999999</v>
      </c>
      <c r="M32">
        <v>1</v>
      </c>
      <c r="N32" s="127">
        <v>0.32069999999999999</v>
      </c>
      <c r="O32">
        <f>HLOOKUP($B32,Feed!$EQ$6:$FN$10,4,FALSE)</f>
        <v>14910.4</v>
      </c>
      <c r="P32">
        <f>HLOOKUP($B32,Feed!$EQ$6:$FN$10,5,FALSE)</f>
        <v>243848</v>
      </c>
      <c r="Q32">
        <v>35</v>
      </c>
      <c r="R32">
        <v>0.94640162575001996</v>
      </c>
      <c r="S32">
        <v>-14.1135283672927</v>
      </c>
      <c r="T32">
        <v>0.82246575849950099</v>
      </c>
      <c r="U32">
        <v>-12.5914167887207</v>
      </c>
      <c r="V32">
        <v>0.82353563337246105</v>
      </c>
      <c r="W32">
        <v>-12.3713230093486</v>
      </c>
      <c r="X32">
        <v>1.0526302205765701</v>
      </c>
      <c r="Y32">
        <v>-15.248152229266701</v>
      </c>
      <c r="Z32">
        <v>0.89710340848628101</v>
      </c>
      <c r="AA32">
        <v>-12.844698881454001</v>
      </c>
      <c r="AB32">
        <v>0.86585405746828703</v>
      </c>
      <c r="AC32">
        <v>-11.9601077868248</v>
      </c>
      <c r="AD32">
        <v>0.89449517190550498</v>
      </c>
      <c r="AE32">
        <v>-13.2039477678378</v>
      </c>
      <c r="AF32">
        <v>0.86849840509564702</v>
      </c>
      <c r="AG32">
        <v>-11.980924558439201</v>
      </c>
      <c r="AH32">
        <v>0.75512533187687103</v>
      </c>
      <c r="AI32">
        <v>-9.3842714181314406</v>
      </c>
      <c r="AJ32">
        <v>0.93839834224002106</v>
      </c>
      <c r="AK32">
        <v>-13.3071693347023</v>
      </c>
      <c r="AL32">
        <v>0.91242451025937898</v>
      </c>
      <c r="AM32">
        <v>-11.9960477331473</v>
      </c>
    </row>
    <row r="33" spans="1:39" x14ac:dyDescent="0.25">
      <c r="A33" t="e">
        <f>(L33*J33/Conc!$D$3)/(N33*'Cat Batch'!$W$3*'Cat Batch'!#REF!)</f>
        <v>#REF!</v>
      </c>
      <c r="B33" s="20">
        <v>28</v>
      </c>
      <c r="C33" s="101">
        <v>43307</v>
      </c>
      <c r="D33" t="s">
        <v>187</v>
      </c>
      <c r="E33" s="45">
        <v>30</v>
      </c>
      <c r="F33">
        <v>50</v>
      </c>
      <c r="G33">
        <v>200</v>
      </c>
      <c r="H33" s="45"/>
      <c r="I33" t="s">
        <v>1</v>
      </c>
      <c r="J33" s="120">
        <v>9.9399999999999992E-3</v>
      </c>
      <c r="K33" t="s">
        <v>41</v>
      </c>
      <c r="L33" s="127">
        <v>29.698499999999999</v>
      </c>
      <c r="M33">
        <v>1</v>
      </c>
      <c r="N33" s="127"/>
      <c r="O33" t="e">
        <f>HLOOKUP($B33,Feed!$EQ$6:$FN$10,4,FALSE)</f>
        <v>#DIV/0!</v>
      </c>
      <c r="P33" t="e">
        <f>HLOOKUP($B33,Feed!$EQ$6:$FN$10,5,FALSE)</f>
        <v>#DIV/0!</v>
      </c>
      <c r="Q33">
        <v>35</v>
      </c>
      <c r="R33">
        <v>0.94640162575001996</v>
      </c>
      <c r="S33">
        <v>-14.1135283672927</v>
      </c>
      <c r="T33">
        <v>0.82246575849950099</v>
      </c>
      <c r="U33">
        <v>-12.5914167887207</v>
      </c>
      <c r="V33">
        <v>0.82353563337246105</v>
      </c>
      <c r="W33">
        <v>-12.3713230093486</v>
      </c>
      <c r="X33">
        <v>1.0526302205765701</v>
      </c>
      <c r="Y33">
        <v>-15.248152229266701</v>
      </c>
      <c r="Z33">
        <v>0.89710340848628101</v>
      </c>
      <c r="AA33">
        <v>-12.844698881454001</v>
      </c>
      <c r="AB33">
        <v>0.86585405746828703</v>
      </c>
      <c r="AC33">
        <v>-11.9601077868248</v>
      </c>
      <c r="AD33">
        <v>0.89449517190550498</v>
      </c>
      <c r="AE33">
        <v>-13.2039477678378</v>
      </c>
      <c r="AF33">
        <v>0.86849840509564702</v>
      </c>
      <c r="AG33">
        <v>-11.980924558439201</v>
      </c>
      <c r="AH33">
        <v>0.75512533187687103</v>
      </c>
      <c r="AI33">
        <v>-9.3842714181314406</v>
      </c>
      <c r="AJ33">
        <v>0.93839834224002106</v>
      </c>
      <c r="AK33">
        <v>-13.3071693347023</v>
      </c>
      <c r="AL33">
        <v>0.91242451025937898</v>
      </c>
      <c r="AM33">
        <v>-11.9960477331473</v>
      </c>
    </row>
    <row r="34" spans="1:39" x14ac:dyDescent="0.25">
      <c r="A34" t="e">
        <f>(L34*J34/Conc!$D$3)/(N34*'Cat Batch'!$W$3*'Cat Batch'!#REF!)</f>
        <v>#REF!</v>
      </c>
      <c r="B34" s="20">
        <v>29</v>
      </c>
      <c r="C34" s="101">
        <v>43307</v>
      </c>
      <c r="D34" s="45" t="s">
        <v>195</v>
      </c>
      <c r="E34" s="45">
        <v>0.5</v>
      </c>
      <c r="F34">
        <v>300</v>
      </c>
      <c r="G34">
        <v>200</v>
      </c>
      <c r="H34" s="45">
        <v>40</v>
      </c>
      <c r="I34" t="s">
        <v>1</v>
      </c>
      <c r="J34" s="120">
        <v>9.9690000000000004E-3</v>
      </c>
      <c r="K34" t="s">
        <v>41</v>
      </c>
      <c r="L34" s="127">
        <v>178.21449999999999</v>
      </c>
      <c r="M34">
        <v>1</v>
      </c>
      <c r="N34" s="127">
        <v>1.9205000000000001</v>
      </c>
      <c r="O34">
        <f>HLOOKUP($B34,Feed!$EQ$6:$FN$10,4,FALSE)</f>
        <v>14859.8</v>
      </c>
      <c r="P34">
        <f>HLOOKUP($B34,Feed!$EQ$6:$FN$10,5,FALSE)</f>
        <v>227393.2</v>
      </c>
      <c r="Q34">
        <v>35</v>
      </c>
      <c r="R34">
        <v>0.94640162575001996</v>
      </c>
      <c r="S34">
        <v>-14.1135283672927</v>
      </c>
      <c r="T34">
        <v>0.82246575849950099</v>
      </c>
      <c r="U34">
        <v>-12.5914167887207</v>
      </c>
      <c r="V34">
        <v>0.82353563337246105</v>
      </c>
      <c r="W34">
        <v>-12.3713230093486</v>
      </c>
      <c r="X34">
        <v>1.0526302205765701</v>
      </c>
      <c r="Y34">
        <v>-15.248152229266701</v>
      </c>
      <c r="Z34">
        <v>0.89710340848628101</v>
      </c>
      <c r="AA34">
        <v>-12.844698881454001</v>
      </c>
      <c r="AB34">
        <v>0.86585405746828703</v>
      </c>
      <c r="AC34">
        <v>-11.9601077868248</v>
      </c>
      <c r="AD34">
        <v>0.89449517190550498</v>
      </c>
      <c r="AE34">
        <v>-13.2039477678378</v>
      </c>
      <c r="AF34">
        <v>0.86849840509564702</v>
      </c>
      <c r="AG34">
        <v>-11.980924558439201</v>
      </c>
      <c r="AH34">
        <v>0.75512533187687103</v>
      </c>
      <c r="AI34">
        <v>-9.3842714181314406</v>
      </c>
      <c r="AJ34">
        <v>0.93839834224002106</v>
      </c>
      <c r="AK34">
        <v>-13.3071693347023</v>
      </c>
      <c r="AL34">
        <v>0.91242451025937898</v>
      </c>
      <c r="AM34">
        <v>-11.9960477331473</v>
      </c>
    </row>
    <row r="35" spans="1:39" x14ac:dyDescent="0.25">
      <c r="A35" t="e">
        <f>(L35*J35/Conc!$D$3)/(N35*'Cat Batch'!$W$3*'Cat Batch'!#REF!)</f>
        <v>#REF!</v>
      </c>
      <c r="B35" s="20">
        <v>30</v>
      </c>
      <c r="C35" s="101">
        <v>43307</v>
      </c>
      <c r="D35" t="s">
        <v>197</v>
      </c>
      <c r="E35" s="45">
        <v>2</v>
      </c>
      <c r="F35">
        <v>300</v>
      </c>
      <c r="G35">
        <v>200</v>
      </c>
      <c r="H35" s="45">
        <v>40</v>
      </c>
      <c r="I35" t="s">
        <v>1</v>
      </c>
      <c r="J35" s="120">
        <v>9.9690000000000004E-3</v>
      </c>
      <c r="K35" t="s">
        <v>41</v>
      </c>
      <c r="L35" s="127">
        <v>178.21449999999999</v>
      </c>
      <c r="M35">
        <v>1</v>
      </c>
      <c r="N35" s="127">
        <v>1.9205000000000001</v>
      </c>
      <c r="O35">
        <v>14859.8</v>
      </c>
      <c r="P35">
        <v>227393.2</v>
      </c>
      <c r="Q35">
        <v>35</v>
      </c>
      <c r="R35">
        <v>0.94640162575001996</v>
      </c>
      <c r="S35">
        <v>-14.1135283672927</v>
      </c>
      <c r="T35">
        <v>0.82246575849950099</v>
      </c>
      <c r="U35">
        <v>-12.5914167887207</v>
      </c>
      <c r="V35">
        <v>0.82353563337246105</v>
      </c>
      <c r="W35">
        <v>-12.3713230093486</v>
      </c>
      <c r="X35">
        <v>1.0526302205765701</v>
      </c>
      <c r="Y35">
        <v>-15.248152229266701</v>
      </c>
      <c r="Z35">
        <v>0.89710340848628101</v>
      </c>
      <c r="AA35">
        <v>-12.844698881454001</v>
      </c>
      <c r="AB35">
        <v>0.86585405746828703</v>
      </c>
      <c r="AC35">
        <v>-11.9601077868248</v>
      </c>
      <c r="AD35">
        <v>0.89449517190550498</v>
      </c>
      <c r="AE35">
        <v>-13.2039477678378</v>
      </c>
      <c r="AF35">
        <v>0.86849840509564702</v>
      </c>
      <c r="AG35">
        <v>-11.980924558439201</v>
      </c>
      <c r="AH35">
        <v>0.75512533187687103</v>
      </c>
      <c r="AI35">
        <v>-9.3842714181314406</v>
      </c>
      <c r="AJ35">
        <v>0.93839834224002106</v>
      </c>
      <c r="AK35">
        <v>-13.3071693347023</v>
      </c>
      <c r="AL35">
        <v>0.91242451025937898</v>
      </c>
      <c r="AM35">
        <v>-11.9960477331473</v>
      </c>
    </row>
    <row r="36" spans="1:39" x14ac:dyDescent="0.25">
      <c r="A36" t="e">
        <f>(L36*J36/Conc!$D$3)/(N36*'Cat Batch'!$W$3*'Cat Batch'!#REF!)</f>
        <v>#REF!</v>
      </c>
      <c r="B36" s="20">
        <v>31</v>
      </c>
      <c r="C36" s="101">
        <v>43307</v>
      </c>
      <c r="D36" t="s">
        <v>198</v>
      </c>
      <c r="E36" s="45">
        <v>4</v>
      </c>
      <c r="F36">
        <v>300</v>
      </c>
      <c r="G36">
        <v>200</v>
      </c>
      <c r="H36" s="45">
        <v>40</v>
      </c>
      <c r="I36" t="s">
        <v>1</v>
      </c>
      <c r="J36" s="120">
        <v>9.9690000000000004E-3</v>
      </c>
      <c r="K36" t="s">
        <v>41</v>
      </c>
      <c r="L36" s="127">
        <v>178.21449999999999</v>
      </c>
      <c r="M36">
        <v>1</v>
      </c>
      <c r="N36" s="127">
        <v>1.9205000000000001</v>
      </c>
      <c r="O36">
        <v>14859.8</v>
      </c>
      <c r="P36">
        <v>227393.2</v>
      </c>
      <c r="Q36">
        <v>35</v>
      </c>
      <c r="R36">
        <v>0.94640162575001996</v>
      </c>
      <c r="S36">
        <v>-14.1135283672927</v>
      </c>
      <c r="T36">
        <v>0.82246575849950099</v>
      </c>
      <c r="U36">
        <v>-12.5914167887207</v>
      </c>
      <c r="V36">
        <v>0.82353563337246105</v>
      </c>
      <c r="W36">
        <v>-12.3713230093486</v>
      </c>
      <c r="X36">
        <v>1.0526302205765701</v>
      </c>
      <c r="Y36">
        <v>-15.248152229266701</v>
      </c>
      <c r="Z36">
        <v>0.89710340848628101</v>
      </c>
      <c r="AA36">
        <v>-12.844698881454001</v>
      </c>
      <c r="AB36">
        <v>0.86585405746828703</v>
      </c>
      <c r="AC36">
        <v>-11.9601077868248</v>
      </c>
      <c r="AD36">
        <v>0.89449517190550498</v>
      </c>
      <c r="AE36">
        <v>-13.2039477678378</v>
      </c>
      <c r="AF36">
        <v>0.86849840509564702</v>
      </c>
      <c r="AG36">
        <v>-11.980924558439201</v>
      </c>
      <c r="AH36">
        <v>0.75512533187687103</v>
      </c>
      <c r="AI36">
        <v>-9.3842714181314406</v>
      </c>
      <c r="AJ36">
        <v>0.93839834224002106</v>
      </c>
      <c r="AK36">
        <v>-13.3071693347023</v>
      </c>
      <c r="AL36">
        <v>0.91242451025937898</v>
      </c>
      <c r="AM36">
        <v>-11.9960477331473</v>
      </c>
    </row>
    <row r="37" spans="1:39" x14ac:dyDescent="0.25">
      <c r="A37" t="e">
        <f>(L37*J37/Conc!$D$3)/(N37*'Cat Batch'!$W$3*'Cat Batch'!#REF!)</f>
        <v>#REF!</v>
      </c>
      <c r="B37" s="20">
        <v>32</v>
      </c>
      <c r="C37" s="101">
        <v>43307</v>
      </c>
      <c r="D37" t="s">
        <v>199</v>
      </c>
      <c r="E37" s="45">
        <v>8</v>
      </c>
      <c r="F37">
        <v>300</v>
      </c>
      <c r="G37">
        <v>200</v>
      </c>
      <c r="H37" s="45">
        <v>40</v>
      </c>
      <c r="I37" t="s">
        <v>1</v>
      </c>
      <c r="J37" s="120">
        <v>9.9690000000000004E-3</v>
      </c>
      <c r="K37" t="s">
        <v>41</v>
      </c>
      <c r="L37" s="127">
        <v>178.21449999999999</v>
      </c>
      <c r="M37">
        <v>1</v>
      </c>
      <c r="N37" s="127">
        <v>1.9205000000000001</v>
      </c>
      <c r="O37">
        <v>14859.8</v>
      </c>
      <c r="P37">
        <v>227393.2</v>
      </c>
      <c r="Q37">
        <v>35</v>
      </c>
      <c r="R37">
        <v>0.94640162575001996</v>
      </c>
      <c r="S37">
        <v>-14.1135283672927</v>
      </c>
      <c r="T37">
        <v>0.82246575849950099</v>
      </c>
      <c r="U37">
        <v>-12.5914167887207</v>
      </c>
      <c r="V37">
        <v>0.82353563337246105</v>
      </c>
      <c r="W37">
        <v>-12.3713230093486</v>
      </c>
      <c r="X37">
        <v>1.0526302205765701</v>
      </c>
      <c r="Y37">
        <v>-15.248152229266701</v>
      </c>
      <c r="Z37">
        <v>0.89710340848628101</v>
      </c>
      <c r="AA37">
        <v>-12.844698881454001</v>
      </c>
      <c r="AB37">
        <v>0.86585405746828703</v>
      </c>
      <c r="AC37">
        <v>-11.9601077868248</v>
      </c>
      <c r="AD37">
        <v>0.89449517190550498</v>
      </c>
      <c r="AE37">
        <v>-13.2039477678378</v>
      </c>
      <c r="AF37">
        <v>0.86849840509564702</v>
      </c>
      <c r="AG37">
        <v>-11.980924558439201</v>
      </c>
      <c r="AH37">
        <v>0.75512533187687103</v>
      </c>
      <c r="AI37">
        <v>-9.3842714181314406</v>
      </c>
      <c r="AJ37">
        <v>0.93839834224002106</v>
      </c>
      <c r="AK37">
        <v>-13.3071693347023</v>
      </c>
      <c r="AL37">
        <v>0.91242451025937898</v>
      </c>
      <c r="AM37">
        <v>-11.9960477331473</v>
      </c>
    </row>
    <row r="38" spans="1:39" x14ac:dyDescent="0.25">
      <c r="A38" t="e">
        <f>(L38*J38/Conc!$D$3)/(N38*'Cat Batch'!$W$3*'Cat Batch'!#REF!)</f>
        <v>#REF!</v>
      </c>
      <c r="B38" s="20">
        <v>33</v>
      </c>
      <c r="C38" s="101">
        <v>43307</v>
      </c>
      <c r="D38" t="s">
        <v>200</v>
      </c>
      <c r="E38" s="45">
        <v>12</v>
      </c>
      <c r="F38">
        <v>300</v>
      </c>
      <c r="G38">
        <v>200</v>
      </c>
      <c r="H38" s="45">
        <v>40</v>
      </c>
      <c r="I38" t="s">
        <v>1</v>
      </c>
      <c r="J38" s="120">
        <v>9.9690000000000004E-3</v>
      </c>
      <c r="K38" t="s">
        <v>41</v>
      </c>
      <c r="L38" s="127">
        <v>178.21449999999999</v>
      </c>
      <c r="M38">
        <v>1</v>
      </c>
      <c r="N38" s="127">
        <v>1.9205000000000001</v>
      </c>
      <c r="O38">
        <v>14859.8</v>
      </c>
      <c r="P38">
        <v>227393.2</v>
      </c>
      <c r="Q38">
        <v>35</v>
      </c>
      <c r="R38">
        <v>0.94640162575001996</v>
      </c>
      <c r="S38">
        <v>-14.1135283672927</v>
      </c>
      <c r="T38">
        <v>0.82246575849950099</v>
      </c>
      <c r="U38">
        <v>-12.5914167887207</v>
      </c>
      <c r="V38">
        <v>0.82353563337246105</v>
      </c>
      <c r="W38">
        <v>-12.3713230093486</v>
      </c>
      <c r="X38">
        <v>1.0526302205765701</v>
      </c>
      <c r="Y38">
        <v>-15.248152229266701</v>
      </c>
      <c r="Z38">
        <v>0.89710340848628101</v>
      </c>
      <c r="AA38">
        <v>-12.844698881454001</v>
      </c>
      <c r="AB38">
        <v>0.86585405746828703</v>
      </c>
      <c r="AC38">
        <v>-11.9601077868248</v>
      </c>
      <c r="AD38">
        <v>0.89449517190550498</v>
      </c>
      <c r="AE38">
        <v>-13.2039477678378</v>
      </c>
      <c r="AF38">
        <v>0.86849840509564702</v>
      </c>
      <c r="AG38">
        <v>-11.980924558439201</v>
      </c>
      <c r="AH38">
        <v>0.75512533187687103</v>
      </c>
      <c r="AI38">
        <v>-9.3842714181314406</v>
      </c>
      <c r="AJ38">
        <v>0.93839834224002106</v>
      </c>
      <c r="AK38">
        <v>-13.3071693347023</v>
      </c>
      <c r="AL38">
        <v>0.91242451025937898</v>
      </c>
      <c r="AM38">
        <v>-11.9960477331473</v>
      </c>
    </row>
    <row r="39" spans="1:39" x14ac:dyDescent="0.25">
      <c r="A39" t="e">
        <f>(L39*J39/Conc!$D$3)/(N39*'Cat Batch'!$W$3*'Cat Batch'!#REF!)</f>
        <v>#REF!</v>
      </c>
      <c r="B39" s="20">
        <v>34</v>
      </c>
      <c r="C39" s="101">
        <v>43307</v>
      </c>
      <c r="D39" t="s">
        <v>201</v>
      </c>
      <c r="E39" s="45">
        <v>24</v>
      </c>
      <c r="F39">
        <v>300</v>
      </c>
      <c r="G39">
        <v>200</v>
      </c>
      <c r="H39" s="45">
        <v>40</v>
      </c>
      <c r="I39" t="s">
        <v>1</v>
      </c>
      <c r="J39" s="120">
        <v>9.9690000000000004E-3</v>
      </c>
      <c r="K39" t="s">
        <v>41</v>
      </c>
      <c r="L39" s="127">
        <v>178.21449999999999</v>
      </c>
      <c r="M39">
        <v>1</v>
      </c>
      <c r="N39" s="127">
        <v>1.9205000000000001</v>
      </c>
      <c r="O39">
        <v>14859.8</v>
      </c>
      <c r="P39">
        <v>227393.2</v>
      </c>
      <c r="Q39">
        <v>35</v>
      </c>
      <c r="R39">
        <v>0.94640162575001996</v>
      </c>
      <c r="S39">
        <v>-14.1135283672927</v>
      </c>
      <c r="T39">
        <v>0.82246575849950099</v>
      </c>
      <c r="U39">
        <v>-12.5914167887207</v>
      </c>
      <c r="V39">
        <v>0.82353563337246105</v>
      </c>
      <c r="W39">
        <v>-12.3713230093486</v>
      </c>
      <c r="X39">
        <v>1.0526302205765701</v>
      </c>
      <c r="Y39">
        <v>-15.248152229266701</v>
      </c>
      <c r="Z39">
        <v>0.89710340848628101</v>
      </c>
      <c r="AA39">
        <v>-12.844698881454001</v>
      </c>
      <c r="AB39">
        <v>0.86585405746828703</v>
      </c>
      <c r="AC39">
        <v>-11.9601077868248</v>
      </c>
      <c r="AD39">
        <v>0.89449517190550498</v>
      </c>
      <c r="AE39">
        <v>-13.2039477678378</v>
      </c>
      <c r="AF39">
        <v>0.86849840509564702</v>
      </c>
      <c r="AG39">
        <v>-11.980924558439201</v>
      </c>
      <c r="AH39">
        <v>0.75512533187687103</v>
      </c>
      <c r="AI39">
        <v>-9.3842714181314406</v>
      </c>
      <c r="AJ39">
        <v>0.93839834224002106</v>
      </c>
      <c r="AK39">
        <v>-13.3071693347023</v>
      </c>
      <c r="AL39">
        <v>0.91242451025937898</v>
      </c>
      <c r="AM39">
        <v>-11.9960477331473</v>
      </c>
    </row>
    <row r="40" spans="1:39" x14ac:dyDescent="0.25">
      <c r="A40" t="e">
        <f>(L40*J40/Conc!$D$3)/(N40*'Cat Batch'!$W$3*'Cat Batch'!#REF!)</f>
        <v>#REF!</v>
      </c>
      <c r="B40" s="20">
        <v>35</v>
      </c>
      <c r="C40" s="101">
        <v>43307</v>
      </c>
      <c r="D40" t="s">
        <v>202</v>
      </c>
      <c r="E40" s="45">
        <v>30</v>
      </c>
      <c r="F40">
        <v>300</v>
      </c>
      <c r="G40">
        <v>200</v>
      </c>
      <c r="H40" s="45">
        <v>40</v>
      </c>
      <c r="I40" t="s">
        <v>1</v>
      </c>
      <c r="J40" s="120">
        <v>9.9690000000000004E-3</v>
      </c>
      <c r="K40" t="s">
        <v>41</v>
      </c>
      <c r="L40" s="127">
        <v>178.21449999999999</v>
      </c>
      <c r="M40">
        <v>1</v>
      </c>
      <c r="N40" s="127">
        <v>1.9205000000000001</v>
      </c>
      <c r="O40">
        <v>14859.8</v>
      </c>
      <c r="P40">
        <v>227393.2</v>
      </c>
      <c r="Q40">
        <v>35</v>
      </c>
      <c r="R40">
        <v>0.94640162575001996</v>
      </c>
      <c r="S40">
        <v>-14.1135283672927</v>
      </c>
      <c r="T40">
        <v>0.82246575849950099</v>
      </c>
      <c r="U40">
        <v>-12.5914167887207</v>
      </c>
      <c r="V40">
        <v>0.82353563337246105</v>
      </c>
      <c r="W40">
        <v>-12.3713230093486</v>
      </c>
      <c r="X40">
        <v>1.0526302205765701</v>
      </c>
      <c r="Y40">
        <v>-15.248152229266701</v>
      </c>
      <c r="Z40">
        <v>0.89710340848628101</v>
      </c>
      <c r="AA40">
        <v>-12.844698881454001</v>
      </c>
      <c r="AB40">
        <v>0.86585405746828703</v>
      </c>
      <c r="AC40">
        <v>-11.9601077868248</v>
      </c>
      <c r="AD40">
        <v>0.89449517190550498</v>
      </c>
      <c r="AE40">
        <v>-13.2039477678378</v>
      </c>
      <c r="AF40">
        <v>0.86849840509564702</v>
      </c>
      <c r="AG40">
        <v>-11.980924558439201</v>
      </c>
      <c r="AH40">
        <v>0.75512533187687103</v>
      </c>
      <c r="AI40">
        <v>-9.3842714181314406</v>
      </c>
      <c r="AJ40">
        <v>0.93839834224002106</v>
      </c>
      <c r="AK40">
        <v>-13.3071693347023</v>
      </c>
      <c r="AL40">
        <v>0.91242451025937898</v>
      </c>
      <c r="AM40">
        <v>-11.9960477331473</v>
      </c>
    </row>
    <row r="41" spans="1:39" x14ac:dyDescent="0.25">
      <c r="A41" t="e">
        <f>(L41*J41/Conc!$D$3)/(N41*'Cat Batch'!$W$3*'Cat Batch'!#REF!)</f>
        <v>#REF!</v>
      </c>
      <c r="B41" s="20">
        <v>36</v>
      </c>
      <c r="C41" s="101">
        <v>43307</v>
      </c>
      <c r="D41" t="s">
        <v>203</v>
      </c>
      <c r="E41" s="45">
        <v>31</v>
      </c>
      <c r="F41">
        <v>300</v>
      </c>
      <c r="G41">
        <v>200</v>
      </c>
      <c r="H41" s="45">
        <v>40</v>
      </c>
      <c r="I41" t="s">
        <v>1</v>
      </c>
      <c r="J41" s="120">
        <v>9.9690000000000004E-3</v>
      </c>
      <c r="K41" t="s">
        <v>41</v>
      </c>
      <c r="L41" s="127">
        <v>178.21449999999999</v>
      </c>
      <c r="M41">
        <v>1</v>
      </c>
      <c r="N41" s="127">
        <v>1.9205000000000001</v>
      </c>
      <c r="O41">
        <v>14859.8</v>
      </c>
      <c r="P41">
        <v>227393.2</v>
      </c>
      <c r="Q41">
        <v>35</v>
      </c>
      <c r="R41">
        <v>0.94640162575001996</v>
      </c>
      <c r="S41">
        <v>-14.1135283672927</v>
      </c>
      <c r="T41">
        <v>0.82246575849950099</v>
      </c>
      <c r="U41">
        <v>-12.5914167887207</v>
      </c>
      <c r="V41">
        <v>0.82353563337246105</v>
      </c>
      <c r="W41">
        <v>-12.3713230093486</v>
      </c>
      <c r="X41">
        <v>1.0526302205765701</v>
      </c>
      <c r="Y41">
        <v>-15.248152229266701</v>
      </c>
      <c r="Z41">
        <v>0.89710340848628101</v>
      </c>
      <c r="AA41">
        <v>-12.844698881454001</v>
      </c>
      <c r="AB41">
        <v>0.86585405746828703</v>
      </c>
      <c r="AC41">
        <v>-11.9601077868248</v>
      </c>
      <c r="AD41">
        <v>0.89449517190550498</v>
      </c>
      <c r="AE41">
        <v>-13.2039477678378</v>
      </c>
      <c r="AF41">
        <v>0.86849840509564702</v>
      </c>
      <c r="AG41">
        <v>-11.980924558439201</v>
      </c>
      <c r="AH41">
        <v>0.75512533187687103</v>
      </c>
      <c r="AI41">
        <v>-9.3842714181314406</v>
      </c>
      <c r="AJ41">
        <v>0.93839834224002106</v>
      </c>
      <c r="AK41">
        <v>-13.3071693347023</v>
      </c>
      <c r="AL41">
        <v>0.91242451025937898</v>
      </c>
      <c r="AM41">
        <v>-11.9960477331473</v>
      </c>
    </row>
    <row r="42" spans="1:39" s="137" customFormat="1" x14ac:dyDescent="0.25">
      <c r="A42" s="137" t="e">
        <f>(L42*J42/Conc!$D$3)/(N42*'Cat Batch'!$W$3*'Cat Batch'!#REF!)</f>
        <v>#REF!</v>
      </c>
      <c r="B42" s="138">
        <v>37</v>
      </c>
      <c r="C42" s="139">
        <v>43311</v>
      </c>
      <c r="D42" s="137" t="s">
        <v>193</v>
      </c>
      <c r="E42" s="137">
        <v>8</v>
      </c>
      <c r="F42" s="137">
        <v>50</v>
      </c>
      <c r="G42" s="137">
        <v>200</v>
      </c>
      <c r="I42" s="137" t="s">
        <v>1</v>
      </c>
      <c r="J42" s="140"/>
      <c r="K42" s="137" t="s">
        <v>41</v>
      </c>
      <c r="L42" s="141"/>
      <c r="M42" s="137">
        <v>1</v>
      </c>
      <c r="N42" s="141"/>
      <c r="Q42" s="137">
        <v>35</v>
      </c>
      <c r="R42" s="137">
        <v>0.94640162575001996</v>
      </c>
      <c r="S42" s="137">
        <v>-14.1135283672927</v>
      </c>
      <c r="T42" s="137">
        <v>0.82246575849950099</v>
      </c>
      <c r="U42" s="137">
        <v>-12.5914167887207</v>
      </c>
      <c r="V42" s="137">
        <v>0.82353563337246105</v>
      </c>
      <c r="W42" s="137">
        <v>-12.3713230093486</v>
      </c>
      <c r="X42" s="137">
        <v>1.0526302205765701</v>
      </c>
      <c r="Y42" s="137">
        <v>-15.248152229266701</v>
      </c>
      <c r="Z42" s="137">
        <v>0.89710340848628101</v>
      </c>
      <c r="AA42" s="137">
        <v>-12.844698881454001</v>
      </c>
      <c r="AB42" s="137">
        <v>0.86585405746828703</v>
      </c>
      <c r="AC42" s="137">
        <v>-11.9601077868248</v>
      </c>
      <c r="AD42" s="137">
        <v>0.89449517190550498</v>
      </c>
      <c r="AE42" s="137">
        <v>-13.2039477678378</v>
      </c>
      <c r="AF42">
        <v>0.86849840509564702</v>
      </c>
      <c r="AG42" s="137">
        <v>-11.980924558439201</v>
      </c>
      <c r="AH42" s="137">
        <v>0.75512533187687103</v>
      </c>
      <c r="AI42" s="137">
        <v>-9.3842714181314406</v>
      </c>
      <c r="AJ42" s="137">
        <v>0.93839834224002106</v>
      </c>
      <c r="AK42" s="137">
        <v>-13.3071693347023</v>
      </c>
      <c r="AL42" s="137">
        <v>0.91242451025937898</v>
      </c>
      <c r="AM42" s="137">
        <v>-11.9960477331473</v>
      </c>
    </row>
    <row r="43" spans="1:39" x14ac:dyDescent="0.25">
      <c r="A43" t="e">
        <f>(L43*J43/Conc!$D$3)/(N43*'Cat Batch'!$W$3*'Cat Batch'!#REF!)</f>
        <v>#REF!</v>
      </c>
      <c r="B43" s="145">
        <v>38</v>
      </c>
      <c r="C43" s="101">
        <v>43311</v>
      </c>
      <c r="D43" t="s">
        <v>204</v>
      </c>
      <c r="E43" s="45">
        <v>0</v>
      </c>
      <c r="F43">
        <v>300</v>
      </c>
      <c r="G43">
        <v>200</v>
      </c>
      <c r="H43" s="45">
        <v>40</v>
      </c>
      <c r="I43" t="s">
        <v>211</v>
      </c>
      <c r="J43" s="120">
        <v>0.01</v>
      </c>
      <c r="K43" t="s">
        <v>41</v>
      </c>
      <c r="L43" s="127">
        <v>178</v>
      </c>
      <c r="M43">
        <v>1</v>
      </c>
      <c r="N43" s="127">
        <v>1.9</v>
      </c>
      <c r="O43">
        <f>HLOOKUP($B43,Feed!$EQ$6:$FN$10,4,FALSE)</f>
        <v>16477.2</v>
      </c>
      <c r="P43">
        <f>HLOOKUP($B43,Feed!$EQ$6:$FN$10,5,FALSE)</f>
        <v>119409.60000000001</v>
      </c>
      <c r="Q43">
        <v>35</v>
      </c>
      <c r="R43">
        <v>0.94640162575001996</v>
      </c>
      <c r="S43">
        <v>-14.1135283672927</v>
      </c>
      <c r="T43">
        <v>0.82246575849950099</v>
      </c>
      <c r="U43">
        <v>-12.5914167887207</v>
      </c>
      <c r="V43">
        <v>0.82353563337246105</v>
      </c>
      <c r="W43">
        <v>-12.3713230093486</v>
      </c>
      <c r="X43">
        <v>1.0526302205765701</v>
      </c>
      <c r="Y43">
        <v>-15.248152229266701</v>
      </c>
      <c r="Z43">
        <v>0.89710340848628101</v>
      </c>
      <c r="AA43">
        <v>-12.844698881454001</v>
      </c>
      <c r="AB43">
        <v>0.86585405746828703</v>
      </c>
      <c r="AC43">
        <v>-11.9601077868248</v>
      </c>
      <c r="AD43">
        <v>0.89449517190550498</v>
      </c>
      <c r="AE43">
        <v>-13.2039477678378</v>
      </c>
      <c r="AF43">
        <v>0.86849840509564702</v>
      </c>
      <c r="AG43">
        <v>-11.980924558439201</v>
      </c>
      <c r="AH43">
        <v>0.75512533187687103</v>
      </c>
      <c r="AI43">
        <v>-9.3842714181314406</v>
      </c>
      <c r="AJ43">
        <v>0.93839834224002106</v>
      </c>
      <c r="AK43">
        <v>-13.3071693347023</v>
      </c>
      <c r="AL43">
        <v>0.91242451025937898</v>
      </c>
      <c r="AM43">
        <v>-11.9960477331473</v>
      </c>
    </row>
    <row r="44" spans="1:39" x14ac:dyDescent="0.25">
      <c r="A44" t="e">
        <f>(L44*J44/Conc!$D$3)/(N44*'Cat Batch'!$W$3*'Cat Batch'!#REF!)</f>
        <v>#REF!</v>
      </c>
      <c r="B44" s="145">
        <v>39</v>
      </c>
      <c r="C44" s="101">
        <v>43311</v>
      </c>
      <c r="D44" t="s">
        <v>196</v>
      </c>
      <c r="E44" s="45">
        <v>2</v>
      </c>
      <c r="F44">
        <v>300</v>
      </c>
      <c r="G44">
        <v>200</v>
      </c>
      <c r="H44" s="45">
        <v>40</v>
      </c>
      <c r="I44" t="s">
        <v>211</v>
      </c>
      <c r="J44" s="120">
        <v>0.01</v>
      </c>
      <c r="K44" t="s">
        <v>41</v>
      </c>
      <c r="L44" s="127">
        <v>178</v>
      </c>
      <c r="M44">
        <v>1</v>
      </c>
      <c r="N44" s="127">
        <v>1.9</v>
      </c>
      <c r="O44">
        <v>16477.2</v>
      </c>
      <c r="P44">
        <v>119409.60000000001</v>
      </c>
      <c r="Q44">
        <v>35</v>
      </c>
      <c r="R44">
        <v>0.94640162575001996</v>
      </c>
      <c r="S44">
        <v>-14.1135283672927</v>
      </c>
      <c r="T44">
        <v>0.82246575849950099</v>
      </c>
      <c r="U44">
        <v>-12.5914167887207</v>
      </c>
      <c r="V44">
        <v>0.82353563337246105</v>
      </c>
      <c r="W44">
        <v>-12.3713230093486</v>
      </c>
      <c r="X44">
        <v>1.0526302205765701</v>
      </c>
      <c r="Y44">
        <v>-15.248152229266701</v>
      </c>
      <c r="Z44">
        <v>0.89710340848628101</v>
      </c>
      <c r="AA44">
        <v>-12.844698881454001</v>
      </c>
      <c r="AB44">
        <v>0.86585405746828703</v>
      </c>
      <c r="AC44">
        <v>-11.9601077868248</v>
      </c>
      <c r="AD44">
        <v>0.89449517190550498</v>
      </c>
      <c r="AE44">
        <v>-13.2039477678378</v>
      </c>
      <c r="AF44">
        <v>0.86849840509564702</v>
      </c>
      <c r="AG44">
        <v>-11.980924558439201</v>
      </c>
      <c r="AH44">
        <v>0.75512533187687103</v>
      </c>
      <c r="AI44">
        <v>-9.3842714181314406</v>
      </c>
      <c r="AJ44">
        <v>0.93839834224002106</v>
      </c>
      <c r="AK44">
        <v>-13.3071693347023</v>
      </c>
      <c r="AL44">
        <v>0.91242451025937898</v>
      </c>
      <c r="AM44">
        <v>-11.9960477331473</v>
      </c>
    </row>
    <row r="45" spans="1:39" x14ac:dyDescent="0.25">
      <c r="A45" t="e">
        <f>(L45*J45/Conc!$D$3)/(N45*'Cat Batch'!$W$3*'Cat Batch'!#REF!)</f>
        <v>#REF!</v>
      </c>
      <c r="B45" s="145">
        <v>40</v>
      </c>
      <c r="C45" s="101">
        <v>43311</v>
      </c>
      <c r="D45" t="s">
        <v>205</v>
      </c>
      <c r="E45" s="45">
        <v>4</v>
      </c>
      <c r="F45">
        <v>300</v>
      </c>
      <c r="G45">
        <v>200</v>
      </c>
      <c r="H45" s="45">
        <v>40</v>
      </c>
      <c r="I45" t="s">
        <v>211</v>
      </c>
      <c r="J45" s="120">
        <v>0.01</v>
      </c>
      <c r="K45" t="s">
        <v>41</v>
      </c>
      <c r="L45" s="127">
        <v>178</v>
      </c>
      <c r="M45">
        <v>1</v>
      </c>
      <c r="N45" s="127">
        <v>1.9</v>
      </c>
      <c r="O45">
        <v>16477.2</v>
      </c>
      <c r="P45">
        <v>119409.60000000001</v>
      </c>
      <c r="Q45">
        <v>35</v>
      </c>
      <c r="R45">
        <v>0.94640162575001996</v>
      </c>
      <c r="S45">
        <v>-14.1135283672927</v>
      </c>
      <c r="T45">
        <v>0.82246575849950099</v>
      </c>
      <c r="U45">
        <v>-12.5914167887207</v>
      </c>
      <c r="V45">
        <v>0.82353563337246105</v>
      </c>
      <c r="W45">
        <v>-12.3713230093486</v>
      </c>
      <c r="X45">
        <v>1.0526302205765701</v>
      </c>
      <c r="Y45">
        <v>-15.248152229266701</v>
      </c>
      <c r="Z45">
        <v>0.89710340848628101</v>
      </c>
      <c r="AA45">
        <v>-12.844698881454001</v>
      </c>
      <c r="AB45">
        <v>0.86585405746828703</v>
      </c>
      <c r="AC45">
        <v>-11.9601077868248</v>
      </c>
      <c r="AD45">
        <v>0.89449517190550498</v>
      </c>
      <c r="AE45">
        <v>-13.2039477678378</v>
      </c>
      <c r="AF45">
        <v>0.86849840509564702</v>
      </c>
      <c r="AG45">
        <v>-11.980924558439201</v>
      </c>
      <c r="AH45">
        <v>0.75512533187687103</v>
      </c>
      <c r="AI45">
        <v>-9.3842714181314406</v>
      </c>
      <c r="AJ45">
        <v>0.93839834224002106</v>
      </c>
      <c r="AK45">
        <v>-13.3071693347023</v>
      </c>
      <c r="AL45">
        <v>0.91242451025937898</v>
      </c>
      <c r="AM45">
        <v>-11.9960477331473</v>
      </c>
    </row>
    <row r="46" spans="1:39" x14ac:dyDescent="0.25">
      <c r="A46" t="e">
        <f>(L46*J46/Conc!$D$3)/(N46*'Cat Batch'!$W$3*'Cat Batch'!#REF!)</f>
        <v>#REF!</v>
      </c>
      <c r="B46" s="145">
        <v>41</v>
      </c>
      <c r="C46" s="101">
        <v>43311</v>
      </c>
      <c r="D46" t="s">
        <v>206</v>
      </c>
      <c r="E46" s="45">
        <v>8</v>
      </c>
      <c r="F46">
        <v>300</v>
      </c>
      <c r="G46">
        <v>200</v>
      </c>
      <c r="H46" s="45">
        <v>40</v>
      </c>
      <c r="I46" t="s">
        <v>211</v>
      </c>
      <c r="J46" s="120">
        <v>0.01</v>
      </c>
      <c r="K46" t="s">
        <v>41</v>
      </c>
      <c r="L46" s="127">
        <v>178</v>
      </c>
      <c r="M46">
        <v>1</v>
      </c>
      <c r="N46" s="127">
        <v>1.9</v>
      </c>
      <c r="O46">
        <v>16477.2</v>
      </c>
      <c r="P46">
        <v>119409.60000000001</v>
      </c>
      <c r="Q46">
        <v>35</v>
      </c>
      <c r="R46">
        <v>0.94640162575001996</v>
      </c>
      <c r="S46">
        <v>-14.1135283672927</v>
      </c>
      <c r="T46">
        <v>0.82246575849950099</v>
      </c>
      <c r="U46">
        <v>-12.5914167887207</v>
      </c>
      <c r="V46">
        <v>0.82353563337246105</v>
      </c>
      <c r="W46">
        <v>-12.3713230093486</v>
      </c>
      <c r="X46">
        <v>1.0526302205765701</v>
      </c>
      <c r="Y46">
        <v>-15.248152229266701</v>
      </c>
      <c r="Z46">
        <v>0.89710340848628101</v>
      </c>
      <c r="AA46">
        <v>-12.844698881454001</v>
      </c>
      <c r="AB46">
        <v>0.86585405746828703</v>
      </c>
      <c r="AC46">
        <v>-11.9601077868248</v>
      </c>
      <c r="AD46">
        <v>0.89449517190550498</v>
      </c>
      <c r="AE46">
        <v>-13.2039477678378</v>
      </c>
      <c r="AF46">
        <v>0.86849840509564702</v>
      </c>
      <c r="AG46">
        <v>-11.980924558439201</v>
      </c>
      <c r="AH46">
        <v>0.75512533187687103</v>
      </c>
      <c r="AI46">
        <v>-9.3842714181314406</v>
      </c>
      <c r="AJ46">
        <v>0.93839834224002106</v>
      </c>
      <c r="AK46">
        <v>-13.3071693347023</v>
      </c>
      <c r="AL46">
        <v>0.91242451025937898</v>
      </c>
      <c r="AM46">
        <v>-11.9960477331473</v>
      </c>
    </row>
    <row r="47" spans="1:39" x14ac:dyDescent="0.25">
      <c r="A47" t="e">
        <f>(L47*J47/Conc!$D$3)/(N47*'Cat Batch'!$W$3*'Cat Batch'!#REF!)</f>
        <v>#REF!</v>
      </c>
      <c r="B47" s="145">
        <v>42</v>
      </c>
      <c r="C47" s="101">
        <v>43311</v>
      </c>
      <c r="D47" t="s">
        <v>207</v>
      </c>
      <c r="E47" s="45">
        <v>12</v>
      </c>
      <c r="F47">
        <v>300</v>
      </c>
      <c r="G47">
        <v>200</v>
      </c>
      <c r="H47" s="45">
        <v>40</v>
      </c>
      <c r="I47" t="s">
        <v>211</v>
      </c>
      <c r="J47" s="120">
        <v>0.01</v>
      </c>
      <c r="K47" t="s">
        <v>41</v>
      </c>
      <c r="L47" s="127">
        <v>178</v>
      </c>
      <c r="M47">
        <v>1</v>
      </c>
      <c r="N47" s="127">
        <v>1.9</v>
      </c>
      <c r="O47">
        <v>16477.2</v>
      </c>
      <c r="P47">
        <v>119409.60000000001</v>
      </c>
      <c r="Q47">
        <v>35</v>
      </c>
      <c r="R47">
        <v>0.94640162575001996</v>
      </c>
      <c r="S47">
        <v>-14.1135283672927</v>
      </c>
      <c r="T47">
        <v>0.82246575849950099</v>
      </c>
      <c r="U47">
        <v>-12.5914167887207</v>
      </c>
      <c r="V47">
        <v>0.82353563337246105</v>
      </c>
      <c r="W47">
        <v>-12.3713230093486</v>
      </c>
      <c r="X47">
        <v>1.0526302205765701</v>
      </c>
      <c r="Y47">
        <v>-15.248152229266701</v>
      </c>
      <c r="Z47">
        <v>0.89710340848628101</v>
      </c>
      <c r="AA47">
        <v>-12.844698881454001</v>
      </c>
      <c r="AB47">
        <v>0.86585405746828703</v>
      </c>
      <c r="AC47">
        <v>-11.9601077868248</v>
      </c>
      <c r="AD47">
        <v>0.89449517190550498</v>
      </c>
      <c r="AE47">
        <v>-13.2039477678378</v>
      </c>
      <c r="AF47">
        <v>0.86849840509564702</v>
      </c>
      <c r="AG47">
        <v>-11.980924558439201</v>
      </c>
      <c r="AH47">
        <v>0.75512533187687103</v>
      </c>
      <c r="AI47">
        <v>-9.3842714181314406</v>
      </c>
      <c r="AJ47">
        <v>0.93839834224002106</v>
      </c>
      <c r="AK47">
        <v>-13.3071693347023</v>
      </c>
      <c r="AL47">
        <v>0.91242451025937898</v>
      </c>
      <c r="AM47">
        <v>-11.9960477331473</v>
      </c>
    </row>
    <row r="48" spans="1:39" x14ac:dyDescent="0.25">
      <c r="A48" t="e">
        <f>(L48*J48/Conc!$D$3)/(N48*'Cat Batch'!$W$3*'Cat Batch'!#REF!)</f>
        <v>#REF!</v>
      </c>
      <c r="B48" s="145">
        <v>43</v>
      </c>
      <c r="C48" s="101">
        <v>43311</v>
      </c>
      <c r="D48" t="s">
        <v>208</v>
      </c>
      <c r="E48" s="45">
        <v>24</v>
      </c>
      <c r="F48">
        <v>300</v>
      </c>
      <c r="G48">
        <v>200</v>
      </c>
      <c r="H48" s="45">
        <v>40</v>
      </c>
      <c r="I48" t="s">
        <v>211</v>
      </c>
      <c r="J48" s="120">
        <v>0.01</v>
      </c>
      <c r="K48" t="s">
        <v>41</v>
      </c>
      <c r="L48" s="127">
        <v>178</v>
      </c>
      <c r="M48">
        <v>1</v>
      </c>
      <c r="N48" s="127">
        <v>1.9</v>
      </c>
      <c r="O48">
        <v>16477.2</v>
      </c>
      <c r="P48">
        <v>119409.60000000001</v>
      </c>
      <c r="Q48">
        <v>35</v>
      </c>
      <c r="R48">
        <v>0.94640162575001996</v>
      </c>
      <c r="S48">
        <v>-14.1135283672927</v>
      </c>
      <c r="T48">
        <v>0.82246575849950099</v>
      </c>
      <c r="U48">
        <v>-12.5914167887207</v>
      </c>
      <c r="V48">
        <v>0.82353563337246105</v>
      </c>
      <c r="W48">
        <v>-12.3713230093486</v>
      </c>
      <c r="X48">
        <v>1.0526302205765701</v>
      </c>
      <c r="Y48">
        <v>-15.248152229266701</v>
      </c>
      <c r="Z48">
        <v>0.89710340848628101</v>
      </c>
      <c r="AA48">
        <v>-12.844698881454001</v>
      </c>
      <c r="AB48">
        <v>0.86585405746828703</v>
      </c>
      <c r="AC48">
        <v>-11.9601077868248</v>
      </c>
      <c r="AD48">
        <v>0.89449517190550498</v>
      </c>
      <c r="AE48">
        <v>-13.2039477678378</v>
      </c>
      <c r="AF48">
        <v>0.86849840509564702</v>
      </c>
      <c r="AG48">
        <v>-11.980924558439201</v>
      </c>
      <c r="AH48">
        <v>0.75512533187687103</v>
      </c>
      <c r="AI48">
        <v>-9.3842714181314406</v>
      </c>
      <c r="AJ48">
        <v>0.93839834224002106</v>
      </c>
      <c r="AK48">
        <v>-13.3071693347023</v>
      </c>
      <c r="AL48">
        <v>0.91242451025937898</v>
      </c>
      <c r="AM48">
        <v>-11.9960477331473</v>
      </c>
    </row>
    <row r="49" spans="1:39" x14ac:dyDescent="0.25">
      <c r="A49" t="e">
        <f>(L49*J49/Conc!$D$3)/(N49*'Cat Batch'!$W$3*'Cat Batch'!#REF!)</f>
        <v>#REF!</v>
      </c>
      <c r="B49" s="145">
        <v>44</v>
      </c>
      <c r="C49" s="101">
        <v>43311</v>
      </c>
      <c r="D49" t="s">
        <v>210</v>
      </c>
      <c r="E49" s="45">
        <v>30</v>
      </c>
      <c r="F49">
        <v>300</v>
      </c>
      <c r="G49">
        <v>200</v>
      </c>
      <c r="H49" s="45">
        <v>40</v>
      </c>
      <c r="I49" t="s">
        <v>211</v>
      </c>
      <c r="J49" s="120">
        <v>0.01</v>
      </c>
      <c r="K49" t="s">
        <v>41</v>
      </c>
      <c r="L49" s="127">
        <v>178</v>
      </c>
      <c r="M49">
        <v>1</v>
      </c>
      <c r="N49" s="127">
        <v>1.9</v>
      </c>
      <c r="O49">
        <v>16477.2</v>
      </c>
      <c r="P49">
        <v>119409.60000000001</v>
      </c>
      <c r="Q49">
        <v>35</v>
      </c>
      <c r="R49">
        <v>0.94640162575001996</v>
      </c>
      <c r="S49">
        <v>-14.1135283672927</v>
      </c>
      <c r="T49">
        <v>0.82246575849950099</v>
      </c>
      <c r="U49">
        <v>-12.5914167887207</v>
      </c>
      <c r="V49">
        <v>0.82353563337246105</v>
      </c>
      <c r="W49">
        <v>-12.3713230093486</v>
      </c>
      <c r="X49">
        <v>1.0526302205765701</v>
      </c>
      <c r="Y49">
        <v>-15.248152229266701</v>
      </c>
      <c r="Z49">
        <v>0.89710340848628101</v>
      </c>
      <c r="AA49">
        <v>-12.844698881454001</v>
      </c>
      <c r="AB49">
        <v>0.86585405746828703</v>
      </c>
      <c r="AC49">
        <v>-11.9601077868248</v>
      </c>
      <c r="AD49">
        <v>0.89449517190550498</v>
      </c>
      <c r="AE49">
        <v>-13.2039477678378</v>
      </c>
      <c r="AF49">
        <v>0.86849840509564702</v>
      </c>
      <c r="AG49">
        <v>-11.980924558439201</v>
      </c>
      <c r="AH49">
        <v>0.75512533187687103</v>
      </c>
      <c r="AI49">
        <v>-9.3842714181314406</v>
      </c>
      <c r="AJ49">
        <v>0.93839834224002106</v>
      </c>
      <c r="AK49">
        <v>-13.3071693347023</v>
      </c>
      <c r="AL49">
        <v>0.91242451025937898</v>
      </c>
      <c r="AM49">
        <v>-11.9960477331473</v>
      </c>
    </row>
    <row r="50" spans="1:39" x14ac:dyDescent="0.25">
      <c r="A50" t="e">
        <f>(L50*J50/Conc!$D$3)/(N50*'Cat Batch'!$W$3*'Cat Batch'!#REF!)</f>
        <v>#REF!</v>
      </c>
      <c r="B50" s="145">
        <v>45</v>
      </c>
      <c r="C50" s="101">
        <v>43311</v>
      </c>
      <c r="D50" t="s">
        <v>209</v>
      </c>
      <c r="E50" s="45">
        <v>31</v>
      </c>
      <c r="F50">
        <v>300</v>
      </c>
      <c r="G50">
        <v>200</v>
      </c>
      <c r="H50" s="45">
        <v>40</v>
      </c>
      <c r="I50" t="s">
        <v>211</v>
      </c>
      <c r="J50" s="120">
        <v>0.01</v>
      </c>
      <c r="K50" t="s">
        <v>41</v>
      </c>
      <c r="L50" s="127">
        <v>178</v>
      </c>
      <c r="M50">
        <v>1</v>
      </c>
      <c r="N50" s="127">
        <v>1.9</v>
      </c>
      <c r="O50">
        <v>16477.2</v>
      </c>
      <c r="P50">
        <v>119409.60000000001</v>
      </c>
      <c r="Q50">
        <v>35</v>
      </c>
      <c r="R50">
        <v>0.94640162575001996</v>
      </c>
      <c r="S50">
        <v>-14.1135283672927</v>
      </c>
      <c r="T50">
        <v>0.82246575849950099</v>
      </c>
      <c r="U50">
        <v>-12.5914167887207</v>
      </c>
      <c r="V50">
        <v>0.82353563337246105</v>
      </c>
      <c r="W50">
        <v>-12.3713230093486</v>
      </c>
      <c r="X50">
        <v>1.0526302205765701</v>
      </c>
      <c r="Y50">
        <v>-15.248152229266701</v>
      </c>
      <c r="Z50">
        <v>0.89710340848628101</v>
      </c>
      <c r="AA50">
        <v>-12.844698881454001</v>
      </c>
      <c r="AB50">
        <v>0.86585405746828703</v>
      </c>
      <c r="AC50">
        <v>-11.9601077868248</v>
      </c>
      <c r="AD50">
        <v>0.89449517190550498</v>
      </c>
      <c r="AE50">
        <v>-13.2039477678378</v>
      </c>
      <c r="AF50">
        <v>0.86849840509564702</v>
      </c>
      <c r="AG50">
        <v>-11.980924558439201</v>
      </c>
      <c r="AH50">
        <v>0.75512533187687103</v>
      </c>
      <c r="AI50">
        <v>-9.3842714181314406</v>
      </c>
      <c r="AJ50">
        <v>0.93839834224002106</v>
      </c>
      <c r="AK50">
        <v>-13.3071693347023</v>
      </c>
      <c r="AL50">
        <v>0.91242451025937898</v>
      </c>
      <c r="AM50">
        <v>-11.9960477331473</v>
      </c>
    </row>
    <row r="51" spans="1:39" s="137" customFormat="1" x14ac:dyDescent="0.25">
      <c r="A51" s="137" t="e">
        <f>(L51*J51/Conc!$D$3)/(N51*'Cat Batch'!$W$3*'Cat Batch'!#REF!)</f>
        <v>#REF!</v>
      </c>
      <c r="B51" s="138">
        <v>46</v>
      </c>
      <c r="C51" s="139">
        <v>43312</v>
      </c>
      <c r="D51" s="137" t="s">
        <v>194</v>
      </c>
      <c r="E51" s="137">
        <v>12</v>
      </c>
      <c r="F51" s="137">
        <v>50</v>
      </c>
      <c r="G51" s="137">
        <v>200</v>
      </c>
      <c r="I51" s="137" t="s">
        <v>1</v>
      </c>
      <c r="J51" s="140"/>
      <c r="K51" s="137" t="s">
        <v>41</v>
      </c>
      <c r="L51" s="141"/>
      <c r="M51" s="137">
        <v>1</v>
      </c>
      <c r="N51" s="141"/>
      <c r="Q51" s="137">
        <v>35</v>
      </c>
      <c r="R51" s="137">
        <v>0.94640162575001996</v>
      </c>
      <c r="S51" s="137">
        <v>-14.1135283672927</v>
      </c>
      <c r="T51" s="137">
        <v>0.82246575849950099</v>
      </c>
      <c r="U51" s="137">
        <v>-12.5914167887207</v>
      </c>
      <c r="V51" s="137">
        <v>0.82353563337246105</v>
      </c>
      <c r="W51" s="137">
        <v>-12.3713230093486</v>
      </c>
      <c r="X51" s="137">
        <v>1.0526302205765701</v>
      </c>
      <c r="Y51" s="137">
        <v>-15.248152229266701</v>
      </c>
      <c r="Z51" s="137">
        <v>0.89710340848628101</v>
      </c>
      <c r="AA51" s="137">
        <v>-12.844698881454001</v>
      </c>
      <c r="AB51" s="137">
        <v>0.86585405746828703</v>
      </c>
      <c r="AC51" s="137">
        <v>-11.9601077868248</v>
      </c>
      <c r="AD51" s="137">
        <v>0.89449517190550498</v>
      </c>
      <c r="AE51" s="137">
        <v>-13.2039477678378</v>
      </c>
      <c r="AF51">
        <v>0.86849840509564702</v>
      </c>
      <c r="AG51" s="137">
        <v>-11.980924558439201</v>
      </c>
      <c r="AH51" s="137">
        <v>0.75512533187687103</v>
      </c>
      <c r="AI51" s="137">
        <v>-9.3842714181314406</v>
      </c>
      <c r="AJ51" s="137">
        <v>0.93839834224002106</v>
      </c>
      <c r="AK51" s="137">
        <v>-13.3071693347023</v>
      </c>
      <c r="AL51" s="137">
        <v>0.91242451025937898</v>
      </c>
      <c r="AM51" s="137">
        <v>-11.9960477331473</v>
      </c>
    </row>
    <row r="52" spans="1:39" x14ac:dyDescent="0.25">
      <c r="A52" t="e">
        <f>(L52*J52/Conc!$D$3)/(N52*'Cat Batch'!$W$3*'Cat Batch'!#REF!)</f>
        <v>#REF!</v>
      </c>
      <c r="B52" s="145">
        <v>47</v>
      </c>
      <c r="C52" s="101">
        <v>43313</v>
      </c>
      <c r="D52" t="s">
        <v>212</v>
      </c>
      <c r="E52" s="45">
        <v>4.5</v>
      </c>
      <c r="F52">
        <v>50</v>
      </c>
      <c r="G52">
        <v>200</v>
      </c>
      <c r="H52" s="45">
        <v>40</v>
      </c>
      <c r="I52" s="45" t="s">
        <v>1</v>
      </c>
      <c r="J52" s="120">
        <v>0.01</v>
      </c>
      <c r="K52" t="s">
        <v>41</v>
      </c>
      <c r="L52" s="127">
        <v>178</v>
      </c>
      <c r="M52">
        <v>1</v>
      </c>
      <c r="N52" s="127">
        <v>0.3</v>
      </c>
      <c r="O52">
        <f>HLOOKUP($B52,Feed!$EQ$6:$FN$10,4,FALSE)</f>
        <v>16468</v>
      </c>
      <c r="P52">
        <f>HLOOKUP($B52,Feed!$EQ$6:$FN$10,5,FALSE)</f>
        <v>267680.40000000002</v>
      </c>
      <c r="Q52">
        <v>35</v>
      </c>
      <c r="R52">
        <v>0.94640162575001996</v>
      </c>
      <c r="S52">
        <v>-14.1135283672927</v>
      </c>
      <c r="T52">
        <v>0.82246575849950099</v>
      </c>
      <c r="U52">
        <v>-12.5914167887207</v>
      </c>
      <c r="V52">
        <v>0.82353563337246105</v>
      </c>
      <c r="W52">
        <v>-12.3713230093486</v>
      </c>
      <c r="X52">
        <v>1.0526302205765701</v>
      </c>
      <c r="Y52">
        <v>-15.248152229266701</v>
      </c>
      <c r="Z52">
        <v>0.89710340848628101</v>
      </c>
      <c r="AA52">
        <v>-12.844698881454001</v>
      </c>
      <c r="AB52">
        <v>0.86585405746828703</v>
      </c>
      <c r="AC52">
        <v>-11.9601077868248</v>
      </c>
      <c r="AD52">
        <v>0.89449517190550498</v>
      </c>
      <c r="AE52">
        <v>-13.2039477678378</v>
      </c>
      <c r="AF52">
        <v>0.86849840509564702</v>
      </c>
      <c r="AG52">
        <v>-11.980924558439201</v>
      </c>
      <c r="AH52">
        <v>0.75512533187687103</v>
      </c>
      <c r="AI52">
        <v>-9.3842714181314406</v>
      </c>
      <c r="AJ52">
        <v>0.93839834224002106</v>
      </c>
      <c r="AK52">
        <v>-13.3071693347023</v>
      </c>
      <c r="AL52">
        <v>0.91242451025937898</v>
      </c>
      <c r="AM52">
        <v>-11.9960477331473</v>
      </c>
    </row>
    <row r="53" spans="1:39" x14ac:dyDescent="0.25">
      <c r="A53" t="e">
        <f>(L53*J53/Conc!$D$3)/(N53*'Cat Batch'!$W$3*'Cat Batch'!#REF!)</f>
        <v>#REF!</v>
      </c>
      <c r="B53" s="145">
        <v>48</v>
      </c>
      <c r="C53" s="101">
        <v>43320</v>
      </c>
      <c r="D53" t="s">
        <v>213</v>
      </c>
      <c r="E53" s="45">
        <v>4.5</v>
      </c>
      <c r="F53">
        <v>50</v>
      </c>
      <c r="G53">
        <v>200</v>
      </c>
      <c r="H53" s="45">
        <v>40</v>
      </c>
      <c r="I53" t="s">
        <v>211</v>
      </c>
      <c r="J53" s="120">
        <v>0.01</v>
      </c>
      <c r="K53" t="s">
        <v>41</v>
      </c>
      <c r="L53" s="127">
        <v>178</v>
      </c>
      <c r="M53">
        <v>1</v>
      </c>
      <c r="N53" s="127">
        <v>0.3</v>
      </c>
      <c r="O53">
        <f>HLOOKUP($B53,Feed!$EQ$6:$FN$10,4,FALSE)</f>
        <v>16483.400000000001</v>
      </c>
      <c r="P53">
        <f>HLOOKUP($B53,Feed!$EQ$6:$FN$10,5,FALSE)</f>
        <v>115549.4</v>
      </c>
      <c r="Q53">
        <v>35</v>
      </c>
      <c r="R53">
        <v>0.94640162575001996</v>
      </c>
      <c r="S53">
        <v>-14.1135283672927</v>
      </c>
      <c r="T53">
        <v>0.82246575849950099</v>
      </c>
      <c r="U53">
        <v>-12.5914167887207</v>
      </c>
      <c r="V53">
        <v>0.82353563337246105</v>
      </c>
      <c r="W53">
        <v>-12.3713230093486</v>
      </c>
      <c r="X53">
        <v>1.0526302205765701</v>
      </c>
      <c r="Y53">
        <v>-15.248152229266701</v>
      </c>
      <c r="Z53">
        <v>0.89710340848628101</v>
      </c>
      <c r="AA53">
        <v>-12.844698881454001</v>
      </c>
      <c r="AB53">
        <v>0.86585405746828703</v>
      </c>
      <c r="AC53">
        <v>-11.9601077868248</v>
      </c>
      <c r="AD53">
        <v>0.89449517190550498</v>
      </c>
      <c r="AE53">
        <v>-13.2039477678378</v>
      </c>
      <c r="AF53">
        <v>0.86849840509564702</v>
      </c>
      <c r="AG53">
        <v>-11.980924558439201</v>
      </c>
      <c r="AH53">
        <v>0.75512533187687103</v>
      </c>
      <c r="AI53">
        <v>-9.3842714181314406</v>
      </c>
      <c r="AJ53">
        <v>0.93839834224002106</v>
      </c>
      <c r="AK53">
        <v>-13.3071693347023</v>
      </c>
      <c r="AL53">
        <v>0.91242451025937898</v>
      </c>
      <c r="AM53">
        <v>-11.9960477331473</v>
      </c>
    </row>
    <row r="54" spans="1:39" s="137" customFormat="1" x14ac:dyDescent="0.25">
      <c r="A54" s="137" t="e">
        <f>(L54*J54/Conc!$D$3)/(N54*'Cat Batch'!$W$3*'Cat Batch'!#REF!)</f>
        <v>#REF!</v>
      </c>
      <c r="B54" s="138">
        <v>49</v>
      </c>
      <c r="C54" s="139">
        <v>43317</v>
      </c>
      <c r="D54" s="137" t="s">
        <v>214</v>
      </c>
      <c r="E54" s="137">
        <v>2</v>
      </c>
      <c r="F54" s="137">
        <v>50</v>
      </c>
      <c r="G54" s="137">
        <v>200</v>
      </c>
      <c r="H54" s="137">
        <v>40</v>
      </c>
      <c r="I54" s="137" t="s">
        <v>211</v>
      </c>
      <c r="J54" s="140">
        <v>0.01</v>
      </c>
      <c r="K54" s="137" t="s">
        <v>41</v>
      </c>
      <c r="L54" s="141">
        <v>178</v>
      </c>
      <c r="M54" s="137">
        <v>1</v>
      </c>
      <c r="N54" s="141">
        <v>0.3</v>
      </c>
      <c r="O54" s="137" t="e">
        <f>HLOOKUP($B54,Feed!$EQ$6:$FN$10,4,FALSE)</f>
        <v>#N/A</v>
      </c>
      <c r="P54" s="137" t="e">
        <f>HLOOKUP($B54,Feed!$EQ$6:$FN$10,5,FALSE)</f>
        <v>#N/A</v>
      </c>
      <c r="Q54" s="137">
        <v>35</v>
      </c>
      <c r="R54" s="137">
        <v>0.94640162575001996</v>
      </c>
      <c r="S54" s="137">
        <v>-14.1135283672927</v>
      </c>
      <c r="T54" s="137">
        <v>0.82246575849950099</v>
      </c>
      <c r="U54" s="137">
        <v>-12.5914167887207</v>
      </c>
      <c r="V54" s="137">
        <v>0.82353563337246105</v>
      </c>
      <c r="W54" s="137">
        <v>-12.3713230093486</v>
      </c>
      <c r="X54" s="137">
        <v>1.0526302205765701</v>
      </c>
      <c r="Y54" s="137">
        <v>-15.248152229266701</v>
      </c>
      <c r="Z54" s="137">
        <v>0.89710340848628101</v>
      </c>
      <c r="AA54" s="137">
        <v>-12.844698881454001</v>
      </c>
      <c r="AB54" s="137">
        <v>0.86585405746828703</v>
      </c>
      <c r="AC54" s="137">
        <v>-11.9601077868248</v>
      </c>
      <c r="AD54" s="137">
        <v>0.89449517190550498</v>
      </c>
      <c r="AE54" s="137">
        <v>-13.2039477678378</v>
      </c>
      <c r="AF54" s="137">
        <v>0.86849840509564702</v>
      </c>
      <c r="AG54" s="137">
        <v>-11.980924558439201</v>
      </c>
      <c r="AH54" s="137">
        <v>0.75512533187687103</v>
      </c>
      <c r="AI54" s="137">
        <v>-9.3842714181314406</v>
      </c>
      <c r="AJ54" s="137">
        <v>0.93839834224002106</v>
      </c>
      <c r="AK54" s="137">
        <v>-13.3071693347023</v>
      </c>
      <c r="AL54" s="137">
        <v>0.91242451025937898</v>
      </c>
      <c r="AM54" s="137">
        <v>-11.9960477331473</v>
      </c>
    </row>
    <row r="55" spans="1:39" s="45" customFormat="1" x14ac:dyDescent="0.25">
      <c r="A55" s="45" t="e">
        <f>(L55*J55/Conc!$D$3)/(N55*'Cat Batch'!$W$3*'Cat Batch'!#REF!)</f>
        <v>#REF!</v>
      </c>
      <c r="B55" s="145">
        <v>50</v>
      </c>
      <c r="C55" s="142">
        <v>43317</v>
      </c>
      <c r="D55" s="45" t="s">
        <v>215</v>
      </c>
      <c r="E55" s="45">
        <v>30</v>
      </c>
      <c r="F55" s="45">
        <v>50</v>
      </c>
      <c r="G55" s="45">
        <v>200</v>
      </c>
      <c r="H55" s="45">
        <v>40</v>
      </c>
      <c r="I55" s="45" t="s">
        <v>211</v>
      </c>
      <c r="J55" s="143">
        <v>0.01</v>
      </c>
      <c r="K55" s="45" t="s">
        <v>41</v>
      </c>
      <c r="L55" s="144">
        <v>178</v>
      </c>
      <c r="M55" s="45">
        <v>1</v>
      </c>
      <c r="N55" s="144">
        <v>0.3</v>
      </c>
      <c r="O55">
        <f>HLOOKUP($B55,Feed!$EQ$6:$FN$10,4,FALSE)</f>
        <v>16493.2</v>
      </c>
      <c r="P55">
        <f>HLOOKUP($B55,Feed!$EQ$6:$FN$10,5,FALSE)</f>
        <v>106822</v>
      </c>
      <c r="Q55" s="45">
        <v>35</v>
      </c>
      <c r="R55" s="45">
        <v>0.94640162575001996</v>
      </c>
      <c r="S55" s="45">
        <v>-14.1135283672927</v>
      </c>
      <c r="T55" s="45">
        <v>0.82246575849950099</v>
      </c>
      <c r="U55" s="45">
        <v>-12.5914167887207</v>
      </c>
      <c r="V55" s="45">
        <v>0.82353563337246105</v>
      </c>
      <c r="W55" s="45">
        <v>-12.3713230093486</v>
      </c>
      <c r="X55" s="45">
        <v>1.0526302205765701</v>
      </c>
      <c r="Y55" s="45">
        <v>-15.248152229266701</v>
      </c>
      <c r="Z55" s="45">
        <v>0.89710340848628101</v>
      </c>
      <c r="AA55" s="45">
        <v>-12.844698881454001</v>
      </c>
      <c r="AB55" s="45">
        <v>0.86585405746828703</v>
      </c>
      <c r="AC55" s="45">
        <v>-11.9601077868248</v>
      </c>
      <c r="AD55" s="45">
        <v>0.89449517190550498</v>
      </c>
      <c r="AE55" s="45">
        <v>-13.2039477678378</v>
      </c>
      <c r="AF55">
        <v>0.86849840509564702</v>
      </c>
      <c r="AG55" s="45">
        <v>-11.980924558439201</v>
      </c>
      <c r="AH55" s="45">
        <v>0.75512533187687103</v>
      </c>
      <c r="AI55" s="45">
        <v>-9.3842714181314406</v>
      </c>
      <c r="AJ55" s="45">
        <v>0.93839834224002106</v>
      </c>
      <c r="AK55" s="45">
        <v>-13.3071693347023</v>
      </c>
      <c r="AL55" s="45">
        <v>0.91242451025937898</v>
      </c>
      <c r="AM55" s="45">
        <v>-11.9960477331473</v>
      </c>
    </row>
    <row r="56" spans="1:39" x14ac:dyDescent="0.25">
      <c r="A56" t="e">
        <f>(L56*J56/Conc!$D$3)/(N56*'Cat Batch'!$W$3*'Cat Batch'!#REF!)</f>
        <v>#REF!</v>
      </c>
      <c r="B56" s="145">
        <v>51</v>
      </c>
      <c r="C56" s="101">
        <v>43321</v>
      </c>
      <c r="D56" t="s">
        <v>216</v>
      </c>
      <c r="E56" s="45">
        <v>12</v>
      </c>
      <c r="F56">
        <v>50</v>
      </c>
      <c r="G56">
        <v>200</v>
      </c>
      <c r="H56" s="45">
        <v>40</v>
      </c>
      <c r="I56" t="s">
        <v>211</v>
      </c>
      <c r="J56" s="120">
        <v>0.01</v>
      </c>
      <c r="K56" t="s">
        <v>41</v>
      </c>
      <c r="L56" s="127">
        <v>178</v>
      </c>
      <c r="M56">
        <v>1</v>
      </c>
      <c r="N56" s="127">
        <v>0.3</v>
      </c>
      <c r="O56">
        <f>HLOOKUP($B56,Feed!$EQ$6:$FN$10,4,FALSE)</f>
        <v>16481.400000000001</v>
      </c>
      <c r="P56">
        <f>HLOOKUP($B56,Feed!$EQ$6:$FN$10,5,FALSE)</f>
        <v>116154.6</v>
      </c>
      <c r="Q56">
        <v>35</v>
      </c>
      <c r="R56">
        <v>0.94640162575001996</v>
      </c>
      <c r="S56">
        <v>-14.1135283672927</v>
      </c>
      <c r="T56">
        <v>0.82246575849950099</v>
      </c>
      <c r="U56">
        <v>-12.5914167887207</v>
      </c>
      <c r="V56">
        <v>0.82353563337246105</v>
      </c>
      <c r="W56">
        <v>-12.3713230093486</v>
      </c>
      <c r="X56">
        <v>1.0526302205765701</v>
      </c>
      <c r="Y56">
        <v>-15.248152229266701</v>
      </c>
      <c r="Z56">
        <v>0.89710340848628101</v>
      </c>
      <c r="AA56">
        <v>-12.844698881454001</v>
      </c>
      <c r="AB56">
        <v>0.86585405746828703</v>
      </c>
      <c r="AC56">
        <v>-11.9601077868248</v>
      </c>
      <c r="AD56">
        <v>0.89449517190550498</v>
      </c>
      <c r="AE56">
        <v>-13.2039477678378</v>
      </c>
      <c r="AF56">
        <v>0.86849840509564702</v>
      </c>
      <c r="AG56">
        <v>-11.980924558439201</v>
      </c>
      <c r="AH56">
        <v>0.75512533187687103</v>
      </c>
      <c r="AI56">
        <v>-9.3842714181314406</v>
      </c>
      <c r="AJ56">
        <v>0.93839834224002106</v>
      </c>
      <c r="AK56">
        <v>-13.3071693347023</v>
      </c>
      <c r="AL56">
        <v>0.91242451025937898</v>
      </c>
      <c r="AM56">
        <v>-11.9960477331473</v>
      </c>
    </row>
    <row r="57" spans="1:39" s="137" customFormat="1" x14ac:dyDescent="0.25">
      <c r="A57" s="137" t="e">
        <f>(L57*J57/Conc!$D$3)/(N57*'Cat Batch'!$W$3*'Cat Batch'!#REF!)</f>
        <v>#REF!</v>
      </c>
      <c r="B57" s="138">
        <v>52</v>
      </c>
      <c r="C57" s="139">
        <v>43323</v>
      </c>
      <c r="D57" s="137" t="s">
        <v>217</v>
      </c>
      <c r="E57" s="137">
        <v>18</v>
      </c>
      <c r="F57" s="137">
        <v>50</v>
      </c>
      <c r="G57" s="137">
        <v>200</v>
      </c>
      <c r="I57" s="137" t="s">
        <v>211</v>
      </c>
      <c r="J57" s="140">
        <v>0.01</v>
      </c>
      <c r="K57" s="137" t="s">
        <v>41</v>
      </c>
      <c r="L57" s="141"/>
      <c r="M57" s="137">
        <v>1</v>
      </c>
      <c r="N57" s="141"/>
      <c r="Q57" s="137">
        <v>35</v>
      </c>
      <c r="R57" s="137">
        <v>0.94640162575001996</v>
      </c>
      <c r="S57" s="137">
        <v>-14.1135283672927</v>
      </c>
      <c r="T57" s="137">
        <v>0.82246575849950099</v>
      </c>
      <c r="U57" s="137">
        <v>-12.5914167887207</v>
      </c>
      <c r="V57" s="137">
        <v>0.82353563337246105</v>
      </c>
      <c r="W57" s="137">
        <v>-12.3713230093486</v>
      </c>
      <c r="X57" s="137">
        <v>1.0526302205765701</v>
      </c>
      <c r="Y57" s="137">
        <v>-15.248152229266701</v>
      </c>
      <c r="Z57" s="137">
        <v>0.89710340848628101</v>
      </c>
      <c r="AA57" s="137">
        <v>-12.844698881454001</v>
      </c>
      <c r="AB57" s="137">
        <v>0.86585405746828703</v>
      </c>
      <c r="AC57" s="137">
        <v>-11.9601077868248</v>
      </c>
      <c r="AD57" s="137">
        <v>0.89449517190550498</v>
      </c>
      <c r="AE57" s="137">
        <v>-13.2039477678378</v>
      </c>
      <c r="AF57">
        <v>0.86849840509564702</v>
      </c>
      <c r="AG57" s="137">
        <v>-11.980924558439201</v>
      </c>
      <c r="AH57" s="137">
        <v>0.75512533187687103</v>
      </c>
      <c r="AI57" s="137">
        <v>-9.3842714181314406</v>
      </c>
      <c r="AJ57" s="137">
        <v>0.93839834224002106</v>
      </c>
      <c r="AK57" s="137">
        <v>-13.3071693347023</v>
      </c>
      <c r="AL57" s="137">
        <v>0.91242451025937898</v>
      </c>
      <c r="AM57" s="137">
        <v>-11.9960477331473</v>
      </c>
    </row>
    <row r="58" spans="1:39" s="137" customFormat="1" x14ac:dyDescent="0.25">
      <c r="A58" s="137" t="e">
        <f>(L58*J58/Conc!$D$3)/(N58*'Cat Batch'!$W$3*'Cat Batch'!#REF!)</f>
        <v>#REF!</v>
      </c>
      <c r="B58" s="138">
        <v>53</v>
      </c>
      <c r="C58" s="139">
        <v>43325</v>
      </c>
      <c r="D58" s="137" t="s">
        <v>218</v>
      </c>
      <c r="E58" s="137">
        <v>30</v>
      </c>
      <c r="F58" s="137">
        <v>50</v>
      </c>
      <c r="G58" s="137">
        <v>200</v>
      </c>
      <c r="I58" s="137" t="s">
        <v>211</v>
      </c>
      <c r="J58" s="140">
        <v>0.01</v>
      </c>
      <c r="K58" s="137" t="s">
        <v>41</v>
      </c>
      <c r="L58" s="141"/>
      <c r="M58" s="137">
        <v>1</v>
      </c>
      <c r="N58" s="141"/>
      <c r="Q58" s="137">
        <v>35</v>
      </c>
      <c r="R58" s="137">
        <v>0.94640162575001996</v>
      </c>
      <c r="S58" s="137">
        <v>-14.1135283672927</v>
      </c>
      <c r="T58" s="137">
        <v>0.82246575849950099</v>
      </c>
      <c r="U58" s="137">
        <v>-12.5914167887207</v>
      </c>
      <c r="V58" s="137">
        <v>0.82353563337246105</v>
      </c>
      <c r="W58" s="137">
        <v>-12.3713230093486</v>
      </c>
      <c r="X58" s="137">
        <v>1.0526302205765701</v>
      </c>
      <c r="Y58" s="137">
        <v>-15.248152229266701</v>
      </c>
      <c r="Z58" s="137">
        <v>0.89710340848628101</v>
      </c>
      <c r="AA58" s="137">
        <v>-12.844698881454001</v>
      </c>
      <c r="AB58" s="137">
        <v>0.86585405746828703</v>
      </c>
      <c r="AC58" s="137">
        <v>-11.9601077868248</v>
      </c>
      <c r="AD58" s="137">
        <v>0.89449517190550498</v>
      </c>
      <c r="AE58" s="137">
        <v>-13.2039477678378</v>
      </c>
      <c r="AF58">
        <v>0.86849840509564702</v>
      </c>
      <c r="AG58" s="137">
        <v>-11.980924558439201</v>
      </c>
      <c r="AH58" s="137">
        <v>0.75512533187687103</v>
      </c>
      <c r="AI58" s="137">
        <v>-9.3842714181314406</v>
      </c>
      <c r="AJ58" s="137">
        <v>0.93839834224002106</v>
      </c>
      <c r="AK58" s="137">
        <v>-13.3071693347023</v>
      </c>
      <c r="AL58" s="137">
        <v>0.91242451025937898</v>
      </c>
      <c r="AM58" s="137">
        <v>-11.9960477331473</v>
      </c>
    </row>
    <row r="59" spans="1:39" x14ac:dyDescent="0.25">
      <c r="A59" t="e">
        <f>(L59*J59/Conc!$D$3)/(N59*'Cat Batch'!$W$3*'Cat Batch'!#REF!)</f>
        <v>#REF!</v>
      </c>
      <c r="B59" s="145">
        <v>54</v>
      </c>
      <c r="C59" s="101">
        <v>43320</v>
      </c>
      <c r="D59" t="s">
        <v>219</v>
      </c>
      <c r="E59" s="45">
        <v>0</v>
      </c>
      <c r="F59">
        <v>300</v>
      </c>
      <c r="G59">
        <v>200</v>
      </c>
      <c r="H59" s="45">
        <v>40</v>
      </c>
      <c r="I59" t="s">
        <v>211</v>
      </c>
      <c r="J59" s="120">
        <v>0.01</v>
      </c>
      <c r="K59" t="s">
        <v>41</v>
      </c>
      <c r="L59" s="127">
        <v>178</v>
      </c>
      <c r="M59">
        <v>1</v>
      </c>
      <c r="N59" s="127">
        <v>1.9</v>
      </c>
      <c r="O59">
        <f>HLOOKUP($B59,Feed!$EQ$6:$FN$10,4,FALSE)</f>
        <v>16593.599999999999</v>
      </c>
      <c r="P59">
        <f>HLOOKUP($B59,Feed!$EQ$6:$FN$10,5,FALSE)</f>
        <v>116143.2</v>
      </c>
      <c r="Q59">
        <v>35</v>
      </c>
      <c r="R59">
        <v>0.94640162575001996</v>
      </c>
      <c r="S59">
        <v>-14.1135283672927</v>
      </c>
      <c r="T59">
        <v>0.82246575849950099</v>
      </c>
      <c r="U59">
        <v>-12.5914167887207</v>
      </c>
      <c r="V59">
        <v>0.82353563337246105</v>
      </c>
      <c r="W59">
        <v>-12.3713230093486</v>
      </c>
      <c r="X59">
        <v>1.0526302205765701</v>
      </c>
      <c r="Y59">
        <v>-15.248152229266701</v>
      </c>
      <c r="Z59">
        <v>0.89710340848628101</v>
      </c>
      <c r="AA59">
        <v>-12.844698881454001</v>
      </c>
      <c r="AB59">
        <v>0.86585405746828703</v>
      </c>
      <c r="AC59">
        <v>-11.9601077868248</v>
      </c>
      <c r="AD59">
        <v>0.89449517190550498</v>
      </c>
      <c r="AE59">
        <v>-13.2039477678378</v>
      </c>
      <c r="AF59">
        <v>0.86849840509564702</v>
      </c>
      <c r="AG59">
        <v>-11.980924558439201</v>
      </c>
      <c r="AH59">
        <v>0.75512533187687103</v>
      </c>
      <c r="AI59">
        <v>-9.3842714181314406</v>
      </c>
      <c r="AJ59">
        <v>0.93839834224002106</v>
      </c>
      <c r="AK59">
        <v>-13.3071693347023</v>
      </c>
      <c r="AL59">
        <v>0.91242451025937898</v>
      </c>
      <c r="AM59">
        <v>-11.9960477331473</v>
      </c>
    </row>
    <row r="60" spans="1:39" x14ac:dyDescent="0.25">
      <c r="A60" t="e">
        <f>(L60*J60/Conc!$D$3)/(N60*'Cat Batch'!$W$3*'Cat Batch'!#REF!)</f>
        <v>#REF!</v>
      </c>
      <c r="B60" s="145">
        <v>55</v>
      </c>
      <c r="C60" s="101">
        <v>43320</v>
      </c>
      <c r="D60" t="s">
        <v>220</v>
      </c>
      <c r="E60" s="45">
        <v>2</v>
      </c>
      <c r="F60">
        <v>300</v>
      </c>
      <c r="G60">
        <v>200</v>
      </c>
      <c r="H60" s="45">
        <v>40</v>
      </c>
      <c r="I60" t="s">
        <v>211</v>
      </c>
      <c r="J60" s="120">
        <v>0.01</v>
      </c>
      <c r="K60" t="s">
        <v>41</v>
      </c>
      <c r="L60" s="127">
        <v>178</v>
      </c>
      <c r="M60">
        <v>1</v>
      </c>
      <c r="N60" s="127">
        <v>1.9</v>
      </c>
      <c r="O60">
        <v>16593.599999999999</v>
      </c>
      <c r="P60">
        <v>116143.2</v>
      </c>
      <c r="Q60">
        <v>35</v>
      </c>
      <c r="R60">
        <v>0.94640162575001996</v>
      </c>
      <c r="S60">
        <v>-14.1135283672927</v>
      </c>
      <c r="T60">
        <v>0.82246575849950099</v>
      </c>
      <c r="U60">
        <v>-12.5914167887207</v>
      </c>
      <c r="V60">
        <v>0.82353563337246105</v>
      </c>
      <c r="W60">
        <v>-12.3713230093486</v>
      </c>
      <c r="X60">
        <v>1.0526302205765701</v>
      </c>
      <c r="Y60">
        <v>-15.248152229266701</v>
      </c>
      <c r="Z60">
        <v>0.89710340848628101</v>
      </c>
      <c r="AA60">
        <v>-12.844698881454001</v>
      </c>
      <c r="AB60">
        <v>0.86585405746828703</v>
      </c>
      <c r="AC60">
        <v>-11.9601077868248</v>
      </c>
      <c r="AD60">
        <v>0.89449517190550498</v>
      </c>
      <c r="AE60">
        <v>-13.2039477678378</v>
      </c>
      <c r="AF60">
        <v>0.86849840509564702</v>
      </c>
      <c r="AG60">
        <v>-11.980924558439201</v>
      </c>
      <c r="AH60">
        <v>0.75512533187687103</v>
      </c>
      <c r="AI60">
        <v>-9.3842714181314406</v>
      </c>
      <c r="AJ60">
        <v>0.93839834224002106</v>
      </c>
      <c r="AK60">
        <v>-13.3071693347023</v>
      </c>
      <c r="AL60">
        <v>0.91242451025937898</v>
      </c>
      <c r="AM60">
        <v>-11.9960477331473</v>
      </c>
    </row>
    <row r="61" spans="1:39" x14ac:dyDescent="0.25">
      <c r="A61" t="e">
        <f>(L61*J61/Conc!$D$3)/(N61*'Cat Batch'!$W$3*'Cat Batch'!#REF!)</f>
        <v>#REF!</v>
      </c>
      <c r="B61" s="145">
        <v>56</v>
      </c>
      <c r="C61" s="101">
        <v>43320</v>
      </c>
      <c r="D61" t="s">
        <v>221</v>
      </c>
      <c r="E61" s="45">
        <v>4</v>
      </c>
      <c r="F61">
        <v>300</v>
      </c>
      <c r="G61">
        <v>200</v>
      </c>
      <c r="H61" s="45">
        <v>40</v>
      </c>
      <c r="I61" t="s">
        <v>211</v>
      </c>
      <c r="J61" s="120">
        <v>0.01</v>
      </c>
      <c r="K61" t="s">
        <v>41</v>
      </c>
      <c r="L61" s="127">
        <v>178</v>
      </c>
      <c r="M61">
        <v>1</v>
      </c>
      <c r="N61" s="127">
        <v>1.9</v>
      </c>
      <c r="O61">
        <v>16593.599999999999</v>
      </c>
      <c r="P61">
        <v>116143.2</v>
      </c>
      <c r="Q61">
        <v>35</v>
      </c>
      <c r="R61">
        <v>0.94640162575001996</v>
      </c>
      <c r="S61">
        <v>-14.1135283672927</v>
      </c>
      <c r="T61">
        <v>0.82246575849950099</v>
      </c>
      <c r="U61">
        <v>-12.5914167887207</v>
      </c>
      <c r="V61">
        <v>0.82353563337246105</v>
      </c>
      <c r="W61">
        <v>-12.3713230093486</v>
      </c>
      <c r="X61">
        <v>1.0526302205765701</v>
      </c>
      <c r="Y61">
        <v>-15.248152229266701</v>
      </c>
      <c r="Z61">
        <v>0.89710340848628101</v>
      </c>
      <c r="AA61">
        <v>-12.844698881454001</v>
      </c>
      <c r="AB61">
        <v>0.86585405746828703</v>
      </c>
      <c r="AC61">
        <v>-11.9601077868248</v>
      </c>
      <c r="AD61">
        <v>0.89449517190550498</v>
      </c>
      <c r="AE61">
        <v>-13.2039477678378</v>
      </c>
      <c r="AF61">
        <v>0.86849840509564702</v>
      </c>
      <c r="AG61">
        <v>-11.980924558439201</v>
      </c>
      <c r="AH61">
        <v>0.75512533187687103</v>
      </c>
      <c r="AI61">
        <v>-9.3842714181314406</v>
      </c>
      <c r="AJ61">
        <v>0.93839834224002106</v>
      </c>
      <c r="AK61">
        <v>-13.3071693347023</v>
      </c>
      <c r="AL61">
        <v>0.91242451025937898</v>
      </c>
      <c r="AM61">
        <v>-11.9960477331473</v>
      </c>
    </row>
    <row r="62" spans="1:39" x14ac:dyDescent="0.25">
      <c r="A62" t="e">
        <f>(L62*J62/Conc!$D$3)/(N62*'Cat Batch'!$W$3*'Cat Batch'!#REF!)</f>
        <v>#REF!</v>
      </c>
      <c r="B62" s="145">
        <v>57</v>
      </c>
      <c r="C62" s="101">
        <v>43320</v>
      </c>
      <c r="D62" t="s">
        <v>222</v>
      </c>
      <c r="E62" s="45">
        <v>8</v>
      </c>
      <c r="F62">
        <v>300</v>
      </c>
      <c r="G62">
        <v>200</v>
      </c>
      <c r="H62" s="45">
        <v>40</v>
      </c>
      <c r="I62" t="s">
        <v>211</v>
      </c>
      <c r="J62" s="120">
        <v>0.01</v>
      </c>
      <c r="K62" t="s">
        <v>41</v>
      </c>
      <c r="L62" s="127">
        <v>178</v>
      </c>
      <c r="M62">
        <v>1</v>
      </c>
      <c r="N62" s="127">
        <v>1.9</v>
      </c>
      <c r="O62">
        <v>16593.599999999999</v>
      </c>
      <c r="P62">
        <v>116143.2</v>
      </c>
      <c r="Q62">
        <v>35</v>
      </c>
      <c r="R62">
        <v>0.94640162575001996</v>
      </c>
      <c r="S62">
        <v>-14.1135283672927</v>
      </c>
      <c r="T62">
        <v>0.82246575849950099</v>
      </c>
      <c r="U62">
        <v>-12.5914167887207</v>
      </c>
      <c r="V62">
        <v>0.82353563337246105</v>
      </c>
      <c r="W62">
        <v>-12.3713230093486</v>
      </c>
      <c r="X62">
        <v>1.0526302205765701</v>
      </c>
      <c r="Y62">
        <v>-15.248152229266701</v>
      </c>
      <c r="Z62">
        <v>0.89710340848628101</v>
      </c>
      <c r="AA62">
        <v>-12.844698881454001</v>
      </c>
      <c r="AB62">
        <v>0.86585405746828703</v>
      </c>
      <c r="AC62">
        <v>-11.9601077868248</v>
      </c>
      <c r="AD62">
        <v>0.89449517190550498</v>
      </c>
      <c r="AE62">
        <v>-13.2039477678378</v>
      </c>
      <c r="AF62">
        <v>0.86849840509564702</v>
      </c>
      <c r="AG62">
        <v>-11.980924558439201</v>
      </c>
      <c r="AH62">
        <v>0.75512533187687103</v>
      </c>
      <c r="AI62">
        <v>-9.3842714181314406</v>
      </c>
      <c r="AJ62">
        <v>0.93839834224002106</v>
      </c>
      <c r="AK62">
        <v>-13.3071693347023</v>
      </c>
      <c r="AL62">
        <v>0.91242451025937898</v>
      </c>
      <c r="AM62">
        <v>-11.9960477331473</v>
      </c>
    </row>
    <row r="63" spans="1:39" x14ac:dyDescent="0.25">
      <c r="A63" t="e">
        <f>(L63*J63/Conc!$D$3)/(N63*'Cat Batch'!$W$3*'Cat Batch'!#REF!)</f>
        <v>#REF!</v>
      </c>
      <c r="B63" s="145">
        <v>58</v>
      </c>
      <c r="C63" s="101">
        <v>43320</v>
      </c>
      <c r="D63" t="s">
        <v>223</v>
      </c>
      <c r="E63" s="45">
        <v>12</v>
      </c>
      <c r="F63">
        <v>300</v>
      </c>
      <c r="G63">
        <v>200</v>
      </c>
      <c r="H63" s="45">
        <v>40</v>
      </c>
      <c r="I63" t="s">
        <v>211</v>
      </c>
      <c r="J63" s="120">
        <v>0.01</v>
      </c>
      <c r="K63" t="s">
        <v>41</v>
      </c>
      <c r="L63" s="127">
        <v>178</v>
      </c>
      <c r="M63">
        <v>1</v>
      </c>
      <c r="N63" s="127">
        <v>1.9</v>
      </c>
      <c r="O63">
        <v>16593.599999999999</v>
      </c>
      <c r="P63">
        <v>116143.2</v>
      </c>
      <c r="Q63">
        <v>35</v>
      </c>
      <c r="R63">
        <v>0.94640162575001996</v>
      </c>
      <c r="S63">
        <v>-14.1135283672927</v>
      </c>
      <c r="T63">
        <v>0.82246575849950099</v>
      </c>
      <c r="U63">
        <v>-12.5914167887207</v>
      </c>
      <c r="V63">
        <v>0.82353563337246105</v>
      </c>
      <c r="W63">
        <v>-12.3713230093486</v>
      </c>
      <c r="X63">
        <v>1.0526302205765701</v>
      </c>
      <c r="Y63">
        <v>-15.248152229266701</v>
      </c>
      <c r="Z63">
        <v>0.89710340848628101</v>
      </c>
      <c r="AA63">
        <v>-12.844698881454001</v>
      </c>
      <c r="AB63">
        <v>0.86585405746828703</v>
      </c>
      <c r="AC63">
        <v>-11.9601077868248</v>
      </c>
      <c r="AD63">
        <v>0.89449517190550498</v>
      </c>
      <c r="AE63">
        <v>-13.2039477678378</v>
      </c>
      <c r="AF63">
        <v>0.86849840509564702</v>
      </c>
      <c r="AG63">
        <v>-11.980924558439201</v>
      </c>
      <c r="AH63">
        <v>0.75512533187687103</v>
      </c>
      <c r="AI63">
        <v>-9.3842714181314406</v>
      </c>
      <c r="AJ63">
        <v>0.93839834224002106</v>
      </c>
      <c r="AK63">
        <v>-13.3071693347023</v>
      </c>
      <c r="AL63">
        <v>0.91242451025937898</v>
      </c>
      <c r="AM63">
        <v>-11.9960477331473</v>
      </c>
    </row>
    <row r="64" spans="1:39" x14ac:dyDescent="0.25">
      <c r="A64" t="e">
        <f>(L64*J64/Conc!$D$3)/(N64*'Cat Batch'!$W$3*'Cat Batch'!#REF!)</f>
        <v>#REF!</v>
      </c>
      <c r="B64" s="145">
        <v>59</v>
      </c>
      <c r="C64" s="101">
        <v>43320</v>
      </c>
      <c r="D64" t="s">
        <v>224</v>
      </c>
      <c r="E64" s="45">
        <v>24</v>
      </c>
      <c r="F64">
        <v>300</v>
      </c>
      <c r="G64">
        <v>200</v>
      </c>
      <c r="H64" s="45">
        <v>40</v>
      </c>
      <c r="I64" t="s">
        <v>211</v>
      </c>
      <c r="J64" s="120">
        <v>0.01</v>
      </c>
      <c r="K64" t="s">
        <v>41</v>
      </c>
      <c r="L64" s="127">
        <v>178</v>
      </c>
      <c r="M64">
        <v>1</v>
      </c>
      <c r="N64" s="127">
        <v>1.9</v>
      </c>
      <c r="O64">
        <v>16593.599999999999</v>
      </c>
      <c r="P64">
        <v>116143.2</v>
      </c>
      <c r="Q64">
        <v>35</v>
      </c>
      <c r="R64">
        <v>0.94640162575001996</v>
      </c>
      <c r="S64">
        <v>-14.1135283672927</v>
      </c>
      <c r="T64">
        <v>0.82246575849950099</v>
      </c>
      <c r="U64">
        <v>-12.5914167887207</v>
      </c>
      <c r="V64">
        <v>0.82353563337246105</v>
      </c>
      <c r="W64">
        <v>-12.3713230093486</v>
      </c>
      <c r="X64">
        <v>1.0526302205765701</v>
      </c>
      <c r="Y64">
        <v>-15.248152229266701</v>
      </c>
      <c r="Z64">
        <v>0.89710340848628101</v>
      </c>
      <c r="AA64">
        <v>-12.844698881454001</v>
      </c>
      <c r="AB64">
        <v>0.86585405746828703</v>
      </c>
      <c r="AC64">
        <v>-11.9601077868248</v>
      </c>
      <c r="AD64">
        <v>0.89449517190550498</v>
      </c>
      <c r="AE64">
        <v>-13.2039477678378</v>
      </c>
      <c r="AF64">
        <v>0.86849840509564702</v>
      </c>
      <c r="AG64">
        <v>-11.980924558439201</v>
      </c>
      <c r="AH64">
        <v>0.75512533187687103</v>
      </c>
      <c r="AI64">
        <v>-9.3842714181314406</v>
      </c>
      <c r="AJ64">
        <v>0.93839834224002106</v>
      </c>
      <c r="AK64">
        <v>-13.3071693347023</v>
      </c>
      <c r="AL64">
        <v>0.91242451025937898</v>
      </c>
      <c r="AM64">
        <v>-11.9960477331473</v>
      </c>
    </row>
    <row r="65" spans="1:39" x14ac:dyDescent="0.25">
      <c r="A65" t="e">
        <f>(L65*J65/Conc!$D$3)/(N65*'Cat Batch'!$W$3*'Cat Batch'!#REF!)</f>
        <v>#REF!</v>
      </c>
      <c r="B65" s="145">
        <v>60</v>
      </c>
      <c r="C65" s="101">
        <v>43320</v>
      </c>
      <c r="D65" t="s">
        <v>225</v>
      </c>
      <c r="E65" s="45">
        <v>30</v>
      </c>
      <c r="F65">
        <v>300</v>
      </c>
      <c r="G65">
        <v>200</v>
      </c>
      <c r="H65" s="45">
        <v>40</v>
      </c>
      <c r="I65" t="s">
        <v>211</v>
      </c>
      <c r="J65" s="120">
        <v>0.01</v>
      </c>
      <c r="K65" t="s">
        <v>41</v>
      </c>
      <c r="L65" s="127">
        <v>178</v>
      </c>
      <c r="M65">
        <v>1</v>
      </c>
      <c r="N65" s="127">
        <v>1.9</v>
      </c>
      <c r="O65">
        <v>16593.599999999999</v>
      </c>
      <c r="P65">
        <v>116143.2</v>
      </c>
      <c r="Q65">
        <v>35</v>
      </c>
      <c r="R65">
        <v>0.94640162575001996</v>
      </c>
      <c r="S65">
        <v>-14.1135283672927</v>
      </c>
      <c r="T65">
        <v>0.82246575849950099</v>
      </c>
      <c r="U65">
        <v>-12.5914167887207</v>
      </c>
      <c r="V65">
        <v>0.82353563337246105</v>
      </c>
      <c r="W65">
        <v>-12.3713230093486</v>
      </c>
      <c r="X65">
        <v>1.0526302205765701</v>
      </c>
      <c r="Y65">
        <v>-15.248152229266701</v>
      </c>
      <c r="Z65">
        <v>0.89710340848628101</v>
      </c>
      <c r="AA65">
        <v>-12.844698881454001</v>
      </c>
      <c r="AB65">
        <v>0.86585405746828703</v>
      </c>
      <c r="AC65">
        <v>-11.9601077868248</v>
      </c>
      <c r="AD65">
        <v>0.89449517190550498</v>
      </c>
      <c r="AE65">
        <v>-13.2039477678378</v>
      </c>
      <c r="AF65">
        <v>0.86849840509564702</v>
      </c>
      <c r="AG65">
        <v>-11.980924558439201</v>
      </c>
      <c r="AH65">
        <v>0.75512533187687103</v>
      </c>
      <c r="AI65">
        <v>-9.3842714181314406</v>
      </c>
      <c r="AJ65">
        <v>0.93839834224002106</v>
      </c>
      <c r="AK65">
        <v>-13.3071693347023</v>
      </c>
      <c r="AL65">
        <v>0.91242451025937898</v>
      </c>
      <c r="AM65">
        <v>-11.9960477331473</v>
      </c>
    </row>
    <row r="66" spans="1:39" x14ac:dyDescent="0.25">
      <c r="A66" t="e">
        <f>(L66*J66/Conc!$D$3)/(N66*'Cat Batch'!$W$3*'Cat Batch'!#REF!)</f>
        <v>#REF!</v>
      </c>
      <c r="B66" s="145">
        <v>61</v>
      </c>
      <c r="C66" s="101">
        <v>43320</v>
      </c>
      <c r="D66" t="s">
        <v>226</v>
      </c>
      <c r="E66" s="45">
        <v>31</v>
      </c>
      <c r="F66">
        <v>300</v>
      </c>
      <c r="G66">
        <v>200</v>
      </c>
      <c r="H66" s="45">
        <v>40</v>
      </c>
      <c r="I66" t="s">
        <v>211</v>
      </c>
      <c r="J66" s="120">
        <v>0.01</v>
      </c>
      <c r="K66" t="s">
        <v>41</v>
      </c>
      <c r="L66" s="127">
        <v>178</v>
      </c>
      <c r="M66">
        <v>1</v>
      </c>
      <c r="N66" s="127">
        <v>1.9</v>
      </c>
      <c r="O66">
        <v>16593.599999999999</v>
      </c>
      <c r="P66">
        <v>116143.2</v>
      </c>
      <c r="Q66">
        <v>35</v>
      </c>
      <c r="R66">
        <v>0.94640162575001996</v>
      </c>
      <c r="S66">
        <v>-14.1135283672927</v>
      </c>
      <c r="T66">
        <v>0.82246575849950099</v>
      </c>
      <c r="U66">
        <v>-12.5914167887207</v>
      </c>
      <c r="V66">
        <v>0.82353563337246105</v>
      </c>
      <c r="W66">
        <v>-12.3713230093486</v>
      </c>
      <c r="X66">
        <v>1.0526302205765701</v>
      </c>
      <c r="Y66">
        <v>-15.248152229266701</v>
      </c>
      <c r="Z66">
        <v>0.89710340848628101</v>
      </c>
      <c r="AA66">
        <v>-12.844698881454001</v>
      </c>
      <c r="AB66">
        <v>0.86585405746828703</v>
      </c>
      <c r="AC66">
        <v>-11.9601077868248</v>
      </c>
      <c r="AD66">
        <v>0.89449517190550498</v>
      </c>
      <c r="AE66">
        <v>-13.2039477678378</v>
      </c>
      <c r="AF66">
        <v>0.86849840509564702</v>
      </c>
      <c r="AG66">
        <v>-11.980924558439201</v>
      </c>
      <c r="AH66">
        <v>0.75512533187687103</v>
      </c>
      <c r="AI66">
        <v>-9.3842714181314406</v>
      </c>
      <c r="AJ66">
        <v>0.93839834224002106</v>
      </c>
      <c r="AK66">
        <v>-13.3071693347023</v>
      </c>
      <c r="AL66">
        <v>0.91242451025937898</v>
      </c>
      <c r="AM66">
        <v>-11.9960477331473</v>
      </c>
    </row>
    <row r="67" spans="1:39" x14ac:dyDescent="0.25">
      <c r="A67" t="e">
        <f>(L67*J67/Conc!$D$3)/(N67*'Cat Batch'!$W$3*'Cat Batch'!#REF!)</f>
        <v>#REF!</v>
      </c>
      <c r="B67" s="145">
        <v>62</v>
      </c>
      <c r="C67" s="47">
        <v>43347</v>
      </c>
      <c r="D67" t="s">
        <v>258</v>
      </c>
      <c r="E67" s="45">
        <v>0</v>
      </c>
      <c r="F67">
        <v>300</v>
      </c>
      <c r="G67">
        <v>200</v>
      </c>
      <c r="H67" s="45">
        <v>40</v>
      </c>
      <c r="I67" s="45" t="s">
        <v>1</v>
      </c>
      <c r="J67" s="120">
        <v>0.01</v>
      </c>
      <c r="K67" t="s">
        <v>41</v>
      </c>
      <c r="L67" s="127">
        <v>178</v>
      </c>
      <c r="M67">
        <v>1</v>
      </c>
      <c r="N67" s="127">
        <v>1.9</v>
      </c>
      <c r="O67">
        <f>HLOOKUP($B67,Feed!$EQ$6:$FN$10,4,FALSE)</f>
        <v>16816.166666666668</v>
      </c>
      <c r="P67">
        <f>HLOOKUP($B67,Feed!$EQ$6:$FN$10,5,FALSE)</f>
        <v>245628.83333333334</v>
      </c>
      <c r="Q67">
        <v>35</v>
      </c>
      <c r="R67">
        <v>0.94640162575001996</v>
      </c>
      <c r="S67">
        <v>-14.1135283672927</v>
      </c>
      <c r="T67">
        <v>0.82246575849950099</v>
      </c>
      <c r="U67">
        <v>-12.5914167887207</v>
      </c>
      <c r="V67">
        <v>0.82353563337246105</v>
      </c>
      <c r="W67">
        <v>-12.3713230093486</v>
      </c>
      <c r="X67">
        <v>1.0526302205765701</v>
      </c>
      <c r="Y67">
        <v>-15.248152229266701</v>
      </c>
      <c r="Z67">
        <v>0.89710340848628101</v>
      </c>
      <c r="AA67">
        <v>-12.844698881454001</v>
      </c>
      <c r="AB67">
        <v>0.86585405746828703</v>
      </c>
      <c r="AC67">
        <v>-11.9601077868248</v>
      </c>
      <c r="AD67">
        <v>0.89449517190550498</v>
      </c>
      <c r="AE67">
        <v>-13.2039477678378</v>
      </c>
      <c r="AF67">
        <v>0.86849840509564702</v>
      </c>
      <c r="AG67">
        <v>-11.980924558439201</v>
      </c>
      <c r="AH67">
        <v>0.75512533187687103</v>
      </c>
      <c r="AI67">
        <v>-9.3842714181314406</v>
      </c>
      <c r="AJ67">
        <v>0.93839834224002106</v>
      </c>
      <c r="AK67">
        <v>-13.3071693347023</v>
      </c>
      <c r="AL67">
        <v>0.91242451025937898</v>
      </c>
      <c r="AM67">
        <v>-11.9960477331473</v>
      </c>
    </row>
    <row r="68" spans="1:39" x14ac:dyDescent="0.25">
      <c r="A68" t="e">
        <f>(L68*J68/Conc!$D$3)/(N68*'Cat Batch'!$W$3*'Cat Batch'!#REF!)</f>
        <v>#REF!</v>
      </c>
      <c r="B68" s="145">
        <v>63</v>
      </c>
      <c r="C68" s="47">
        <v>43347</v>
      </c>
      <c r="D68" t="s">
        <v>259</v>
      </c>
      <c r="E68" s="45">
        <v>2</v>
      </c>
      <c r="F68">
        <v>300</v>
      </c>
      <c r="G68">
        <v>200</v>
      </c>
      <c r="H68" s="45">
        <v>40</v>
      </c>
      <c r="I68" s="45" t="s">
        <v>1</v>
      </c>
      <c r="J68" s="120">
        <v>0.01</v>
      </c>
      <c r="K68" t="s">
        <v>41</v>
      </c>
      <c r="L68" s="127">
        <v>178</v>
      </c>
      <c r="M68">
        <v>1</v>
      </c>
      <c r="N68" s="127">
        <v>1.9</v>
      </c>
      <c r="O68">
        <v>16818.400000000001</v>
      </c>
      <c r="P68">
        <v>245653.6</v>
      </c>
      <c r="Q68">
        <v>35</v>
      </c>
      <c r="R68">
        <v>0.94640162575001996</v>
      </c>
      <c r="S68">
        <v>-14.1135283672927</v>
      </c>
      <c r="T68">
        <v>0.82246575849950099</v>
      </c>
      <c r="U68">
        <v>-12.5914167887207</v>
      </c>
      <c r="V68">
        <v>0.82353563337246105</v>
      </c>
      <c r="W68">
        <v>-12.3713230093486</v>
      </c>
      <c r="X68">
        <v>1.0526302205765701</v>
      </c>
      <c r="Y68">
        <v>-15.248152229266701</v>
      </c>
      <c r="Z68">
        <v>0.89710340848628101</v>
      </c>
      <c r="AA68">
        <v>-12.844698881454001</v>
      </c>
      <c r="AB68">
        <v>0.86585405746828703</v>
      </c>
      <c r="AC68">
        <v>-11.9601077868248</v>
      </c>
      <c r="AD68">
        <v>0.89449517190550498</v>
      </c>
      <c r="AE68">
        <v>-13.2039477678378</v>
      </c>
      <c r="AF68">
        <v>0.86849840509564702</v>
      </c>
      <c r="AG68">
        <v>-11.980924558439201</v>
      </c>
      <c r="AH68">
        <v>0.75512533187687103</v>
      </c>
      <c r="AI68">
        <v>-9.3842714181314406</v>
      </c>
      <c r="AJ68">
        <v>0.93839834224002106</v>
      </c>
      <c r="AK68">
        <v>-13.3071693347023</v>
      </c>
      <c r="AL68">
        <v>0.91242451025937898</v>
      </c>
      <c r="AM68">
        <v>-11.9960477331473</v>
      </c>
    </row>
    <row r="69" spans="1:39" x14ac:dyDescent="0.25">
      <c r="A69" t="e">
        <f>(L69*J69/Conc!$D$3)/(N69*'Cat Batch'!$W$3*'Cat Batch'!#REF!)</f>
        <v>#REF!</v>
      </c>
      <c r="B69" s="145">
        <v>64</v>
      </c>
      <c r="C69" s="47">
        <v>43347</v>
      </c>
      <c r="D69" t="s">
        <v>260</v>
      </c>
      <c r="E69" s="45">
        <v>4</v>
      </c>
      <c r="F69">
        <v>300</v>
      </c>
      <c r="G69">
        <v>200</v>
      </c>
      <c r="H69" s="45">
        <v>40</v>
      </c>
      <c r="I69" s="45" t="s">
        <v>1</v>
      </c>
      <c r="J69" s="120">
        <v>0.01</v>
      </c>
      <c r="K69" t="s">
        <v>41</v>
      </c>
      <c r="L69" s="127">
        <v>178</v>
      </c>
      <c r="M69">
        <v>1</v>
      </c>
      <c r="N69" s="127">
        <v>1.9</v>
      </c>
      <c r="O69">
        <v>16818.400000000001</v>
      </c>
      <c r="P69">
        <v>245653.6</v>
      </c>
      <c r="Q69">
        <v>35</v>
      </c>
      <c r="R69">
        <v>0.94640162575001996</v>
      </c>
      <c r="S69">
        <v>-14.1135283672927</v>
      </c>
      <c r="T69">
        <v>0.82246575849950099</v>
      </c>
      <c r="U69">
        <v>-12.5914167887207</v>
      </c>
      <c r="V69">
        <v>0.82353563337246105</v>
      </c>
      <c r="W69">
        <v>-12.3713230093486</v>
      </c>
      <c r="X69">
        <v>1.0526302205765701</v>
      </c>
      <c r="Y69">
        <v>-15.248152229266701</v>
      </c>
      <c r="Z69">
        <v>0.89710340848628101</v>
      </c>
      <c r="AA69">
        <v>-12.844698881454001</v>
      </c>
      <c r="AB69">
        <v>0.86585405746828703</v>
      </c>
      <c r="AC69">
        <v>-11.9601077868248</v>
      </c>
      <c r="AD69">
        <v>0.89449517190550498</v>
      </c>
      <c r="AE69">
        <v>-13.2039477678378</v>
      </c>
      <c r="AF69">
        <v>0.86849840509564702</v>
      </c>
      <c r="AG69">
        <v>-11.980924558439201</v>
      </c>
      <c r="AH69">
        <v>0.75512533187687103</v>
      </c>
      <c r="AI69">
        <v>-9.3842714181314406</v>
      </c>
      <c r="AJ69">
        <v>0.93839834224002106</v>
      </c>
      <c r="AK69">
        <v>-13.3071693347023</v>
      </c>
      <c r="AL69">
        <v>0.91242451025937898</v>
      </c>
      <c r="AM69">
        <v>-11.9960477331473</v>
      </c>
    </row>
    <row r="70" spans="1:39" x14ac:dyDescent="0.25">
      <c r="A70" t="e">
        <f>(L70*J70/Conc!$D$3)/(N70*'Cat Batch'!$W$3*'Cat Batch'!#REF!)</f>
        <v>#REF!</v>
      </c>
      <c r="B70" s="145">
        <v>65</v>
      </c>
      <c r="C70" s="47">
        <v>43347</v>
      </c>
      <c r="D70" t="s">
        <v>261</v>
      </c>
      <c r="E70" s="45">
        <v>8</v>
      </c>
      <c r="F70">
        <v>300</v>
      </c>
      <c r="G70">
        <v>200</v>
      </c>
      <c r="H70" s="45">
        <v>40</v>
      </c>
      <c r="I70" s="45" t="s">
        <v>1</v>
      </c>
      <c r="J70" s="120">
        <v>0.01</v>
      </c>
      <c r="K70" t="s">
        <v>41</v>
      </c>
      <c r="L70" s="127">
        <v>178</v>
      </c>
      <c r="M70">
        <v>1</v>
      </c>
      <c r="N70" s="127">
        <v>1.9</v>
      </c>
      <c r="O70">
        <v>16818.400000000001</v>
      </c>
      <c r="P70">
        <v>245653.6</v>
      </c>
      <c r="Q70">
        <v>35</v>
      </c>
      <c r="R70">
        <v>0.94640162575001996</v>
      </c>
      <c r="S70">
        <v>-14.1135283672927</v>
      </c>
      <c r="T70">
        <v>0.82246575849950099</v>
      </c>
      <c r="U70">
        <v>-12.5914167887207</v>
      </c>
      <c r="V70">
        <v>0.82353563337246105</v>
      </c>
      <c r="W70">
        <v>-12.3713230093486</v>
      </c>
      <c r="X70">
        <v>1.0526302205765701</v>
      </c>
      <c r="Y70">
        <v>-15.248152229266701</v>
      </c>
      <c r="Z70">
        <v>0.89710340848628101</v>
      </c>
      <c r="AA70">
        <v>-12.844698881454001</v>
      </c>
      <c r="AB70">
        <v>0.86585405746828703</v>
      </c>
      <c r="AC70">
        <v>-11.9601077868248</v>
      </c>
      <c r="AD70">
        <v>0.89449517190550498</v>
      </c>
      <c r="AE70">
        <v>-13.2039477678378</v>
      </c>
      <c r="AF70">
        <v>0.86849840509564702</v>
      </c>
      <c r="AG70">
        <v>-11.980924558439201</v>
      </c>
      <c r="AH70">
        <v>0.75512533187687103</v>
      </c>
      <c r="AI70">
        <v>-9.3842714181314406</v>
      </c>
      <c r="AJ70">
        <v>0.93839834224002106</v>
      </c>
      <c r="AK70">
        <v>-13.3071693347023</v>
      </c>
      <c r="AL70">
        <v>0.91242451025937898</v>
      </c>
      <c r="AM70">
        <v>-11.9960477331473</v>
      </c>
    </row>
    <row r="71" spans="1:39" x14ac:dyDescent="0.25">
      <c r="A71" t="e">
        <f>(L71*J71/Conc!$D$3)/(N71*'Cat Batch'!$W$3*'Cat Batch'!#REF!)</f>
        <v>#REF!</v>
      </c>
      <c r="B71" s="145">
        <v>66</v>
      </c>
      <c r="C71" s="47">
        <v>43347</v>
      </c>
      <c r="D71" t="s">
        <v>262</v>
      </c>
      <c r="E71" s="45">
        <v>12</v>
      </c>
      <c r="F71">
        <v>300</v>
      </c>
      <c r="G71">
        <v>200</v>
      </c>
      <c r="H71" s="45">
        <v>40</v>
      </c>
      <c r="I71" s="45" t="s">
        <v>1</v>
      </c>
      <c r="J71" s="120">
        <v>0.01</v>
      </c>
      <c r="K71" t="s">
        <v>41</v>
      </c>
      <c r="L71" s="127">
        <v>178</v>
      </c>
      <c r="M71">
        <v>1</v>
      </c>
      <c r="N71" s="127">
        <v>1.9</v>
      </c>
      <c r="O71">
        <v>16818.400000000001</v>
      </c>
      <c r="P71">
        <v>245653.6</v>
      </c>
      <c r="Q71">
        <v>35</v>
      </c>
      <c r="R71">
        <v>0.94640162575001996</v>
      </c>
      <c r="S71">
        <v>-14.1135283672927</v>
      </c>
      <c r="T71">
        <v>0.82246575849950099</v>
      </c>
      <c r="U71">
        <v>-12.5914167887207</v>
      </c>
      <c r="V71">
        <v>0.82353563337246105</v>
      </c>
      <c r="W71">
        <v>-12.3713230093486</v>
      </c>
      <c r="X71">
        <v>1.0526302205765701</v>
      </c>
      <c r="Y71">
        <v>-15.248152229266701</v>
      </c>
      <c r="Z71">
        <v>0.89710340848628101</v>
      </c>
      <c r="AA71">
        <v>-12.844698881454001</v>
      </c>
      <c r="AB71">
        <v>0.86585405746828703</v>
      </c>
      <c r="AC71">
        <v>-11.9601077868248</v>
      </c>
      <c r="AD71">
        <v>0.89449517190550498</v>
      </c>
      <c r="AE71">
        <v>-13.2039477678378</v>
      </c>
      <c r="AF71">
        <v>0.86849840509564702</v>
      </c>
      <c r="AG71">
        <v>-11.980924558439201</v>
      </c>
      <c r="AH71">
        <v>0.75512533187687103</v>
      </c>
      <c r="AI71">
        <v>-9.3842714181314406</v>
      </c>
      <c r="AJ71">
        <v>0.93839834224002106</v>
      </c>
      <c r="AK71">
        <v>-13.3071693347023</v>
      </c>
      <c r="AL71">
        <v>0.91242451025937898</v>
      </c>
      <c r="AM71">
        <v>-11.9960477331473</v>
      </c>
    </row>
    <row r="72" spans="1:39" x14ac:dyDescent="0.25">
      <c r="A72" t="e">
        <f>(L72*J72/Conc!$D$3)/(N72*'Cat Batch'!$W$3*'Cat Batch'!#REF!)</f>
        <v>#REF!</v>
      </c>
      <c r="B72" s="145">
        <v>67</v>
      </c>
      <c r="C72" s="47">
        <v>43347</v>
      </c>
      <c r="D72" t="s">
        <v>263</v>
      </c>
      <c r="E72" s="45">
        <v>20</v>
      </c>
      <c r="F72">
        <v>300</v>
      </c>
      <c r="G72">
        <v>200</v>
      </c>
      <c r="H72" s="45">
        <v>40</v>
      </c>
      <c r="I72" s="45" t="s">
        <v>1</v>
      </c>
      <c r="J72" s="120">
        <v>0.01</v>
      </c>
      <c r="K72" t="s">
        <v>41</v>
      </c>
      <c r="L72" s="127">
        <v>178</v>
      </c>
      <c r="M72">
        <v>1</v>
      </c>
      <c r="N72" s="127">
        <v>1.9</v>
      </c>
      <c r="O72">
        <v>16818.400000000001</v>
      </c>
      <c r="P72">
        <v>245653.6</v>
      </c>
      <c r="Q72">
        <v>35</v>
      </c>
      <c r="R72">
        <v>0.94640162575001996</v>
      </c>
      <c r="S72">
        <v>-14.1135283672927</v>
      </c>
      <c r="T72">
        <v>0.82246575849950099</v>
      </c>
      <c r="U72">
        <v>-12.5914167887207</v>
      </c>
      <c r="V72">
        <v>0.82353563337246105</v>
      </c>
      <c r="W72">
        <v>-12.3713230093486</v>
      </c>
      <c r="X72">
        <v>1.0526302205765701</v>
      </c>
      <c r="Y72">
        <v>-15.248152229266701</v>
      </c>
      <c r="Z72">
        <v>0.89710340848628101</v>
      </c>
      <c r="AA72">
        <v>-12.844698881454001</v>
      </c>
      <c r="AB72">
        <v>0.86585405746828703</v>
      </c>
      <c r="AC72">
        <v>-11.9601077868248</v>
      </c>
      <c r="AD72">
        <v>0.89449517190550498</v>
      </c>
      <c r="AE72">
        <v>-13.2039477678378</v>
      </c>
      <c r="AF72">
        <v>0.86849840509564702</v>
      </c>
      <c r="AG72">
        <v>-11.980924558439201</v>
      </c>
      <c r="AH72">
        <v>0.75512533187687103</v>
      </c>
      <c r="AI72">
        <v>-9.3842714181314406</v>
      </c>
      <c r="AJ72">
        <v>0.93839834224002106</v>
      </c>
      <c r="AK72">
        <v>-13.3071693347023</v>
      </c>
      <c r="AL72">
        <v>0.91242451025937898</v>
      </c>
      <c r="AM72">
        <v>-11.9960477331473</v>
      </c>
    </row>
    <row r="73" spans="1:39" x14ac:dyDescent="0.25">
      <c r="A73" t="e">
        <f>(L73*J73/Conc!$D$3)/(N73*'Cat Batch'!$W$3*'Cat Batch'!#REF!)</f>
        <v>#REF!</v>
      </c>
      <c r="B73" s="145">
        <v>68</v>
      </c>
      <c r="C73" s="47">
        <v>43347</v>
      </c>
      <c r="D73" t="s">
        <v>264</v>
      </c>
      <c r="E73" s="45">
        <v>24</v>
      </c>
      <c r="F73">
        <v>300</v>
      </c>
      <c r="G73">
        <v>200</v>
      </c>
      <c r="H73" s="45">
        <v>40</v>
      </c>
      <c r="I73" s="45" t="s">
        <v>1</v>
      </c>
      <c r="J73" s="120">
        <v>0.01</v>
      </c>
      <c r="K73" t="s">
        <v>41</v>
      </c>
      <c r="L73" s="127">
        <v>178</v>
      </c>
      <c r="M73">
        <v>1</v>
      </c>
      <c r="N73" s="127">
        <v>1.9</v>
      </c>
      <c r="O73">
        <v>16818.400000000001</v>
      </c>
      <c r="P73">
        <v>245653.6</v>
      </c>
      <c r="Q73">
        <v>35</v>
      </c>
      <c r="R73">
        <v>0.94640162575001996</v>
      </c>
      <c r="S73">
        <v>-14.1135283672927</v>
      </c>
      <c r="T73">
        <v>0.82246575849950099</v>
      </c>
      <c r="U73">
        <v>-12.5914167887207</v>
      </c>
      <c r="V73">
        <v>0.82353563337246105</v>
      </c>
      <c r="W73">
        <v>-12.3713230093486</v>
      </c>
      <c r="X73">
        <v>1.0526302205765701</v>
      </c>
      <c r="Y73">
        <v>-15.248152229266701</v>
      </c>
      <c r="Z73">
        <v>0.89710340848628101</v>
      </c>
      <c r="AA73">
        <v>-12.844698881454001</v>
      </c>
      <c r="AB73">
        <v>0.86585405746828703</v>
      </c>
      <c r="AC73">
        <v>-11.9601077868248</v>
      </c>
      <c r="AD73">
        <v>0.89449517190550498</v>
      </c>
      <c r="AE73">
        <v>-13.2039477678378</v>
      </c>
      <c r="AF73">
        <v>0.86849840509564702</v>
      </c>
      <c r="AG73">
        <v>-11.980924558439201</v>
      </c>
      <c r="AH73">
        <v>0.75512533187687103</v>
      </c>
      <c r="AI73">
        <v>-9.3842714181314406</v>
      </c>
      <c r="AJ73">
        <v>0.93839834224002106</v>
      </c>
      <c r="AK73">
        <v>-13.3071693347023</v>
      </c>
      <c r="AL73">
        <v>0.91242451025937898</v>
      </c>
      <c r="AM73">
        <v>-11.9960477331473</v>
      </c>
    </row>
    <row r="74" spans="1:39" x14ac:dyDescent="0.25">
      <c r="A74" t="e">
        <f>(L74*J74/Conc!$D$3)/(N74*'Cat Batch'!$W$3*'Cat Batch'!#REF!)</f>
        <v>#REF!</v>
      </c>
      <c r="B74" s="145">
        <v>69</v>
      </c>
      <c r="C74" s="47">
        <v>43348</v>
      </c>
      <c r="D74" t="s">
        <v>265</v>
      </c>
      <c r="E74" s="45">
        <v>30</v>
      </c>
      <c r="F74">
        <v>300</v>
      </c>
      <c r="G74">
        <v>200</v>
      </c>
      <c r="H74" s="45">
        <v>40</v>
      </c>
      <c r="I74" s="45" t="s">
        <v>1</v>
      </c>
      <c r="J74" s="120">
        <v>0.01</v>
      </c>
      <c r="K74" t="s">
        <v>41</v>
      </c>
      <c r="L74" s="127">
        <v>178</v>
      </c>
      <c r="M74">
        <v>1</v>
      </c>
      <c r="N74" s="127">
        <v>1.9</v>
      </c>
      <c r="O74">
        <v>16818.400000000001</v>
      </c>
      <c r="P74">
        <v>245653.6</v>
      </c>
      <c r="Q74">
        <v>35</v>
      </c>
      <c r="R74">
        <v>0.94640162575001996</v>
      </c>
      <c r="S74">
        <v>-14.1135283672927</v>
      </c>
      <c r="T74">
        <v>0.82246575849950099</v>
      </c>
      <c r="U74">
        <v>-12.5914167887207</v>
      </c>
      <c r="V74">
        <v>0.82353563337246105</v>
      </c>
      <c r="W74">
        <v>-12.3713230093486</v>
      </c>
      <c r="X74">
        <v>1.0526302205765701</v>
      </c>
      <c r="Y74">
        <v>-15.248152229266701</v>
      </c>
      <c r="Z74">
        <v>0.89710340848628101</v>
      </c>
      <c r="AA74">
        <v>-12.844698881454001</v>
      </c>
      <c r="AB74">
        <v>0.86585405746828703</v>
      </c>
      <c r="AC74">
        <v>-11.9601077868248</v>
      </c>
      <c r="AD74">
        <v>0.89449517190550498</v>
      </c>
      <c r="AE74">
        <v>-13.2039477678378</v>
      </c>
      <c r="AF74">
        <v>0.86849840509564702</v>
      </c>
      <c r="AG74">
        <v>-11.980924558439201</v>
      </c>
      <c r="AH74">
        <v>0.75512533187687103</v>
      </c>
      <c r="AI74">
        <v>-9.3842714181314406</v>
      </c>
      <c r="AJ74">
        <v>0.93839834224002106</v>
      </c>
      <c r="AK74">
        <v>-13.3071693347023</v>
      </c>
      <c r="AL74">
        <v>0.91242451025937898</v>
      </c>
      <c r="AM74">
        <v>-11.9960477331473</v>
      </c>
    </row>
    <row r="75" spans="1:39" x14ac:dyDescent="0.25">
      <c r="A75" t="e">
        <f>(L75*J75/Conc!$D$3)/(N75*'Cat Batch'!$W$3*'Cat Batch'!#REF!)</f>
        <v>#REF!</v>
      </c>
      <c r="B75" s="145">
        <v>70</v>
      </c>
      <c r="C75" s="47">
        <v>43349</v>
      </c>
      <c r="D75" t="s">
        <v>266</v>
      </c>
      <c r="E75" s="45">
        <v>31</v>
      </c>
      <c r="F75">
        <v>300</v>
      </c>
      <c r="G75">
        <v>200</v>
      </c>
      <c r="H75" s="45">
        <v>40</v>
      </c>
      <c r="I75" s="45" t="s">
        <v>1</v>
      </c>
      <c r="J75" s="120">
        <v>0.01</v>
      </c>
      <c r="K75" t="s">
        <v>41</v>
      </c>
      <c r="L75" s="127">
        <v>178</v>
      </c>
      <c r="M75">
        <v>1</v>
      </c>
      <c r="N75" s="127">
        <v>1.9</v>
      </c>
      <c r="O75">
        <v>16818.400000000001</v>
      </c>
      <c r="P75">
        <v>245653.6</v>
      </c>
      <c r="Q75">
        <v>35</v>
      </c>
      <c r="R75">
        <v>0.94640162575001996</v>
      </c>
      <c r="S75">
        <v>-14.1135283672927</v>
      </c>
      <c r="T75">
        <v>0.82246575849950099</v>
      </c>
      <c r="U75">
        <v>-12.5914167887207</v>
      </c>
      <c r="V75">
        <v>0.82353563337246105</v>
      </c>
      <c r="W75">
        <v>-12.3713230093486</v>
      </c>
      <c r="X75">
        <v>1.0526302205765701</v>
      </c>
      <c r="Y75">
        <v>-15.248152229266701</v>
      </c>
      <c r="Z75">
        <v>0.89710340848628101</v>
      </c>
      <c r="AA75">
        <v>-12.844698881454001</v>
      </c>
      <c r="AB75">
        <v>0.86585405746828703</v>
      </c>
      <c r="AC75">
        <v>-11.9601077868248</v>
      </c>
      <c r="AD75">
        <v>0.89449517190550498</v>
      </c>
      <c r="AE75">
        <v>-13.2039477678378</v>
      </c>
      <c r="AF75">
        <v>0.86849840509564702</v>
      </c>
      <c r="AG75">
        <v>-11.980924558439201</v>
      </c>
      <c r="AH75">
        <v>0.75512533187687103</v>
      </c>
      <c r="AI75">
        <v>-9.3842714181314406</v>
      </c>
      <c r="AJ75">
        <v>0.93839834224002106</v>
      </c>
      <c r="AK75">
        <v>-13.3071693347023</v>
      </c>
      <c r="AL75">
        <v>0.91242451025937898</v>
      </c>
      <c r="AM75">
        <v>-11.9960477331473</v>
      </c>
    </row>
    <row r="76" spans="1:39" x14ac:dyDescent="0.25">
      <c r="A76">
        <f>(L76*J76/[1]Conc!$D$3)/(N76*'[1]Cat Batch'!$Y$3*'[1]Cat Batch'!$U$3)</f>
        <v>4.0007556995063771</v>
      </c>
      <c r="B76" s="145">
        <v>71</v>
      </c>
      <c r="C76" s="47">
        <v>43353</v>
      </c>
      <c r="D76" t="s">
        <v>269</v>
      </c>
      <c r="E76" s="45">
        <v>0</v>
      </c>
      <c r="F76">
        <v>300</v>
      </c>
      <c r="G76">
        <v>200</v>
      </c>
      <c r="H76" s="45">
        <v>40</v>
      </c>
      <c r="I76" s="45" t="s">
        <v>1</v>
      </c>
      <c r="J76" s="120">
        <v>0.01</v>
      </c>
      <c r="K76" t="s">
        <v>41</v>
      </c>
      <c r="L76" s="127">
        <v>178</v>
      </c>
      <c r="M76">
        <v>1</v>
      </c>
      <c r="N76" s="144">
        <v>1.9201999999999999</v>
      </c>
      <c r="O76" s="45">
        <f>HLOOKUP($B76,[1]Feed!$EE$6:$FF$10,4,FALSE)</f>
        <v>17249</v>
      </c>
      <c r="P76" s="45">
        <f>HLOOKUP($B76,[1]Feed!$EE$6:$FF$10,5,FALSE)</f>
        <v>253877</v>
      </c>
      <c r="Q76">
        <v>35</v>
      </c>
      <c r="R76">
        <v>0.94640162575001996</v>
      </c>
      <c r="S76">
        <v>-14.1135283672927</v>
      </c>
      <c r="T76">
        <v>0.82246575849950099</v>
      </c>
      <c r="U76">
        <v>-12.5914167887207</v>
      </c>
      <c r="V76">
        <v>0.82353563337246105</v>
      </c>
      <c r="W76">
        <v>-12.3713230093486</v>
      </c>
      <c r="X76">
        <v>1.0526302205765701</v>
      </c>
      <c r="Y76">
        <v>-15.248152229266701</v>
      </c>
      <c r="Z76">
        <v>0.89710340848628101</v>
      </c>
      <c r="AA76">
        <v>-12.844698881454001</v>
      </c>
      <c r="AB76">
        <v>0.86585405746828703</v>
      </c>
      <c r="AC76">
        <v>-11.9601077868248</v>
      </c>
      <c r="AD76">
        <v>0.89449517190550498</v>
      </c>
      <c r="AE76">
        <v>-13.2039477678378</v>
      </c>
      <c r="AF76">
        <v>0.86849840509564702</v>
      </c>
      <c r="AG76">
        <v>-11.980924558439201</v>
      </c>
      <c r="AH76">
        <v>0.75512533187687103</v>
      </c>
      <c r="AI76">
        <v>-9.3842714181314406</v>
      </c>
      <c r="AJ76">
        <v>0.93839834224002106</v>
      </c>
      <c r="AK76">
        <v>-13.3071693347023</v>
      </c>
      <c r="AL76">
        <v>0.91242451025937898</v>
      </c>
      <c r="AM76">
        <v>-11.9960477331473</v>
      </c>
    </row>
    <row r="77" spans="1:39" x14ac:dyDescent="0.25">
      <c r="A77">
        <f>(L77*J77/[1]Conc!$D$3)/(N77*'[1]Cat Batch'!$Y$3*'[1]Cat Batch'!$U$3)</f>
        <v>4.0007556995063771</v>
      </c>
      <c r="B77" s="145">
        <v>72</v>
      </c>
      <c r="C77" s="47">
        <v>43353</v>
      </c>
      <c r="D77" t="s">
        <v>270</v>
      </c>
      <c r="E77" s="45">
        <v>2</v>
      </c>
      <c r="F77">
        <v>300</v>
      </c>
      <c r="G77">
        <v>200</v>
      </c>
      <c r="H77" s="45">
        <v>40</v>
      </c>
      <c r="I77" s="45" t="s">
        <v>1</v>
      </c>
      <c r="J77" s="120">
        <v>0.01</v>
      </c>
      <c r="K77" t="s">
        <v>41</v>
      </c>
      <c r="L77" s="127">
        <v>178</v>
      </c>
      <c r="M77">
        <v>1</v>
      </c>
      <c r="N77" s="144">
        <v>1.9201999999999999</v>
      </c>
      <c r="O77">
        <v>17249</v>
      </c>
      <c r="P77">
        <v>253877</v>
      </c>
      <c r="Q77">
        <v>35</v>
      </c>
      <c r="R77">
        <v>0.94640162575001996</v>
      </c>
      <c r="S77">
        <v>-14.1135283672927</v>
      </c>
      <c r="T77">
        <v>0.82246575849950099</v>
      </c>
      <c r="U77">
        <v>-12.5914167887207</v>
      </c>
      <c r="V77">
        <v>0.82353563337246105</v>
      </c>
      <c r="W77">
        <v>-12.3713230093486</v>
      </c>
      <c r="X77">
        <v>1.0526302205765701</v>
      </c>
      <c r="Y77">
        <v>-15.248152229266701</v>
      </c>
      <c r="Z77">
        <v>0.89710340848628101</v>
      </c>
      <c r="AA77">
        <v>-12.844698881454001</v>
      </c>
      <c r="AB77">
        <v>0.86585405746828703</v>
      </c>
      <c r="AC77">
        <v>-11.9601077868248</v>
      </c>
      <c r="AD77">
        <v>0.89449517190550498</v>
      </c>
      <c r="AE77">
        <v>-13.2039477678378</v>
      </c>
      <c r="AF77">
        <v>0.86849840509564702</v>
      </c>
      <c r="AG77">
        <v>-11.980924558439201</v>
      </c>
      <c r="AH77">
        <v>0.75512533187687103</v>
      </c>
      <c r="AI77">
        <v>-9.3842714181314406</v>
      </c>
      <c r="AJ77">
        <v>0.93839834224002106</v>
      </c>
      <c r="AK77">
        <v>-13.3071693347023</v>
      </c>
      <c r="AL77">
        <v>0.91242451025937898</v>
      </c>
      <c r="AM77">
        <v>-11.9960477331473</v>
      </c>
    </row>
    <row r="78" spans="1:39" x14ac:dyDescent="0.25">
      <c r="A78">
        <f>(L78*J78/[1]Conc!$D$3)/(N78*'[1]Cat Batch'!$Y$3*'[1]Cat Batch'!$U$3)</f>
        <v>4.0007556995063771</v>
      </c>
      <c r="B78" s="145">
        <v>73</v>
      </c>
      <c r="C78" s="47">
        <v>43353</v>
      </c>
      <c r="D78" t="s">
        <v>271</v>
      </c>
      <c r="E78" s="45">
        <v>4</v>
      </c>
      <c r="F78">
        <v>300</v>
      </c>
      <c r="G78">
        <v>200</v>
      </c>
      <c r="H78" s="45">
        <v>40</v>
      </c>
      <c r="I78" s="45" t="s">
        <v>1</v>
      </c>
      <c r="J78" s="120">
        <v>0.01</v>
      </c>
      <c r="K78" t="s">
        <v>41</v>
      </c>
      <c r="L78" s="127">
        <v>178</v>
      </c>
      <c r="M78">
        <v>1</v>
      </c>
      <c r="N78" s="144">
        <v>1.9201999999999999</v>
      </c>
      <c r="O78">
        <v>17249</v>
      </c>
      <c r="P78">
        <v>253877</v>
      </c>
      <c r="Q78">
        <v>35</v>
      </c>
      <c r="R78">
        <v>0.94640162575001996</v>
      </c>
      <c r="S78">
        <v>-14.1135283672927</v>
      </c>
      <c r="T78">
        <v>0.82246575849950099</v>
      </c>
      <c r="U78">
        <v>-12.5914167887207</v>
      </c>
      <c r="V78">
        <v>0.82353563337246105</v>
      </c>
      <c r="W78">
        <v>-12.3713230093486</v>
      </c>
      <c r="X78">
        <v>1.0526302205765701</v>
      </c>
      <c r="Y78">
        <v>-15.248152229266701</v>
      </c>
      <c r="Z78">
        <v>0.89710340848628101</v>
      </c>
      <c r="AA78">
        <v>-12.844698881454001</v>
      </c>
      <c r="AB78">
        <v>0.86585405746828703</v>
      </c>
      <c r="AC78">
        <v>-11.9601077868248</v>
      </c>
      <c r="AD78">
        <v>0.89449517190550498</v>
      </c>
      <c r="AE78">
        <v>-13.2039477678378</v>
      </c>
      <c r="AF78">
        <v>0.86849840509564702</v>
      </c>
      <c r="AG78">
        <v>-11.980924558439201</v>
      </c>
      <c r="AH78">
        <v>0.75512533187687103</v>
      </c>
      <c r="AI78">
        <v>-9.3842714181314406</v>
      </c>
      <c r="AJ78">
        <v>0.93839834224002106</v>
      </c>
      <c r="AK78">
        <v>-13.3071693347023</v>
      </c>
      <c r="AL78">
        <v>0.91242451025937898</v>
      </c>
      <c r="AM78">
        <v>-11.9960477331473</v>
      </c>
    </row>
    <row r="79" spans="1:39" x14ac:dyDescent="0.25">
      <c r="A79">
        <f>(L79*J79/[1]Conc!$D$3)/(N79*'[1]Cat Batch'!$Y$3*'[1]Cat Batch'!$U$3)</f>
        <v>4.0007556995063771</v>
      </c>
      <c r="B79" s="145">
        <v>74</v>
      </c>
      <c r="C79" s="47">
        <v>43353</v>
      </c>
      <c r="D79" t="s">
        <v>272</v>
      </c>
      <c r="E79" s="45">
        <v>8</v>
      </c>
      <c r="F79">
        <v>300</v>
      </c>
      <c r="G79">
        <v>200</v>
      </c>
      <c r="H79" s="45">
        <v>40</v>
      </c>
      <c r="I79" s="45" t="s">
        <v>1</v>
      </c>
      <c r="J79" s="120">
        <v>0.01</v>
      </c>
      <c r="K79" t="s">
        <v>41</v>
      </c>
      <c r="L79" s="127">
        <v>178</v>
      </c>
      <c r="M79">
        <v>1</v>
      </c>
      <c r="N79" s="144">
        <v>1.9201999999999999</v>
      </c>
      <c r="O79">
        <v>17249</v>
      </c>
      <c r="P79">
        <v>253877</v>
      </c>
      <c r="Q79">
        <v>35</v>
      </c>
      <c r="R79">
        <v>0.94640162575001996</v>
      </c>
      <c r="S79">
        <v>-14.1135283672927</v>
      </c>
      <c r="T79">
        <v>0.82246575849950099</v>
      </c>
      <c r="U79">
        <v>-12.5914167887207</v>
      </c>
      <c r="V79">
        <v>0.82353563337246105</v>
      </c>
      <c r="W79">
        <v>-12.3713230093486</v>
      </c>
      <c r="X79">
        <v>1.0526302205765701</v>
      </c>
      <c r="Y79">
        <v>-15.248152229266701</v>
      </c>
      <c r="Z79">
        <v>0.89710340848628101</v>
      </c>
      <c r="AA79">
        <v>-12.844698881454001</v>
      </c>
      <c r="AB79">
        <v>0.86585405746828703</v>
      </c>
      <c r="AC79">
        <v>-11.9601077868248</v>
      </c>
      <c r="AD79">
        <v>0.89449517190550498</v>
      </c>
      <c r="AE79">
        <v>-13.2039477678378</v>
      </c>
      <c r="AF79">
        <v>0.86849840509564702</v>
      </c>
      <c r="AG79">
        <v>-11.980924558439201</v>
      </c>
      <c r="AH79">
        <v>0.75512533187687103</v>
      </c>
      <c r="AI79">
        <v>-9.3842714181314406</v>
      </c>
      <c r="AJ79">
        <v>0.93839834224002106</v>
      </c>
      <c r="AK79">
        <v>-13.3071693347023</v>
      </c>
      <c r="AL79">
        <v>0.91242451025937898</v>
      </c>
      <c r="AM79">
        <v>-11.9960477331473</v>
      </c>
    </row>
    <row r="80" spans="1:39" x14ac:dyDescent="0.25">
      <c r="A80">
        <f>(L80*J80/[1]Conc!$D$3)/(N80*'[1]Cat Batch'!$Y$3*'[1]Cat Batch'!$U$3)</f>
        <v>4.0007556995063771</v>
      </c>
      <c r="B80" s="145">
        <v>75</v>
      </c>
      <c r="C80" s="47">
        <v>43353</v>
      </c>
      <c r="D80" t="s">
        <v>273</v>
      </c>
      <c r="E80" s="45">
        <v>12</v>
      </c>
      <c r="F80">
        <v>300</v>
      </c>
      <c r="G80">
        <v>200</v>
      </c>
      <c r="H80" s="45">
        <v>40</v>
      </c>
      <c r="I80" s="45" t="s">
        <v>1</v>
      </c>
      <c r="J80" s="120">
        <v>0.01</v>
      </c>
      <c r="K80" t="s">
        <v>41</v>
      </c>
      <c r="L80" s="127">
        <v>178</v>
      </c>
      <c r="M80">
        <v>1</v>
      </c>
      <c r="N80" s="144">
        <v>1.9201999999999999</v>
      </c>
      <c r="O80">
        <v>17249</v>
      </c>
      <c r="P80">
        <v>253877</v>
      </c>
      <c r="Q80">
        <v>35</v>
      </c>
      <c r="R80">
        <v>0.94640162575001996</v>
      </c>
      <c r="S80">
        <v>-14.1135283672927</v>
      </c>
      <c r="T80">
        <v>0.82246575849950099</v>
      </c>
      <c r="U80">
        <v>-12.5914167887207</v>
      </c>
      <c r="V80">
        <v>0.82353563337246105</v>
      </c>
      <c r="W80">
        <v>-12.3713230093486</v>
      </c>
      <c r="X80">
        <v>1.0526302205765701</v>
      </c>
      <c r="Y80">
        <v>-15.248152229266701</v>
      </c>
      <c r="Z80">
        <v>0.89710340848628101</v>
      </c>
      <c r="AA80">
        <v>-12.844698881454001</v>
      </c>
      <c r="AB80">
        <v>0.86585405746828703</v>
      </c>
      <c r="AC80">
        <v>-11.9601077868248</v>
      </c>
      <c r="AD80">
        <v>0.89449517190550498</v>
      </c>
      <c r="AE80">
        <v>-13.2039477678378</v>
      </c>
      <c r="AF80">
        <v>0.86849840509564702</v>
      </c>
      <c r="AG80">
        <v>-11.980924558439201</v>
      </c>
      <c r="AH80">
        <v>0.75512533187687103</v>
      </c>
      <c r="AI80">
        <v>-9.3842714181314406</v>
      </c>
      <c r="AJ80">
        <v>0.93839834224002106</v>
      </c>
      <c r="AK80">
        <v>-13.3071693347023</v>
      </c>
      <c r="AL80">
        <v>0.91242451025937898</v>
      </c>
      <c r="AM80">
        <v>-11.9960477331473</v>
      </c>
    </row>
    <row r="81" spans="1:39" x14ac:dyDescent="0.25">
      <c r="A81">
        <f>(L81*J81/[1]Conc!$D$3)/(N81*'[1]Cat Batch'!$Y$3*'[1]Cat Batch'!$U$3)</f>
        <v>4.0007556995063771</v>
      </c>
      <c r="B81" s="145">
        <v>76</v>
      </c>
      <c r="C81" s="47">
        <v>43353</v>
      </c>
      <c r="D81" t="s">
        <v>274</v>
      </c>
      <c r="E81" s="45">
        <v>20</v>
      </c>
      <c r="F81">
        <v>300</v>
      </c>
      <c r="G81">
        <v>200</v>
      </c>
      <c r="H81" s="45">
        <v>40</v>
      </c>
      <c r="I81" s="45" t="s">
        <v>1</v>
      </c>
      <c r="J81" s="120">
        <v>0.01</v>
      </c>
      <c r="K81" t="s">
        <v>41</v>
      </c>
      <c r="L81" s="127">
        <v>178</v>
      </c>
      <c r="M81">
        <v>1</v>
      </c>
      <c r="N81" s="144">
        <v>1.9201999999999999</v>
      </c>
      <c r="O81">
        <v>17249</v>
      </c>
      <c r="P81">
        <v>253877</v>
      </c>
      <c r="Q81">
        <v>35</v>
      </c>
      <c r="R81">
        <v>0.94640162575001996</v>
      </c>
      <c r="S81">
        <v>-14.1135283672927</v>
      </c>
      <c r="T81">
        <v>0.82246575849950099</v>
      </c>
      <c r="U81">
        <v>-12.5914167887207</v>
      </c>
      <c r="V81">
        <v>0.82353563337246105</v>
      </c>
      <c r="W81">
        <v>-12.3713230093486</v>
      </c>
      <c r="X81">
        <v>1.0526302205765701</v>
      </c>
      <c r="Y81">
        <v>-15.248152229266701</v>
      </c>
      <c r="Z81">
        <v>0.89710340848628101</v>
      </c>
      <c r="AA81">
        <v>-12.844698881454001</v>
      </c>
      <c r="AB81">
        <v>0.86585405746828703</v>
      </c>
      <c r="AC81">
        <v>-11.9601077868248</v>
      </c>
      <c r="AD81">
        <v>0.89449517190550498</v>
      </c>
      <c r="AE81">
        <v>-13.2039477678378</v>
      </c>
      <c r="AF81">
        <v>0.86849840509564702</v>
      </c>
      <c r="AG81">
        <v>-11.980924558439201</v>
      </c>
      <c r="AH81">
        <v>0.75512533187687103</v>
      </c>
      <c r="AI81">
        <v>-9.3842714181314406</v>
      </c>
      <c r="AJ81">
        <v>0.93839834224002106</v>
      </c>
      <c r="AK81">
        <v>-13.3071693347023</v>
      </c>
      <c r="AL81">
        <v>0.91242451025937898</v>
      </c>
      <c r="AM81">
        <v>-11.9960477331473</v>
      </c>
    </row>
    <row r="82" spans="1:39" x14ac:dyDescent="0.25">
      <c r="A82">
        <f>(L82*J82/[1]Conc!$D$3)/(N82*'[1]Cat Batch'!$Y$3*'[1]Cat Batch'!$U$3)</f>
        <v>4.0007556995063771</v>
      </c>
      <c r="B82" s="145">
        <v>77</v>
      </c>
      <c r="C82" s="47">
        <v>43354</v>
      </c>
      <c r="D82" t="s">
        <v>275</v>
      </c>
      <c r="E82" s="45">
        <v>24</v>
      </c>
      <c r="F82">
        <v>300</v>
      </c>
      <c r="G82">
        <v>200</v>
      </c>
      <c r="H82" s="45">
        <v>40</v>
      </c>
      <c r="I82" s="45" t="s">
        <v>1</v>
      </c>
      <c r="J82" s="120">
        <v>0.01</v>
      </c>
      <c r="K82" t="s">
        <v>41</v>
      </c>
      <c r="L82" s="127">
        <v>178</v>
      </c>
      <c r="M82">
        <v>1</v>
      </c>
      <c r="N82" s="144">
        <v>1.9201999999999999</v>
      </c>
      <c r="O82">
        <v>17249</v>
      </c>
      <c r="P82">
        <v>253877</v>
      </c>
      <c r="Q82">
        <v>35</v>
      </c>
      <c r="R82">
        <v>0.94640162575001996</v>
      </c>
      <c r="S82">
        <v>-14.1135283672927</v>
      </c>
      <c r="T82">
        <v>0.82246575849950099</v>
      </c>
      <c r="U82">
        <v>-12.5914167887207</v>
      </c>
      <c r="V82">
        <v>0.82353563337246105</v>
      </c>
      <c r="W82">
        <v>-12.3713230093486</v>
      </c>
      <c r="X82">
        <v>1.0526302205765701</v>
      </c>
      <c r="Y82">
        <v>-15.248152229266701</v>
      </c>
      <c r="Z82">
        <v>0.89710340848628101</v>
      </c>
      <c r="AA82">
        <v>-12.844698881454001</v>
      </c>
      <c r="AB82">
        <v>0.86585405746828703</v>
      </c>
      <c r="AC82">
        <v>-11.9601077868248</v>
      </c>
      <c r="AD82">
        <v>0.89449517190550498</v>
      </c>
      <c r="AE82">
        <v>-13.2039477678378</v>
      </c>
      <c r="AF82">
        <v>0.86849840509564702</v>
      </c>
      <c r="AG82">
        <v>-11.980924558439201</v>
      </c>
      <c r="AH82">
        <v>0.75512533187687103</v>
      </c>
      <c r="AI82">
        <v>-9.3842714181314406</v>
      </c>
      <c r="AJ82">
        <v>0.93839834224002106</v>
      </c>
      <c r="AK82">
        <v>-13.3071693347023</v>
      </c>
      <c r="AL82">
        <v>0.91242451025937898</v>
      </c>
      <c r="AM82">
        <v>-11.9960477331473</v>
      </c>
    </row>
    <row r="83" spans="1:39" x14ac:dyDescent="0.25">
      <c r="A83">
        <f>(L83*J83/[1]Conc!$D$3)/(N83*'[1]Cat Batch'!$Y$3*'[1]Cat Batch'!$U$3)</f>
        <v>4.0007556995063771</v>
      </c>
      <c r="B83" s="145">
        <v>78</v>
      </c>
      <c r="C83" s="47">
        <v>43354</v>
      </c>
      <c r="D83" t="s">
        <v>276</v>
      </c>
      <c r="E83" s="45">
        <v>30</v>
      </c>
      <c r="F83">
        <v>300</v>
      </c>
      <c r="G83">
        <v>200</v>
      </c>
      <c r="H83" s="45">
        <v>40</v>
      </c>
      <c r="I83" s="45" t="s">
        <v>1</v>
      </c>
      <c r="J83" s="120">
        <v>0.01</v>
      </c>
      <c r="K83" t="s">
        <v>41</v>
      </c>
      <c r="L83" s="127">
        <v>178</v>
      </c>
      <c r="M83">
        <v>1</v>
      </c>
      <c r="N83" s="144">
        <v>1.9201999999999999</v>
      </c>
      <c r="O83">
        <v>17249</v>
      </c>
      <c r="P83">
        <v>253877</v>
      </c>
      <c r="Q83">
        <v>35</v>
      </c>
      <c r="R83">
        <v>0.94640162575001996</v>
      </c>
      <c r="S83">
        <v>-14.1135283672927</v>
      </c>
      <c r="T83">
        <v>0.82246575849950099</v>
      </c>
      <c r="U83">
        <v>-12.5914167887207</v>
      </c>
      <c r="V83">
        <v>0.82353563337246105</v>
      </c>
      <c r="W83">
        <v>-12.3713230093486</v>
      </c>
      <c r="X83">
        <v>1.0526302205765701</v>
      </c>
      <c r="Y83">
        <v>-15.248152229266701</v>
      </c>
      <c r="Z83">
        <v>0.89710340848628101</v>
      </c>
      <c r="AA83">
        <v>-12.844698881454001</v>
      </c>
      <c r="AB83">
        <v>0.86585405746828703</v>
      </c>
      <c r="AC83">
        <v>-11.9601077868248</v>
      </c>
      <c r="AD83">
        <v>0.89449517190550498</v>
      </c>
      <c r="AE83">
        <v>-13.2039477678378</v>
      </c>
      <c r="AF83">
        <v>0.86849840509564702</v>
      </c>
      <c r="AG83">
        <v>-11.980924558439201</v>
      </c>
      <c r="AH83">
        <v>0.75512533187687103</v>
      </c>
      <c r="AI83">
        <v>-9.3842714181314406</v>
      </c>
      <c r="AJ83">
        <v>0.93839834224002106</v>
      </c>
      <c r="AK83">
        <v>-13.3071693347023</v>
      </c>
      <c r="AL83">
        <v>0.91242451025937898</v>
      </c>
      <c r="AM83">
        <v>-11.9960477331473</v>
      </c>
    </row>
    <row r="84" spans="1:39" x14ac:dyDescent="0.25">
      <c r="A84">
        <f>(L84*J84/[1]Conc!$D$3)/(N84*'[1]Cat Batch'!$Y$3*'[1]Cat Batch'!$U$3)</f>
        <v>4.0007556995063771</v>
      </c>
      <c r="B84" s="145">
        <v>79</v>
      </c>
      <c r="C84" s="47">
        <v>43355</v>
      </c>
      <c r="D84" t="s">
        <v>277</v>
      </c>
      <c r="E84" s="45">
        <v>31</v>
      </c>
      <c r="F84">
        <v>300</v>
      </c>
      <c r="G84">
        <v>200</v>
      </c>
      <c r="H84" s="45">
        <v>40</v>
      </c>
      <c r="I84" s="45" t="s">
        <v>1</v>
      </c>
      <c r="J84" s="120">
        <v>0.01</v>
      </c>
      <c r="K84" t="s">
        <v>41</v>
      </c>
      <c r="L84" s="127">
        <v>178</v>
      </c>
      <c r="M84">
        <v>1</v>
      </c>
      <c r="N84" s="144">
        <v>1.9201999999999999</v>
      </c>
      <c r="O84">
        <v>17249</v>
      </c>
      <c r="P84">
        <v>253877</v>
      </c>
      <c r="Q84">
        <v>35</v>
      </c>
      <c r="R84">
        <v>0.94640162575001996</v>
      </c>
      <c r="S84">
        <v>-14.1135283672927</v>
      </c>
      <c r="T84">
        <v>0.82246575849950099</v>
      </c>
      <c r="U84">
        <v>-12.5914167887207</v>
      </c>
      <c r="V84">
        <v>0.82353563337246105</v>
      </c>
      <c r="W84">
        <v>-12.3713230093486</v>
      </c>
      <c r="X84">
        <v>1.0526302205765701</v>
      </c>
      <c r="Y84">
        <v>-15.248152229266701</v>
      </c>
      <c r="Z84">
        <v>0.89710340848628101</v>
      </c>
      <c r="AA84">
        <v>-12.844698881454001</v>
      </c>
      <c r="AB84">
        <v>0.86585405746828703</v>
      </c>
      <c r="AC84">
        <v>-11.9601077868248</v>
      </c>
      <c r="AD84">
        <v>0.89449517190550498</v>
      </c>
      <c r="AE84">
        <v>-13.2039477678378</v>
      </c>
      <c r="AF84">
        <v>0.86849840509564702</v>
      </c>
      <c r="AG84">
        <v>-11.980924558439201</v>
      </c>
      <c r="AH84">
        <v>0.75512533187687103</v>
      </c>
      <c r="AI84">
        <v>-9.3842714181314406</v>
      </c>
      <c r="AJ84">
        <v>0.93839834224002106</v>
      </c>
      <c r="AK84">
        <v>-13.3071693347023</v>
      </c>
      <c r="AL84">
        <v>0.91242451025937898</v>
      </c>
      <c r="AM84">
        <v>-11.9960477331473</v>
      </c>
    </row>
    <row r="85" spans="1:39" x14ac:dyDescent="0.25">
      <c r="A85" t="e">
        <f>(L85*J85/[1]Conc!$D$3)/(N85*'[1]Cat Batch'!$Y$3*'[1]Cat Batch'!$U$3)</f>
        <v>#DIV/0!</v>
      </c>
      <c r="B85" s="145">
        <v>80</v>
      </c>
      <c r="C85" s="47">
        <v>43354</v>
      </c>
      <c r="D85" t="s">
        <v>293</v>
      </c>
      <c r="E85" s="45"/>
      <c r="H85" s="45"/>
      <c r="I85" s="45" t="s">
        <v>1</v>
      </c>
      <c r="J85" s="120">
        <v>0.01</v>
      </c>
      <c r="K85" t="s">
        <v>41</v>
      </c>
      <c r="L85" s="127"/>
      <c r="M85">
        <v>1</v>
      </c>
      <c r="N85" s="144"/>
      <c r="Q85">
        <v>35</v>
      </c>
      <c r="R85">
        <v>0.94640162575001996</v>
      </c>
      <c r="S85">
        <v>-14.1135283672927</v>
      </c>
      <c r="T85">
        <v>0.82246575849950099</v>
      </c>
      <c r="U85">
        <v>-12.5914167887207</v>
      </c>
      <c r="V85">
        <v>0.82353563337246105</v>
      </c>
      <c r="W85">
        <v>-12.3713230093486</v>
      </c>
      <c r="X85">
        <v>1.0526302205765701</v>
      </c>
      <c r="Y85">
        <v>-15.248152229266701</v>
      </c>
      <c r="Z85">
        <v>0.89710340848628101</v>
      </c>
      <c r="AA85">
        <v>-12.844698881454001</v>
      </c>
      <c r="AB85">
        <v>0.86585405746828703</v>
      </c>
      <c r="AC85">
        <v>-11.9601077868248</v>
      </c>
      <c r="AD85">
        <v>0.89449517190550498</v>
      </c>
      <c r="AE85">
        <v>-13.2039477678378</v>
      </c>
      <c r="AF85">
        <v>0.86849840509564702</v>
      </c>
      <c r="AG85">
        <v>-11.980924558439201</v>
      </c>
      <c r="AH85">
        <v>0.75512533187687103</v>
      </c>
      <c r="AI85">
        <v>-9.3842714181314406</v>
      </c>
      <c r="AJ85">
        <v>0.93839834224002106</v>
      </c>
      <c r="AK85">
        <v>-13.3071693347023</v>
      </c>
      <c r="AL85">
        <v>0.91242451025937898</v>
      </c>
      <c r="AM85">
        <v>-11.9960477331473</v>
      </c>
    </row>
    <row r="86" spans="1:39" x14ac:dyDescent="0.25">
      <c r="A86" t="e">
        <f>(L86*J86/[1]Conc!$D$3)/(N86*'[1]Cat Batch'!$Y$3*'[1]Cat Batch'!$U$3)</f>
        <v>#DIV/0!</v>
      </c>
      <c r="B86" s="145">
        <v>81</v>
      </c>
      <c r="C86" s="47">
        <v>43354</v>
      </c>
      <c r="D86" t="s">
        <v>294</v>
      </c>
      <c r="E86" s="45"/>
      <c r="H86" s="45"/>
      <c r="I86" s="45" t="s">
        <v>1</v>
      </c>
      <c r="J86" s="120">
        <v>0.01</v>
      </c>
      <c r="K86" t="s">
        <v>41</v>
      </c>
      <c r="L86" s="127"/>
      <c r="M86">
        <v>1</v>
      </c>
      <c r="N86" s="144"/>
      <c r="Q86">
        <v>35</v>
      </c>
      <c r="R86">
        <v>0.94640162575001996</v>
      </c>
      <c r="S86">
        <v>-14.1135283672927</v>
      </c>
      <c r="T86">
        <v>0.82246575849950099</v>
      </c>
      <c r="U86">
        <v>-12.5914167887207</v>
      </c>
      <c r="V86">
        <v>0.82353563337246105</v>
      </c>
      <c r="W86">
        <v>-12.3713230093486</v>
      </c>
      <c r="X86">
        <v>1.0526302205765701</v>
      </c>
      <c r="Y86">
        <v>-15.248152229266701</v>
      </c>
      <c r="Z86">
        <v>0.89710340848628101</v>
      </c>
      <c r="AA86">
        <v>-12.844698881454001</v>
      </c>
      <c r="AB86">
        <v>0.86585405746828703</v>
      </c>
      <c r="AC86">
        <v>-11.9601077868248</v>
      </c>
      <c r="AD86">
        <v>0.89449517190550498</v>
      </c>
      <c r="AE86">
        <v>-13.2039477678378</v>
      </c>
      <c r="AF86">
        <v>0.86849840509564702</v>
      </c>
      <c r="AG86">
        <v>-11.980924558439201</v>
      </c>
      <c r="AH86">
        <v>0.75512533187687103</v>
      </c>
      <c r="AI86">
        <v>-9.3842714181314406</v>
      </c>
      <c r="AJ86">
        <v>0.93839834224002106</v>
      </c>
      <c r="AK86">
        <v>-13.3071693347023</v>
      </c>
      <c r="AL86">
        <v>0.91242451025937898</v>
      </c>
      <c r="AM86">
        <v>-11.9960477331473</v>
      </c>
    </row>
    <row r="87" spans="1:39" x14ac:dyDescent="0.25">
      <c r="A87" t="e">
        <f>(L87*J87/[1]Conc!$D$3)/(N87*'[1]Cat Batch'!$Y$3*'[1]Cat Batch'!$U$3)</f>
        <v>#DIV/0!</v>
      </c>
      <c r="B87" s="145">
        <v>82</v>
      </c>
      <c r="C87" s="47">
        <v>43354</v>
      </c>
      <c r="D87" t="s">
        <v>296</v>
      </c>
      <c r="E87" s="45"/>
      <c r="H87" s="45"/>
      <c r="I87" s="45" t="s">
        <v>1</v>
      </c>
      <c r="J87" s="120">
        <v>0.01</v>
      </c>
      <c r="K87" t="s">
        <v>41</v>
      </c>
      <c r="L87" s="127"/>
      <c r="M87">
        <v>1</v>
      </c>
      <c r="N87" s="144"/>
      <c r="Q87">
        <v>35</v>
      </c>
      <c r="R87">
        <v>0.94640162575001996</v>
      </c>
      <c r="S87">
        <v>-14.1135283672927</v>
      </c>
      <c r="T87">
        <v>0.82246575849950099</v>
      </c>
      <c r="U87">
        <v>-12.5914167887207</v>
      </c>
      <c r="V87">
        <v>0.82353563337246105</v>
      </c>
      <c r="W87">
        <v>-12.3713230093486</v>
      </c>
      <c r="X87">
        <v>1.0526302205765701</v>
      </c>
      <c r="Y87">
        <v>-15.248152229266701</v>
      </c>
      <c r="Z87">
        <v>0.89710340848628101</v>
      </c>
      <c r="AA87">
        <v>-12.844698881454001</v>
      </c>
      <c r="AB87">
        <v>0.86585405746828703</v>
      </c>
      <c r="AC87">
        <v>-11.9601077868248</v>
      </c>
      <c r="AD87">
        <v>0.89449517190550498</v>
      </c>
      <c r="AE87">
        <v>-13.2039477678378</v>
      </c>
      <c r="AF87">
        <v>0.86849840509564702</v>
      </c>
      <c r="AG87">
        <v>-11.980924558439201</v>
      </c>
      <c r="AH87">
        <v>0.75512533187687103</v>
      </c>
      <c r="AI87">
        <v>-9.3842714181314406</v>
      </c>
      <c r="AJ87">
        <v>0.93839834224002106</v>
      </c>
      <c r="AK87">
        <v>-13.3071693347023</v>
      </c>
      <c r="AL87">
        <v>0.91242451025937898</v>
      </c>
      <c r="AM87">
        <v>-11.9960477331473</v>
      </c>
    </row>
    <row r="88" spans="1:39" x14ac:dyDescent="0.25">
      <c r="A88" t="e">
        <f>(L88*J88/[1]Conc!$D$3)/(N88*'[1]Cat Batch'!$Y$3*'[1]Cat Batch'!$U$3)</f>
        <v>#DIV/0!</v>
      </c>
      <c r="B88" s="145">
        <v>83</v>
      </c>
      <c r="C88" s="47">
        <v>43354</v>
      </c>
      <c r="D88" t="s">
        <v>295</v>
      </c>
      <c r="E88" s="45"/>
      <c r="H88" s="45"/>
      <c r="I88" s="45" t="s">
        <v>1</v>
      </c>
      <c r="J88" s="120">
        <v>0.01</v>
      </c>
      <c r="K88" t="s">
        <v>41</v>
      </c>
      <c r="L88" s="127"/>
      <c r="M88">
        <v>1</v>
      </c>
      <c r="N88" s="144"/>
      <c r="Q88">
        <v>35</v>
      </c>
      <c r="R88">
        <v>0.94640162575001996</v>
      </c>
      <c r="S88">
        <v>-14.1135283672927</v>
      </c>
      <c r="T88">
        <v>0.82246575849950099</v>
      </c>
      <c r="U88">
        <v>-12.5914167887207</v>
      </c>
      <c r="V88">
        <v>0.82353563337246105</v>
      </c>
      <c r="W88">
        <v>-12.3713230093486</v>
      </c>
      <c r="X88">
        <v>1.0526302205765701</v>
      </c>
      <c r="Y88">
        <v>-15.248152229266701</v>
      </c>
      <c r="Z88">
        <v>0.89710340848628101</v>
      </c>
      <c r="AA88">
        <v>-12.844698881454001</v>
      </c>
      <c r="AB88">
        <v>0.86585405746828703</v>
      </c>
      <c r="AC88">
        <v>-11.9601077868248</v>
      </c>
      <c r="AD88">
        <v>0.89449517190550498</v>
      </c>
      <c r="AE88">
        <v>-13.2039477678378</v>
      </c>
      <c r="AF88">
        <v>0.86849840509564702</v>
      </c>
      <c r="AG88">
        <v>-11.980924558439201</v>
      </c>
      <c r="AH88">
        <v>0.75512533187687103</v>
      </c>
      <c r="AI88">
        <v>-9.3842714181314406</v>
      </c>
      <c r="AJ88">
        <v>0.93839834224002106</v>
      </c>
      <c r="AK88">
        <v>-13.3071693347023</v>
      </c>
      <c r="AL88">
        <v>0.91242451025937898</v>
      </c>
      <c r="AM88">
        <v>-11.9960477331473</v>
      </c>
    </row>
    <row r="89" spans="1:39" x14ac:dyDescent="0.25">
      <c r="B89" s="145">
        <v>84</v>
      </c>
      <c r="C89" s="47">
        <v>43355</v>
      </c>
      <c r="D89" t="s">
        <v>314</v>
      </c>
      <c r="I89" s="45"/>
      <c r="J89" s="120"/>
      <c r="Q89">
        <v>35</v>
      </c>
      <c r="R89">
        <v>0.94640162575001996</v>
      </c>
      <c r="S89">
        <v>-14.1135283672927</v>
      </c>
      <c r="T89">
        <v>0.82246575849950099</v>
      </c>
      <c r="U89">
        <v>-12.5914167887207</v>
      </c>
      <c r="V89">
        <v>0.82353563337246105</v>
      </c>
      <c r="W89">
        <v>-12.3713230093486</v>
      </c>
      <c r="X89">
        <v>1.0526302205765701</v>
      </c>
      <c r="Y89">
        <v>-15.248152229266701</v>
      </c>
      <c r="Z89">
        <v>0.89710340848628101</v>
      </c>
      <c r="AA89">
        <v>-12.844698881454001</v>
      </c>
      <c r="AB89">
        <v>0.86585405746828703</v>
      </c>
      <c r="AC89">
        <v>-11.9601077868248</v>
      </c>
      <c r="AD89">
        <v>0.89449517190550498</v>
      </c>
      <c r="AE89">
        <v>-13.2039477678378</v>
      </c>
      <c r="AF89">
        <v>0.86849840509564702</v>
      </c>
      <c r="AG89">
        <v>-11.980924558439201</v>
      </c>
      <c r="AH89">
        <v>0.75512533187687103</v>
      </c>
      <c r="AI89">
        <v>-9.3842714181314406</v>
      </c>
      <c r="AJ89">
        <v>0.93839834224002106</v>
      </c>
      <c r="AK89">
        <v>-13.3071693347023</v>
      </c>
      <c r="AL89">
        <v>0.91242451025937898</v>
      </c>
      <c r="AM89">
        <v>-11.9960477331473</v>
      </c>
    </row>
    <row r="90" spans="1:39" x14ac:dyDescent="0.25">
      <c r="B90" s="145">
        <v>85</v>
      </c>
      <c r="C90" s="47">
        <v>43355</v>
      </c>
      <c r="D90" t="s">
        <v>315</v>
      </c>
      <c r="I90" s="45"/>
      <c r="J90" s="120"/>
      <c r="Q90">
        <v>35</v>
      </c>
      <c r="R90">
        <v>0.94640162575001996</v>
      </c>
      <c r="S90">
        <v>-14.1135283672927</v>
      </c>
      <c r="T90">
        <v>0.82246575849950099</v>
      </c>
      <c r="U90">
        <v>-12.5914167887207</v>
      </c>
      <c r="V90">
        <v>0.82353563337246105</v>
      </c>
      <c r="W90">
        <v>-12.3713230093486</v>
      </c>
      <c r="X90">
        <v>1.0526302205765701</v>
      </c>
      <c r="Y90">
        <v>-15.248152229266701</v>
      </c>
      <c r="Z90">
        <v>0.89710340848628101</v>
      </c>
      <c r="AA90">
        <v>-12.844698881454001</v>
      </c>
      <c r="AB90">
        <v>0.86585405746828703</v>
      </c>
      <c r="AC90">
        <v>-11.9601077868248</v>
      </c>
      <c r="AD90">
        <v>0.89449517190550498</v>
      </c>
      <c r="AE90">
        <v>-13.2039477678378</v>
      </c>
      <c r="AF90">
        <v>0.86849840509564702</v>
      </c>
      <c r="AG90">
        <v>-11.980924558439201</v>
      </c>
      <c r="AH90">
        <v>0.75512533187687103</v>
      </c>
      <c r="AI90">
        <v>-9.3842714181314406</v>
      </c>
      <c r="AJ90">
        <v>0.93839834224002106</v>
      </c>
      <c r="AK90">
        <v>-13.3071693347023</v>
      </c>
      <c r="AL90">
        <v>0.91242451025937898</v>
      </c>
      <c r="AM90">
        <v>-11.9960477331473</v>
      </c>
    </row>
    <row r="91" spans="1:39" x14ac:dyDescent="0.25">
      <c r="B91" s="145">
        <v>86</v>
      </c>
      <c r="C91" s="47">
        <v>43368</v>
      </c>
      <c r="D91" t="s">
        <v>319</v>
      </c>
      <c r="I91" s="45"/>
      <c r="J91" s="120"/>
      <c r="Q91">
        <v>35</v>
      </c>
      <c r="R91">
        <v>0.94640162575001996</v>
      </c>
      <c r="S91">
        <v>-14.1135283672927</v>
      </c>
      <c r="T91">
        <v>0.82246575849950099</v>
      </c>
      <c r="U91">
        <v>-12.5914167887207</v>
      </c>
      <c r="V91">
        <v>0.82353563337246105</v>
      </c>
      <c r="W91">
        <v>-12.3713230093486</v>
      </c>
      <c r="X91">
        <v>1.0526302205765701</v>
      </c>
      <c r="Y91">
        <v>-15.248152229266701</v>
      </c>
      <c r="Z91">
        <v>0.89710340848628101</v>
      </c>
      <c r="AA91">
        <v>-12.844698881454001</v>
      </c>
      <c r="AB91">
        <v>0.86585405746828703</v>
      </c>
      <c r="AC91">
        <v>-11.9601077868248</v>
      </c>
      <c r="AD91">
        <v>0.89449517190550498</v>
      </c>
      <c r="AE91">
        <v>-13.2039477678378</v>
      </c>
      <c r="AF91">
        <v>0.86849840509564702</v>
      </c>
      <c r="AG91">
        <v>-11.980924558439201</v>
      </c>
      <c r="AH91">
        <v>0.75512533187687103</v>
      </c>
      <c r="AI91">
        <v>-9.3842714181314406</v>
      </c>
      <c r="AJ91">
        <v>0.93839834224002106</v>
      </c>
      <c r="AK91">
        <v>-13.3071693347023</v>
      </c>
      <c r="AL91">
        <v>0.91242451025937898</v>
      </c>
      <c r="AM91">
        <v>-11.9960477331473</v>
      </c>
    </row>
    <row r="92" spans="1:39" x14ac:dyDescent="0.25">
      <c r="B92" s="145">
        <v>87</v>
      </c>
      <c r="C92" s="47">
        <v>43368</v>
      </c>
      <c r="D92" t="s">
        <v>308</v>
      </c>
      <c r="I92" s="45" t="s">
        <v>1</v>
      </c>
      <c r="J92" s="120">
        <v>0.01</v>
      </c>
      <c r="K92" t="s">
        <v>41</v>
      </c>
      <c r="M92">
        <v>1</v>
      </c>
      <c r="Q92">
        <v>35</v>
      </c>
      <c r="R92">
        <v>0.94640162575001996</v>
      </c>
      <c r="S92">
        <v>-14.1135283672927</v>
      </c>
      <c r="T92">
        <v>0.82246575849950099</v>
      </c>
      <c r="U92">
        <v>-12.5914167887207</v>
      </c>
      <c r="V92">
        <v>0.82353563337246105</v>
      </c>
      <c r="W92">
        <v>-12.3713230093486</v>
      </c>
      <c r="X92">
        <v>1.0526302205765701</v>
      </c>
      <c r="Y92">
        <v>-15.248152229266701</v>
      </c>
      <c r="Z92">
        <v>0.89710340848628101</v>
      </c>
      <c r="AA92">
        <v>-12.844698881454001</v>
      </c>
      <c r="AB92">
        <v>0.86585405746828703</v>
      </c>
      <c r="AC92">
        <v>-11.9601077868248</v>
      </c>
      <c r="AD92">
        <v>0.89449517190550498</v>
      </c>
      <c r="AE92">
        <v>-13.2039477678378</v>
      </c>
      <c r="AF92">
        <v>0.86849840509564702</v>
      </c>
      <c r="AG92">
        <v>-11.980924558439201</v>
      </c>
      <c r="AH92">
        <v>0.75512533187687103</v>
      </c>
      <c r="AI92">
        <v>-9.3842714181314406</v>
      </c>
      <c r="AJ92">
        <v>0.93839834224002106</v>
      </c>
      <c r="AK92">
        <v>-13.3071693347023</v>
      </c>
      <c r="AL92">
        <v>0.91242451025937898</v>
      </c>
      <c r="AM92">
        <v>-11.9960477331473</v>
      </c>
    </row>
    <row r="93" spans="1:39" x14ac:dyDescent="0.25">
      <c r="B93" s="145">
        <v>88</v>
      </c>
      <c r="C93" s="47">
        <v>43368</v>
      </c>
      <c r="D93" t="s">
        <v>321</v>
      </c>
      <c r="E93">
        <v>0</v>
      </c>
      <c r="F93">
        <v>300</v>
      </c>
      <c r="G93">
        <v>187</v>
      </c>
      <c r="H93">
        <v>38</v>
      </c>
      <c r="I93" s="45" t="s">
        <v>1</v>
      </c>
      <c r="J93" s="120">
        <v>0.01</v>
      </c>
      <c r="K93" t="s">
        <v>41</v>
      </c>
      <c r="L93">
        <v>200.09729999999999</v>
      </c>
      <c r="M93">
        <v>1</v>
      </c>
      <c r="N93">
        <v>1.9212</v>
      </c>
      <c r="O93">
        <v>18151</v>
      </c>
      <c r="P93">
        <v>268424</v>
      </c>
      <c r="Q93">
        <v>35</v>
      </c>
      <c r="R93">
        <v>0.94640162575001996</v>
      </c>
      <c r="S93">
        <v>-14.1135283672927</v>
      </c>
      <c r="T93">
        <v>0.82246575849950099</v>
      </c>
      <c r="U93">
        <v>-12.5914167887207</v>
      </c>
      <c r="V93">
        <v>0.82353563337246105</v>
      </c>
      <c r="W93">
        <v>-12.3713230093486</v>
      </c>
      <c r="X93">
        <v>1.0526302205765701</v>
      </c>
      <c r="Y93">
        <v>-15.248152229266701</v>
      </c>
      <c r="Z93">
        <v>0.89710340848628101</v>
      </c>
      <c r="AA93">
        <v>-12.844698881454001</v>
      </c>
      <c r="AB93">
        <v>0.86585405746828703</v>
      </c>
      <c r="AC93">
        <v>-11.9601077868248</v>
      </c>
      <c r="AD93">
        <v>0.89449517190550498</v>
      </c>
      <c r="AE93">
        <v>-13.2039477678378</v>
      </c>
      <c r="AF93">
        <v>0.86849840509564702</v>
      </c>
      <c r="AG93">
        <v>-11.980924558439201</v>
      </c>
      <c r="AH93">
        <v>0.75512533187687103</v>
      </c>
      <c r="AI93">
        <v>-9.3842714181314406</v>
      </c>
      <c r="AJ93">
        <v>0.93839834224002106</v>
      </c>
      <c r="AK93">
        <v>-13.3071693347023</v>
      </c>
      <c r="AL93">
        <v>0.91242451025937898</v>
      </c>
      <c r="AM93">
        <v>-11.9960477331473</v>
      </c>
    </row>
    <row r="94" spans="1:39" x14ac:dyDescent="0.25">
      <c r="B94" s="145">
        <v>89</v>
      </c>
      <c r="C94" s="47">
        <v>43368</v>
      </c>
      <c r="D94" t="s">
        <v>322</v>
      </c>
      <c r="E94">
        <f>20/60</f>
        <v>0.33333333333333331</v>
      </c>
      <c r="F94">
        <v>300</v>
      </c>
      <c r="G94">
        <v>200</v>
      </c>
      <c r="H94">
        <v>39</v>
      </c>
      <c r="I94" s="45" t="s">
        <v>1</v>
      </c>
      <c r="J94" s="120">
        <v>0.01</v>
      </c>
      <c r="K94" t="s">
        <v>41</v>
      </c>
      <c r="L94">
        <v>200.09729999999999</v>
      </c>
      <c r="M94">
        <v>1</v>
      </c>
      <c r="N94">
        <v>1.9212</v>
      </c>
      <c r="O94">
        <v>18151</v>
      </c>
      <c r="P94">
        <v>268424</v>
      </c>
      <c r="Q94">
        <v>35</v>
      </c>
      <c r="R94">
        <v>0.94640162575001996</v>
      </c>
      <c r="S94">
        <v>-14.1135283672927</v>
      </c>
      <c r="T94">
        <v>0.82246575849950099</v>
      </c>
      <c r="U94">
        <v>-12.5914167887207</v>
      </c>
      <c r="V94">
        <v>0.82353563337246105</v>
      </c>
      <c r="W94">
        <v>-12.3713230093486</v>
      </c>
      <c r="X94">
        <v>1.0526302205765701</v>
      </c>
      <c r="Y94">
        <v>-15.248152229266701</v>
      </c>
      <c r="Z94">
        <v>0.89710340848628101</v>
      </c>
      <c r="AA94">
        <v>-12.844698881454001</v>
      </c>
      <c r="AB94">
        <v>0.86585405746828703</v>
      </c>
      <c r="AC94">
        <v>-11.9601077868248</v>
      </c>
      <c r="AD94">
        <v>0.89449517190550498</v>
      </c>
      <c r="AE94">
        <v>-13.2039477678378</v>
      </c>
      <c r="AF94">
        <v>0.86849840509564702</v>
      </c>
      <c r="AG94">
        <v>-11.980924558439201</v>
      </c>
      <c r="AH94">
        <v>0.75512533187687103</v>
      </c>
      <c r="AI94">
        <v>-9.3842714181314406</v>
      </c>
      <c r="AJ94">
        <v>0.93839834224002106</v>
      </c>
      <c r="AK94">
        <v>-13.3071693347023</v>
      </c>
      <c r="AL94">
        <v>0.91242451025937898</v>
      </c>
      <c r="AM94">
        <v>-11.9960477331473</v>
      </c>
    </row>
    <row r="95" spans="1:39" x14ac:dyDescent="0.25">
      <c r="B95" s="145">
        <v>90</v>
      </c>
      <c r="C95" s="47">
        <v>43368</v>
      </c>
      <c r="D95" t="s">
        <v>323</v>
      </c>
      <c r="E95">
        <f>45/60</f>
        <v>0.75</v>
      </c>
      <c r="F95">
        <v>300</v>
      </c>
      <c r="G95">
        <v>200</v>
      </c>
      <c r="H95">
        <v>32</v>
      </c>
      <c r="I95" s="45" t="s">
        <v>1</v>
      </c>
      <c r="J95" s="120">
        <v>0.01</v>
      </c>
      <c r="K95" t="s">
        <v>41</v>
      </c>
      <c r="L95">
        <v>200.09729999999999</v>
      </c>
      <c r="M95">
        <v>1</v>
      </c>
      <c r="N95">
        <v>1.9212</v>
      </c>
      <c r="O95">
        <v>18151</v>
      </c>
      <c r="P95">
        <v>268424</v>
      </c>
      <c r="Q95">
        <v>35</v>
      </c>
      <c r="R95">
        <v>0.94640162575001996</v>
      </c>
      <c r="S95">
        <v>-14.1135283672927</v>
      </c>
      <c r="T95">
        <v>0.82246575849950099</v>
      </c>
      <c r="U95">
        <v>-12.5914167887207</v>
      </c>
      <c r="V95">
        <v>0.82353563337246105</v>
      </c>
      <c r="W95">
        <v>-12.3713230093486</v>
      </c>
      <c r="X95">
        <v>1.0526302205765701</v>
      </c>
      <c r="Y95">
        <v>-15.248152229266701</v>
      </c>
      <c r="Z95">
        <v>0.89710340848628101</v>
      </c>
      <c r="AA95">
        <v>-12.844698881454001</v>
      </c>
      <c r="AB95">
        <v>0.86585405746828703</v>
      </c>
      <c r="AC95">
        <v>-11.9601077868248</v>
      </c>
      <c r="AD95">
        <v>0.89449517190550498</v>
      </c>
      <c r="AE95">
        <v>-13.2039477678378</v>
      </c>
      <c r="AF95">
        <v>0.86849840509564702</v>
      </c>
      <c r="AG95">
        <v>-11.980924558439201</v>
      </c>
      <c r="AH95">
        <v>0.75512533187687103</v>
      </c>
      <c r="AI95">
        <v>-9.3842714181314406</v>
      </c>
      <c r="AJ95">
        <v>0.93839834224002106</v>
      </c>
      <c r="AK95">
        <v>-13.3071693347023</v>
      </c>
      <c r="AL95">
        <v>0.91242451025937898</v>
      </c>
      <c r="AM95">
        <v>-11.9960477331473</v>
      </c>
    </row>
    <row r="96" spans="1:39" x14ac:dyDescent="0.25">
      <c r="B96" s="145">
        <v>91</v>
      </c>
      <c r="C96" s="47">
        <v>43368</v>
      </c>
      <c r="D96" t="s">
        <v>324</v>
      </c>
      <c r="E96">
        <f>71/60</f>
        <v>1.1833333333333333</v>
      </c>
      <c r="F96">
        <v>300</v>
      </c>
      <c r="G96">
        <v>200</v>
      </c>
      <c r="H96">
        <v>39</v>
      </c>
      <c r="I96" s="45" t="s">
        <v>1</v>
      </c>
      <c r="J96" s="120">
        <v>0.01</v>
      </c>
      <c r="K96" t="s">
        <v>41</v>
      </c>
      <c r="L96">
        <v>200.09729999999999</v>
      </c>
      <c r="M96">
        <v>1</v>
      </c>
      <c r="N96">
        <v>1.9212</v>
      </c>
      <c r="O96">
        <v>18151</v>
      </c>
      <c r="P96">
        <v>268424</v>
      </c>
      <c r="Q96">
        <v>35</v>
      </c>
      <c r="R96">
        <v>0.94640162575001996</v>
      </c>
      <c r="S96">
        <v>-14.1135283672927</v>
      </c>
      <c r="T96">
        <v>0.82246575849950099</v>
      </c>
      <c r="U96">
        <v>-12.5914167887207</v>
      </c>
      <c r="V96">
        <v>0.82353563337246105</v>
      </c>
      <c r="W96">
        <v>-12.3713230093486</v>
      </c>
      <c r="X96">
        <v>1.0526302205765701</v>
      </c>
      <c r="Y96">
        <v>-15.248152229266701</v>
      </c>
      <c r="Z96">
        <v>0.89710340848628101</v>
      </c>
      <c r="AA96">
        <v>-12.844698881454001</v>
      </c>
      <c r="AB96">
        <v>0.86585405746828703</v>
      </c>
      <c r="AC96">
        <v>-11.9601077868248</v>
      </c>
      <c r="AD96">
        <v>0.89449517190550498</v>
      </c>
      <c r="AE96">
        <v>-13.2039477678378</v>
      </c>
      <c r="AF96">
        <v>0.86849840509564702</v>
      </c>
      <c r="AG96">
        <v>-11.980924558439201</v>
      </c>
      <c r="AH96">
        <v>0.75512533187687103</v>
      </c>
      <c r="AI96">
        <v>-9.3842714181314406</v>
      </c>
      <c r="AJ96">
        <v>0.93839834224002106</v>
      </c>
      <c r="AK96">
        <v>-13.3071693347023</v>
      </c>
      <c r="AL96">
        <v>0.91242451025937898</v>
      </c>
      <c r="AM96">
        <v>-11.9960477331473</v>
      </c>
    </row>
    <row r="97" spans="2:39" x14ac:dyDescent="0.25">
      <c r="B97" s="145">
        <v>92</v>
      </c>
      <c r="C97" s="47">
        <v>43368</v>
      </c>
      <c r="D97" t="s">
        <v>325</v>
      </c>
      <c r="E97">
        <f>95/60</f>
        <v>1.5833333333333333</v>
      </c>
      <c r="F97">
        <v>300</v>
      </c>
      <c r="G97">
        <v>200</v>
      </c>
      <c r="H97">
        <v>40</v>
      </c>
      <c r="I97" s="45" t="s">
        <v>1</v>
      </c>
      <c r="J97" s="120">
        <v>0.01</v>
      </c>
      <c r="K97" t="s">
        <v>41</v>
      </c>
      <c r="L97">
        <v>200.09729999999999</v>
      </c>
      <c r="M97">
        <v>1</v>
      </c>
      <c r="N97">
        <v>1.9212</v>
      </c>
      <c r="O97">
        <v>18151</v>
      </c>
      <c r="P97">
        <v>268424</v>
      </c>
      <c r="Q97">
        <v>35</v>
      </c>
      <c r="R97">
        <v>0.94640162575001996</v>
      </c>
      <c r="S97">
        <v>-14.1135283672927</v>
      </c>
      <c r="T97">
        <v>0.82246575849950099</v>
      </c>
      <c r="U97">
        <v>-12.5914167887207</v>
      </c>
      <c r="V97">
        <v>0.82353563337246105</v>
      </c>
      <c r="W97">
        <v>-12.3713230093486</v>
      </c>
      <c r="X97">
        <v>1.0526302205765701</v>
      </c>
      <c r="Y97">
        <v>-15.248152229266701</v>
      </c>
      <c r="Z97">
        <v>0.89710340848628101</v>
      </c>
      <c r="AA97">
        <v>-12.844698881454001</v>
      </c>
      <c r="AB97">
        <v>0.86585405746828703</v>
      </c>
      <c r="AC97">
        <v>-11.9601077868248</v>
      </c>
      <c r="AD97">
        <v>0.89449517190550498</v>
      </c>
      <c r="AE97">
        <v>-13.2039477678378</v>
      </c>
      <c r="AF97">
        <v>0.86849840509564702</v>
      </c>
      <c r="AG97">
        <v>-11.980924558439201</v>
      </c>
      <c r="AH97">
        <v>0.75512533187687103</v>
      </c>
      <c r="AI97">
        <v>-9.3842714181314406</v>
      </c>
      <c r="AJ97">
        <v>0.93839834224002106</v>
      </c>
      <c r="AK97">
        <v>-13.3071693347023</v>
      </c>
      <c r="AL97">
        <v>0.91242451025937898</v>
      </c>
      <c r="AM97">
        <v>-11.9960477331473</v>
      </c>
    </row>
    <row r="98" spans="2:39" x14ac:dyDescent="0.25">
      <c r="B98" s="145">
        <v>93</v>
      </c>
      <c r="C98" s="47">
        <v>43368</v>
      </c>
      <c r="D98" t="s">
        <v>326</v>
      </c>
      <c r="E98">
        <f>140/60</f>
        <v>2.3333333333333335</v>
      </c>
      <c r="F98">
        <v>300</v>
      </c>
      <c r="G98">
        <v>200</v>
      </c>
      <c r="H98">
        <v>39</v>
      </c>
      <c r="I98" s="45" t="s">
        <v>1</v>
      </c>
      <c r="J98" s="120">
        <v>0.01</v>
      </c>
      <c r="K98" t="s">
        <v>41</v>
      </c>
      <c r="L98">
        <v>200.09729999999999</v>
      </c>
      <c r="M98">
        <v>1</v>
      </c>
      <c r="N98">
        <v>1.9212</v>
      </c>
      <c r="O98">
        <v>18151</v>
      </c>
      <c r="P98">
        <v>268424</v>
      </c>
      <c r="Q98">
        <v>35</v>
      </c>
      <c r="R98">
        <v>0.94640162575001996</v>
      </c>
      <c r="S98">
        <v>-14.1135283672927</v>
      </c>
      <c r="T98">
        <v>0.82246575849950099</v>
      </c>
      <c r="U98">
        <v>-12.5914167887207</v>
      </c>
      <c r="V98">
        <v>0.82353563337246105</v>
      </c>
      <c r="W98">
        <v>-12.3713230093486</v>
      </c>
      <c r="X98">
        <v>1.0526302205765701</v>
      </c>
      <c r="Y98">
        <v>-15.248152229266701</v>
      </c>
      <c r="Z98">
        <v>0.89710340848628101</v>
      </c>
      <c r="AA98">
        <v>-12.844698881454001</v>
      </c>
      <c r="AB98">
        <v>0.86585405746828703</v>
      </c>
      <c r="AC98">
        <v>-11.9601077868248</v>
      </c>
      <c r="AD98">
        <v>0.89449517190550498</v>
      </c>
      <c r="AE98">
        <v>-13.2039477678378</v>
      </c>
      <c r="AF98">
        <v>0.86849840509564702</v>
      </c>
      <c r="AG98">
        <v>-11.980924558439201</v>
      </c>
      <c r="AH98">
        <v>0.75512533187687103</v>
      </c>
      <c r="AI98">
        <v>-9.3842714181314406</v>
      </c>
      <c r="AJ98">
        <v>0.93839834224002106</v>
      </c>
      <c r="AK98">
        <v>-13.3071693347023</v>
      </c>
      <c r="AL98">
        <v>0.91242451025937898</v>
      </c>
      <c r="AM98">
        <v>-11.9960477331473</v>
      </c>
    </row>
    <row r="99" spans="2:39" x14ac:dyDescent="0.25">
      <c r="B99" s="145">
        <v>94</v>
      </c>
      <c r="C99" s="47">
        <v>43368</v>
      </c>
      <c r="D99" t="s">
        <v>327</v>
      </c>
      <c r="E99">
        <f>173/60</f>
        <v>2.8833333333333333</v>
      </c>
      <c r="F99">
        <v>300</v>
      </c>
      <c r="G99">
        <v>200</v>
      </c>
      <c r="H99">
        <v>40</v>
      </c>
      <c r="I99" s="45" t="s">
        <v>1</v>
      </c>
      <c r="J99" s="120">
        <v>0.01</v>
      </c>
      <c r="K99" t="s">
        <v>41</v>
      </c>
      <c r="L99">
        <v>200.09729999999999</v>
      </c>
      <c r="M99">
        <v>1</v>
      </c>
      <c r="N99">
        <v>1.9212</v>
      </c>
      <c r="O99">
        <v>18151</v>
      </c>
      <c r="P99">
        <v>268424</v>
      </c>
      <c r="Q99">
        <v>35</v>
      </c>
      <c r="R99">
        <v>0.94640162575001996</v>
      </c>
      <c r="S99">
        <v>-14.1135283672927</v>
      </c>
      <c r="T99">
        <v>0.82246575849950099</v>
      </c>
      <c r="U99">
        <v>-12.5914167887207</v>
      </c>
      <c r="V99">
        <v>0.82353563337246105</v>
      </c>
      <c r="W99">
        <v>-12.3713230093486</v>
      </c>
      <c r="X99">
        <v>1.0526302205765701</v>
      </c>
      <c r="Y99">
        <v>-15.248152229266701</v>
      </c>
      <c r="Z99">
        <v>0.89710340848628101</v>
      </c>
      <c r="AA99">
        <v>-12.844698881454001</v>
      </c>
      <c r="AB99">
        <v>0.86585405746828703</v>
      </c>
      <c r="AC99">
        <v>-11.9601077868248</v>
      </c>
      <c r="AD99">
        <v>0.89449517190550498</v>
      </c>
      <c r="AE99">
        <v>-13.2039477678378</v>
      </c>
      <c r="AF99">
        <v>0.86849840509564702</v>
      </c>
      <c r="AG99">
        <v>-11.980924558439201</v>
      </c>
      <c r="AH99">
        <v>0.75512533187687103</v>
      </c>
      <c r="AI99">
        <v>-9.3842714181314406</v>
      </c>
      <c r="AJ99">
        <v>0.93839834224002106</v>
      </c>
      <c r="AK99">
        <v>-13.3071693347023</v>
      </c>
      <c r="AL99">
        <v>0.91242451025937898</v>
      </c>
      <c r="AM99">
        <v>-11.9960477331473</v>
      </c>
    </row>
    <row r="100" spans="2:39" x14ac:dyDescent="0.25">
      <c r="B100" s="145">
        <v>95</v>
      </c>
      <c r="C100" s="47">
        <v>43368</v>
      </c>
      <c r="D100" t="s">
        <v>328</v>
      </c>
      <c r="E100">
        <f>203/60</f>
        <v>3.3833333333333333</v>
      </c>
      <c r="F100">
        <v>300</v>
      </c>
      <c r="G100">
        <v>200</v>
      </c>
      <c r="H100">
        <v>40</v>
      </c>
      <c r="I100" s="45" t="s">
        <v>1</v>
      </c>
      <c r="J100" s="120">
        <v>0.01</v>
      </c>
      <c r="K100" t="s">
        <v>41</v>
      </c>
      <c r="L100">
        <v>200.09729999999999</v>
      </c>
      <c r="M100">
        <v>1</v>
      </c>
      <c r="N100">
        <v>1.9212</v>
      </c>
      <c r="O100">
        <v>18151</v>
      </c>
      <c r="P100">
        <v>268424</v>
      </c>
      <c r="Q100">
        <v>35</v>
      </c>
      <c r="R100">
        <v>0.94640162575001996</v>
      </c>
      <c r="S100">
        <v>-14.1135283672927</v>
      </c>
      <c r="T100">
        <v>0.82246575849950099</v>
      </c>
      <c r="U100">
        <v>-12.5914167887207</v>
      </c>
      <c r="V100">
        <v>0.82353563337246105</v>
      </c>
      <c r="W100">
        <v>-12.3713230093486</v>
      </c>
      <c r="X100">
        <v>1.0526302205765701</v>
      </c>
      <c r="Y100">
        <v>-15.248152229266701</v>
      </c>
      <c r="Z100">
        <v>0.89710340848628101</v>
      </c>
      <c r="AA100">
        <v>-12.844698881454001</v>
      </c>
      <c r="AB100">
        <v>0.86585405746828703</v>
      </c>
      <c r="AC100">
        <v>-11.9601077868248</v>
      </c>
      <c r="AD100">
        <v>0.89449517190550498</v>
      </c>
      <c r="AE100">
        <v>-13.2039477678378</v>
      </c>
      <c r="AF100">
        <v>0.86849840509564702</v>
      </c>
      <c r="AG100">
        <v>-11.980924558439201</v>
      </c>
      <c r="AH100">
        <v>0.75512533187687103</v>
      </c>
      <c r="AI100">
        <v>-9.3842714181314406</v>
      </c>
      <c r="AJ100">
        <v>0.93839834224002106</v>
      </c>
      <c r="AK100">
        <v>-13.3071693347023</v>
      </c>
      <c r="AL100">
        <v>0.91242451025937898</v>
      </c>
      <c r="AM100">
        <v>-11.9960477331473</v>
      </c>
    </row>
    <row r="101" spans="2:39" x14ac:dyDescent="0.25">
      <c r="B101" s="145">
        <v>96</v>
      </c>
      <c r="C101" s="47">
        <v>43368</v>
      </c>
      <c r="D101" t="s">
        <v>329</v>
      </c>
      <c r="E101">
        <f>233/60</f>
        <v>3.8833333333333333</v>
      </c>
      <c r="F101">
        <v>300</v>
      </c>
      <c r="G101">
        <v>200</v>
      </c>
      <c r="H101">
        <v>42</v>
      </c>
      <c r="I101" s="45" t="s">
        <v>1</v>
      </c>
      <c r="J101" s="120">
        <v>0.01</v>
      </c>
      <c r="K101" t="s">
        <v>41</v>
      </c>
      <c r="L101">
        <v>200.09729999999999</v>
      </c>
      <c r="M101">
        <v>1</v>
      </c>
      <c r="N101">
        <v>1.9212</v>
      </c>
      <c r="O101">
        <v>18151</v>
      </c>
      <c r="P101">
        <v>268424</v>
      </c>
      <c r="Q101">
        <v>35</v>
      </c>
      <c r="R101">
        <v>0.94640162575001996</v>
      </c>
      <c r="S101">
        <v>-14.1135283672927</v>
      </c>
      <c r="T101">
        <v>0.82246575849950099</v>
      </c>
      <c r="U101">
        <v>-12.5914167887207</v>
      </c>
      <c r="V101">
        <v>0.82353563337246105</v>
      </c>
      <c r="W101">
        <v>-12.3713230093486</v>
      </c>
      <c r="X101">
        <v>1.0526302205765701</v>
      </c>
      <c r="Y101">
        <v>-15.248152229266701</v>
      </c>
      <c r="Z101">
        <v>0.89710340848628101</v>
      </c>
      <c r="AA101">
        <v>-12.844698881454001</v>
      </c>
      <c r="AB101">
        <v>0.86585405746828703</v>
      </c>
      <c r="AC101">
        <v>-11.9601077868248</v>
      </c>
      <c r="AD101">
        <v>0.89449517190550498</v>
      </c>
      <c r="AE101">
        <v>-13.2039477678378</v>
      </c>
      <c r="AF101">
        <v>0.86849840509564702</v>
      </c>
      <c r="AG101">
        <v>-11.980924558439201</v>
      </c>
      <c r="AH101">
        <v>0.75512533187687103</v>
      </c>
      <c r="AI101">
        <v>-9.3842714181314406</v>
      </c>
      <c r="AJ101">
        <v>0.93839834224002106</v>
      </c>
      <c r="AK101">
        <v>-13.3071693347023</v>
      </c>
      <c r="AL101">
        <v>0.91242451025937898</v>
      </c>
      <c r="AM101">
        <v>-11.9960477331473</v>
      </c>
    </row>
    <row r="102" spans="2:39" x14ac:dyDescent="0.25">
      <c r="B102" s="145">
        <v>97</v>
      </c>
      <c r="C102" s="47">
        <v>43368</v>
      </c>
      <c r="D102" t="s">
        <v>330</v>
      </c>
      <c r="E102">
        <f>473/60</f>
        <v>7.8833333333333337</v>
      </c>
      <c r="F102">
        <v>300</v>
      </c>
      <c r="G102">
        <v>200</v>
      </c>
      <c r="H102">
        <v>39</v>
      </c>
      <c r="I102" s="45" t="s">
        <v>1</v>
      </c>
      <c r="J102" s="120">
        <v>0.01</v>
      </c>
      <c r="K102" t="s">
        <v>41</v>
      </c>
      <c r="L102">
        <v>200.09729999999999</v>
      </c>
      <c r="M102">
        <v>1</v>
      </c>
      <c r="N102">
        <v>1.9212</v>
      </c>
      <c r="O102">
        <v>18151</v>
      </c>
      <c r="P102">
        <v>268424</v>
      </c>
      <c r="Q102">
        <v>35</v>
      </c>
      <c r="R102">
        <v>0.94640162575001996</v>
      </c>
      <c r="S102">
        <v>-14.1135283672927</v>
      </c>
      <c r="T102">
        <v>0.82246575849950099</v>
      </c>
      <c r="U102">
        <v>-12.5914167887207</v>
      </c>
      <c r="V102">
        <v>0.82353563337246105</v>
      </c>
      <c r="W102">
        <v>-12.3713230093486</v>
      </c>
      <c r="X102">
        <v>1.0526302205765701</v>
      </c>
      <c r="Y102">
        <v>-15.248152229266701</v>
      </c>
      <c r="Z102">
        <v>0.89710340848628101</v>
      </c>
      <c r="AA102">
        <v>-12.844698881454001</v>
      </c>
      <c r="AB102">
        <v>0.86585405746828703</v>
      </c>
      <c r="AC102">
        <v>-11.9601077868248</v>
      </c>
      <c r="AD102">
        <v>0.89449517190550498</v>
      </c>
      <c r="AE102">
        <v>-13.2039477678378</v>
      </c>
      <c r="AF102">
        <v>0.86849840509564702</v>
      </c>
      <c r="AG102">
        <v>-11.980924558439201</v>
      </c>
      <c r="AH102">
        <v>0.75512533187687103</v>
      </c>
      <c r="AI102">
        <v>-9.3842714181314406</v>
      </c>
      <c r="AJ102">
        <v>0.93839834224002106</v>
      </c>
      <c r="AK102">
        <v>-13.3071693347023</v>
      </c>
      <c r="AL102">
        <v>0.91242451025937898</v>
      </c>
      <c r="AM102">
        <v>-11.9960477331473</v>
      </c>
    </row>
    <row r="103" spans="2:39" x14ac:dyDescent="0.25">
      <c r="B103" s="145">
        <v>98</v>
      </c>
      <c r="C103" s="47">
        <v>43368</v>
      </c>
      <c r="D103" t="s">
        <v>331</v>
      </c>
      <c r="E103">
        <f>1063/60</f>
        <v>17.716666666666665</v>
      </c>
      <c r="F103">
        <v>300</v>
      </c>
      <c r="G103">
        <v>200</v>
      </c>
      <c r="H103">
        <v>38</v>
      </c>
      <c r="I103" s="45" t="s">
        <v>1</v>
      </c>
      <c r="J103" s="120">
        <v>0.01</v>
      </c>
      <c r="K103" t="s">
        <v>41</v>
      </c>
      <c r="L103">
        <v>200.09729999999999</v>
      </c>
      <c r="M103">
        <v>1</v>
      </c>
      <c r="N103">
        <v>1.9212</v>
      </c>
      <c r="O103">
        <v>18151</v>
      </c>
      <c r="P103">
        <v>268424</v>
      </c>
      <c r="Q103">
        <v>35</v>
      </c>
      <c r="R103">
        <v>0.94640162575001996</v>
      </c>
      <c r="S103">
        <v>-14.1135283672927</v>
      </c>
      <c r="T103">
        <v>0.82246575849950099</v>
      </c>
      <c r="U103">
        <v>-12.5914167887207</v>
      </c>
      <c r="V103">
        <v>0.82353563337246105</v>
      </c>
      <c r="W103">
        <v>-12.3713230093486</v>
      </c>
      <c r="X103">
        <v>1.0526302205765701</v>
      </c>
      <c r="Y103">
        <v>-15.248152229266701</v>
      </c>
      <c r="Z103">
        <v>0.89710340848628101</v>
      </c>
      <c r="AA103">
        <v>-12.844698881454001</v>
      </c>
      <c r="AB103">
        <v>0.86585405746828703</v>
      </c>
      <c r="AC103">
        <v>-11.9601077868248</v>
      </c>
      <c r="AD103">
        <v>0.89449517190550498</v>
      </c>
      <c r="AE103">
        <v>-13.2039477678378</v>
      </c>
      <c r="AF103">
        <v>0.86849840509564702</v>
      </c>
      <c r="AG103">
        <v>-11.980924558439201</v>
      </c>
      <c r="AH103">
        <v>0.75512533187687103</v>
      </c>
      <c r="AI103">
        <v>-9.3842714181314406</v>
      </c>
      <c r="AJ103">
        <v>0.93839834224002106</v>
      </c>
      <c r="AK103">
        <v>-13.3071693347023</v>
      </c>
      <c r="AL103">
        <v>0.91242451025937898</v>
      </c>
      <c r="AM103">
        <v>-11.9960477331473</v>
      </c>
    </row>
    <row r="104" spans="2:39" x14ac:dyDescent="0.25">
      <c r="B104" s="145">
        <v>99</v>
      </c>
      <c r="C104" s="47">
        <v>43368</v>
      </c>
      <c r="D104" t="s">
        <v>332</v>
      </c>
      <c r="E104">
        <f>1143/60</f>
        <v>19.05</v>
      </c>
      <c r="F104">
        <v>300</v>
      </c>
      <c r="G104">
        <v>200</v>
      </c>
      <c r="H104">
        <v>36</v>
      </c>
      <c r="I104" s="45" t="s">
        <v>1</v>
      </c>
      <c r="J104" s="120">
        <v>0.01</v>
      </c>
      <c r="K104" t="s">
        <v>41</v>
      </c>
      <c r="L104">
        <v>200.09729999999999</v>
      </c>
      <c r="M104">
        <v>1</v>
      </c>
      <c r="N104">
        <v>1.9212</v>
      </c>
      <c r="O104">
        <v>18151</v>
      </c>
      <c r="P104">
        <v>268424</v>
      </c>
      <c r="Q104">
        <v>35</v>
      </c>
      <c r="R104">
        <v>0.94640162575001996</v>
      </c>
      <c r="S104">
        <v>-14.1135283672927</v>
      </c>
      <c r="T104">
        <v>0.82246575849950099</v>
      </c>
      <c r="U104">
        <v>-12.5914167887207</v>
      </c>
      <c r="V104">
        <v>0.82353563337246105</v>
      </c>
      <c r="W104">
        <v>-12.3713230093486</v>
      </c>
      <c r="X104">
        <v>1.0526302205765701</v>
      </c>
      <c r="Y104">
        <v>-15.248152229266701</v>
      </c>
      <c r="Z104">
        <v>0.89710340848628101</v>
      </c>
      <c r="AA104">
        <v>-12.844698881454001</v>
      </c>
      <c r="AB104">
        <v>0.86585405746828703</v>
      </c>
      <c r="AC104">
        <v>-11.9601077868248</v>
      </c>
      <c r="AD104">
        <v>0.89449517190550498</v>
      </c>
      <c r="AE104">
        <v>-13.2039477678378</v>
      </c>
      <c r="AF104">
        <v>0.86849840509564702</v>
      </c>
      <c r="AG104">
        <v>-11.980924558439201</v>
      </c>
      <c r="AH104">
        <v>0.75512533187687103</v>
      </c>
      <c r="AI104">
        <v>-9.3842714181314406</v>
      </c>
      <c r="AJ104">
        <v>0.93839834224002106</v>
      </c>
      <c r="AK104">
        <v>-13.3071693347023</v>
      </c>
      <c r="AL104">
        <v>0.91242451025937898</v>
      </c>
      <c r="AM104">
        <v>-11.9960477331473</v>
      </c>
    </row>
    <row r="105" spans="2:39" x14ac:dyDescent="0.25">
      <c r="B105" s="145">
        <v>100</v>
      </c>
      <c r="C105" s="47">
        <v>43369</v>
      </c>
      <c r="D105" t="s">
        <v>333</v>
      </c>
      <c r="E105">
        <f>1265/60</f>
        <v>21.083333333333332</v>
      </c>
      <c r="F105">
        <v>300</v>
      </c>
      <c r="G105">
        <v>200</v>
      </c>
      <c r="H105">
        <v>36</v>
      </c>
      <c r="I105" s="45" t="s">
        <v>1</v>
      </c>
      <c r="J105" s="120">
        <v>0.01</v>
      </c>
      <c r="K105" t="s">
        <v>41</v>
      </c>
      <c r="L105">
        <v>200.09729999999999</v>
      </c>
      <c r="M105">
        <v>1</v>
      </c>
      <c r="N105">
        <v>1.9212</v>
      </c>
      <c r="O105">
        <v>18151</v>
      </c>
      <c r="P105">
        <v>268424</v>
      </c>
      <c r="Q105">
        <v>35</v>
      </c>
      <c r="R105">
        <v>0.94640162575001996</v>
      </c>
      <c r="S105">
        <v>-14.1135283672927</v>
      </c>
      <c r="T105">
        <v>0.82246575849950099</v>
      </c>
      <c r="U105">
        <v>-12.5914167887207</v>
      </c>
      <c r="V105">
        <v>0.82353563337246105</v>
      </c>
      <c r="W105">
        <v>-12.3713230093486</v>
      </c>
      <c r="X105">
        <v>1.0526302205765701</v>
      </c>
      <c r="Y105">
        <v>-15.248152229266701</v>
      </c>
      <c r="Z105">
        <v>0.89710340848628101</v>
      </c>
      <c r="AA105">
        <v>-12.844698881454001</v>
      </c>
      <c r="AB105">
        <v>0.86585405746828703</v>
      </c>
      <c r="AC105">
        <v>-11.9601077868248</v>
      </c>
      <c r="AD105">
        <v>0.89449517190550498</v>
      </c>
      <c r="AE105">
        <v>-13.2039477678378</v>
      </c>
      <c r="AF105">
        <v>0.86849840509564702</v>
      </c>
      <c r="AG105">
        <v>-11.980924558439201</v>
      </c>
      <c r="AH105">
        <v>0.75512533187687103</v>
      </c>
      <c r="AI105">
        <v>-9.3842714181314406</v>
      </c>
      <c r="AJ105">
        <v>0.93839834224002106</v>
      </c>
      <c r="AK105">
        <v>-13.3071693347023</v>
      </c>
      <c r="AL105">
        <v>0.91242451025937898</v>
      </c>
      <c r="AM105">
        <v>-11.9960477331473</v>
      </c>
    </row>
    <row r="106" spans="2:39" x14ac:dyDescent="0.25">
      <c r="B106" s="145">
        <v>101</v>
      </c>
      <c r="C106" s="47">
        <v>43369</v>
      </c>
      <c r="D106" t="s">
        <v>334</v>
      </c>
      <c r="E106">
        <f>1355/60</f>
        <v>22.583333333333332</v>
      </c>
      <c r="F106">
        <v>300</v>
      </c>
      <c r="G106">
        <v>200</v>
      </c>
      <c r="H106">
        <v>35</v>
      </c>
      <c r="I106" s="45" t="s">
        <v>1</v>
      </c>
      <c r="J106" s="120">
        <v>0.01</v>
      </c>
      <c r="K106" t="s">
        <v>41</v>
      </c>
      <c r="L106">
        <v>200.09729999999999</v>
      </c>
      <c r="M106">
        <v>1</v>
      </c>
      <c r="N106">
        <v>1.9212</v>
      </c>
      <c r="O106">
        <v>18151</v>
      </c>
      <c r="P106">
        <v>268424</v>
      </c>
      <c r="Q106">
        <v>35</v>
      </c>
      <c r="R106">
        <v>0.94640162575001996</v>
      </c>
      <c r="S106">
        <v>-14.1135283672927</v>
      </c>
      <c r="T106">
        <v>0.82246575849950099</v>
      </c>
      <c r="U106">
        <v>-12.5914167887207</v>
      </c>
      <c r="V106">
        <v>0.82353563337246105</v>
      </c>
      <c r="W106">
        <v>-12.3713230093486</v>
      </c>
      <c r="X106">
        <v>1.0526302205765701</v>
      </c>
      <c r="Y106">
        <v>-15.248152229266701</v>
      </c>
      <c r="Z106">
        <v>0.89710340848628101</v>
      </c>
      <c r="AA106">
        <v>-12.844698881454001</v>
      </c>
      <c r="AB106">
        <v>0.86585405746828703</v>
      </c>
      <c r="AC106">
        <v>-11.9601077868248</v>
      </c>
      <c r="AD106">
        <v>0.89449517190550498</v>
      </c>
      <c r="AE106">
        <v>-13.2039477678378</v>
      </c>
      <c r="AF106">
        <v>0.86849840509564702</v>
      </c>
      <c r="AG106">
        <v>-11.980924558439201</v>
      </c>
      <c r="AH106">
        <v>0.75512533187687103</v>
      </c>
      <c r="AI106">
        <v>-9.3842714181314406</v>
      </c>
      <c r="AJ106">
        <v>0.93839834224002106</v>
      </c>
      <c r="AK106">
        <v>-13.3071693347023</v>
      </c>
      <c r="AL106">
        <v>0.91242451025937898</v>
      </c>
      <c r="AM106">
        <v>-11.9960477331473</v>
      </c>
    </row>
    <row r="107" spans="2:39" x14ac:dyDescent="0.25">
      <c r="B107" s="145">
        <v>102</v>
      </c>
      <c r="C107" s="47">
        <v>43369</v>
      </c>
      <c r="D107" t="s">
        <v>335</v>
      </c>
      <c r="E107">
        <f>1500/60</f>
        <v>25</v>
      </c>
      <c r="F107">
        <v>300</v>
      </c>
      <c r="G107">
        <v>200</v>
      </c>
      <c r="H107">
        <v>36</v>
      </c>
      <c r="I107" s="45" t="s">
        <v>1</v>
      </c>
      <c r="J107" s="120">
        <v>0.01</v>
      </c>
      <c r="K107" t="s">
        <v>41</v>
      </c>
      <c r="L107">
        <v>200.09729999999999</v>
      </c>
      <c r="M107">
        <v>1</v>
      </c>
      <c r="N107">
        <v>1.9212</v>
      </c>
      <c r="O107">
        <v>18151</v>
      </c>
      <c r="P107">
        <v>268424</v>
      </c>
      <c r="Q107">
        <v>35</v>
      </c>
      <c r="R107">
        <v>0.94640162575001996</v>
      </c>
      <c r="S107">
        <v>-14.1135283672927</v>
      </c>
      <c r="T107">
        <v>0.82246575849950099</v>
      </c>
      <c r="U107">
        <v>-12.5914167887207</v>
      </c>
      <c r="V107">
        <v>0.82353563337246105</v>
      </c>
      <c r="W107">
        <v>-12.3713230093486</v>
      </c>
      <c r="X107">
        <v>1.0526302205765701</v>
      </c>
      <c r="Y107">
        <v>-15.248152229266701</v>
      </c>
      <c r="Z107">
        <v>0.89710340848628101</v>
      </c>
      <c r="AA107">
        <v>-12.844698881454001</v>
      </c>
      <c r="AB107">
        <v>0.86585405746828703</v>
      </c>
      <c r="AC107">
        <v>-11.9601077868248</v>
      </c>
      <c r="AD107">
        <v>0.89449517190550498</v>
      </c>
      <c r="AE107">
        <v>-13.2039477678378</v>
      </c>
      <c r="AF107">
        <v>0.86849840509564702</v>
      </c>
      <c r="AG107">
        <v>-11.980924558439201</v>
      </c>
      <c r="AH107">
        <v>0.75512533187687103</v>
      </c>
      <c r="AI107">
        <v>-9.3842714181314406</v>
      </c>
      <c r="AJ107">
        <v>0.93839834224002106</v>
      </c>
      <c r="AK107">
        <v>-13.3071693347023</v>
      </c>
      <c r="AL107">
        <v>0.91242451025937898</v>
      </c>
      <c r="AM107">
        <v>-11.9960477331473</v>
      </c>
    </row>
    <row r="108" spans="2:39" x14ac:dyDescent="0.25">
      <c r="B108" s="145">
        <v>103</v>
      </c>
      <c r="C108" s="47">
        <v>43369</v>
      </c>
      <c r="D108" t="s">
        <v>336</v>
      </c>
      <c r="E108">
        <v>30</v>
      </c>
      <c r="F108">
        <v>300</v>
      </c>
      <c r="G108">
        <v>200</v>
      </c>
      <c r="H108">
        <v>35</v>
      </c>
      <c r="I108" s="45" t="s">
        <v>1</v>
      </c>
      <c r="J108" s="120">
        <v>0.01</v>
      </c>
      <c r="K108" t="s">
        <v>41</v>
      </c>
      <c r="L108">
        <v>200.09729999999999</v>
      </c>
      <c r="M108">
        <v>1</v>
      </c>
      <c r="N108">
        <v>1.9212</v>
      </c>
      <c r="O108">
        <v>18151</v>
      </c>
      <c r="P108">
        <v>268424</v>
      </c>
      <c r="Q108">
        <v>35</v>
      </c>
      <c r="R108">
        <v>0.94640162575001996</v>
      </c>
      <c r="S108">
        <v>-14.1135283672927</v>
      </c>
      <c r="T108">
        <v>0.82246575849950099</v>
      </c>
      <c r="U108">
        <v>-12.5914167887207</v>
      </c>
      <c r="V108">
        <v>0.82353563337246105</v>
      </c>
      <c r="W108">
        <v>-12.3713230093486</v>
      </c>
      <c r="X108">
        <v>1.0526302205765701</v>
      </c>
      <c r="Y108">
        <v>-15.248152229266701</v>
      </c>
      <c r="Z108">
        <v>0.89710340848628101</v>
      </c>
      <c r="AA108">
        <v>-12.844698881454001</v>
      </c>
      <c r="AB108">
        <v>0.86585405746828703</v>
      </c>
      <c r="AC108">
        <v>-11.9601077868248</v>
      </c>
      <c r="AD108">
        <v>0.89449517190550498</v>
      </c>
      <c r="AE108">
        <v>-13.2039477678378</v>
      </c>
      <c r="AF108">
        <v>0.86849840509564702</v>
      </c>
      <c r="AG108">
        <v>-11.980924558439201</v>
      </c>
      <c r="AH108">
        <v>0.75512533187687103</v>
      </c>
      <c r="AI108">
        <v>-9.3842714181314406</v>
      </c>
      <c r="AJ108">
        <v>0.93839834224002106</v>
      </c>
      <c r="AK108">
        <v>-13.3071693347023</v>
      </c>
      <c r="AL108">
        <v>0.91242451025937898</v>
      </c>
      <c r="AM108">
        <v>-11.9960477331473</v>
      </c>
    </row>
    <row r="109" spans="2:39" x14ac:dyDescent="0.25">
      <c r="B109" s="145">
        <v>104</v>
      </c>
      <c r="C109" s="47">
        <v>43369</v>
      </c>
      <c r="D109" t="s">
        <v>337</v>
      </c>
      <c r="E109">
        <v>31</v>
      </c>
      <c r="F109">
        <v>300</v>
      </c>
      <c r="G109">
        <v>30</v>
      </c>
      <c r="H109">
        <v>1</v>
      </c>
      <c r="I109" s="45" t="s">
        <v>1</v>
      </c>
      <c r="J109" s="120">
        <v>0.01</v>
      </c>
      <c r="K109" t="s">
        <v>41</v>
      </c>
      <c r="L109">
        <v>200.09729999999999</v>
      </c>
      <c r="M109">
        <v>1</v>
      </c>
      <c r="N109">
        <v>1.9212</v>
      </c>
      <c r="O109">
        <v>18151</v>
      </c>
      <c r="P109">
        <v>268424</v>
      </c>
      <c r="Q109">
        <v>35</v>
      </c>
      <c r="R109">
        <v>0.94640162575001996</v>
      </c>
      <c r="S109">
        <v>-14.1135283672927</v>
      </c>
      <c r="T109">
        <v>0.82246575849950099</v>
      </c>
      <c r="U109">
        <v>-12.5914167887207</v>
      </c>
      <c r="V109">
        <v>0.82353563337246105</v>
      </c>
      <c r="W109">
        <v>-12.3713230093486</v>
      </c>
      <c r="X109">
        <v>1.0526302205765701</v>
      </c>
      <c r="Y109">
        <v>-15.248152229266701</v>
      </c>
      <c r="Z109">
        <v>0.89710340848628101</v>
      </c>
      <c r="AA109">
        <v>-12.844698881454001</v>
      </c>
      <c r="AB109">
        <v>0.86585405746828703</v>
      </c>
      <c r="AC109">
        <v>-11.9601077868248</v>
      </c>
      <c r="AD109">
        <v>0.89449517190550498</v>
      </c>
      <c r="AE109">
        <v>-13.2039477678378</v>
      </c>
      <c r="AF109">
        <v>0.86849840509564702</v>
      </c>
      <c r="AG109">
        <v>-11.980924558439201</v>
      </c>
      <c r="AH109">
        <v>0.75512533187687103</v>
      </c>
      <c r="AI109">
        <v>-9.3842714181314406</v>
      </c>
      <c r="AJ109">
        <v>0.93839834224002106</v>
      </c>
      <c r="AK109">
        <v>-13.3071693347023</v>
      </c>
      <c r="AL109">
        <v>0.91242451025937898</v>
      </c>
      <c r="AM109">
        <v>-11.9960477331473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U67"/>
  <sheetViews>
    <sheetView zoomScale="70" zoomScaleNormal="70" workbookViewId="0">
      <pane xSplit="3" ySplit="2" topLeftCell="BY21" activePane="bottomRight" state="frozen"/>
      <selection pane="topRight" activeCell="D1" sqref="D1"/>
      <selection pane="bottomLeft" activeCell="A3" sqref="A3"/>
      <selection pane="bottomRight" activeCell="CC41" sqref="CC41"/>
    </sheetView>
  </sheetViews>
  <sheetFormatPr defaultColWidth="9" defaultRowHeight="12.75" x14ac:dyDescent="0.2"/>
  <cols>
    <col min="1" max="1" width="9" style="51"/>
    <col min="2" max="2" width="23.125" style="52" bestFit="1" customWidth="1"/>
    <col min="3" max="3" width="9.375" style="53" bestFit="1" customWidth="1"/>
    <col min="4" max="4" width="9.125" style="54" bestFit="1" customWidth="1"/>
    <col min="5" max="8" width="10.375" style="54" bestFit="1" customWidth="1"/>
    <col min="9" max="18" width="9" style="54"/>
    <col min="19" max="19" width="8.625" style="54" bestFit="1" customWidth="1"/>
    <col min="20" max="23" width="10.375" style="54" bestFit="1" customWidth="1"/>
    <col min="24" max="24" width="8.625" style="54" bestFit="1" customWidth="1"/>
    <col min="25" max="28" width="10.375" style="54" bestFit="1" customWidth="1"/>
    <col min="29" max="29" width="8.625" style="54" bestFit="1" customWidth="1"/>
    <col min="30" max="33" width="10.375" style="54" bestFit="1" customWidth="1"/>
    <col min="34" max="34" width="8.625" style="54" bestFit="1" customWidth="1"/>
    <col min="35" max="38" width="10.375" style="54" bestFit="1" customWidth="1"/>
    <col min="39" max="39" width="8.625" style="54" bestFit="1" customWidth="1"/>
    <col min="40" max="43" width="10.375" style="54" bestFit="1" customWidth="1"/>
    <col min="44" max="44" width="8.625" style="54" bestFit="1" customWidth="1"/>
    <col min="45" max="48" width="10.375" style="54" bestFit="1" customWidth="1"/>
    <col min="49" max="49" width="8.625" style="54" bestFit="1" customWidth="1"/>
    <col min="50" max="53" width="10.375" style="54" bestFit="1" customWidth="1"/>
    <col min="54" max="54" width="8.625" style="54" bestFit="1" customWidth="1"/>
    <col min="55" max="58" width="10.375" style="54" bestFit="1" customWidth="1"/>
    <col min="59" max="59" width="8.625" style="54" bestFit="1" customWidth="1"/>
    <col min="60" max="63" width="10.375" style="54" bestFit="1" customWidth="1"/>
    <col min="64" max="64" width="8.625" style="54" bestFit="1" customWidth="1"/>
    <col min="65" max="68" width="10.375" style="54" bestFit="1" customWidth="1"/>
    <col min="69" max="69" width="8.625" style="54" bestFit="1" customWidth="1"/>
    <col min="70" max="73" width="10.375" style="54" bestFit="1" customWidth="1"/>
    <col min="74" max="74" width="8.625" style="54" bestFit="1" customWidth="1"/>
    <col min="75" max="78" width="10.375" style="54" bestFit="1" customWidth="1"/>
    <col min="79" max="79" width="9" style="54"/>
    <col min="80" max="80" width="14.5" style="54" bestFit="1" customWidth="1"/>
    <col min="81" max="82" width="10.875" style="54" bestFit="1" customWidth="1"/>
    <col min="83" max="84" width="10.375" style="54" bestFit="1" customWidth="1"/>
    <col min="85" max="99" width="10" style="54" bestFit="1" customWidth="1"/>
    <col min="100" max="16384" width="9" style="54"/>
  </cols>
  <sheetData>
    <row r="1" spans="1:99" x14ac:dyDescent="0.2">
      <c r="A1" s="51" t="s">
        <v>57</v>
      </c>
      <c r="J1" s="75"/>
      <c r="K1" s="75"/>
      <c r="L1" s="75"/>
      <c r="M1" s="75"/>
      <c r="O1" s="75"/>
      <c r="P1" s="75"/>
      <c r="Q1" s="75"/>
      <c r="R1" s="75"/>
    </row>
    <row r="2" spans="1:99" s="56" customFormat="1" ht="15" x14ac:dyDescent="0.25">
      <c r="B2" s="62" t="s">
        <v>52</v>
      </c>
      <c r="C2" s="61"/>
      <c r="J2" s="76"/>
      <c r="K2" s="76"/>
      <c r="L2" s="76"/>
      <c r="M2" s="76"/>
      <c r="O2" s="76"/>
      <c r="P2" s="76"/>
      <c r="Q2" s="76"/>
      <c r="R2" s="76"/>
      <c r="AR2" s="135" t="s">
        <v>174</v>
      </c>
      <c r="AW2" s="135" t="s">
        <v>182</v>
      </c>
      <c r="BB2" s="135" t="s">
        <v>184</v>
      </c>
      <c r="BG2" s="135" t="s">
        <v>185</v>
      </c>
      <c r="BL2" s="135" t="s">
        <v>186</v>
      </c>
      <c r="BQ2" s="135" t="s">
        <v>187</v>
      </c>
      <c r="BV2" s="135" t="s">
        <v>212</v>
      </c>
    </row>
    <row r="3" spans="1:99" s="56" customFormat="1" ht="15" x14ac:dyDescent="0.25">
      <c r="B3" s="62" t="s">
        <v>60</v>
      </c>
      <c r="C3" s="61"/>
      <c r="D3" s="56">
        <v>1</v>
      </c>
      <c r="E3" s="56">
        <v>1</v>
      </c>
      <c r="F3" s="56">
        <v>1</v>
      </c>
      <c r="G3" s="56">
        <v>1</v>
      </c>
      <c r="H3" s="56">
        <v>1</v>
      </c>
      <c r="I3" s="56">
        <v>2</v>
      </c>
      <c r="J3" s="56">
        <v>2</v>
      </c>
      <c r="K3" s="56">
        <v>2</v>
      </c>
      <c r="L3" s="56">
        <v>2</v>
      </c>
      <c r="M3" s="56">
        <v>2</v>
      </c>
      <c r="N3" s="56">
        <v>3</v>
      </c>
      <c r="O3" s="56">
        <v>3</v>
      </c>
      <c r="P3" s="56">
        <v>3</v>
      </c>
      <c r="Q3" s="56">
        <v>3</v>
      </c>
      <c r="R3" s="56">
        <v>3</v>
      </c>
      <c r="S3" s="56">
        <v>4</v>
      </c>
      <c r="T3" s="56">
        <v>4</v>
      </c>
      <c r="U3" s="56">
        <v>4</v>
      </c>
      <c r="V3" s="56">
        <v>4</v>
      </c>
      <c r="W3" s="56">
        <v>4</v>
      </c>
      <c r="X3" s="56">
        <v>6</v>
      </c>
      <c r="Y3" s="56">
        <v>6</v>
      </c>
      <c r="Z3" s="56">
        <v>6</v>
      </c>
      <c r="AA3" s="56">
        <v>6</v>
      </c>
      <c r="AB3" s="56">
        <v>6</v>
      </c>
      <c r="AC3" s="56">
        <v>7</v>
      </c>
      <c r="AD3" s="56">
        <v>7</v>
      </c>
      <c r="AE3" s="56">
        <v>7</v>
      </c>
      <c r="AF3" s="56">
        <v>7</v>
      </c>
      <c r="AG3" s="56">
        <v>7</v>
      </c>
      <c r="AH3" s="56">
        <v>8</v>
      </c>
      <c r="AI3" s="56">
        <v>8</v>
      </c>
      <c r="AJ3" s="56">
        <v>8</v>
      </c>
      <c r="AK3" s="56">
        <v>8</v>
      </c>
      <c r="AL3" s="56">
        <v>8</v>
      </c>
      <c r="AM3" s="56">
        <v>9</v>
      </c>
      <c r="AN3" s="56">
        <v>9</v>
      </c>
      <c r="AO3" s="56">
        <v>9</v>
      </c>
      <c r="AP3" s="56">
        <v>9</v>
      </c>
      <c r="AQ3" s="56">
        <v>9</v>
      </c>
      <c r="AR3" s="56">
        <v>23</v>
      </c>
      <c r="AS3" s="56">
        <v>23</v>
      </c>
      <c r="AT3" s="56">
        <v>23</v>
      </c>
      <c r="AU3" s="56">
        <v>23</v>
      </c>
      <c r="AV3" s="56">
        <v>23</v>
      </c>
      <c r="AW3" s="56">
        <v>24</v>
      </c>
      <c r="AX3" s="56">
        <v>24</v>
      </c>
      <c r="AY3" s="56">
        <v>24</v>
      </c>
      <c r="AZ3" s="56">
        <v>24</v>
      </c>
      <c r="BA3" s="56">
        <v>24</v>
      </c>
      <c r="BB3" s="56">
        <v>25</v>
      </c>
      <c r="BC3" s="56">
        <v>25</v>
      </c>
      <c r="BD3" s="56">
        <v>25</v>
      </c>
      <c r="BE3" s="56">
        <v>25</v>
      </c>
      <c r="BF3" s="56">
        <v>25</v>
      </c>
      <c r="BG3" s="56">
        <v>26</v>
      </c>
      <c r="BH3" s="56">
        <v>26</v>
      </c>
      <c r="BI3" s="56">
        <v>26</v>
      </c>
      <c r="BJ3" s="56">
        <v>26</v>
      </c>
      <c r="BK3" s="56">
        <v>26</v>
      </c>
      <c r="BL3" s="56">
        <v>27</v>
      </c>
      <c r="BM3" s="56">
        <v>27</v>
      </c>
      <c r="BN3" s="56">
        <v>27</v>
      </c>
      <c r="BO3" s="56">
        <v>27</v>
      </c>
      <c r="BP3" s="56">
        <v>27</v>
      </c>
      <c r="BQ3" s="56">
        <v>28</v>
      </c>
      <c r="BR3" s="56">
        <v>28</v>
      </c>
      <c r="BS3" s="56">
        <v>28</v>
      </c>
      <c r="BT3" s="56">
        <v>28</v>
      </c>
      <c r="BU3" s="56">
        <v>28</v>
      </c>
      <c r="BV3" s="56">
        <v>47</v>
      </c>
      <c r="BW3" s="56">
        <v>47</v>
      </c>
      <c r="BX3" s="56">
        <v>47</v>
      </c>
      <c r="BY3" s="56">
        <v>47</v>
      </c>
      <c r="BZ3" s="56">
        <v>47</v>
      </c>
      <c r="CC3" s="56">
        <v>1</v>
      </c>
      <c r="CD3" s="56">
        <v>2</v>
      </c>
      <c r="CE3" s="56">
        <v>3</v>
      </c>
      <c r="CF3" s="56">
        <v>4</v>
      </c>
      <c r="CG3" s="56">
        <v>6</v>
      </c>
      <c r="CH3" s="56">
        <v>7</v>
      </c>
      <c r="CI3" s="56">
        <v>8</v>
      </c>
      <c r="CJ3" s="56">
        <v>9</v>
      </c>
      <c r="CK3" s="56">
        <v>23</v>
      </c>
      <c r="CL3" s="56">
        <v>24</v>
      </c>
      <c r="CM3" s="56">
        <v>25</v>
      </c>
      <c r="CN3" s="56">
        <v>26</v>
      </c>
      <c r="CO3" s="56">
        <v>27</v>
      </c>
      <c r="CP3" s="56">
        <v>28</v>
      </c>
      <c r="CQ3" s="56">
        <v>47</v>
      </c>
    </row>
    <row r="4" spans="1:99" s="56" customFormat="1" ht="15" x14ac:dyDescent="0.25">
      <c r="B4" s="62" t="s">
        <v>53</v>
      </c>
      <c r="C4" s="61"/>
      <c r="D4" s="56">
        <v>1</v>
      </c>
      <c r="E4" s="56">
        <v>2</v>
      </c>
      <c r="F4" s="56">
        <v>3</v>
      </c>
      <c r="G4" s="56">
        <v>4</v>
      </c>
      <c r="H4" s="56">
        <v>5</v>
      </c>
      <c r="I4" s="56">
        <v>1</v>
      </c>
      <c r="J4" s="56">
        <v>2</v>
      </c>
      <c r="K4" s="56">
        <v>3</v>
      </c>
      <c r="L4" s="56">
        <v>4</v>
      </c>
      <c r="M4" s="56">
        <v>5</v>
      </c>
      <c r="N4" s="56">
        <v>1</v>
      </c>
      <c r="O4" s="56">
        <v>2</v>
      </c>
      <c r="P4" s="56">
        <v>3</v>
      </c>
      <c r="Q4" s="56">
        <v>4</v>
      </c>
      <c r="R4" s="56">
        <v>5</v>
      </c>
      <c r="S4" s="56">
        <v>1</v>
      </c>
      <c r="T4" s="56">
        <v>2</v>
      </c>
      <c r="U4" s="56">
        <v>3</v>
      </c>
      <c r="V4" s="56">
        <v>4</v>
      </c>
      <c r="W4" s="56">
        <v>5</v>
      </c>
      <c r="X4" s="56">
        <v>1</v>
      </c>
      <c r="Y4" s="56">
        <v>2</v>
      </c>
      <c r="Z4" s="56">
        <v>3</v>
      </c>
      <c r="AA4" s="56">
        <v>4</v>
      </c>
      <c r="AB4" s="56">
        <v>5</v>
      </c>
      <c r="AC4" s="56">
        <v>1</v>
      </c>
      <c r="AD4" s="56">
        <v>2</v>
      </c>
      <c r="AE4" s="56">
        <v>3</v>
      </c>
      <c r="AF4" s="56">
        <v>4</v>
      </c>
      <c r="AG4" s="56">
        <v>5</v>
      </c>
      <c r="AH4" s="56">
        <v>1</v>
      </c>
      <c r="AI4" s="56">
        <v>2</v>
      </c>
      <c r="AJ4" s="56">
        <v>3</v>
      </c>
      <c r="AK4" s="56">
        <v>4</v>
      </c>
      <c r="AL4" s="56">
        <v>5</v>
      </c>
      <c r="AM4" s="56">
        <v>1</v>
      </c>
      <c r="AN4" s="56">
        <v>2</v>
      </c>
      <c r="AO4" s="56">
        <v>3</v>
      </c>
      <c r="AP4" s="56">
        <v>4</v>
      </c>
      <c r="AQ4" s="56">
        <v>5</v>
      </c>
      <c r="AR4" s="56">
        <v>1</v>
      </c>
      <c r="AS4" s="56">
        <v>2</v>
      </c>
      <c r="AT4" s="56">
        <v>3</v>
      </c>
      <c r="AU4" s="56">
        <v>4</v>
      </c>
      <c r="AV4" s="56">
        <v>5</v>
      </c>
      <c r="AW4" s="56">
        <v>1</v>
      </c>
      <c r="AX4" s="56">
        <v>2</v>
      </c>
      <c r="AY4" s="56">
        <v>3</v>
      </c>
      <c r="AZ4" s="56">
        <v>4</v>
      </c>
      <c r="BA4" s="56">
        <v>5</v>
      </c>
      <c r="BB4" s="56">
        <v>1</v>
      </c>
      <c r="BC4" s="56">
        <v>2</v>
      </c>
      <c r="BD4" s="56">
        <v>3</v>
      </c>
      <c r="BE4" s="56">
        <v>4</v>
      </c>
      <c r="BF4" s="56">
        <v>5</v>
      </c>
      <c r="BG4" s="56">
        <v>1</v>
      </c>
      <c r="BH4" s="56">
        <v>2</v>
      </c>
      <c r="BI4" s="56">
        <v>3</v>
      </c>
      <c r="BJ4" s="56">
        <v>4</v>
      </c>
      <c r="BK4" s="56">
        <v>5</v>
      </c>
      <c r="BL4" s="56">
        <v>1</v>
      </c>
      <c r="BM4" s="56">
        <v>2</v>
      </c>
      <c r="BN4" s="56">
        <v>3</v>
      </c>
      <c r="BO4" s="56">
        <v>4</v>
      </c>
      <c r="BP4" s="56">
        <v>5</v>
      </c>
      <c r="BQ4" s="56">
        <v>1</v>
      </c>
      <c r="BR4" s="56">
        <v>2</v>
      </c>
      <c r="BS4" s="56">
        <v>3</v>
      </c>
      <c r="BT4" s="56">
        <v>4</v>
      </c>
      <c r="BU4" s="56">
        <v>5</v>
      </c>
      <c r="BV4" s="56">
        <v>1</v>
      </c>
      <c r="BW4" s="56">
        <v>2</v>
      </c>
      <c r="BX4" s="56">
        <v>3</v>
      </c>
      <c r="BY4" s="56">
        <v>4</v>
      </c>
      <c r="BZ4" s="56">
        <v>5</v>
      </c>
    </row>
    <row r="5" spans="1:99" s="56" customFormat="1" ht="15" x14ac:dyDescent="0.25">
      <c r="B5" s="62" t="s">
        <v>86</v>
      </c>
      <c r="C5" s="61"/>
      <c r="D5" s="56">
        <v>1</v>
      </c>
      <c r="E5" s="56">
        <v>1</v>
      </c>
      <c r="F5" s="56">
        <v>1</v>
      </c>
      <c r="G5" s="56">
        <v>1</v>
      </c>
      <c r="H5" s="56">
        <v>1</v>
      </c>
      <c r="I5" s="56">
        <v>1</v>
      </c>
      <c r="J5" s="56">
        <v>1</v>
      </c>
      <c r="K5" s="56">
        <v>1</v>
      </c>
      <c r="L5" s="56">
        <v>1</v>
      </c>
      <c r="M5" s="56">
        <v>1</v>
      </c>
      <c r="N5" s="56">
        <v>1</v>
      </c>
      <c r="O5" s="56">
        <v>1</v>
      </c>
      <c r="P5" s="56">
        <v>1</v>
      </c>
      <c r="Q5" s="56">
        <v>1</v>
      </c>
      <c r="R5" s="56">
        <v>1</v>
      </c>
      <c r="S5" s="56">
        <v>1</v>
      </c>
      <c r="T5" s="56">
        <v>1</v>
      </c>
      <c r="U5" s="56">
        <v>1</v>
      </c>
      <c r="V5" s="56">
        <v>1</v>
      </c>
      <c r="W5" s="56">
        <v>1</v>
      </c>
      <c r="X5" s="56">
        <v>1</v>
      </c>
      <c r="Y5" s="56">
        <v>1</v>
      </c>
      <c r="Z5" s="56">
        <v>1</v>
      </c>
      <c r="AA5" s="56">
        <v>1</v>
      </c>
      <c r="AB5" s="56">
        <v>1</v>
      </c>
      <c r="AC5" s="56">
        <v>1</v>
      </c>
      <c r="AD5" s="56">
        <v>1</v>
      </c>
      <c r="AE5" s="56">
        <v>1</v>
      </c>
      <c r="AF5" s="56">
        <v>1</v>
      </c>
      <c r="AG5" s="56">
        <v>1</v>
      </c>
      <c r="AH5" s="56">
        <v>1</v>
      </c>
      <c r="AI5" s="56">
        <v>1</v>
      </c>
      <c r="AJ5" s="56">
        <v>1</v>
      </c>
      <c r="AK5" s="56">
        <v>1</v>
      </c>
      <c r="AL5" s="56">
        <v>1</v>
      </c>
      <c r="AM5" s="56">
        <v>1</v>
      </c>
      <c r="AN5" s="56">
        <v>1</v>
      </c>
      <c r="AO5" s="56">
        <v>1</v>
      </c>
      <c r="AP5" s="56">
        <v>1</v>
      </c>
      <c r="AQ5" s="56">
        <v>1</v>
      </c>
      <c r="AR5" s="56">
        <v>1</v>
      </c>
      <c r="AS5" s="56">
        <v>1</v>
      </c>
      <c r="AT5" s="56">
        <v>1</v>
      </c>
      <c r="AU5" s="56">
        <v>1</v>
      </c>
      <c r="AV5" s="56">
        <v>1</v>
      </c>
      <c r="AW5" s="56">
        <v>1</v>
      </c>
      <c r="AX5" s="56">
        <v>1</v>
      </c>
      <c r="AY5" s="56">
        <v>1</v>
      </c>
      <c r="AZ5" s="56">
        <v>1</v>
      </c>
      <c r="BA5" s="56">
        <v>1</v>
      </c>
      <c r="BB5" s="56">
        <v>1</v>
      </c>
      <c r="BC5" s="56">
        <v>1</v>
      </c>
      <c r="BD5" s="56">
        <v>1</v>
      </c>
      <c r="BE5" s="56">
        <v>1</v>
      </c>
      <c r="BF5" s="56">
        <v>1</v>
      </c>
      <c r="BG5" s="56">
        <v>1</v>
      </c>
      <c r="BH5" s="56">
        <v>1</v>
      </c>
      <c r="BI5" s="56">
        <v>1</v>
      </c>
      <c r="BJ5" s="56">
        <v>1</v>
      </c>
      <c r="BK5" s="56">
        <v>1</v>
      </c>
      <c r="BL5" s="56">
        <v>1</v>
      </c>
      <c r="BM5" s="56">
        <v>1</v>
      </c>
      <c r="BN5" s="56">
        <v>1</v>
      </c>
      <c r="BO5" s="56">
        <v>1</v>
      </c>
      <c r="BP5" s="56">
        <v>1</v>
      </c>
      <c r="BQ5" s="56">
        <v>1</v>
      </c>
      <c r="BR5" s="56">
        <v>1</v>
      </c>
      <c r="BS5" s="56">
        <v>1</v>
      </c>
      <c r="BT5" s="56">
        <v>1</v>
      </c>
      <c r="BU5" s="56">
        <v>1</v>
      </c>
      <c r="BV5" s="56">
        <v>1</v>
      </c>
      <c r="BW5" s="56">
        <v>1</v>
      </c>
      <c r="BX5" s="56">
        <v>1</v>
      </c>
      <c r="BY5" s="56">
        <v>1</v>
      </c>
      <c r="BZ5" s="56">
        <v>1</v>
      </c>
    </row>
    <row r="6" spans="1:99" s="56" customFormat="1" ht="15" x14ac:dyDescent="0.25">
      <c r="B6" s="62" t="s">
        <v>87</v>
      </c>
      <c r="C6" s="61"/>
      <c r="D6" s="61">
        <f>D3*D5</f>
        <v>1</v>
      </c>
      <c r="E6" s="61">
        <f t="shared" ref="E6:R6" si="0">E3*E5</f>
        <v>1</v>
      </c>
      <c r="F6" s="61">
        <f t="shared" si="0"/>
        <v>1</v>
      </c>
      <c r="G6" s="61">
        <f t="shared" si="0"/>
        <v>1</v>
      </c>
      <c r="H6" s="61">
        <f t="shared" si="0"/>
        <v>1</v>
      </c>
      <c r="I6" s="61">
        <f t="shared" si="0"/>
        <v>2</v>
      </c>
      <c r="J6" s="61">
        <f t="shared" si="0"/>
        <v>2</v>
      </c>
      <c r="K6" s="61">
        <f t="shared" si="0"/>
        <v>2</v>
      </c>
      <c r="L6" s="61">
        <f t="shared" si="0"/>
        <v>2</v>
      </c>
      <c r="M6" s="61">
        <f t="shared" si="0"/>
        <v>2</v>
      </c>
      <c r="N6" s="61">
        <f t="shared" si="0"/>
        <v>3</v>
      </c>
      <c r="O6" s="61">
        <f t="shared" si="0"/>
        <v>3</v>
      </c>
      <c r="P6" s="61">
        <f t="shared" si="0"/>
        <v>3</v>
      </c>
      <c r="Q6" s="61">
        <f t="shared" si="0"/>
        <v>3</v>
      </c>
      <c r="R6" s="61">
        <f t="shared" si="0"/>
        <v>3</v>
      </c>
      <c r="S6" s="61">
        <f>S3*S5</f>
        <v>4</v>
      </c>
      <c r="T6" s="61">
        <f t="shared" ref="T6:W6" si="1">T3*T5</f>
        <v>4</v>
      </c>
      <c r="U6" s="61">
        <f t="shared" si="1"/>
        <v>4</v>
      </c>
      <c r="V6" s="61">
        <f t="shared" si="1"/>
        <v>4</v>
      </c>
      <c r="W6" s="61">
        <f t="shared" si="1"/>
        <v>4</v>
      </c>
      <c r="X6" s="61">
        <f>X3*X5</f>
        <v>6</v>
      </c>
      <c r="Y6" s="61">
        <f t="shared" ref="Y6:AB6" si="2">Y3*Y5</f>
        <v>6</v>
      </c>
      <c r="Z6" s="61">
        <f t="shared" si="2"/>
        <v>6</v>
      </c>
      <c r="AA6" s="61">
        <f t="shared" si="2"/>
        <v>6</v>
      </c>
      <c r="AB6" s="61">
        <f t="shared" si="2"/>
        <v>6</v>
      </c>
      <c r="AC6" s="61">
        <f>AC3*AC5</f>
        <v>7</v>
      </c>
      <c r="AD6" s="61">
        <f t="shared" ref="AD6:AG6" si="3">AD3*AD5</f>
        <v>7</v>
      </c>
      <c r="AE6" s="61">
        <f t="shared" si="3"/>
        <v>7</v>
      </c>
      <c r="AF6" s="61">
        <f t="shared" si="3"/>
        <v>7</v>
      </c>
      <c r="AG6" s="61">
        <f t="shared" si="3"/>
        <v>7</v>
      </c>
      <c r="AH6" s="61">
        <f>AH3*AH5</f>
        <v>8</v>
      </c>
      <c r="AI6" s="61">
        <f t="shared" ref="AI6:AL6" si="4">AI3*AI5</f>
        <v>8</v>
      </c>
      <c r="AJ6" s="61">
        <f t="shared" si="4"/>
        <v>8</v>
      </c>
      <c r="AK6" s="61">
        <f t="shared" si="4"/>
        <v>8</v>
      </c>
      <c r="AL6" s="61">
        <f t="shared" si="4"/>
        <v>8</v>
      </c>
      <c r="AM6" s="61">
        <f>AM3*AM5</f>
        <v>9</v>
      </c>
      <c r="AN6" s="61">
        <f t="shared" ref="AN6:AQ6" si="5">AN3*AN5</f>
        <v>9</v>
      </c>
      <c r="AO6" s="61">
        <f t="shared" si="5"/>
        <v>9</v>
      </c>
      <c r="AP6" s="61">
        <f t="shared" si="5"/>
        <v>9</v>
      </c>
      <c r="AQ6" s="61">
        <f t="shared" si="5"/>
        <v>9</v>
      </c>
      <c r="AR6" s="61">
        <f t="shared" ref="AR6:BU6" si="6">AR3*AR5</f>
        <v>23</v>
      </c>
      <c r="AS6" s="61">
        <f t="shared" si="6"/>
        <v>23</v>
      </c>
      <c r="AT6" s="61">
        <f t="shared" si="6"/>
        <v>23</v>
      </c>
      <c r="AU6" s="61">
        <f t="shared" si="6"/>
        <v>23</v>
      </c>
      <c r="AV6" s="61">
        <f t="shared" si="6"/>
        <v>23</v>
      </c>
      <c r="AW6" s="61">
        <f t="shared" si="6"/>
        <v>24</v>
      </c>
      <c r="AX6" s="61">
        <f t="shared" si="6"/>
        <v>24</v>
      </c>
      <c r="AY6" s="61">
        <f t="shared" si="6"/>
        <v>24</v>
      </c>
      <c r="AZ6" s="61">
        <f t="shared" si="6"/>
        <v>24</v>
      </c>
      <c r="BA6" s="61">
        <f t="shared" si="6"/>
        <v>24</v>
      </c>
      <c r="BB6" s="61">
        <f t="shared" si="6"/>
        <v>25</v>
      </c>
      <c r="BC6" s="61">
        <f t="shared" si="6"/>
        <v>25</v>
      </c>
      <c r="BD6" s="61">
        <f t="shared" si="6"/>
        <v>25</v>
      </c>
      <c r="BE6" s="61">
        <f t="shared" si="6"/>
        <v>25</v>
      </c>
      <c r="BF6" s="61">
        <f t="shared" si="6"/>
        <v>25</v>
      </c>
      <c r="BG6" s="61">
        <f t="shared" si="6"/>
        <v>26</v>
      </c>
      <c r="BH6" s="61">
        <f t="shared" si="6"/>
        <v>26</v>
      </c>
      <c r="BI6" s="61">
        <f t="shared" si="6"/>
        <v>26</v>
      </c>
      <c r="BJ6" s="61">
        <f t="shared" si="6"/>
        <v>26</v>
      </c>
      <c r="BK6" s="61">
        <f t="shared" si="6"/>
        <v>26</v>
      </c>
      <c r="BL6" s="61">
        <f t="shared" si="6"/>
        <v>27</v>
      </c>
      <c r="BM6" s="61">
        <f t="shared" si="6"/>
        <v>27</v>
      </c>
      <c r="BN6" s="61">
        <f t="shared" si="6"/>
        <v>27</v>
      </c>
      <c r="BO6" s="61">
        <f t="shared" si="6"/>
        <v>27</v>
      </c>
      <c r="BP6" s="61">
        <f t="shared" si="6"/>
        <v>27</v>
      </c>
      <c r="BQ6" s="61">
        <f t="shared" si="6"/>
        <v>28</v>
      </c>
      <c r="BR6" s="61">
        <f t="shared" si="6"/>
        <v>28</v>
      </c>
      <c r="BS6" s="61">
        <f t="shared" si="6"/>
        <v>28</v>
      </c>
      <c r="BT6" s="61">
        <f t="shared" si="6"/>
        <v>28</v>
      </c>
      <c r="BU6" s="61">
        <f t="shared" si="6"/>
        <v>28</v>
      </c>
      <c r="BV6" s="61">
        <f t="shared" ref="BV6:BZ6" si="7">BV3*BV5</f>
        <v>47</v>
      </c>
      <c r="BW6" s="61">
        <f t="shared" si="7"/>
        <v>47</v>
      </c>
      <c r="BX6" s="61">
        <f t="shared" si="7"/>
        <v>47</v>
      </c>
      <c r="BY6" s="61">
        <f t="shared" si="7"/>
        <v>47</v>
      </c>
      <c r="BZ6" s="61">
        <f t="shared" si="7"/>
        <v>47</v>
      </c>
      <c r="CB6" s="56" t="s">
        <v>90</v>
      </c>
      <c r="CC6" s="56">
        <f>CC3</f>
        <v>1</v>
      </c>
      <c r="CD6" s="56">
        <f t="shared" ref="CD6:CQ6" si="8">CD3</f>
        <v>2</v>
      </c>
      <c r="CE6" s="56">
        <f t="shared" si="8"/>
        <v>3</v>
      </c>
      <c r="CF6" s="56">
        <f t="shared" si="8"/>
        <v>4</v>
      </c>
      <c r="CG6" s="56">
        <f t="shared" si="8"/>
        <v>6</v>
      </c>
      <c r="CH6" s="56">
        <f t="shared" si="8"/>
        <v>7</v>
      </c>
      <c r="CI6" s="56">
        <f t="shared" si="8"/>
        <v>8</v>
      </c>
      <c r="CJ6" s="56">
        <f t="shared" si="8"/>
        <v>9</v>
      </c>
      <c r="CK6" s="56">
        <f t="shared" si="8"/>
        <v>23</v>
      </c>
      <c r="CL6" s="56">
        <f t="shared" si="8"/>
        <v>24</v>
      </c>
      <c r="CM6" s="56">
        <f t="shared" si="8"/>
        <v>25</v>
      </c>
      <c r="CN6" s="56">
        <f t="shared" si="8"/>
        <v>26</v>
      </c>
      <c r="CO6" s="56">
        <f t="shared" si="8"/>
        <v>27</v>
      </c>
      <c r="CP6" s="56">
        <f t="shared" si="8"/>
        <v>28</v>
      </c>
      <c r="CQ6" s="56">
        <f t="shared" si="8"/>
        <v>47</v>
      </c>
    </row>
    <row r="7" spans="1:99" s="56" customFormat="1" ht="15.75" x14ac:dyDescent="0.25">
      <c r="B7" s="117" t="s">
        <v>37</v>
      </c>
      <c r="C7" s="61">
        <v>2</v>
      </c>
      <c r="D7" s="77">
        <f>VLOOKUP(D$3,Conditions!$B:$AI,$C7,FALSE)</f>
        <v>43243</v>
      </c>
      <c r="E7" s="77">
        <f>VLOOKUP(E$3,Conditions!$B:$AI,$C7,FALSE)</f>
        <v>43243</v>
      </c>
      <c r="F7" s="77">
        <f>VLOOKUP(F$3,Conditions!$B:$AI,$C7,FALSE)</f>
        <v>43243</v>
      </c>
      <c r="G7" s="77">
        <f>VLOOKUP(G$3,Conditions!$B:$AI,$C7,FALSE)</f>
        <v>43243</v>
      </c>
      <c r="H7" s="77">
        <f>VLOOKUP(H$3,Conditions!$B:$AI,$C7,FALSE)</f>
        <v>43243</v>
      </c>
      <c r="I7" s="77">
        <f>VLOOKUP(I$3,Conditions!$B:$AI,$C7,FALSE)</f>
        <v>43244</v>
      </c>
      <c r="J7" s="77">
        <f>VLOOKUP(J$3,Conditions!$B:$AI,$C7,FALSE)</f>
        <v>43244</v>
      </c>
      <c r="K7" s="77">
        <f>VLOOKUP(K$3,Conditions!$B:$AI,$C7,FALSE)</f>
        <v>43244</v>
      </c>
      <c r="L7" s="77">
        <f>VLOOKUP(L$3,Conditions!$B:$AI,$C7,FALSE)</f>
        <v>43244</v>
      </c>
      <c r="M7" s="77">
        <f>VLOOKUP(M$3,Conditions!$B:$AI,$C7,FALSE)</f>
        <v>43244</v>
      </c>
      <c r="N7" s="77">
        <f>VLOOKUP(N$3,Conditions!$B:$AI,$C7,FALSE)</f>
        <v>43245</v>
      </c>
      <c r="O7" s="77">
        <f>VLOOKUP(O$3,Conditions!$B:$AI,$C7,FALSE)</f>
        <v>43245</v>
      </c>
      <c r="P7" s="77">
        <f>VLOOKUP(P$3,Conditions!$B:$AI,$C7,FALSE)</f>
        <v>43245</v>
      </c>
      <c r="Q7" s="77">
        <f>VLOOKUP(Q$3,Conditions!$B:$AI,$C7,FALSE)</f>
        <v>43245</v>
      </c>
      <c r="R7" s="77">
        <f>VLOOKUP(R$3,Conditions!$B:$AI,$C7,FALSE)</f>
        <v>43245</v>
      </c>
      <c r="S7" s="77">
        <f>VLOOKUP(S$3,Conditions!$B:$AI,$C7,FALSE)</f>
        <v>43264</v>
      </c>
      <c r="T7" s="77">
        <f>VLOOKUP(T$3,Conditions!$B:$AI,$C7,FALSE)</f>
        <v>43264</v>
      </c>
      <c r="U7" s="77">
        <f>VLOOKUP(U$3,Conditions!$B:$AI,$C7,FALSE)</f>
        <v>43264</v>
      </c>
      <c r="V7" s="77">
        <f>VLOOKUP(V$3,Conditions!$B:$AI,$C7,FALSE)</f>
        <v>43264</v>
      </c>
      <c r="W7" s="77">
        <f>VLOOKUP(W$3,Conditions!$B:$AI,$C7,FALSE)</f>
        <v>43264</v>
      </c>
      <c r="X7" s="77">
        <f>VLOOKUP(X$3,Conditions!$B:$AI,$C7,FALSE)</f>
        <v>43270</v>
      </c>
      <c r="Y7" s="77">
        <f>VLOOKUP(Y$3,Conditions!$B:$AI,$C7,FALSE)</f>
        <v>43270</v>
      </c>
      <c r="Z7" s="77">
        <f>VLOOKUP(Z$3,Conditions!$B:$AI,$C7,FALSE)</f>
        <v>43270</v>
      </c>
      <c r="AA7" s="77">
        <f>VLOOKUP(AA$3,Conditions!$B:$AI,$C7,FALSE)</f>
        <v>43270</v>
      </c>
      <c r="AB7" s="77">
        <f>VLOOKUP(AB$3,Conditions!$B:$AI,$C7,FALSE)</f>
        <v>43270</v>
      </c>
      <c r="AC7" s="77">
        <f>VLOOKUP(AC$3,Conditions!$B:$AI,$C7,FALSE)</f>
        <v>43273</v>
      </c>
      <c r="AD7" s="77">
        <f>VLOOKUP(AD$3,Conditions!$B:$AI,$C7,FALSE)</f>
        <v>43273</v>
      </c>
      <c r="AE7" s="77">
        <f>VLOOKUP(AE$3,Conditions!$B:$AI,$C7,FALSE)</f>
        <v>43273</v>
      </c>
      <c r="AF7" s="77">
        <f>VLOOKUP(AF$3,Conditions!$B:$AI,$C7,FALSE)</f>
        <v>43273</v>
      </c>
      <c r="AG7" s="77">
        <f>VLOOKUP(AG$3,Conditions!$B:$AI,$C7,FALSE)</f>
        <v>43273</v>
      </c>
      <c r="AH7" s="77">
        <f>VLOOKUP(AH$3,Conditions!$B:$AI,$C7,FALSE)</f>
        <v>43277</v>
      </c>
      <c r="AI7" s="77">
        <f>VLOOKUP(AI$3,Conditions!$B:$AI,$C7,FALSE)</f>
        <v>43277</v>
      </c>
      <c r="AJ7" s="77">
        <f>VLOOKUP(AJ$3,Conditions!$B:$AI,$C7,FALSE)</f>
        <v>43277</v>
      </c>
      <c r="AK7" s="77">
        <f>VLOOKUP(AK$3,Conditions!$B:$AI,$C7,FALSE)</f>
        <v>43277</v>
      </c>
      <c r="AL7" s="77">
        <f>VLOOKUP(AL$3,Conditions!$B:$AI,$C7,FALSE)</f>
        <v>43277</v>
      </c>
      <c r="AM7" s="77">
        <f>VLOOKUP(AM$3,Conditions!$B:$AI,$C7,FALSE)</f>
        <v>43278</v>
      </c>
      <c r="AN7" s="77">
        <f>VLOOKUP(AN$3,Conditions!$B:$AI,$C7,FALSE)</f>
        <v>43278</v>
      </c>
      <c r="AO7" s="77">
        <f>VLOOKUP(AO$3,Conditions!$B:$AI,$C7,FALSE)</f>
        <v>43278</v>
      </c>
      <c r="AP7" s="77">
        <f>VLOOKUP(AP$3,Conditions!$B:$AI,$C7,FALSE)</f>
        <v>43278</v>
      </c>
      <c r="AQ7" s="77">
        <f>VLOOKUP(AQ$3,Conditions!$B:$AI,$C7,FALSE)</f>
        <v>43278</v>
      </c>
      <c r="AR7" s="77">
        <f>VLOOKUP(AR$3,Conditions!$B:$AI,$C7,FALSE)</f>
        <v>43293</v>
      </c>
      <c r="AS7" s="77">
        <f>VLOOKUP(AS$3,Conditions!$B:$AI,$C7,FALSE)</f>
        <v>43293</v>
      </c>
      <c r="AT7" s="77">
        <f>VLOOKUP(AT$3,Conditions!$B:$AI,$C7,FALSE)</f>
        <v>43293</v>
      </c>
      <c r="AU7" s="77">
        <f>VLOOKUP(AU$3,Conditions!$B:$AI,$C7,FALSE)</f>
        <v>43293</v>
      </c>
      <c r="AV7" s="77">
        <f>VLOOKUP(AV$3,Conditions!$B:$AI,$C7,FALSE)</f>
        <v>43293</v>
      </c>
      <c r="AW7" s="77">
        <f>VLOOKUP(AW$3,Conditions!$B:$AI,$C7,FALSE)</f>
        <v>43294</v>
      </c>
      <c r="AX7" s="77">
        <f>VLOOKUP(AX$3,Conditions!$B:$AI,$C7,FALSE)</f>
        <v>43294</v>
      </c>
      <c r="AY7" s="77">
        <f>VLOOKUP(AY$3,Conditions!$B:$AI,$C7,FALSE)</f>
        <v>43294</v>
      </c>
      <c r="AZ7" s="77">
        <f>VLOOKUP(AZ$3,Conditions!$B:$AI,$C7,FALSE)</f>
        <v>43294</v>
      </c>
      <c r="BA7" s="77">
        <f>VLOOKUP(BA$3,Conditions!$B:$AI,$C7,FALSE)</f>
        <v>43294</v>
      </c>
      <c r="BB7" s="77">
        <f>VLOOKUP(BB$3,Conditions!$B:$AI,$C7,FALSE)</f>
        <v>43298</v>
      </c>
      <c r="BC7" s="77">
        <f>VLOOKUP(BC$3,Conditions!$B:$AI,$C7,FALSE)</f>
        <v>43298</v>
      </c>
      <c r="BD7" s="77">
        <f>VLOOKUP(BD$3,Conditions!$B:$AI,$C7,FALSE)</f>
        <v>43298</v>
      </c>
      <c r="BE7" s="77">
        <f>VLOOKUP(BE$3,Conditions!$B:$AI,$C7,FALSE)</f>
        <v>43298</v>
      </c>
      <c r="BF7" s="77">
        <f>VLOOKUP(BF$3,Conditions!$B:$AI,$C7,FALSE)</f>
        <v>43298</v>
      </c>
      <c r="BG7" s="77">
        <f>VLOOKUP(BG$3,Conditions!$B:$AI,$C7,FALSE)</f>
        <v>43300</v>
      </c>
      <c r="BH7" s="77">
        <f>VLOOKUP(BH$3,Conditions!$B:$AI,$C7,FALSE)</f>
        <v>43300</v>
      </c>
      <c r="BI7" s="77">
        <f>VLOOKUP(BI$3,Conditions!$B:$AI,$C7,FALSE)</f>
        <v>43300</v>
      </c>
      <c r="BJ7" s="77">
        <f>VLOOKUP(BJ$3,Conditions!$B:$AI,$C7,FALSE)</f>
        <v>43300</v>
      </c>
      <c r="BK7" s="77">
        <f>VLOOKUP(BK$3,Conditions!$B:$AI,$C7,FALSE)</f>
        <v>43300</v>
      </c>
      <c r="BL7" s="77">
        <f>VLOOKUP(BL$3,Conditions!$B:$AI,$C7,FALSE)</f>
        <v>43305</v>
      </c>
      <c r="BM7" s="77">
        <f>VLOOKUP(BM$3,Conditions!$B:$AI,$C7,FALSE)</f>
        <v>43305</v>
      </c>
      <c r="BN7" s="77">
        <f>VLOOKUP(BN$3,Conditions!$B:$AI,$C7,FALSE)</f>
        <v>43305</v>
      </c>
      <c r="BO7" s="77">
        <f>VLOOKUP(BO$3,Conditions!$B:$AI,$C7,FALSE)</f>
        <v>43305</v>
      </c>
      <c r="BP7" s="77">
        <f>VLOOKUP(BP$3,Conditions!$B:$AI,$C7,FALSE)</f>
        <v>43305</v>
      </c>
      <c r="BQ7" s="77">
        <f>VLOOKUP(BQ$3,Conditions!$B:$AI,$C7,FALSE)</f>
        <v>43307</v>
      </c>
      <c r="BR7" s="77">
        <f>VLOOKUP(BR$3,Conditions!$B:$AI,$C7,FALSE)</f>
        <v>43307</v>
      </c>
      <c r="BS7" s="77">
        <f>VLOOKUP(BS$3,Conditions!$B:$AI,$C7,FALSE)</f>
        <v>43307</v>
      </c>
      <c r="BT7" s="77">
        <f>VLOOKUP(BT$3,Conditions!$B:$AI,$C7,FALSE)</f>
        <v>43307</v>
      </c>
      <c r="BU7" s="77">
        <f>VLOOKUP(BU$3,Conditions!$B:$AI,$C7,FALSE)</f>
        <v>43307</v>
      </c>
      <c r="BV7" s="77">
        <f>VLOOKUP(BV$3,Conditions!$B:$AI,$C7,FALSE)</f>
        <v>43313</v>
      </c>
      <c r="BW7" s="77">
        <f>VLOOKUP(BW$3,Conditions!$B:$AI,$C7,FALSE)</f>
        <v>43313</v>
      </c>
      <c r="BX7" s="77">
        <f>VLOOKUP(BX$3,Conditions!$B:$AI,$C7,FALSE)</f>
        <v>43313</v>
      </c>
      <c r="BY7" s="77">
        <f>VLOOKUP(BY$3,Conditions!$B:$AI,$C7,FALSE)</f>
        <v>43313</v>
      </c>
      <c r="BZ7" s="77">
        <f>VLOOKUP(BZ$3,Conditions!$B:$AI,$C7,FALSE)</f>
        <v>43313</v>
      </c>
      <c r="CB7" s="56" t="str">
        <f t="shared" ref="CB7:CB21" si="9">B7</f>
        <v>Date Run</v>
      </c>
      <c r="CC7" s="77">
        <f>VLOOKUP(CC$6,Conditions!$B:$AI,$C7,FALSE)</f>
        <v>43243</v>
      </c>
      <c r="CD7" s="77">
        <f>VLOOKUP(CD$6,Conditions!$B:$AI,$C7,FALSE)</f>
        <v>43244</v>
      </c>
      <c r="CE7" s="77">
        <f>VLOOKUP(CE$6,Conditions!$B:$AI,$C7,FALSE)</f>
        <v>43245</v>
      </c>
      <c r="CF7" s="77">
        <f>VLOOKUP(CF$6,Conditions!$B:$AI,$C7,FALSE)</f>
        <v>43264</v>
      </c>
      <c r="CG7" s="77">
        <f>VLOOKUP(CG$6,Conditions!$B:$AI,$C7,FALSE)</f>
        <v>43270</v>
      </c>
      <c r="CH7" s="77">
        <f>VLOOKUP(CH$6,Conditions!$B:$AI,$C7,FALSE)</f>
        <v>43273</v>
      </c>
      <c r="CI7" s="77">
        <f>VLOOKUP(CI$6,Conditions!$B:$AI,$C7,FALSE)</f>
        <v>43277</v>
      </c>
      <c r="CJ7" s="77">
        <f>VLOOKUP(CJ$6,Conditions!$B:$AI,$C7,FALSE)</f>
        <v>43278</v>
      </c>
      <c r="CK7" s="77">
        <f>VLOOKUP(CK$6,Conditions!$B:$AI,$C7,FALSE)</f>
        <v>43293</v>
      </c>
      <c r="CL7" s="77">
        <f>VLOOKUP(CL$6,Conditions!$B:$AI,$C7,FALSE)</f>
        <v>43294</v>
      </c>
      <c r="CM7" s="77">
        <f>VLOOKUP(CM$6,Conditions!$B:$AI,$C7,FALSE)</f>
        <v>43298</v>
      </c>
      <c r="CN7" s="77">
        <f>VLOOKUP(CN$6,Conditions!$B:$AI,$C7,FALSE)</f>
        <v>43300</v>
      </c>
      <c r="CO7" s="77">
        <f>VLOOKUP(CO$6,Conditions!$B:$AI,$C7,FALSE)</f>
        <v>43305</v>
      </c>
      <c r="CP7" s="77">
        <f>VLOOKUP(CP$6,Conditions!$B:$AI,$C7,FALSE)</f>
        <v>43307</v>
      </c>
      <c r="CQ7" s="77">
        <f>VLOOKUP(CQ$6,Conditions!$B:$AI,$C7,FALSE)</f>
        <v>43313</v>
      </c>
      <c r="CR7" s="77"/>
      <c r="CS7" s="77"/>
      <c r="CT7" s="77"/>
      <c r="CU7" s="77"/>
    </row>
    <row r="8" spans="1:99" s="56" customFormat="1" ht="15.75" x14ac:dyDescent="0.25">
      <c r="B8" s="117" t="s">
        <v>38</v>
      </c>
      <c r="C8" s="61">
        <v>3</v>
      </c>
      <c r="D8" s="83" t="str">
        <f>VLOOKUP(D$3,Conditions!$B:$AI,$C8,FALSE)</f>
        <v>R50-A-1</v>
      </c>
      <c r="E8" s="83" t="str">
        <f>VLOOKUP(E$3,Conditions!$B:$AI,$C8,FALSE)</f>
        <v>R50-A-1</v>
      </c>
      <c r="F8" s="83" t="str">
        <f>VLOOKUP(F$3,Conditions!$B:$AI,$C8,FALSE)</f>
        <v>R50-A-1</v>
      </c>
      <c r="G8" s="83" t="str">
        <f>VLOOKUP(G$3,Conditions!$B:$AI,$C8,FALSE)</f>
        <v>R50-A-1</v>
      </c>
      <c r="H8" s="83" t="str">
        <f>VLOOKUP(H$3,Conditions!$B:$AI,$C8,FALSE)</f>
        <v>R50-A-1</v>
      </c>
      <c r="I8" s="83" t="str">
        <f>VLOOKUP(I$3,Conditions!$B:$AI,$C8,FALSE)</f>
        <v>R50-A-2</v>
      </c>
      <c r="J8" s="83" t="str">
        <f>VLOOKUP(J$3,Conditions!$B:$AI,$C8,FALSE)</f>
        <v>R50-A-2</v>
      </c>
      <c r="K8" s="83" t="str">
        <f>VLOOKUP(K$3,Conditions!$B:$AI,$C8,FALSE)</f>
        <v>R50-A-2</v>
      </c>
      <c r="L8" s="83" t="str">
        <f>VLOOKUP(L$3,Conditions!$B:$AI,$C8,FALSE)</f>
        <v>R50-A-2</v>
      </c>
      <c r="M8" s="83" t="str">
        <f>VLOOKUP(M$3,Conditions!$B:$AI,$C8,FALSE)</f>
        <v>R50-A-2</v>
      </c>
      <c r="N8" s="83" t="str">
        <f>VLOOKUP(N$3,Conditions!$B:$AI,$C8,FALSE)</f>
        <v>R50-A-3</v>
      </c>
      <c r="O8" s="83" t="str">
        <f>VLOOKUP(O$3,Conditions!$B:$AI,$C8,FALSE)</f>
        <v>R50-A-3</v>
      </c>
      <c r="P8" s="83" t="str">
        <f>VLOOKUP(P$3,Conditions!$B:$AI,$C8,FALSE)</f>
        <v>R50-A-3</v>
      </c>
      <c r="Q8" s="83" t="str">
        <f>VLOOKUP(Q$3,Conditions!$B:$AI,$C8,FALSE)</f>
        <v>R50-A-3</v>
      </c>
      <c r="R8" s="83" t="str">
        <f>VLOOKUP(R$3,Conditions!$B:$AI,$C8,FALSE)</f>
        <v>R50-A-3</v>
      </c>
      <c r="S8" s="83" t="str">
        <f>VLOOKUP(S$3,Conditions!$B:$AI,$C8,FALSE)</f>
        <v>R50-A-4</v>
      </c>
      <c r="T8" s="83" t="str">
        <f>VLOOKUP(T$3,Conditions!$B:$AI,$C8,FALSE)</f>
        <v>R50-A-4</v>
      </c>
      <c r="U8" s="83" t="str">
        <f>VLOOKUP(U$3,Conditions!$B:$AI,$C8,FALSE)</f>
        <v>R50-A-4</v>
      </c>
      <c r="V8" s="83" t="str">
        <f>VLOOKUP(V$3,Conditions!$B:$AI,$C8,FALSE)</f>
        <v>R50-A-4</v>
      </c>
      <c r="W8" s="83" t="str">
        <f>VLOOKUP(W$3,Conditions!$B:$AI,$C8,FALSE)</f>
        <v>R50-A-4</v>
      </c>
      <c r="X8" s="83" t="str">
        <f>VLOOKUP(X$3,Conditions!$B:$AI,$C8,FALSE)</f>
        <v>R50-A-5</v>
      </c>
      <c r="Y8" s="83" t="str">
        <f>VLOOKUP(Y$3,Conditions!$B:$AI,$C8,FALSE)</f>
        <v>R50-A-5</v>
      </c>
      <c r="Z8" s="83" t="str">
        <f>VLOOKUP(Z$3,Conditions!$B:$AI,$C8,FALSE)</f>
        <v>R50-A-5</v>
      </c>
      <c r="AA8" s="83" t="str">
        <f>VLOOKUP(AA$3,Conditions!$B:$AI,$C8,FALSE)</f>
        <v>R50-A-5</v>
      </c>
      <c r="AB8" s="83" t="str">
        <f>VLOOKUP(AB$3,Conditions!$B:$AI,$C8,FALSE)</f>
        <v>R50-A-5</v>
      </c>
      <c r="AC8" s="83" t="str">
        <f>VLOOKUP(AC$3,Conditions!$B:$AI,$C8,FALSE)</f>
        <v>R50-A-6</v>
      </c>
      <c r="AD8" s="83" t="str">
        <f>VLOOKUP(AD$3,Conditions!$B:$AI,$C8,FALSE)</f>
        <v>R50-A-6</v>
      </c>
      <c r="AE8" s="83" t="str">
        <f>VLOOKUP(AE$3,Conditions!$B:$AI,$C8,FALSE)</f>
        <v>R50-A-6</v>
      </c>
      <c r="AF8" s="83" t="str">
        <f>VLOOKUP(AF$3,Conditions!$B:$AI,$C8,FALSE)</f>
        <v>R50-A-6</v>
      </c>
      <c r="AG8" s="83" t="str">
        <f>VLOOKUP(AG$3,Conditions!$B:$AI,$C8,FALSE)</f>
        <v>R50-A-6</v>
      </c>
      <c r="AH8" s="83" t="str">
        <f>VLOOKUP(AH$3,Conditions!$B:$AI,$C8,FALSE)</f>
        <v>R50-A-7</v>
      </c>
      <c r="AI8" s="83" t="str">
        <f>VLOOKUP(AI$3,Conditions!$B:$AI,$C8,FALSE)</f>
        <v>R50-A-7</v>
      </c>
      <c r="AJ8" s="83" t="str">
        <f>VLOOKUP(AJ$3,Conditions!$B:$AI,$C8,FALSE)</f>
        <v>R50-A-7</v>
      </c>
      <c r="AK8" s="83" t="str">
        <f>VLOOKUP(AK$3,Conditions!$B:$AI,$C8,FALSE)</f>
        <v>R50-A-7</v>
      </c>
      <c r="AL8" s="83" t="str">
        <f>VLOOKUP(AL$3,Conditions!$B:$AI,$C8,FALSE)</f>
        <v>R50-A-7</v>
      </c>
      <c r="AM8" s="83" t="str">
        <f>VLOOKUP(AM$3,Conditions!$B:$AI,$C8,FALSE)</f>
        <v>R50-A-8</v>
      </c>
      <c r="AN8" s="83" t="str">
        <f>VLOOKUP(AN$3,Conditions!$B:$AI,$C8,FALSE)</f>
        <v>R50-A-8</v>
      </c>
      <c r="AO8" s="83" t="str">
        <f>VLOOKUP(AO$3,Conditions!$B:$AI,$C8,FALSE)</f>
        <v>R50-A-8</v>
      </c>
      <c r="AP8" s="83" t="str">
        <f>VLOOKUP(AP$3,Conditions!$B:$AI,$C8,FALSE)</f>
        <v>R50-A-8</v>
      </c>
      <c r="AQ8" s="83" t="str">
        <f>VLOOKUP(AQ$3,Conditions!$B:$AI,$C8,FALSE)</f>
        <v>R50-A-8</v>
      </c>
      <c r="AR8" s="83" t="str">
        <f>VLOOKUP(AR$3,Conditions!$B:$AI,$C8,FALSE)</f>
        <v>R50-B-1</v>
      </c>
      <c r="AS8" s="83" t="str">
        <f>VLOOKUP(AS$3,Conditions!$B:$AI,$C8,FALSE)</f>
        <v>R50-B-1</v>
      </c>
      <c r="AT8" s="83" t="str">
        <f>VLOOKUP(AT$3,Conditions!$B:$AI,$C8,FALSE)</f>
        <v>R50-B-1</v>
      </c>
      <c r="AU8" s="83" t="str">
        <f>VLOOKUP(AU$3,Conditions!$B:$AI,$C8,FALSE)</f>
        <v>R50-B-1</v>
      </c>
      <c r="AV8" s="83" t="str">
        <f>VLOOKUP(AV$3,Conditions!$B:$AI,$C8,FALSE)</f>
        <v>R50-B-1</v>
      </c>
      <c r="AW8" s="83" t="str">
        <f>VLOOKUP(AW$3,Conditions!$B:$AI,$C8,FALSE)</f>
        <v>R50-B-2</v>
      </c>
      <c r="AX8" s="83" t="str">
        <f>VLOOKUP(AX$3,Conditions!$B:$AI,$C8,FALSE)</f>
        <v>R50-B-2</v>
      </c>
      <c r="AY8" s="83" t="str">
        <f>VLOOKUP(AY$3,Conditions!$B:$AI,$C8,FALSE)</f>
        <v>R50-B-2</v>
      </c>
      <c r="AZ8" s="83" t="str">
        <f>VLOOKUP(AZ$3,Conditions!$B:$AI,$C8,FALSE)</f>
        <v>R50-B-2</v>
      </c>
      <c r="BA8" s="83" t="str">
        <f>VLOOKUP(BA$3,Conditions!$B:$AI,$C8,FALSE)</f>
        <v>R50-B-2</v>
      </c>
      <c r="BB8" s="83" t="str">
        <f>VLOOKUP(BB$3,Conditions!$B:$AI,$C8,FALSE)</f>
        <v>R50-B-3</v>
      </c>
      <c r="BC8" s="83" t="str">
        <f>VLOOKUP(BC$3,Conditions!$B:$AI,$C8,FALSE)</f>
        <v>R50-B-3</v>
      </c>
      <c r="BD8" s="83" t="str">
        <f>VLOOKUP(BD$3,Conditions!$B:$AI,$C8,FALSE)</f>
        <v>R50-B-3</v>
      </c>
      <c r="BE8" s="83" t="str">
        <f>VLOOKUP(BE$3,Conditions!$B:$AI,$C8,FALSE)</f>
        <v>R50-B-3</v>
      </c>
      <c r="BF8" s="83" t="str">
        <f>VLOOKUP(BF$3,Conditions!$B:$AI,$C8,FALSE)</f>
        <v>R50-B-3</v>
      </c>
      <c r="BG8" s="83" t="str">
        <f>VLOOKUP(BG$3,Conditions!$B:$AI,$C8,FALSE)</f>
        <v>R50-B-4</v>
      </c>
      <c r="BH8" s="83" t="str">
        <f>VLOOKUP(BH$3,Conditions!$B:$AI,$C8,FALSE)</f>
        <v>R50-B-4</v>
      </c>
      <c r="BI8" s="83" t="str">
        <f>VLOOKUP(BI$3,Conditions!$B:$AI,$C8,FALSE)</f>
        <v>R50-B-4</v>
      </c>
      <c r="BJ8" s="83" t="str">
        <f>VLOOKUP(BJ$3,Conditions!$B:$AI,$C8,FALSE)</f>
        <v>R50-B-4</v>
      </c>
      <c r="BK8" s="83" t="str">
        <f>VLOOKUP(BK$3,Conditions!$B:$AI,$C8,FALSE)</f>
        <v>R50-B-4</v>
      </c>
      <c r="BL8" s="83" t="str">
        <f>VLOOKUP(BL$3,Conditions!$B:$AI,$C8,FALSE)</f>
        <v>R50-B-5</v>
      </c>
      <c r="BM8" s="83" t="str">
        <f>VLOOKUP(BM$3,Conditions!$B:$AI,$C8,FALSE)</f>
        <v>R50-B-5</v>
      </c>
      <c r="BN8" s="83" t="str">
        <f>VLOOKUP(BN$3,Conditions!$B:$AI,$C8,FALSE)</f>
        <v>R50-B-5</v>
      </c>
      <c r="BO8" s="83" t="str">
        <f>VLOOKUP(BO$3,Conditions!$B:$AI,$C8,FALSE)</f>
        <v>R50-B-5</v>
      </c>
      <c r="BP8" s="83" t="str">
        <f>VLOOKUP(BP$3,Conditions!$B:$AI,$C8,FALSE)</f>
        <v>R50-B-5</v>
      </c>
      <c r="BQ8" s="83" t="str">
        <f>VLOOKUP(BQ$3,Conditions!$B:$AI,$C8,FALSE)</f>
        <v>R50-B-6</v>
      </c>
      <c r="BR8" s="83" t="str">
        <f>VLOOKUP(BR$3,Conditions!$B:$AI,$C8,FALSE)</f>
        <v>R50-B-6</v>
      </c>
      <c r="BS8" s="83" t="str">
        <f>VLOOKUP(BS$3,Conditions!$B:$AI,$C8,FALSE)</f>
        <v>R50-B-6</v>
      </c>
      <c r="BT8" s="83" t="str">
        <f>VLOOKUP(BT$3,Conditions!$B:$AI,$C8,FALSE)</f>
        <v>R50-B-6</v>
      </c>
      <c r="BU8" s="83" t="str">
        <f>VLOOKUP(BU$3,Conditions!$B:$AI,$C8,FALSE)</f>
        <v>R50-B-6</v>
      </c>
      <c r="BV8" s="83" t="str">
        <f>VLOOKUP(BV$3,Conditions!$B:$AI,$C8,FALSE)</f>
        <v>R50-C-1</v>
      </c>
      <c r="BW8" s="83" t="str">
        <f>VLOOKUP(BW$3,Conditions!$B:$AI,$C8,FALSE)</f>
        <v>R50-C-1</v>
      </c>
      <c r="BX8" s="83" t="str">
        <f>VLOOKUP(BX$3,Conditions!$B:$AI,$C8,FALSE)</f>
        <v>R50-C-1</v>
      </c>
      <c r="BY8" s="83" t="str">
        <f>VLOOKUP(BY$3,Conditions!$B:$AI,$C8,FALSE)</f>
        <v>R50-C-1</v>
      </c>
      <c r="BZ8" s="83" t="str">
        <f>VLOOKUP(BZ$3,Conditions!$B:$AI,$C8,FALSE)</f>
        <v>R50-C-1</v>
      </c>
      <c r="CB8" s="56" t="str">
        <f t="shared" si="9"/>
        <v>Run Name</v>
      </c>
      <c r="CC8" s="83" t="str">
        <f>VLOOKUP(CC$6,Conditions!$B:$AI,$C8,FALSE)</f>
        <v>R50-A-1</v>
      </c>
      <c r="CD8" s="83" t="str">
        <f>VLOOKUP(CD$6,Conditions!$B:$AI,$C8,FALSE)</f>
        <v>R50-A-2</v>
      </c>
      <c r="CE8" s="83" t="str">
        <f>VLOOKUP(CE$6,Conditions!$B:$AI,$C8,FALSE)</f>
        <v>R50-A-3</v>
      </c>
      <c r="CF8" s="83" t="str">
        <f>VLOOKUP(CF$6,Conditions!$B:$AI,$C8,FALSE)</f>
        <v>R50-A-4</v>
      </c>
      <c r="CG8" s="83" t="str">
        <f>VLOOKUP(CG$6,Conditions!$B:$AI,$C8,FALSE)</f>
        <v>R50-A-5</v>
      </c>
      <c r="CH8" s="83" t="str">
        <f>VLOOKUP(CH$6,Conditions!$B:$AI,$C8,FALSE)</f>
        <v>R50-A-6</v>
      </c>
      <c r="CI8" s="83" t="str">
        <f>VLOOKUP(CI$6,Conditions!$B:$AI,$C8,FALSE)</f>
        <v>R50-A-7</v>
      </c>
      <c r="CJ8" s="83" t="str">
        <f>VLOOKUP(CJ$6,Conditions!$B:$AI,$C8,FALSE)</f>
        <v>R50-A-8</v>
      </c>
      <c r="CK8" s="83" t="str">
        <f>VLOOKUP(CK$6,Conditions!$B:$AI,$C8,FALSE)</f>
        <v>R50-B-1</v>
      </c>
      <c r="CL8" s="83" t="str">
        <f>VLOOKUP(CL$6,Conditions!$B:$AI,$C8,FALSE)</f>
        <v>R50-B-2</v>
      </c>
      <c r="CM8" s="83" t="str">
        <f>VLOOKUP(CM$6,Conditions!$B:$AI,$C8,FALSE)</f>
        <v>R50-B-3</v>
      </c>
      <c r="CN8" s="83" t="str">
        <f>VLOOKUP(CN$6,Conditions!$B:$AI,$C8,FALSE)</f>
        <v>R50-B-4</v>
      </c>
      <c r="CO8" s="83" t="str">
        <f>VLOOKUP(CO$6,Conditions!$B:$AI,$C8,FALSE)</f>
        <v>R50-B-5</v>
      </c>
      <c r="CP8" s="83" t="str">
        <f>VLOOKUP(CP$6,Conditions!$B:$AI,$C8,FALSE)</f>
        <v>R50-B-6</v>
      </c>
      <c r="CQ8" s="83" t="str">
        <f>VLOOKUP(CQ$6,Conditions!$B:$AI,$C8,FALSE)</f>
        <v>R50-C-1</v>
      </c>
      <c r="CR8" s="83"/>
      <c r="CS8" s="83"/>
      <c r="CT8" s="83"/>
      <c r="CU8" s="83"/>
    </row>
    <row r="9" spans="1:99" s="56" customFormat="1" ht="15.75" x14ac:dyDescent="0.25">
      <c r="B9" s="117" t="s">
        <v>42</v>
      </c>
      <c r="C9" s="61">
        <v>4</v>
      </c>
      <c r="D9" s="83">
        <f>VLOOKUP(D$3,Conditions!$B:$AI,$C9,FALSE)</f>
        <v>4.5</v>
      </c>
      <c r="E9" s="83">
        <f>VLOOKUP(E$3,Conditions!$B:$AI,$C9,FALSE)</f>
        <v>4.5</v>
      </c>
      <c r="F9" s="83">
        <f>VLOOKUP(F$3,Conditions!$B:$AI,$C9,FALSE)</f>
        <v>4.5</v>
      </c>
      <c r="G9" s="83">
        <f>VLOOKUP(G$3,Conditions!$B:$AI,$C9,FALSE)</f>
        <v>4.5</v>
      </c>
      <c r="H9" s="83">
        <f>VLOOKUP(H$3,Conditions!$B:$AI,$C9,FALSE)</f>
        <v>4.5</v>
      </c>
      <c r="I9" s="83">
        <f>VLOOKUP(I$3,Conditions!$B:$AI,$C9,FALSE)</f>
        <v>4.4000000000000004</v>
      </c>
      <c r="J9" s="83">
        <f>VLOOKUP(J$3,Conditions!$B:$AI,$C9,FALSE)</f>
        <v>4.4000000000000004</v>
      </c>
      <c r="K9" s="83">
        <f>VLOOKUP(K$3,Conditions!$B:$AI,$C9,FALSE)</f>
        <v>4.4000000000000004</v>
      </c>
      <c r="L9" s="83">
        <f>VLOOKUP(L$3,Conditions!$B:$AI,$C9,FALSE)</f>
        <v>4.4000000000000004</v>
      </c>
      <c r="M9" s="83">
        <f>VLOOKUP(M$3,Conditions!$B:$AI,$C9,FALSE)</f>
        <v>4.4000000000000004</v>
      </c>
      <c r="N9" s="83">
        <f>VLOOKUP(N$3,Conditions!$B:$AI,$C9,FALSE)</f>
        <v>4.5</v>
      </c>
      <c r="O9" s="83">
        <f>VLOOKUP(O$3,Conditions!$B:$AI,$C9,FALSE)</f>
        <v>4.5</v>
      </c>
      <c r="P9" s="83">
        <f>VLOOKUP(P$3,Conditions!$B:$AI,$C9,FALSE)</f>
        <v>4.5</v>
      </c>
      <c r="Q9" s="83">
        <f>VLOOKUP(Q$3,Conditions!$B:$AI,$C9,FALSE)</f>
        <v>4.5</v>
      </c>
      <c r="R9" s="83">
        <f>VLOOKUP(R$3,Conditions!$B:$AI,$C9,FALSE)</f>
        <v>4.5</v>
      </c>
      <c r="S9" s="83">
        <f>VLOOKUP(S$3,Conditions!$B:$AI,$C9,FALSE)</f>
        <v>24</v>
      </c>
      <c r="T9" s="83">
        <f>VLOOKUP(T$3,Conditions!$B:$AI,$C9,FALSE)</f>
        <v>24</v>
      </c>
      <c r="U9" s="83">
        <f>VLOOKUP(U$3,Conditions!$B:$AI,$C9,FALSE)</f>
        <v>24</v>
      </c>
      <c r="V9" s="83">
        <f>VLOOKUP(V$3,Conditions!$B:$AI,$C9,FALSE)</f>
        <v>24</v>
      </c>
      <c r="W9" s="83">
        <f>VLOOKUP(W$3,Conditions!$B:$AI,$C9,FALSE)</f>
        <v>24</v>
      </c>
      <c r="X9" s="83">
        <f>VLOOKUP(X$3,Conditions!$B:$AI,$C9,FALSE)</f>
        <v>18</v>
      </c>
      <c r="Y9" s="83">
        <f>VLOOKUP(Y$3,Conditions!$B:$AI,$C9,FALSE)</f>
        <v>18</v>
      </c>
      <c r="Z9" s="83">
        <f>VLOOKUP(Z$3,Conditions!$B:$AI,$C9,FALSE)</f>
        <v>18</v>
      </c>
      <c r="AA9" s="83">
        <f>VLOOKUP(AA$3,Conditions!$B:$AI,$C9,FALSE)</f>
        <v>18</v>
      </c>
      <c r="AB9" s="83">
        <f>VLOOKUP(AB$3,Conditions!$B:$AI,$C9,FALSE)</f>
        <v>18</v>
      </c>
      <c r="AC9" s="83">
        <f>VLOOKUP(AC$3,Conditions!$B:$AI,$C9,FALSE)</f>
        <v>30</v>
      </c>
      <c r="AD9" s="83">
        <f>VLOOKUP(AD$3,Conditions!$B:$AI,$C9,FALSE)</f>
        <v>30</v>
      </c>
      <c r="AE9" s="83">
        <f>VLOOKUP(AE$3,Conditions!$B:$AI,$C9,FALSE)</f>
        <v>30</v>
      </c>
      <c r="AF9" s="83">
        <f>VLOOKUP(AF$3,Conditions!$B:$AI,$C9,FALSE)</f>
        <v>30</v>
      </c>
      <c r="AG9" s="83">
        <f>VLOOKUP(AG$3,Conditions!$B:$AI,$C9,FALSE)</f>
        <v>30</v>
      </c>
      <c r="AH9" s="83">
        <f>VLOOKUP(AH$3,Conditions!$B:$AI,$C9,FALSE)</f>
        <v>2</v>
      </c>
      <c r="AI9" s="83">
        <f>VLOOKUP(AI$3,Conditions!$B:$AI,$C9,FALSE)</f>
        <v>2</v>
      </c>
      <c r="AJ9" s="83">
        <f>VLOOKUP(AJ$3,Conditions!$B:$AI,$C9,FALSE)</f>
        <v>2</v>
      </c>
      <c r="AK9" s="83">
        <f>VLOOKUP(AK$3,Conditions!$B:$AI,$C9,FALSE)</f>
        <v>2</v>
      </c>
      <c r="AL9" s="83">
        <f>VLOOKUP(AL$3,Conditions!$B:$AI,$C9,FALSE)</f>
        <v>2</v>
      </c>
      <c r="AM9" s="83">
        <f>VLOOKUP(AM$3,Conditions!$B:$AI,$C9,FALSE)</f>
        <v>8</v>
      </c>
      <c r="AN9" s="83">
        <f>VLOOKUP(AN$3,Conditions!$B:$AI,$C9,FALSE)</f>
        <v>8</v>
      </c>
      <c r="AO9" s="83">
        <f>VLOOKUP(AO$3,Conditions!$B:$AI,$C9,FALSE)</f>
        <v>8</v>
      </c>
      <c r="AP9" s="83">
        <f>VLOOKUP(AP$3,Conditions!$B:$AI,$C9,FALSE)</f>
        <v>8</v>
      </c>
      <c r="AQ9" s="83">
        <f>VLOOKUP(AQ$3,Conditions!$B:$AI,$C9,FALSE)</f>
        <v>8</v>
      </c>
      <c r="AR9" s="83">
        <f>VLOOKUP(AR$3,Conditions!$B:$AI,$C9,FALSE)</f>
        <v>2</v>
      </c>
      <c r="AS9" s="83">
        <f>VLOOKUP(AS$3,Conditions!$B:$AI,$C9,FALSE)</f>
        <v>2</v>
      </c>
      <c r="AT9" s="83">
        <f>VLOOKUP(AT$3,Conditions!$B:$AI,$C9,FALSE)</f>
        <v>2</v>
      </c>
      <c r="AU9" s="83">
        <f>VLOOKUP(AU$3,Conditions!$B:$AI,$C9,FALSE)</f>
        <v>2</v>
      </c>
      <c r="AV9" s="83">
        <f>VLOOKUP(AV$3,Conditions!$B:$AI,$C9,FALSE)</f>
        <v>2</v>
      </c>
      <c r="AW9" s="83">
        <f>VLOOKUP(AW$3,Conditions!$B:$AI,$C9,FALSE)</f>
        <v>4</v>
      </c>
      <c r="AX9" s="83">
        <f>VLOOKUP(AX$3,Conditions!$B:$AI,$C9,FALSE)</f>
        <v>4</v>
      </c>
      <c r="AY9" s="83">
        <f>VLOOKUP(AY$3,Conditions!$B:$AI,$C9,FALSE)</f>
        <v>4</v>
      </c>
      <c r="AZ9" s="83">
        <f>VLOOKUP(AZ$3,Conditions!$B:$AI,$C9,FALSE)</f>
        <v>4</v>
      </c>
      <c r="BA9" s="83">
        <f>VLOOKUP(BA$3,Conditions!$B:$AI,$C9,FALSE)</f>
        <v>4</v>
      </c>
      <c r="BB9" s="83">
        <f>VLOOKUP(BB$3,Conditions!$B:$AI,$C9,FALSE)</f>
        <v>18</v>
      </c>
      <c r="BC9" s="83">
        <f>VLOOKUP(BC$3,Conditions!$B:$AI,$C9,FALSE)</f>
        <v>18</v>
      </c>
      <c r="BD9" s="83">
        <f>VLOOKUP(BD$3,Conditions!$B:$AI,$C9,FALSE)</f>
        <v>18</v>
      </c>
      <c r="BE9" s="83">
        <f>VLOOKUP(BE$3,Conditions!$B:$AI,$C9,FALSE)</f>
        <v>18</v>
      </c>
      <c r="BF9" s="83">
        <f>VLOOKUP(BF$3,Conditions!$B:$AI,$C9,FALSE)</f>
        <v>18</v>
      </c>
      <c r="BG9" s="83">
        <f>VLOOKUP(BG$3,Conditions!$B:$AI,$C9,FALSE)</f>
        <v>24</v>
      </c>
      <c r="BH9" s="83">
        <f>VLOOKUP(BH$3,Conditions!$B:$AI,$C9,FALSE)</f>
        <v>24</v>
      </c>
      <c r="BI9" s="83">
        <f>VLOOKUP(BI$3,Conditions!$B:$AI,$C9,FALSE)</f>
        <v>24</v>
      </c>
      <c r="BJ9" s="83">
        <f>VLOOKUP(BJ$3,Conditions!$B:$AI,$C9,FALSE)</f>
        <v>24</v>
      </c>
      <c r="BK9" s="83">
        <f>VLOOKUP(BK$3,Conditions!$B:$AI,$C9,FALSE)</f>
        <v>24</v>
      </c>
      <c r="BL9" s="83">
        <f>VLOOKUP(BL$3,Conditions!$B:$AI,$C9,FALSE)</f>
        <v>24</v>
      </c>
      <c r="BM9" s="83">
        <f>VLOOKUP(BM$3,Conditions!$B:$AI,$C9,FALSE)</f>
        <v>24</v>
      </c>
      <c r="BN9" s="83">
        <f>VLOOKUP(BN$3,Conditions!$B:$AI,$C9,FALSE)</f>
        <v>24</v>
      </c>
      <c r="BO9" s="83">
        <f>VLOOKUP(BO$3,Conditions!$B:$AI,$C9,FALSE)</f>
        <v>24</v>
      </c>
      <c r="BP9" s="83">
        <f>VLOOKUP(BP$3,Conditions!$B:$AI,$C9,FALSE)</f>
        <v>24</v>
      </c>
      <c r="BQ9" s="83">
        <f>VLOOKUP(BQ$3,Conditions!$B:$AI,$C9,FALSE)</f>
        <v>30</v>
      </c>
      <c r="BR9" s="83">
        <f>VLOOKUP(BR$3,Conditions!$B:$AI,$C9,FALSE)</f>
        <v>30</v>
      </c>
      <c r="BS9" s="83">
        <f>VLOOKUP(BS$3,Conditions!$B:$AI,$C9,FALSE)</f>
        <v>30</v>
      </c>
      <c r="BT9" s="83">
        <f>VLOOKUP(BT$3,Conditions!$B:$AI,$C9,FALSE)</f>
        <v>30</v>
      </c>
      <c r="BU9" s="83">
        <f>VLOOKUP(BU$3,Conditions!$B:$AI,$C9,FALSE)</f>
        <v>30</v>
      </c>
      <c r="BV9" s="83">
        <f>VLOOKUP(BV$3,Conditions!$B:$AI,$C9,FALSE)</f>
        <v>4.5</v>
      </c>
      <c r="BW9" s="83">
        <f>VLOOKUP(BW$3,Conditions!$B:$AI,$C9,FALSE)</f>
        <v>4.5</v>
      </c>
      <c r="BX9" s="83">
        <f>VLOOKUP(BX$3,Conditions!$B:$AI,$C9,FALSE)</f>
        <v>4.5</v>
      </c>
      <c r="BY9" s="83">
        <f>VLOOKUP(BY$3,Conditions!$B:$AI,$C9,FALSE)</f>
        <v>4.5</v>
      </c>
      <c r="BZ9" s="83">
        <f>VLOOKUP(BZ$3,Conditions!$B:$AI,$C9,FALSE)</f>
        <v>4.5</v>
      </c>
      <c r="CB9" s="56" t="str">
        <f t="shared" si="9"/>
        <v>Run Time</v>
      </c>
      <c r="CC9" s="83">
        <f>VLOOKUP(CC$6,Conditions!$B:$AI,$C9,FALSE)</f>
        <v>4.5</v>
      </c>
      <c r="CD9" s="83">
        <f>VLOOKUP(CD$6,Conditions!$B:$AI,$C9,FALSE)</f>
        <v>4.4000000000000004</v>
      </c>
      <c r="CE9" s="83">
        <f>VLOOKUP(CE$6,Conditions!$B:$AI,$C9,FALSE)</f>
        <v>4.5</v>
      </c>
      <c r="CF9" s="83">
        <f>VLOOKUP(CF$6,Conditions!$B:$AI,$C9,FALSE)</f>
        <v>24</v>
      </c>
      <c r="CG9" s="83">
        <f>VLOOKUP(CG$6,Conditions!$B:$AI,$C9,FALSE)</f>
        <v>18</v>
      </c>
      <c r="CH9" s="83">
        <f>VLOOKUP(CH$6,Conditions!$B:$AI,$C9,FALSE)</f>
        <v>30</v>
      </c>
      <c r="CI9" s="83">
        <f>VLOOKUP(CI$6,Conditions!$B:$AI,$C9,FALSE)</f>
        <v>2</v>
      </c>
      <c r="CJ9" s="83">
        <f>VLOOKUP(CJ$6,Conditions!$B:$AI,$C9,FALSE)</f>
        <v>8</v>
      </c>
      <c r="CK9" s="83">
        <f>VLOOKUP(CK$6,Conditions!$B:$AI,$C9,FALSE)</f>
        <v>2</v>
      </c>
      <c r="CL9" s="83">
        <f>VLOOKUP(CL$6,Conditions!$B:$AI,$C9,FALSE)</f>
        <v>4</v>
      </c>
      <c r="CM9" s="83">
        <f>VLOOKUP(CM$6,Conditions!$B:$AI,$C9,FALSE)</f>
        <v>18</v>
      </c>
      <c r="CN9" s="83">
        <f>VLOOKUP(CN$6,Conditions!$B:$AI,$C9,FALSE)</f>
        <v>24</v>
      </c>
      <c r="CO9" s="83">
        <f>VLOOKUP(CO$6,Conditions!$B:$AI,$C9,FALSE)</f>
        <v>24</v>
      </c>
      <c r="CP9" s="83">
        <f>VLOOKUP(CP$6,Conditions!$B:$AI,$C9,FALSE)</f>
        <v>30</v>
      </c>
      <c r="CQ9" s="83">
        <f>VLOOKUP(CQ$6,Conditions!$B:$AI,$C9,FALSE)</f>
        <v>4.5</v>
      </c>
      <c r="CR9" s="83"/>
      <c r="CS9" s="83"/>
      <c r="CT9" s="83"/>
      <c r="CU9" s="83"/>
    </row>
    <row r="10" spans="1:99" s="56" customFormat="1" ht="15.75" x14ac:dyDescent="0.25">
      <c r="B10" s="117" t="s">
        <v>44</v>
      </c>
      <c r="C10" s="61">
        <v>5</v>
      </c>
      <c r="D10" s="83">
        <f>VLOOKUP(D$3,Conditions!$B:$AI,$C10,FALSE)</f>
        <v>50</v>
      </c>
      <c r="E10" s="83">
        <f>VLOOKUP(E$3,Conditions!$B:$AI,$C10,FALSE)</f>
        <v>50</v>
      </c>
      <c r="F10" s="83">
        <f>VLOOKUP(F$3,Conditions!$B:$AI,$C10,FALSE)</f>
        <v>50</v>
      </c>
      <c r="G10" s="83">
        <f>VLOOKUP(G$3,Conditions!$B:$AI,$C10,FALSE)</f>
        <v>50</v>
      </c>
      <c r="H10" s="83">
        <f>VLOOKUP(H$3,Conditions!$B:$AI,$C10,FALSE)</f>
        <v>50</v>
      </c>
      <c r="I10" s="83">
        <f>VLOOKUP(I$3,Conditions!$B:$AI,$C10,FALSE)</f>
        <v>50</v>
      </c>
      <c r="J10" s="83">
        <f>VLOOKUP(J$3,Conditions!$B:$AI,$C10,FALSE)</f>
        <v>50</v>
      </c>
      <c r="K10" s="83">
        <f>VLOOKUP(K$3,Conditions!$B:$AI,$C10,FALSE)</f>
        <v>50</v>
      </c>
      <c r="L10" s="83">
        <f>VLOOKUP(L$3,Conditions!$B:$AI,$C10,FALSE)</f>
        <v>50</v>
      </c>
      <c r="M10" s="83">
        <f>VLOOKUP(M$3,Conditions!$B:$AI,$C10,FALSE)</f>
        <v>50</v>
      </c>
      <c r="N10" s="83">
        <f>VLOOKUP(N$3,Conditions!$B:$AI,$C10,FALSE)</f>
        <v>50</v>
      </c>
      <c r="O10" s="83">
        <f>VLOOKUP(O$3,Conditions!$B:$AI,$C10,FALSE)</f>
        <v>50</v>
      </c>
      <c r="P10" s="83">
        <f>VLOOKUP(P$3,Conditions!$B:$AI,$C10,FALSE)</f>
        <v>50</v>
      </c>
      <c r="Q10" s="83">
        <f>VLOOKUP(Q$3,Conditions!$B:$AI,$C10,FALSE)</f>
        <v>50</v>
      </c>
      <c r="R10" s="83">
        <f>VLOOKUP(R$3,Conditions!$B:$AI,$C10,FALSE)</f>
        <v>50</v>
      </c>
      <c r="S10" s="83">
        <f>VLOOKUP(S$3,Conditions!$B:$AI,$C10,FALSE)</f>
        <v>50</v>
      </c>
      <c r="T10" s="83">
        <f>VLOOKUP(T$3,Conditions!$B:$AI,$C10,FALSE)</f>
        <v>50</v>
      </c>
      <c r="U10" s="83">
        <f>VLOOKUP(U$3,Conditions!$B:$AI,$C10,FALSE)</f>
        <v>50</v>
      </c>
      <c r="V10" s="83">
        <f>VLOOKUP(V$3,Conditions!$B:$AI,$C10,FALSE)</f>
        <v>50</v>
      </c>
      <c r="W10" s="83">
        <f>VLOOKUP(W$3,Conditions!$B:$AI,$C10,FALSE)</f>
        <v>50</v>
      </c>
      <c r="X10" s="83">
        <f>VLOOKUP(X$3,Conditions!$B:$AI,$C10,FALSE)</f>
        <v>50</v>
      </c>
      <c r="Y10" s="83">
        <f>VLOOKUP(Y$3,Conditions!$B:$AI,$C10,FALSE)</f>
        <v>50</v>
      </c>
      <c r="Z10" s="83">
        <f>VLOOKUP(Z$3,Conditions!$B:$AI,$C10,FALSE)</f>
        <v>50</v>
      </c>
      <c r="AA10" s="83">
        <f>VLOOKUP(AA$3,Conditions!$B:$AI,$C10,FALSE)</f>
        <v>50</v>
      </c>
      <c r="AB10" s="83">
        <f>VLOOKUP(AB$3,Conditions!$B:$AI,$C10,FALSE)</f>
        <v>50</v>
      </c>
      <c r="AC10" s="83">
        <f>VLOOKUP(AC$3,Conditions!$B:$AI,$C10,FALSE)</f>
        <v>50</v>
      </c>
      <c r="AD10" s="83">
        <f>VLOOKUP(AD$3,Conditions!$B:$AI,$C10,FALSE)</f>
        <v>50</v>
      </c>
      <c r="AE10" s="83">
        <f>VLOOKUP(AE$3,Conditions!$B:$AI,$C10,FALSE)</f>
        <v>50</v>
      </c>
      <c r="AF10" s="83">
        <f>VLOOKUP(AF$3,Conditions!$B:$AI,$C10,FALSE)</f>
        <v>50</v>
      </c>
      <c r="AG10" s="83">
        <f>VLOOKUP(AG$3,Conditions!$B:$AI,$C10,FALSE)</f>
        <v>50</v>
      </c>
      <c r="AH10" s="83">
        <f>VLOOKUP(AH$3,Conditions!$B:$AI,$C10,FALSE)</f>
        <v>50</v>
      </c>
      <c r="AI10" s="83">
        <f>VLOOKUP(AI$3,Conditions!$B:$AI,$C10,FALSE)</f>
        <v>50</v>
      </c>
      <c r="AJ10" s="83">
        <f>VLOOKUP(AJ$3,Conditions!$B:$AI,$C10,FALSE)</f>
        <v>50</v>
      </c>
      <c r="AK10" s="83">
        <f>VLOOKUP(AK$3,Conditions!$B:$AI,$C10,FALSE)</f>
        <v>50</v>
      </c>
      <c r="AL10" s="83">
        <f>VLOOKUP(AL$3,Conditions!$B:$AI,$C10,FALSE)</f>
        <v>50</v>
      </c>
      <c r="AM10" s="83">
        <f>VLOOKUP(AM$3,Conditions!$B:$AI,$C10,FALSE)</f>
        <v>50</v>
      </c>
      <c r="AN10" s="83">
        <f>VLOOKUP(AN$3,Conditions!$B:$AI,$C10,FALSE)</f>
        <v>50</v>
      </c>
      <c r="AO10" s="83">
        <f>VLOOKUP(AO$3,Conditions!$B:$AI,$C10,FALSE)</f>
        <v>50</v>
      </c>
      <c r="AP10" s="83">
        <f>VLOOKUP(AP$3,Conditions!$B:$AI,$C10,FALSE)</f>
        <v>50</v>
      </c>
      <c r="AQ10" s="83">
        <f>VLOOKUP(AQ$3,Conditions!$B:$AI,$C10,FALSE)</f>
        <v>50</v>
      </c>
      <c r="AR10" s="83">
        <f>VLOOKUP(AR$3,Conditions!$B:$AI,$C10,FALSE)</f>
        <v>50</v>
      </c>
      <c r="AS10" s="83">
        <f>VLOOKUP(AS$3,Conditions!$B:$AI,$C10,FALSE)</f>
        <v>50</v>
      </c>
      <c r="AT10" s="83">
        <f>VLOOKUP(AT$3,Conditions!$B:$AI,$C10,FALSE)</f>
        <v>50</v>
      </c>
      <c r="AU10" s="83">
        <f>VLOOKUP(AU$3,Conditions!$B:$AI,$C10,FALSE)</f>
        <v>50</v>
      </c>
      <c r="AV10" s="83">
        <f>VLOOKUP(AV$3,Conditions!$B:$AI,$C10,FALSE)</f>
        <v>50</v>
      </c>
      <c r="AW10" s="83">
        <f>VLOOKUP(AW$3,Conditions!$B:$AI,$C10,FALSE)</f>
        <v>50</v>
      </c>
      <c r="AX10" s="83">
        <f>VLOOKUP(AX$3,Conditions!$B:$AI,$C10,FALSE)</f>
        <v>50</v>
      </c>
      <c r="AY10" s="83">
        <f>VLOOKUP(AY$3,Conditions!$B:$AI,$C10,FALSE)</f>
        <v>50</v>
      </c>
      <c r="AZ10" s="83">
        <f>VLOOKUP(AZ$3,Conditions!$B:$AI,$C10,FALSE)</f>
        <v>50</v>
      </c>
      <c r="BA10" s="83">
        <f>VLOOKUP(BA$3,Conditions!$B:$AI,$C10,FALSE)</f>
        <v>50</v>
      </c>
      <c r="BB10" s="83">
        <f>VLOOKUP(BB$3,Conditions!$B:$AI,$C10,FALSE)</f>
        <v>50</v>
      </c>
      <c r="BC10" s="83">
        <f>VLOOKUP(BC$3,Conditions!$B:$AI,$C10,FALSE)</f>
        <v>50</v>
      </c>
      <c r="BD10" s="83">
        <f>VLOOKUP(BD$3,Conditions!$B:$AI,$C10,FALSE)</f>
        <v>50</v>
      </c>
      <c r="BE10" s="83">
        <f>VLOOKUP(BE$3,Conditions!$B:$AI,$C10,FALSE)</f>
        <v>50</v>
      </c>
      <c r="BF10" s="83">
        <f>VLOOKUP(BF$3,Conditions!$B:$AI,$C10,FALSE)</f>
        <v>50</v>
      </c>
      <c r="BG10" s="83">
        <f>VLOOKUP(BG$3,Conditions!$B:$AI,$C10,FALSE)</f>
        <v>50</v>
      </c>
      <c r="BH10" s="83">
        <f>VLOOKUP(BH$3,Conditions!$B:$AI,$C10,FALSE)</f>
        <v>50</v>
      </c>
      <c r="BI10" s="83">
        <f>VLOOKUP(BI$3,Conditions!$B:$AI,$C10,FALSE)</f>
        <v>50</v>
      </c>
      <c r="BJ10" s="83">
        <f>VLOOKUP(BJ$3,Conditions!$B:$AI,$C10,FALSE)</f>
        <v>50</v>
      </c>
      <c r="BK10" s="83">
        <f>VLOOKUP(BK$3,Conditions!$B:$AI,$C10,FALSE)</f>
        <v>50</v>
      </c>
      <c r="BL10" s="83">
        <f>VLOOKUP(BL$3,Conditions!$B:$AI,$C10,FALSE)</f>
        <v>50</v>
      </c>
      <c r="BM10" s="83">
        <f>VLOOKUP(BM$3,Conditions!$B:$AI,$C10,FALSE)</f>
        <v>50</v>
      </c>
      <c r="BN10" s="83">
        <f>VLOOKUP(BN$3,Conditions!$B:$AI,$C10,FALSE)</f>
        <v>50</v>
      </c>
      <c r="BO10" s="83">
        <f>VLOOKUP(BO$3,Conditions!$B:$AI,$C10,FALSE)</f>
        <v>50</v>
      </c>
      <c r="BP10" s="83">
        <f>VLOOKUP(BP$3,Conditions!$B:$AI,$C10,FALSE)</f>
        <v>50</v>
      </c>
      <c r="BQ10" s="83">
        <f>VLOOKUP(BQ$3,Conditions!$B:$AI,$C10,FALSE)</f>
        <v>50</v>
      </c>
      <c r="BR10" s="83">
        <f>VLOOKUP(BR$3,Conditions!$B:$AI,$C10,FALSE)</f>
        <v>50</v>
      </c>
      <c r="BS10" s="83">
        <f>VLOOKUP(BS$3,Conditions!$B:$AI,$C10,FALSE)</f>
        <v>50</v>
      </c>
      <c r="BT10" s="83">
        <f>VLOOKUP(BT$3,Conditions!$B:$AI,$C10,FALSE)</f>
        <v>50</v>
      </c>
      <c r="BU10" s="83">
        <f>VLOOKUP(BU$3,Conditions!$B:$AI,$C10,FALSE)</f>
        <v>50</v>
      </c>
      <c r="BV10" s="83">
        <f>VLOOKUP(BV$3,Conditions!$B:$AI,$C10,FALSE)</f>
        <v>50</v>
      </c>
      <c r="BW10" s="83">
        <f>VLOOKUP(BW$3,Conditions!$B:$AI,$C10,FALSE)</f>
        <v>50</v>
      </c>
      <c r="BX10" s="83">
        <f>VLOOKUP(BX$3,Conditions!$B:$AI,$C10,FALSE)</f>
        <v>50</v>
      </c>
      <c r="BY10" s="83">
        <f>VLOOKUP(BY$3,Conditions!$B:$AI,$C10,FALSE)</f>
        <v>50</v>
      </c>
      <c r="BZ10" s="83">
        <f>VLOOKUP(BZ$3,Conditions!$B:$AI,$C10,FALSE)</f>
        <v>50</v>
      </c>
      <c r="CB10" s="56" t="str">
        <f t="shared" si="9"/>
        <v>Reactor Size</v>
      </c>
      <c r="CC10" s="83">
        <f>VLOOKUP(CC$6,Conditions!$B:$AI,$C10,FALSE)</f>
        <v>50</v>
      </c>
      <c r="CD10" s="83">
        <f>VLOOKUP(CD$6,Conditions!$B:$AI,$C10,FALSE)</f>
        <v>50</v>
      </c>
      <c r="CE10" s="83">
        <f>VLOOKUP(CE$6,Conditions!$B:$AI,$C10,FALSE)</f>
        <v>50</v>
      </c>
      <c r="CF10" s="83">
        <f>VLOOKUP(CF$6,Conditions!$B:$AI,$C10,FALSE)</f>
        <v>50</v>
      </c>
      <c r="CG10" s="83">
        <f>VLOOKUP(CG$6,Conditions!$B:$AI,$C10,FALSE)</f>
        <v>50</v>
      </c>
      <c r="CH10" s="83">
        <f>VLOOKUP(CH$6,Conditions!$B:$AI,$C10,FALSE)</f>
        <v>50</v>
      </c>
      <c r="CI10" s="83">
        <f>VLOOKUP(CI$6,Conditions!$B:$AI,$C10,FALSE)</f>
        <v>50</v>
      </c>
      <c r="CJ10" s="83">
        <f>VLOOKUP(CJ$6,Conditions!$B:$AI,$C10,FALSE)</f>
        <v>50</v>
      </c>
      <c r="CK10" s="83">
        <f>VLOOKUP(CK$6,Conditions!$B:$AI,$C10,FALSE)</f>
        <v>50</v>
      </c>
      <c r="CL10" s="83">
        <f>VLOOKUP(CL$6,Conditions!$B:$AI,$C10,FALSE)</f>
        <v>50</v>
      </c>
      <c r="CM10" s="83">
        <f>VLOOKUP(CM$6,Conditions!$B:$AI,$C10,FALSE)</f>
        <v>50</v>
      </c>
      <c r="CN10" s="83">
        <f>VLOOKUP(CN$6,Conditions!$B:$AI,$C10,FALSE)</f>
        <v>50</v>
      </c>
      <c r="CO10" s="83">
        <f>VLOOKUP(CO$6,Conditions!$B:$AI,$C10,FALSE)</f>
        <v>50</v>
      </c>
      <c r="CP10" s="83">
        <f>VLOOKUP(CP$6,Conditions!$B:$AI,$C10,FALSE)</f>
        <v>50</v>
      </c>
      <c r="CQ10" s="83">
        <f>VLOOKUP(CQ$6,Conditions!$B:$AI,$C10,FALSE)</f>
        <v>50</v>
      </c>
      <c r="CR10" s="83"/>
      <c r="CS10" s="83"/>
      <c r="CT10" s="83"/>
      <c r="CU10" s="83"/>
    </row>
    <row r="11" spans="1:99" s="56" customFormat="1" ht="15.75" x14ac:dyDescent="0.25">
      <c r="B11" s="117" t="s">
        <v>47</v>
      </c>
      <c r="C11" s="61">
        <v>6</v>
      </c>
      <c r="D11" s="83">
        <f>VLOOKUP(D$3,Conditions!$B:$AI,$C11,FALSE)</f>
        <v>204</v>
      </c>
      <c r="E11" s="83">
        <f>VLOOKUP(E$3,Conditions!$B:$AI,$C11,FALSE)</f>
        <v>204</v>
      </c>
      <c r="F11" s="83">
        <f>VLOOKUP(F$3,Conditions!$B:$AI,$C11,FALSE)</f>
        <v>204</v>
      </c>
      <c r="G11" s="83">
        <f>VLOOKUP(G$3,Conditions!$B:$AI,$C11,FALSE)</f>
        <v>204</v>
      </c>
      <c r="H11" s="83">
        <f>VLOOKUP(H$3,Conditions!$B:$AI,$C11,FALSE)</f>
        <v>204</v>
      </c>
      <c r="I11" s="83">
        <f>VLOOKUP(I$3,Conditions!$B:$AI,$C11,FALSE)</f>
        <v>200</v>
      </c>
      <c r="J11" s="83">
        <f>VLOOKUP(J$3,Conditions!$B:$AI,$C11,FALSE)</f>
        <v>200</v>
      </c>
      <c r="K11" s="83">
        <f>VLOOKUP(K$3,Conditions!$B:$AI,$C11,FALSE)</f>
        <v>200</v>
      </c>
      <c r="L11" s="83">
        <f>VLOOKUP(L$3,Conditions!$B:$AI,$C11,FALSE)</f>
        <v>200</v>
      </c>
      <c r="M11" s="83">
        <f>VLOOKUP(M$3,Conditions!$B:$AI,$C11,FALSE)</f>
        <v>200</v>
      </c>
      <c r="N11" s="83">
        <f>VLOOKUP(N$3,Conditions!$B:$AI,$C11,FALSE)</f>
        <v>202</v>
      </c>
      <c r="O11" s="83">
        <f>VLOOKUP(O$3,Conditions!$B:$AI,$C11,FALSE)</f>
        <v>202</v>
      </c>
      <c r="P11" s="83">
        <f>VLOOKUP(P$3,Conditions!$B:$AI,$C11,FALSE)</f>
        <v>202</v>
      </c>
      <c r="Q11" s="83">
        <f>VLOOKUP(Q$3,Conditions!$B:$AI,$C11,FALSE)</f>
        <v>202</v>
      </c>
      <c r="R11" s="83">
        <f>VLOOKUP(R$3,Conditions!$B:$AI,$C11,FALSE)</f>
        <v>202</v>
      </c>
      <c r="S11" s="83">
        <f>VLOOKUP(S$3,Conditions!$B:$AI,$C11,FALSE)</f>
        <v>200</v>
      </c>
      <c r="T11" s="83">
        <f>VLOOKUP(T$3,Conditions!$B:$AI,$C11,FALSE)</f>
        <v>200</v>
      </c>
      <c r="U11" s="83">
        <f>VLOOKUP(U$3,Conditions!$B:$AI,$C11,FALSE)</f>
        <v>200</v>
      </c>
      <c r="V11" s="83">
        <f>VLOOKUP(V$3,Conditions!$B:$AI,$C11,FALSE)</f>
        <v>200</v>
      </c>
      <c r="W11" s="83">
        <f>VLOOKUP(W$3,Conditions!$B:$AI,$C11,FALSE)</f>
        <v>200</v>
      </c>
      <c r="X11" s="83">
        <f>VLOOKUP(X$3,Conditions!$B:$AI,$C11,FALSE)</f>
        <v>200</v>
      </c>
      <c r="Y11" s="83">
        <f>VLOOKUP(Y$3,Conditions!$B:$AI,$C11,FALSE)</f>
        <v>200</v>
      </c>
      <c r="Z11" s="83">
        <f>VLOOKUP(Z$3,Conditions!$B:$AI,$C11,FALSE)</f>
        <v>200</v>
      </c>
      <c r="AA11" s="83">
        <f>VLOOKUP(AA$3,Conditions!$B:$AI,$C11,FALSE)</f>
        <v>200</v>
      </c>
      <c r="AB11" s="83">
        <f>VLOOKUP(AB$3,Conditions!$B:$AI,$C11,FALSE)</f>
        <v>200</v>
      </c>
      <c r="AC11" s="83">
        <f>VLOOKUP(AC$3,Conditions!$B:$AI,$C11,FALSE)</f>
        <v>200</v>
      </c>
      <c r="AD11" s="83">
        <f>VLOOKUP(AD$3,Conditions!$B:$AI,$C11,FALSE)</f>
        <v>200</v>
      </c>
      <c r="AE11" s="83">
        <f>VLOOKUP(AE$3,Conditions!$B:$AI,$C11,FALSE)</f>
        <v>200</v>
      </c>
      <c r="AF11" s="83">
        <f>VLOOKUP(AF$3,Conditions!$B:$AI,$C11,FALSE)</f>
        <v>200</v>
      </c>
      <c r="AG11" s="83">
        <f>VLOOKUP(AG$3,Conditions!$B:$AI,$C11,FALSE)</f>
        <v>200</v>
      </c>
      <c r="AH11" s="83">
        <f>VLOOKUP(AH$3,Conditions!$B:$AI,$C11,FALSE)</f>
        <v>200</v>
      </c>
      <c r="AI11" s="83">
        <f>VLOOKUP(AI$3,Conditions!$B:$AI,$C11,FALSE)</f>
        <v>200</v>
      </c>
      <c r="AJ11" s="83">
        <f>VLOOKUP(AJ$3,Conditions!$B:$AI,$C11,FALSE)</f>
        <v>200</v>
      </c>
      <c r="AK11" s="83">
        <f>VLOOKUP(AK$3,Conditions!$B:$AI,$C11,FALSE)</f>
        <v>200</v>
      </c>
      <c r="AL11" s="83">
        <f>VLOOKUP(AL$3,Conditions!$B:$AI,$C11,FALSE)</f>
        <v>200</v>
      </c>
      <c r="AM11" s="83">
        <f>VLOOKUP(AM$3,Conditions!$B:$AI,$C11,FALSE)</f>
        <v>200</v>
      </c>
      <c r="AN11" s="83">
        <f>VLOOKUP(AN$3,Conditions!$B:$AI,$C11,FALSE)</f>
        <v>200</v>
      </c>
      <c r="AO11" s="83">
        <f>VLOOKUP(AO$3,Conditions!$B:$AI,$C11,FALSE)</f>
        <v>200</v>
      </c>
      <c r="AP11" s="83">
        <f>VLOOKUP(AP$3,Conditions!$B:$AI,$C11,FALSE)</f>
        <v>200</v>
      </c>
      <c r="AQ11" s="83">
        <f>VLOOKUP(AQ$3,Conditions!$B:$AI,$C11,FALSE)</f>
        <v>200</v>
      </c>
      <c r="AR11" s="83">
        <f>VLOOKUP(AR$3,Conditions!$B:$AI,$C11,FALSE)</f>
        <v>200</v>
      </c>
      <c r="AS11" s="83">
        <f>VLOOKUP(AS$3,Conditions!$B:$AI,$C11,FALSE)</f>
        <v>200</v>
      </c>
      <c r="AT11" s="83">
        <f>VLOOKUP(AT$3,Conditions!$B:$AI,$C11,FALSE)</f>
        <v>200</v>
      </c>
      <c r="AU11" s="83">
        <f>VLOOKUP(AU$3,Conditions!$B:$AI,$C11,FALSE)</f>
        <v>200</v>
      </c>
      <c r="AV11" s="83">
        <f>VLOOKUP(AV$3,Conditions!$B:$AI,$C11,FALSE)</f>
        <v>200</v>
      </c>
      <c r="AW11" s="83">
        <f>VLOOKUP(AW$3,Conditions!$B:$AI,$C11,FALSE)</f>
        <v>200</v>
      </c>
      <c r="AX11" s="83">
        <f>VLOOKUP(AX$3,Conditions!$B:$AI,$C11,FALSE)</f>
        <v>200</v>
      </c>
      <c r="AY11" s="83">
        <f>VLOOKUP(AY$3,Conditions!$B:$AI,$C11,FALSE)</f>
        <v>200</v>
      </c>
      <c r="AZ11" s="83">
        <f>VLOOKUP(AZ$3,Conditions!$B:$AI,$C11,FALSE)</f>
        <v>200</v>
      </c>
      <c r="BA11" s="83">
        <f>VLOOKUP(BA$3,Conditions!$B:$AI,$C11,FALSE)</f>
        <v>200</v>
      </c>
      <c r="BB11" s="83">
        <f>VLOOKUP(BB$3,Conditions!$B:$AI,$C11,FALSE)</f>
        <v>200</v>
      </c>
      <c r="BC11" s="83">
        <f>VLOOKUP(BC$3,Conditions!$B:$AI,$C11,FALSE)</f>
        <v>200</v>
      </c>
      <c r="BD11" s="83">
        <f>VLOOKUP(BD$3,Conditions!$B:$AI,$C11,FALSE)</f>
        <v>200</v>
      </c>
      <c r="BE11" s="83">
        <f>VLOOKUP(BE$3,Conditions!$B:$AI,$C11,FALSE)</f>
        <v>200</v>
      </c>
      <c r="BF11" s="83">
        <f>VLOOKUP(BF$3,Conditions!$B:$AI,$C11,FALSE)</f>
        <v>200</v>
      </c>
      <c r="BG11" s="83">
        <f>VLOOKUP(BG$3,Conditions!$B:$AI,$C11,FALSE)</f>
        <v>200</v>
      </c>
      <c r="BH11" s="83">
        <f>VLOOKUP(BH$3,Conditions!$B:$AI,$C11,FALSE)</f>
        <v>200</v>
      </c>
      <c r="BI11" s="83">
        <f>VLOOKUP(BI$3,Conditions!$B:$AI,$C11,FALSE)</f>
        <v>200</v>
      </c>
      <c r="BJ11" s="83">
        <f>VLOOKUP(BJ$3,Conditions!$B:$AI,$C11,FALSE)</f>
        <v>200</v>
      </c>
      <c r="BK11" s="83">
        <f>VLOOKUP(BK$3,Conditions!$B:$AI,$C11,FALSE)</f>
        <v>200</v>
      </c>
      <c r="BL11" s="83">
        <f>VLOOKUP(BL$3,Conditions!$B:$AI,$C11,FALSE)</f>
        <v>200</v>
      </c>
      <c r="BM11" s="83">
        <f>VLOOKUP(BM$3,Conditions!$B:$AI,$C11,FALSE)</f>
        <v>200</v>
      </c>
      <c r="BN11" s="83">
        <f>VLOOKUP(BN$3,Conditions!$B:$AI,$C11,FALSE)</f>
        <v>200</v>
      </c>
      <c r="BO11" s="83">
        <f>VLOOKUP(BO$3,Conditions!$B:$AI,$C11,FALSE)</f>
        <v>200</v>
      </c>
      <c r="BP11" s="83">
        <f>VLOOKUP(BP$3,Conditions!$B:$AI,$C11,FALSE)</f>
        <v>200</v>
      </c>
      <c r="BQ11" s="83">
        <f>VLOOKUP(BQ$3,Conditions!$B:$AI,$C11,FALSE)</f>
        <v>200</v>
      </c>
      <c r="BR11" s="83">
        <f>VLOOKUP(BR$3,Conditions!$B:$AI,$C11,FALSE)</f>
        <v>200</v>
      </c>
      <c r="BS11" s="83">
        <f>VLOOKUP(BS$3,Conditions!$B:$AI,$C11,FALSE)</f>
        <v>200</v>
      </c>
      <c r="BT11" s="83">
        <f>VLOOKUP(BT$3,Conditions!$B:$AI,$C11,FALSE)</f>
        <v>200</v>
      </c>
      <c r="BU11" s="83">
        <f>VLOOKUP(BU$3,Conditions!$B:$AI,$C11,FALSE)</f>
        <v>200</v>
      </c>
      <c r="BV11" s="83">
        <f>VLOOKUP(BV$3,Conditions!$B:$AI,$C11,FALSE)</f>
        <v>200</v>
      </c>
      <c r="BW11" s="83">
        <f>VLOOKUP(BW$3,Conditions!$B:$AI,$C11,FALSE)</f>
        <v>200</v>
      </c>
      <c r="BX11" s="83">
        <f>VLOOKUP(BX$3,Conditions!$B:$AI,$C11,FALSE)</f>
        <v>200</v>
      </c>
      <c r="BY11" s="83">
        <f>VLOOKUP(BY$3,Conditions!$B:$AI,$C11,FALSE)</f>
        <v>200</v>
      </c>
      <c r="BZ11" s="83">
        <f>VLOOKUP(BZ$3,Conditions!$B:$AI,$C11,FALSE)</f>
        <v>200</v>
      </c>
      <c r="CB11" s="56" t="str">
        <f t="shared" si="9"/>
        <v>Temp</v>
      </c>
      <c r="CC11" s="83">
        <f>VLOOKUP(CC$6,Conditions!$B:$AI,$C11,FALSE)</f>
        <v>204</v>
      </c>
      <c r="CD11" s="83">
        <f>VLOOKUP(CD$6,Conditions!$B:$AI,$C11,FALSE)</f>
        <v>200</v>
      </c>
      <c r="CE11" s="83">
        <f>VLOOKUP(CE$6,Conditions!$B:$AI,$C11,FALSE)</f>
        <v>202</v>
      </c>
      <c r="CF11" s="83">
        <f>VLOOKUP(CF$6,Conditions!$B:$AI,$C11,FALSE)</f>
        <v>200</v>
      </c>
      <c r="CG11" s="83">
        <f>VLOOKUP(CG$6,Conditions!$B:$AI,$C11,FALSE)</f>
        <v>200</v>
      </c>
      <c r="CH11" s="83">
        <f>VLOOKUP(CH$6,Conditions!$B:$AI,$C11,FALSE)</f>
        <v>200</v>
      </c>
      <c r="CI11" s="83">
        <f>VLOOKUP(CI$6,Conditions!$B:$AI,$C11,FALSE)</f>
        <v>200</v>
      </c>
      <c r="CJ11" s="83">
        <f>VLOOKUP(CJ$6,Conditions!$B:$AI,$C11,FALSE)</f>
        <v>200</v>
      </c>
      <c r="CK11" s="83">
        <f>VLOOKUP(CK$6,Conditions!$B:$AI,$C11,FALSE)</f>
        <v>200</v>
      </c>
      <c r="CL11" s="83">
        <f>VLOOKUP(CL$6,Conditions!$B:$AI,$C11,FALSE)</f>
        <v>200</v>
      </c>
      <c r="CM11" s="83">
        <f>VLOOKUP(CM$6,Conditions!$B:$AI,$C11,FALSE)</f>
        <v>200</v>
      </c>
      <c r="CN11" s="83">
        <f>VLOOKUP(CN$6,Conditions!$B:$AI,$C11,FALSE)</f>
        <v>200</v>
      </c>
      <c r="CO11" s="83">
        <f>VLOOKUP(CO$6,Conditions!$B:$AI,$C11,FALSE)</f>
        <v>200</v>
      </c>
      <c r="CP11" s="83">
        <f>VLOOKUP(CP$6,Conditions!$B:$AI,$C11,FALSE)</f>
        <v>200</v>
      </c>
      <c r="CQ11" s="83">
        <f>VLOOKUP(CQ$6,Conditions!$B:$AI,$C11,FALSE)</f>
        <v>200</v>
      </c>
      <c r="CR11" s="83"/>
      <c r="CS11" s="83"/>
      <c r="CT11" s="83"/>
      <c r="CU11" s="83"/>
    </row>
    <row r="12" spans="1:99" s="56" customFormat="1" ht="15.75" x14ac:dyDescent="0.25">
      <c r="B12" s="117" t="s">
        <v>82</v>
      </c>
      <c r="C12" s="61">
        <v>7</v>
      </c>
      <c r="D12" s="83">
        <f>VLOOKUP(D$3,Conditions!$B:$AI,$C12,FALSE)</f>
        <v>43.5</v>
      </c>
      <c r="E12" s="83">
        <f>VLOOKUP(E$3,Conditions!$B:$AI,$C12,FALSE)</f>
        <v>43.5</v>
      </c>
      <c r="F12" s="83">
        <f>VLOOKUP(F$3,Conditions!$B:$AI,$C12,FALSE)</f>
        <v>43.5</v>
      </c>
      <c r="G12" s="83">
        <f>VLOOKUP(G$3,Conditions!$B:$AI,$C12,FALSE)</f>
        <v>43.5</v>
      </c>
      <c r="H12" s="83">
        <f>VLOOKUP(H$3,Conditions!$B:$AI,$C12,FALSE)</f>
        <v>43.5</v>
      </c>
      <c r="I12" s="83">
        <f>VLOOKUP(I$3,Conditions!$B:$AI,$C12,FALSE)</f>
        <v>40</v>
      </c>
      <c r="J12" s="83">
        <f>VLOOKUP(J$3,Conditions!$B:$AI,$C12,FALSE)</f>
        <v>40</v>
      </c>
      <c r="K12" s="83">
        <f>VLOOKUP(K$3,Conditions!$B:$AI,$C12,FALSE)</f>
        <v>40</v>
      </c>
      <c r="L12" s="83">
        <f>VLOOKUP(L$3,Conditions!$B:$AI,$C12,FALSE)</f>
        <v>40</v>
      </c>
      <c r="M12" s="83">
        <f>VLOOKUP(M$3,Conditions!$B:$AI,$C12,FALSE)</f>
        <v>40</v>
      </c>
      <c r="N12" s="83">
        <f>VLOOKUP(N$3,Conditions!$B:$AI,$C12,FALSE)</f>
        <v>42</v>
      </c>
      <c r="O12" s="83">
        <f>VLOOKUP(O$3,Conditions!$B:$AI,$C12,FALSE)</f>
        <v>42</v>
      </c>
      <c r="P12" s="83">
        <f>VLOOKUP(P$3,Conditions!$B:$AI,$C12,FALSE)</f>
        <v>42</v>
      </c>
      <c r="Q12" s="83">
        <f>VLOOKUP(Q$3,Conditions!$B:$AI,$C12,FALSE)</f>
        <v>42</v>
      </c>
      <c r="R12" s="83">
        <f>VLOOKUP(R$3,Conditions!$B:$AI,$C12,FALSE)</f>
        <v>42</v>
      </c>
      <c r="S12" s="83">
        <f>VLOOKUP(S$3,Conditions!$B:$AI,$C12,FALSE)</f>
        <v>40.5</v>
      </c>
      <c r="T12" s="83">
        <f>VLOOKUP(T$3,Conditions!$B:$AI,$C12,FALSE)</f>
        <v>40.5</v>
      </c>
      <c r="U12" s="83">
        <f>VLOOKUP(U$3,Conditions!$B:$AI,$C12,FALSE)</f>
        <v>40.5</v>
      </c>
      <c r="V12" s="83">
        <f>VLOOKUP(V$3,Conditions!$B:$AI,$C12,FALSE)</f>
        <v>40.5</v>
      </c>
      <c r="W12" s="83">
        <f>VLOOKUP(W$3,Conditions!$B:$AI,$C12,FALSE)</f>
        <v>40.5</v>
      </c>
      <c r="X12" s="83">
        <f>VLOOKUP(X$3,Conditions!$B:$AI,$C12,FALSE)</f>
        <v>48</v>
      </c>
      <c r="Y12" s="83">
        <f>VLOOKUP(Y$3,Conditions!$B:$AI,$C12,FALSE)</f>
        <v>48</v>
      </c>
      <c r="Z12" s="83">
        <f>VLOOKUP(Z$3,Conditions!$B:$AI,$C12,FALSE)</f>
        <v>48</v>
      </c>
      <c r="AA12" s="83">
        <f>VLOOKUP(AA$3,Conditions!$B:$AI,$C12,FALSE)</f>
        <v>48</v>
      </c>
      <c r="AB12" s="83">
        <f>VLOOKUP(AB$3,Conditions!$B:$AI,$C12,FALSE)</f>
        <v>48</v>
      </c>
      <c r="AC12" s="83">
        <f>VLOOKUP(AC$3,Conditions!$B:$AI,$C12,FALSE)</f>
        <v>44</v>
      </c>
      <c r="AD12" s="83">
        <f>VLOOKUP(AD$3,Conditions!$B:$AI,$C12,FALSE)</f>
        <v>44</v>
      </c>
      <c r="AE12" s="83">
        <f>VLOOKUP(AE$3,Conditions!$B:$AI,$C12,FALSE)</f>
        <v>44</v>
      </c>
      <c r="AF12" s="83">
        <f>VLOOKUP(AF$3,Conditions!$B:$AI,$C12,FALSE)</f>
        <v>44</v>
      </c>
      <c r="AG12" s="83">
        <f>VLOOKUP(AG$3,Conditions!$B:$AI,$C12,FALSE)</f>
        <v>44</v>
      </c>
      <c r="AH12" s="83">
        <f>VLOOKUP(AH$3,Conditions!$B:$AI,$C12,FALSE)</f>
        <v>45.5</v>
      </c>
      <c r="AI12" s="83">
        <f>VLOOKUP(AI$3,Conditions!$B:$AI,$C12,FALSE)</f>
        <v>45.5</v>
      </c>
      <c r="AJ12" s="83">
        <f>VLOOKUP(AJ$3,Conditions!$B:$AI,$C12,FALSE)</f>
        <v>45.5</v>
      </c>
      <c r="AK12" s="83">
        <f>VLOOKUP(AK$3,Conditions!$B:$AI,$C12,FALSE)</f>
        <v>45.5</v>
      </c>
      <c r="AL12" s="83">
        <f>VLOOKUP(AL$3,Conditions!$B:$AI,$C12,FALSE)</f>
        <v>45.5</v>
      </c>
      <c r="AM12" s="83">
        <f>VLOOKUP(AM$3,Conditions!$B:$AI,$C12,FALSE)</f>
        <v>46</v>
      </c>
      <c r="AN12" s="83">
        <f>VLOOKUP(AN$3,Conditions!$B:$AI,$C12,FALSE)</f>
        <v>46</v>
      </c>
      <c r="AO12" s="83">
        <f>VLOOKUP(AO$3,Conditions!$B:$AI,$C12,FALSE)</f>
        <v>46</v>
      </c>
      <c r="AP12" s="83">
        <f>VLOOKUP(AP$3,Conditions!$B:$AI,$C12,FALSE)</f>
        <v>46</v>
      </c>
      <c r="AQ12" s="83">
        <f>VLOOKUP(AQ$3,Conditions!$B:$AI,$C12,FALSE)</f>
        <v>46</v>
      </c>
      <c r="AR12" s="83">
        <f>VLOOKUP(AR$3,Conditions!$B:$AI,$C12,FALSE)</f>
        <v>42</v>
      </c>
      <c r="AS12" s="83">
        <f>VLOOKUP(AS$3,Conditions!$B:$AI,$C12,FALSE)</f>
        <v>42</v>
      </c>
      <c r="AT12" s="83">
        <f>VLOOKUP(AT$3,Conditions!$B:$AI,$C12,FALSE)</f>
        <v>42</v>
      </c>
      <c r="AU12" s="83">
        <f>VLOOKUP(AU$3,Conditions!$B:$AI,$C12,FALSE)</f>
        <v>42</v>
      </c>
      <c r="AV12" s="83">
        <f>VLOOKUP(AV$3,Conditions!$B:$AI,$C12,FALSE)</f>
        <v>42</v>
      </c>
      <c r="AW12" s="83">
        <f>VLOOKUP(AW$3,Conditions!$B:$AI,$C12,FALSE)</f>
        <v>40</v>
      </c>
      <c r="AX12" s="83">
        <f>VLOOKUP(AX$3,Conditions!$B:$AI,$C12,FALSE)</f>
        <v>40</v>
      </c>
      <c r="AY12" s="83">
        <f>VLOOKUP(AY$3,Conditions!$B:$AI,$C12,FALSE)</f>
        <v>40</v>
      </c>
      <c r="AZ12" s="83">
        <f>VLOOKUP(AZ$3,Conditions!$B:$AI,$C12,FALSE)</f>
        <v>40</v>
      </c>
      <c r="BA12" s="83">
        <f>VLOOKUP(BA$3,Conditions!$B:$AI,$C12,FALSE)</f>
        <v>40</v>
      </c>
      <c r="BB12" s="83">
        <f>VLOOKUP(BB$3,Conditions!$B:$AI,$C12,FALSE)</f>
        <v>41</v>
      </c>
      <c r="BC12" s="83">
        <f>VLOOKUP(BC$3,Conditions!$B:$AI,$C12,FALSE)</f>
        <v>41</v>
      </c>
      <c r="BD12" s="83">
        <f>VLOOKUP(BD$3,Conditions!$B:$AI,$C12,FALSE)</f>
        <v>41</v>
      </c>
      <c r="BE12" s="83">
        <f>VLOOKUP(BE$3,Conditions!$B:$AI,$C12,FALSE)</f>
        <v>41</v>
      </c>
      <c r="BF12" s="83">
        <f>VLOOKUP(BF$3,Conditions!$B:$AI,$C12,FALSE)</f>
        <v>41</v>
      </c>
      <c r="BG12" s="83">
        <f>VLOOKUP(BG$3,Conditions!$B:$AI,$C12,FALSE)</f>
        <v>41</v>
      </c>
      <c r="BH12" s="83">
        <f>VLOOKUP(BH$3,Conditions!$B:$AI,$C12,FALSE)</f>
        <v>41</v>
      </c>
      <c r="BI12" s="83">
        <f>VLOOKUP(BI$3,Conditions!$B:$AI,$C12,FALSE)</f>
        <v>41</v>
      </c>
      <c r="BJ12" s="83">
        <f>VLOOKUP(BJ$3,Conditions!$B:$AI,$C12,FALSE)</f>
        <v>41</v>
      </c>
      <c r="BK12" s="83">
        <f>VLOOKUP(BK$3,Conditions!$B:$AI,$C12,FALSE)</f>
        <v>41</v>
      </c>
      <c r="BL12" s="83">
        <f>VLOOKUP(BL$3,Conditions!$B:$AI,$C12,FALSE)</f>
        <v>42</v>
      </c>
      <c r="BM12" s="83">
        <f>VLOOKUP(BM$3,Conditions!$B:$AI,$C12,FALSE)</f>
        <v>42</v>
      </c>
      <c r="BN12" s="83">
        <f>VLOOKUP(BN$3,Conditions!$B:$AI,$C12,FALSE)</f>
        <v>42</v>
      </c>
      <c r="BO12" s="83">
        <f>VLOOKUP(BO$3,Conditions!$B:$AI,$C12,FALSE)</f>
        <v>42</v>
      </c>
      <c r="BP12" s="83">
        <f>VLOOKUP(BP$3,Conditions!$B:$AI,$C12,FALSE)</f>
        <v>42</v>
      </c>
      <c r="BQ12" s="83">
        <f>VLOOKUP(BQ$3,Conditions!$B:$AI,$C12,FALSE)</f>
        <v>0</v>
      </c>
      <c r="BR12" s="83">
        <f>VLOOKUP(BR$3,Conditions!$B:$AI,$C12,FALSE)</f>
        <v>0</v>
      </c>
      <c r="BS12" s="83">
        <f>VLOOKUP(BS$3,Conditions!$B:$AI,$C12,FALSE)</f>
        <v>0</v>
      </c>
      <c r="BT12" s="83">
        <f>VLOOKUP(BT$3,Conditions!$B:$AI,$C12,FALSE)</f>
        <v>0</v>
      </c>
      <c r="BU12" s="83">
        <f>VLOOKUP(BU$3,Conditions!$B:$AI,$C12,FALSE)</f>
        <v>0</v>
      </c>
      <c r="BV12" s="83">
        <f>VLOOKUP(BV$3,Conditions!$B:$AI,$C12,FALSE)</f>
        <v>40</v>
      </c>
      <c r="BW12" s="83">
        <f>VLOOKUP(BW$3,Conditions!$B:$AI,$C12,FALSE)</f>
        <v>40</v>
      </c>
      <c r="BX12" s="83">
        <f>VLOOKUP(BX$3,Conditions!$B:$AI,$C12,FALSE)</f>
        <v>40</v>
      </c>
      <c r="BY12" s="83">
        <f>VLOOKUP(BY$3,Conditions!$B:$AI,$C12,FALSE)</f>
        <v>40</v>
      </c>
      <c r="BZ12" s="83">
        <f>VLOOKUP(BZ$3,Conditions!$B:$AI,$C12,FALSE)</f>
        <v>40</v>
      </c>
      <c r="CB12" s="56" t="str">
        <f t="shared" si="9"/>
        <v>Pressure (H2)</v>
      </c>
      <c r="CC12" s="83">
        <f>VLOOKUP(CC$6,Conditions!$B:$AI,$C12,FALSE)</f>
        <v>43.5</v>
      </c>
      <c r="CD12" s="83">
        <f>VLOOKUP(CD$6,Conditions!$B:$AI,$C12,FALSE)</f>
        <v>40</v>
      </c>
      <c r="CE12" s="83">
        <f>VLOOKUP(CE$6,Conditions!$B:$AI,$C12,FALSE)</f>
        <v>42</v>
      </c>
      <c r="CF12" s="83">
        <f>VLOOKUP(CF$6,Conditions!$B:$AI,$C12,FALSE)</f>
        <v>40.5</v>
      </c>
      <c r="CG12" s="83">
        <f>VLOOKUP(CG$6,Conditions!$B:$AI,$C12,FALSE)</f>
        <v>48</v>
      </c>
      <c r="CH12" s="83">
        <f>VLOOKUP(CH$6,Conditions!$B:$AI,$C12,FALSE)</f>
        <v>44</v>
      </c>
      <c r="CI12" s="83">
        <f>VLOOKUP(CI$6,Conditions!$B:$AI,$C12,FALSE)</f>
        <v>45.5</v>
      </c>
      <c r="CJ12" s="83">
        <f>VLOOKUP(CJ$6,Conditions!$B:$AI,$C12,FALSE)</f>
        <v>46</v>
      </c>
      <c r="CK12" s="83">
        <f>VLOOKUP(CK$6,Conditions!$B:$AI,$C12,FALSE)</f>
        <v>42</v>
      </c>
      <c r="CL12" s="83">
        <f>VLOOKUP(CL$6,Conditions!$B:$AI,$C12,FALSE)</f>
        <v>40</v>
      </c>
      <c r="CM12" s="83">
        <f>VLOOKUP(CM$6,Conditions!$B:$AI,$C12,FALSE)</f>
        <v>41</v>
      </c>
      <c r="CN12" s="83">
        <f>VLOOKUP(CN$6,Conditions!$B:$AI,$C12,FALSE)</f>
        <v>41</v>
      </c>
      <c r="CO12" s="83">
        <f>VLOOKUP(CO$6,Conditions!$B:$AI,$C12,FALSE)</f>
        <v>42</v>
      </c>
      <c r="CP12" s="83">
        <f>VLOOKUP(CP$6,Conditions!$B:$AI,$C12,FALSE)</f>
        <v>0</v>
      </c>
      <c r="CQ12" s="83">
        <f>VLOOKUP(CQ$6,Conditions!$B:$AI,$C12,FALSE)</f>
        <v>40</v>
      </c>
      <c r="CR12" s="83"/>
      <c r="CS12" s="83"/>
      <c r="CT12" s="83"/>
      <c r="CU12" s="83"/>
    </row>
    <row r="13" spans="1:99" s="56" customFormat="1" ht="15.75" x14ac:dyDescent="0.25">
      <c r="B13" s="117" t="s">
        <v>81</v>
      </c>
      <c r="C13" s="61">
        <v>8</v>
      </c>
      <c r="D13" s="83" t="str">
        <f>VLOOKUP(D$3,Conditions!$B:$AI,$C13,FALSE)</f>
        <v>Glycerol</v>
      </c>
      <c r="E13" s="83" t="str">
        <f>VLOOKUP(E$3,Conditions!$B:$AI,$C13,FALSE)</f>
        <v>Glycerol</v>
      </c>
      <c r="F13" s="83" t="str">
        <f>VLOOKUP(F$3,Conditions!$B:$AI,$C13,FALSE)</f>
        <v>Glycerol</v>
      </c>
      <c r="G13" s="83" t="str">
        <f>VLOOKUP(G$3,Conditions!$B:$AI,$C13,FALSE)</f>
        <v>Glycerol</v>
      </c>
      <c r="H13" s="83" t="str">
        <f>VLOOKUP(H$3,Conditions!$B:$AI,$C13,FALSE)</f>
        <v>Glycerol</v>
      </c>
      <c r="I13" s="83" t="str">
        <f>VLOOKUP(I$3,Conditions!$B:$AI,$C13,FALSE)</f>
        <v>Glycerol</v>
      </c>
      <c r="J13" s="83" t="str">
        <f>VLOOKUP(J$3,Conditions!$B:$AI,$C13,FALSE)</f>
        <v>Glycerol</v>
      </c>
      <c r="K13" s="83" t="str">
        <f>VLOOKUP(K$3,Conditions!$B:$AI,$C13,FALSE)</f>
        <v>Glycerol</v>
      </c>
      <c r="L13" s="83" t="str">
        <f>VLOOKUP(L$3,Conditions!$B:$AI,$C13,FALSE)</f>
        <v>Glycerol</v>
      </c>
      <c r="M13" s="83" t="str">
        <f>VLOOKUP(M$3,Conditions!$B:$AI,$C13,FALSE)</f>
        <v>Glycerol</v>
      </c>
      <c r="N13" s="83" t="str">
        <f>VLOOKUP(N$3,Conditions!$B:$AI,$C13,FALSE)</f>
        <v>Glycerol</v>
      </c>
      <c r="O13" s="83" t="str">
        <f>VLOOKUP(O$3,Conditions!$B:$AI,$C13,FALSE)</f>
        <v>Glycerol</v>
      </c>
      <c r="P13" s="83" t="str">
        <f>VLOOKUP(P$3,Conditions!$B:$AI,$C13,FALSE)</f>
        <v>Glycerol</v>
      </c>
      <c r="Q13" s="83" t="str">
        <f>VLOOKUP(Q$3,Conditions!$B:$AI,$C13,FALSE)</f>
        <v>Glycerol</v>
      </c>
      <c r="R13" s="83" t="str">
        <f>VLOOKUP(R$3,Conditions!$B:$AI,$C13,FALSE)</f>
        <v>Glycerol</v>
      </c>
      <c r="S13" s="83" t="str">
        <f>VLOOKUP(S$3,Conditions!$B:$AI,$C13,FALSE)</f>
        <v>Glycerol</v>
      </c>
      <c r="T13" s="83" t="str">
        <f>VLOOKUP(T$3,Conditions!$B:$AI,$C13,FALSE)</f>
        <v>Glycerol</v>
      </c>
      <c r="U13" s="83" t="str">
        <f>VLOOKUP(U$3,Conditions!$B:$AI,$C13,FALSE)</f>
        <v>Glycerol</v>
      </c>
      <c r="V13" s="83" t="str">
        <f>VLOOKUP(V$3,Conditions!$B:$AI,$C13,FALSE)</f>
        <v>Glycerol</v>
      </c>
      <c r="W13" s="83" t="str">
        <f>VLOOKUP(W$3,Conditions!$B:$AI,$C13,FALSE)</f>
        <v>Glycerol</v>
      </c>
      <c r="X13" s="83" t="str">
        <f>VLOOKUP(X$3,Conditions!$B:$AI,$C13,FALSE)</f>
        <v>Glycerol</v>
      </c>
      <c r="Y13" s="83" t="str">
        <f>VLOOKUP(Y$3,Conditions!$B:$AI,$C13,FALSE)</f>
        <v>Glycerol</v>
      </c>
      <c r="Z13" s="83" t="str">
        <f>VLOOKUP(Z$3,Conditions!$B:$AI,$C13,FALSE)</f>
        <v>Glycerol</v>
      </c>
      <c r="AA13" s="83" t="str">
        <f>VLOOKUP(AA$3,Conditions!$B:$AI,$C13,FALSE)</f>
        <v>Glycerol</v>
      </c>
      <c r="AB13" s="83" t="str">
        <f>VLOOKUP(AB$3,Conditions!$B:$AI,$C13,FALSE)</f>
        <v>Glycerol</v>
      </c>
      <c r="AC13" s="83" t="str">
        <f>VLOOKUP(AC$3,Conditions!$B:$AI,$C13,FALSE)</f>
        <v>Glycerol</v>
      </c>
      <c r="AD13" s="83" t="str">
        <f>VLOOKUP(AD$3,Conditions!$B:$AI,$C13,FALSE)</f>
        <v>Glycerol</v>
      </c>
      <c r="AE13" s="83" t="str">
        <f>VLOOKUP(AE$3,Conditions!$B:$AI,$C13,FALSE)</f>
        <v>Glycerol</v>
      </c>
      <c r="AF13" s="83" t="str">
        <f>VLOOKUP(AF$3,Conditions!$B:$AI,$C13,FALSE)</f>
        <v>Glycerol</v>
      </c>
      <c r="AG13" s="83" t="str">
        <f>VLOOKUP(AG$3,Conditions!$B:$AI,$C13,FALSE)</f>
        <v>Glycerol</v>
      </c>
      <c r="AH13" s="83" t="str">
        <f>VLOOKUP(AH$3,Conditions!$B:$AI,$C13,FALSE)</f>
        <v>Glycerol</v>
      </c>
      <c r="AI13" s="83" t="str">
        <f>VLOOKUP(AI$3,Conditions!$B:$AI,$C13,FALSE)</f>
        <v>Glycerol</v>
      </c>
      <c r="AJ13" s="83" t="str">
        <f>VLOOKUP(AJ$3,Conditions!$B:$AI,$C13,FALSE)</f>
        <v>Glycerol</v>
      </c>
      <c r="AK13" s="83" t="str">
        <f>VLOOKUP(AK$3,Conditions!$B:$AI,$C13,FALSE)</f>
        <v>Glycerol</v>
      </c>
      <c r="AL13" s="83" t="str">
        <f>VLOOKUP(AL$3,Conditions!$B:$AI,$C13,FALSE)</f>
        <v>Glycerol</v>
      </c>
      <c r="AM13" s="83" t="str">
        <f>VLOOKUP(AM$3,Conditions!$B:$AI,$C13,FALSE)</f>
        <v>Glycerol</v>
      </c>
      <c r="AN13" s="83" t="str">
        <f>VLOOKUP(AN$3,Conditions!$B:$AI,$C13,FALSE)</f>
        <v>Glycerol</v>
      </c>
      <c r="AO13" s="83" t="str">
        <f>VLOOKUP(AO$3,Conditions!$B:$AI,$C13,FALSE)</f>
        <v>Glycerol</v>
      </c>
      <c r="AP13" s="83" t="str">
        <f>VLOOKUP(AP$3,Conditions!$B:$AI,$C13,FALSE)</f>
        <v>Glycerol</v>
      </c>
      <c r="AQ13" s="83" t="str">
        <f>VLOOKUP(AQ$3,Conditions!$B:$AI,$C13,FALSE)</f>
        <v>Glycerol</v>
      </c>
      <c r="AR13" s="83" t="str">
        <f>VLOOKUP(AR$3,Conditions!$B:$AI,$C13,FALSE)</f>
        <v>Glycerol</v>
      </c>
      <c r="AS13" s="83" t="str">
        <f>VLOOKUP(AS$3,Conditions!$B:$AI,$C13,FALSE)</f>
        <v>Glycerol</v>
      </c>
      <c r="AT13" s="83" t="str">
        <f>VLOOKUP(AT$3,Conditions!$B:$AI,$C13,FALSE)</f>
        <v>Glycerol</v>
      </c>
      <c r="AU13" s="83" t="str">
        <f>VLOOKUP(AU$3,Conditions!$B:$AI,$C13,FALSE)</f>
        <v>Glycerol</v>
      </c>
      <c r="AV13" s="83" t="str">
        <f>VLOOKUP(AV$3,Conditions!$B:$AI,$C13,FALSE)</f>
        <v>Glycerol</v>
      </c>
      <c r="AW13" s="83" t="str">
        <f>VLOOKUP(AW$3,Conditions!$B:$AI,$C13,FALSE)</f>
        <v>Glycerol</v>
      </c>
      <c r="AX13" s="83" t="str">
        <f>VLOOKUP(AX$3,Conditions!$B:$AI,$C13,FALSE)</f>
        <v>Glycerol</v>
      </c>
      <c r="AY13" s="83" t="str">
        <f>VLOOKUP(AY$3,Conditions!$B:$AI,$C13,FALSE)</f>
        <v>Glycerol</v>
      </c>
      <c r="AZ13" s="83" t="str">
        <f>VLOOKUP(AZ$3,Conditions!$B:$AI,$C13,FALSE)</f>
        <v>Glycerol</v>
      </c>
      <c r="BA13" s="83" t="str">
        <f>VLOOKUP(BA$3,Conditions!$B:$AI,$C13,FALSE)</f>
        <v>Glycerol</v>
      </c>
      <c r="BB13" s="83" t="str">
        <f>VLOOKUP(BB$3,Conditions!$B:$AI,$C13,FALSE)</f>
        <v>Glycerol</v>
      </c>
      <c r="BC13" s="83" t="str">
        <f>VLOOKUP(BC$3,Conditions!$B:$AI,$C13,FALSE)</f>
        <v>Glycerol</v>
      </c>
      <c r="BD13" s="83" t="str">
        <f>VLOOKUP(BD$3,Conditions!$B:$AI,$C13,FALSE)</f>
        <v>Glycerol</v>
      </c>
      <c r="BE13" s="83" t="str">
        <f>VLOOKUP(BE$3,Conditions!$B:$AI,$C13,FALSE)</f>
        <v>Glycerol</v>
      </c>
      <c r="BF13" s="83" t="str">
        <f>VLOOKUP(BF$3,Conditions!$B:$AI,$C13,FALSE)</f>
        <v>Glycerol</v>
      </c>
      <c r="BG13" s="83" t="str">
        <f>VLOOKUP(BG$3,Conditions!$B:$AI,$C13,FALSE)</f>
        <v>Glycerol</v>
      </c>
      <c r="BH13" s="83" t="str">
        <f>VLOOKUP(BH$3,Conditions!$B:$AI,$C13,FALSE)</f>
        <v>Glycerol</v>
      </c>
      <c r="BI13" s="83" t="str">
        <f>VLOOKUP(BI$3,Conditions!$B:$AI,$C13,FALSE)</f>
        <v>Glycerol</v>
      </c>
      <c r="BJ13" s="83" t="str">
        <f>VLOOKUP(BJ$3,Conditions!$B:$AI,$C13,FALSE)</f>
        <v>Glycerol</v>
      </c>
      <c r="BK13" s="83" t="str">
        <f>VLOOKUP(BK$3,Conditions!$B:$AI,$C13,FALSE)</f>
        <v>Glycerol</v>
      </c>
      <c r="BL13" s="83" t="str">
        <f>VLOOKUP(BL$3,Conditions!$B:$AI,$C13,FALSE)</f>
        <v>Glycerol</v>
      </c>
      <c r="BM13" s="83" t="str">
        <f>VLOOKUP(BM$3,Conditions!$B:$AI,$C13,FALSE)</f>
        <v>Glycerol</v>
      </c>
      <c r="BN13" s="83" t="str">
        <f>VLOOKUP(BN$3,Conditions!$B:$AI,$C13,FALSE)</f>
        <v>Glycerol</v>
      </c>
      <c r="BO13" s="83" t="str">
        <f>VLOOKUP(BO$3,Conditions!$B:$AI,$C13,FALSE)</f>
        <v>Glycerol</v>
      </c>
      <c r="BP13" s="83" t="str">
        <f>VLOOKUP(BP$3,Conditions!$B:$AI,$C13,FALSE)</f>
        <v>Glycerol</v>
      </c>
      <c r="BQ13" s="83" t="str">
        <f>VLOOKUP(BQ$3,Conditions!$B:$AI,$C13,FALSE)</f>
        <v>Glycerol</v>
      </c>
      <c r="BR13" s="83" t="str">
        <f>VLOOKUP(BR$3,Conditions!$B:$AI,$C13,FALSE)</f>
        <v>Glycerol</v>
      </c>
      <c r="BS13" s="83" t="str">
        <f>VLOOKUP(BS$3,Conditions!$B:$AI,$C13,FALSE)</f>
        <v>Glycerol</v>
      </c>
      <c r="BT13" s="83" t="str">
        <f>VLOOKUP(BT$3,Conditions!$B:$AI,$C13,FALSE)</f>
        <v>Glycerol</v>
      </c>
      <c r="BU13" s="83" t="str">
        <f>VLOOKUP(BU$3,Conditions!$B:$AI,$C13,FALSE)</f>
        <v>Glycerol</v>
      </c>
      <c r="BV13" s="83" t="str">
        <f>VLOOKUP(BV$3,Conditions!$B:$AI,$C13,FALSE)</f>
        <v>Glycerol</v>
      </c>
      <c r="BW13" s="83" t="str">
        <f>VLOOKUP(BW$3,Conditions!$B:$AI,$C13,FALSE)</f>
        <v>Glycerol</v>
      </c>
      <c r="BX13" s="83" t="str">
        <f>VLOOKUP(BX$3,Conditions!$B:$AI,$C13,FALSE)</f>
        <v>Glycerol</v>
      </c>
      <c r="BY13" s="83" t="str">
        <f>VLOOKUP(BY$3,Conditions!$B:$AI,$C13,FALSE)</f>
        <v>Glycerol</v>
      </c>
      <c r="BZ13" s="83" t="str">
        <f>VLOOKUP(BZ$3,Conditions!$B:$AI,$C13,FALSE)</f>
        <v>Glycerol</v>
      </c>
      <c r="CB13" s="56" t="str">
        <f t="shared" si="9"/>
        <v>Reagent</v>
      </c>
      <c r="CC13" s="83" t="str">
        <f>VLOOKUP(CC$6,Conditions!$B:$AI,$C13,FALSE)</f>
        <v>Glycerol</v>
      </c>
      <c r="CD13" s="83" t="str">
        <f>VLOOKUP(CD$6,Conditions!$B:$AI,$C13,FALSE)</f>
        <v>Glycerol</v>
      </c>
      <c r="CE13" s="83" t="str">
        <f>VLOOKUP(CE$6,Conditions!$B:$AI,$C13,FALSE)</f>
        <v>Glycerol</v>
      </c>
      <c r="CF13" s="83" t="str">
        <f>VLOOKUP(CF$6,Conditions!$B:$AI,$C13,FALSE)</f>
        <v>Glycerol</v>
      </c>
      <c r="CG13" s="83" t="str">
        <f>VLOOKUP(CG$6,Conditions!$B:$AI,$C13,FALSE)</f>
        <v>Glycerol</v>
      </c>
      <c r="CH13" s="83" t="str">
        <f>VLOOKUP(CH$6,Conditions!$B:$AI,$C13,FALSE)</f>
        <v>Glycerol</v>
      </c>
      <c r="CI13" s="83" t="str">
        <f>VLOOKUP(CI$6,Conditions!$B:$AI,$C13,FALSE)</f>
        <v>Glycerol</v>
      </c>
      <c r="CJ13" s="83" t="str">
        <f>VLOOKUP(CJ$6,Conditions!$B:$AI,$C13,FALSE)</f>
        <v>Glycerol</v>
      </c>
      <c r="CK13" s="83" t="str">
        <f>VLOOKUP(CK$6,Conditions!$B:$AI,$C13,FALSE)</f>
        <v>Glycerol</v>
      </c>
      <c r="CL13" s="83" t="str">
        <f>VLOOKUP(CL$6,Conditions!$B:$AI,$C13,FALSE)</f>
        <v>Glycerol</v>
      </c>
      <c r="CM13" s="83" t="str">
        <f>VLOOKUP(CM$6,Conditions!$B:$AI,$C13,FALSE)</f>
        <v>Glycerol</v>
      </c>
      <c r="CN13" s="83" t="str">
        <f>VLOOKUP(CN$6,Conditions!$B:$AI,$C13,FALSE)</f>
        <v>Glycerol</v>
      </c>
      <c r="CO13" s="83" t="str">
        <f>VLOOKUP(CO$6,Conditions!$B:$AI,$C13,FALSE)</f>
        <v>Glycerol</v>
      </c>
      <c r="CP13" s="83" t="str">
        <f>VLOOKUP(CP$6,Conditions!$B:$AI,$C13,FALSE)</f>
        <v>Glycerol</v>
      </c>
      <c r="CQ13" s="83" t="str">
        <f>VLOOKUP(CQ$6,Conditions!$B:$AI,$C13,FALSE)</f>
        <v>Glycerol</v>
      </c>
      <c r="CR13" s="83"/>
      <c r="CS13" s="83"/>
      <c r="CT13" s="83"/>
      <c r="CU13" s="83"/>
    </row>
    <row r="14" spans="1:99" s="56" customFormat="1" ht="15.75" x14ac:dyDescent="0.25">
      <c r="B14" s="117" t="s">
        <v>0</v>
      </c>
      <c r="C14" s="61">
        <v>9</v>
      </c>
      <c r="D14" s="83">
        <f>VLOOKUP(D$3,Conditions!$B:$AI,$C14,FALSE)</f>
        <v>5.1200000000000002E-2</v>
      </c>
      <c r="E14" s="83">
        <f>VLOOKUP(E$3,Conditions!$B:$AI,$C14,FALSE)</f>
        <v>5.1200000000000002E-2</v>
      </c>
      <c r="F14" s="83">
        <f>VLOOKUP(F$3,Conditions!$B:$AI,$C14,FALSE)</f>
        <v>5.1200000000000002E-2</v>
      </c>
      <c r="G14" s="83">
        <f>VLOOKUP(G$3,Conditions!$B:$AI,$C14,FALSE)</f>
        <v>5.1200000000000002E-2</v>
      </c>
      <c r="H14" s="83">
        <f>VLOOKUP(H$3,Conditions!$B:$AI,$C14,FALSE)</f>
        <v>5.1200000000000002E-2</v>
      </c>
      <c r="I14" s="83">
        <f>VLOOKUP(I$3,Conditions!$B:$AI,$C14,FALSE)</f>
        <v>5.0599999999999999E-2</v>
      </c>
      <c r="J14" s="83">
        <f>VLOOKUP(J$3,Conditions!$B:$AI,$C14,FALSE)</f>
        <v>5.0599999999999999E-2</v>
      </c>
      <c r="K14" s="83">
        <f>VLOOKUP(K$3,Conditions!$B:$AI,$C14,FALSE)</f>
        <v>5.0599999999999999E-2</v>
      </c>
      <c r="L14" s="83">
        <f>VLOOKUP(L$3,Conditions!$B:$AI,$C14,FALSE)</f>
        <v>5.0599999999999999E-2</v>
      </c>
      <c r="M14" s="83">
        <f>VLOOKUP(M$3,Conditions!$B:$AI,$C14,FALSE)</f>
        <v>5.0599999999999999E-2</v>
      </c>
      <c r="N14" s="83">
        <f>VLOOKUP(N$3,Conditions!$B:$AI,$C14,FALSE)</f>
        <v>4.9930000000000002E-2</v>
      </c>
      <c r="O14" s="83">
        <f>VLOOKUP(O$3,Conditions!$B:$AI,$C14,FALSE)</f>
        <v>4.9930000000000002E-2</v>
      </c>
      <c r="P14" s="83">
        <f>VLOOKUP(P$3,Conditions!$B:$AI,$C14,FALSE)</f>
        <v>4.9930000000000002E-2</v>
      </c>
      <c r="Q14" s="83">
        <f>VLOOKUP(Q$3,Conditions!$B:$AI,$C14,FALSE)</f>
        <v>4.9930000000000002E-2</v>
      </c>
      <c r="R14" s="83">
        <f>VLOOKUP(R$3,Conditions!$B:$AI,$C14,FALSE)</f>
        <v>4.9930000000000002E-2</v>
      </c>
      <c r="S14" s="83">
        <f>VLOOKUP(S$3,Conditions!$B:$AI,$C14,FALSE)</f>
        <v>5.0250000000000003E-2</v>
      </c>
      <c r="T14" s="83">
        <f>VLOOKUP(T$3,Conditions!$B:$AI,$C14,FALSE)</f>
        <v>5.0250000000000003E-2</v>
      </c>
      <c r="U14" s="83">
        <f>VLOOKUP(U$3,Conditions!$B:$AI,$C14,FALSE)</f>
        <v>5.0250000000000003E-2</v>
      </c>
      <c r="V14" s="83">
        <f>VLOOKUP(V$3,Conditions!$B:$AI,$C14,FALSE)</f>
        <v>5.0250000000000003E-2</v>
      </c>
      <c r="W14" s="83">
        <f>VLOOKUP(W$3,Conditions!$B:$AI,$C14,FALSE)</f>
        <v>5.0250000000000003E-2</v>
      </c>
      <c r="X14" s="83">
        <f>VLOOKUP(X$3,Conditions!$B:$AI,$C14,FALSE)</f>
        <v>5.0520000000000002E-2</v>
      </c>
      <c r="Y14" s="83">
        <f>VLOOKUP(Y$3,Conditions!$B:$AI,$C14,FALSE)</f>
        <v>5.0520000000000002E-2</v>
      </c>
      <c r="Z14" s="83">
        <f>VLOOKUP(Z$3,Conditions!$B:$AI,$C14,FALSE)</f>
        <v>5.0520000000000002E-2</v>
      </c>
      <c r="AA14" s="83">
        <f>VLOOKUP(AA$3,Conditions!$B:$AI,$C14,FALSE)</f>
        <v>5.0520000000000002E-2</v>
      </c>
      <c r="AB14" s="83">
        <f>VLOOKUP(AB$3,Conditions!$B:$AI,$C14,FALSE)</f>
        <v>5.0520000000000002E-2</v>
      </c>
      <c r="AC14" s="83">
        <f>VLOOKUP(AC$3,Conditions!$B:$AI,$C14,FALSE)</f>
        <v>5.0389999999999997E-2</v>
      </c>
      <c r="AD14" s="83">
        <f>VLOOKUP(AD$3,Conditions!$B:$AI,$C14,FALSE)</f>
        <v>5.0389999999999997E-2</v>
      </c>
      <c r="AE14" s="83">
        <f>VLOOKUP(AE$3,Conditions!$B:$AI,$C14,FALSE)</f>
        <v>5.0389999999999997E-2</v>
      </c>
      <c r="AF14" s="83">
        <f>VLOOKUP(AF$3,Conditions!$B:$AI,$C14,FALSE)</f>
        <v>5.0389999999999997E-2</v>
      </c>
      <c r="AG14" s="83">
        <f>VLOOKUP(AG$3,Conditions!$B:$AI,$C14,FALSE)</f>
        <v>5.0389999999999997E-2</v>
      </c>
      <c r="AH14" s="83">
        <f>VLOOKUP(AH$3,Conditions!$B:$AI,$C14,FALSE)</f>
        <v>5.0492000000000002E-2</v>
      </c>
      <c r="AI14" s="83">
        <f>VLOOKUP(AI$3,Conditions!$B:$AI,$C14,FALSE)</f>
        <v>5.0492000000000002E-2</v>
      </c>
      <c r="AJ14" s="83">
        <f>VLOOKUP(AJ$3,Conditions!$B:$AI,$C14,FALSE)</f>
        <v>5.0492000000000002E-2</v>
      </c>
      <c r="AK14" s="83">
        <f>VLOOKUP(AK$3,Conditions!$B:$AI,$C14,FALSE)</f>
        <v>5.0492000000000002E-2</v>
      </c>
      <c r="AL14" s="83">
        <f>VLOOKUP(AL$3,Conditions!$B:$AI,$C14,FALSE)</f>
        <v>5.0492000000000002E-2</v>
      </c>
      <c r="AM14" s="83">
        <f>VLOOKUP(AM$3,Conditions!$B:$AI,$C14,FALSE)</f>
        <v>4.9958000000000002E-2</v>
      </c>
      <c r="AN14" s="83">
        <f>VLOOKUP(AN$3,Conditions!$B:$AI,$C14,FALSE)</f>
        <v>4.9958000000000002E-2</v>
      </c>
      <c r="AO14" s="83">
        <f>VLOOKUP(AO$3,Conditions!$B:$AI,$C14,FALSE)</f>
        <v>4.9958000000000002E-2</v>
      </c>
      <c r="AP14" s="83">
        <f>VLOOKUP(AP$3,Conditions!$B:$AI,$C14,FALSE)</f>
        <v>4.9958000000000002E-2</v>
      </c>
      <c r="AQ14" s="83">
        <f>VLOOKUP(AQ$3,Conditions!$B:$AI,$C14,FALSE)</f>
        <v>4.9958000000000002E-2</v>
      </c>
      <c r="AR14" s="83">
        <f>VLOOKUP(AR$3,Conditions!$B:$AI,$C14,FALSE)</f>
        <v>9.9399999999999992E-3</v>
      </c>
      <c r="AS14" s="83">
        <f>VLOOKUP(AS$3,Conditions!$B:$AI,$C14,FALSE)</f>
        <v>9.9399999999999992E-3</v>
      </c>
      <c r="AT14" s="83">
        <f>VLOOKUP(AT$3,Conditions!$B:$AI,$C14,FALSE)</f>
        <v>9.9399999999999992E-3</v>
      </c>
      <c r="AU14" s="83">
        <f>VLOOKUP(AU$3,Conditions!$B:$AI,$C14,FALSE)</f>
        <v>9.9399999999999992E-3</v>
      </c>
      <c r="AV14" s="83">
        <f>VLOOKUP(AV$3,Conditions!$B:$AI,$C14,FALSE)</f>
        <v>9.9399999999999992E-3</v>
      </c>
      <c r="AW14" s="83">
        <f>VLOOKUP(AW$3,Conditions!$B:$AI,$C14,FALSE)</f>
        <v>9.9399999999999992E-3</v>
      </c>
      <c r="AX14" s="83">
        <f>VLOOKUP(AX$3,Conditions!$B:$AI,$C14,FALSE)</f>
        <v>9.9399999999999992E-3</v>
      </c>
      <c r="AY14" s="83">
        <f>VLOOKUP(AY$3,Conditions!$B:$AI,$C14,FALSE)</f>
        <v>9.9399999999999992E-3</v>
      </c>
      <c r="AZ14" s="83">
        <f>VLOOKUP(AZ$3,Conditions!$B:$AI,$C14,FALSE)</f>
        <v>9.9399999999999992E-3</v>
      </c>
      <c r="BA14" s="83">
        <f>VLOOKUP(BA$3,Conditions!$B:$AI,$C14,FALSE)</f>
        <v>9.9399999999999992E-3</v>
      </c>
      <c r="BB14" s="83">
        <f>VLOOKUP(BB$3,Conditions!$B:$AI,$C14,FALSE)</f>
        <v>9.9399999999999992E-3</v>
      </c>
      <c r="BC14" s="83">
        <f>VLOOKUP(BC$3,Conditions!$B:$AI,$C14,FALSE)</f>
        <v>9.9399999999999992E-3</v>
      </c>
      <c r="BD14" s="83">
        <f>VLOOKUP(BD$3,Conditions!$B:$AI,$C14,FALSE)</f>
        <v>9.9399999999999992E-3</v>
      </c>
      <c r="BE14" s="83">
        <f>VLOOKUP(BE$3,Conditions!$B:$AI,$C14,FALSE)</f>
        <v>9.9399999999999992E-3</v>
      </c>
      <c r="BF14" s="83">
        <f>VLOOKUP(BF$3,Conditions!$B:$AI,$C14,FALSE)</f>
        <v>9.9399999999999992E-3</v>
      </c>
      <c r="BG14" s="83">
        <f>VLOOKUP(BG$3,Conditions!$B:$AI,$C14,FALSE)</f>
        <v>9.9399999999999992E-3</v>
      </c>
      <c r="BH14" s="83">
        <f>VLOOKUP(BH$3,Conditions!$B:$AI,$C14,FALSE)</f>
        <v>9.9399999999999992E-3</v>
      </c>
      <c r="BI14" s="83">
        <f>VLOOKUP(BI$3,Conditions!$B:$AI,$C14,FALSE)</f>
        <v>9.9399999999999992E-3</v>
      </c>
      <c r="BJ14" s="83">
        <f>VLOOKUP(BJ$3,Conditions!$B:$AI,$C14,FALSE)</f>
        <v>9.9399999999999992E-3</v>
      </c>
      <c r="BK14" s="83">
        <f>VLOOKUP(BK$3,Conditions!$B:$AI,$C14,FALSE)</f>
        <v>9.9399999999999992E-3</v>
      </c>
      <c r="BL14" s="83">
        <f>VLOOKUP(BL$3,Conditions!$B:$AI,$C14,FALSE)</f>
        <v>9.9399999999999992E-3</v>
      </c>
      <c r="BM14" s="83">
        <f>VLOOKUP(BM$3,Conditions!$B:$AI,$C14,FALSE)</f>
        <v>9.9399999999999992E-3</v>
      </c>
      <c r="BN14" s="83">
        <f>VLOOKUP(BN$3,Conditions!$B:$AI,$C14,FALSE)</f>
        <v>9.9399999999999992E-3</v>
      </c>
      <c r="BO14" s="83">
        <f>VLOOKUP(BO$3,Conditions!$B:$AI,$C14,FALSE)</f>
        <v>9.9399999999999992E-3</v>
      </c>
      <c r="BP14" s="83">
        <f>VLOOKUP(BP$3,Conditions!$B:$AI,$C14,FALSE)</f>
        <v>9.9399999999999992E-3</v>
      </c>
      <c r="BQ14" s="83">
        <f>VLOOKUP(BQ$3,Conditions!$B:$AI,$C14,FALSE)</f>
        <v>9.9399999999999992E-3</v>
      </c>
      <c r="BR14" s="83">
        <f>VLOOKUP(BR$3,Conditions!$B:$AI,$C14,FALSE)</f>
        <v>9.9399999999999992E-3</v>
      </c>
      <c r="BS14" s="83">
        <f>VLOOKUP(BS$3,Conditions!$B:$AI,$C14,FALSE)</f>
        <v>9.9399999999999992E-3</v>
      </c>
      <c r="BT14" s="83">
        <f>VLOOKUP(BT$3,Conditions!$B:$AI,$C14,FALSE)</f>
        <v>9.9399999999999992E-3</v>
      </c>
      <c r="BU14" s="83">
        <f>VLOOKUP(BU$3,Conditions!$B:$AI,$C14,FALSE)</f>
        <v>9.9399999999999992E-3</v>
      </c>
      <c r="BV14" s="83">
        <f>VLOOKUP(BV$3,Conditions!$B:$AI,$C14,FALSE)</f>
        <v>0.01</v>
      </c>
      <c r="BW14" s="83">
        <f>VLOOKUP(BW$3,Conditions!$B:$AI,$C14,FALSE)</f>
        <v>0.01</v>
      </c>
      <c r="BX14" s="83">
        <f>VLOOKUP(BX$3,Conditions!$B:$AI,$C14,FALSE)</f>
        <v>0.01</v>
      </c>
      <c r="BY14" s="83">
        <f>VLOOKUP(BY$3,Conditions!$B:$AI,$C14,FALSE)</f>
        <v>0.01</v>
      </c>
      <c r="BZ14" s="83">
        <f>VLOOKUP(BZ$3,Conditions!$B:$AI,$C14,FALSE)</f>
        <v>0.01</v>
      </c>
      <c r="CB14" s="56" t="str">
        <f t="shared" si="9"/>
        <v>Wt %</v>
      </c>
      <c r="CC14" s="83">
        <f>VLOOKUP(CC$6,Conditions!$B:$AI,$C14,FALSE)</f>
        <v>5.1200000000000002E-2</v>
      </c>
      <c r="CD14" s="83">
        <f>VLOOKUP(CD$6,Conditions!$B:$AI,$C14,FALSE)</f>
        <v>5.0599999999999999E-2</v>
      </c>
      <c r="CE14" s="83">
        <f>VLOOKUP(CE$6,Conditions!$B:$AI,$C14,FALSE)</f>
        <v>4.9930000000000002E-2</v>
      </c>
      <c r="CF14" s="83">
        <f>VLOOKUP(CF$6,Conditions!$B:$AI,$C14,FALSE)</f>
        <v>5.0250000000000003E-2</v>
      </c>
      <c r="CG14" s="83">
        <f>VLOOKUP(CG$6,Conditions!$B:$AI,$C14,FALSE)</f>
        <v>5.0520000000000002E-2</v>
      </c>
      <c r="CH14" s="83">
        <f>VLOOKUP(CH$6,Conditions!$B:$AI,$C14,FALSE)</f>
        <v>5.0389999999999997E-2</v>
      </c>
      <c r="CI14" s="83">
        <f>VLOOKUP(CI$6,Conditions!$B:$AI,$C14,FALSE)</f>
        <v>5.0492000000000002E-2</v>
      </c>
      <c r="CJ14" s="83">
        <f>VLOOKUP(CJ$6,Conditions!$B:$AI,$C14,FALSE)</f>
        <v>4.9958000000000002E-2</v>
      </c>
      <c r="CK14" s="83">
        <f>VLOOKUP(CK$6,Conditions!$B:$AI,$C14,FALSE)</f>
        <v>9.9399999999999992E-3</v>
      </c>
      <c r="CL14" s="83">
        <f>VLOOKUP(CL$6,Conditions!$B:$AI,$C14,FALSE)</f>
        <v>9.9399999999999992E-3</v>
      </c>
      <c r="CM14" s="83">
        <f>VLOOKUP(CM$6,Conditions!$B:$AI,$C14,FALSE)</f>
        <v>9.9399999999999992E-3</v>
      </c>
      <c r="CN14" s="83">
        <f>VLOOKUP(CN$6,Conditions!$B:$AI,$C14,FALSE)</f>
        <v>9.9399999999999992E-3</v>
      </c>
      <c r="CO14" s="83">
        <f>VLOOKUP(CO$6,Conditions!$B:$AI,$C14,FALSE)</f>
        <v>9.9399999999999992E-3</v>
      </c>
      <c r="CP14" s="83">
        <f>VLOOKUP(CP$6,Conditions!$B:$AI,$C14,FALSE)</f>
        <v>9.9399999999999992E-3</v>
      </c>
      <c r="CQ14" s="83">
        <f>VLOOKUP(CQ$6,Conditions!$B:$AI,$C14,FALSE)</f>
        <v>0.01</v>
      </c>
      <c r="CR14" s="83"/>
      <c r="CS14" s="83"/>
      <c r="CT14" s="83"/>
      <c r="CU14" s="83"/>
    </row>
    <row r="15" spans="1:99" s="56" customFormat="1" ht="15.75" x14ac:dyDescent="0.25">
      <c r="B15" s="117" t="s">
        <v>39</v>
      </c>
      <c r="C15" s="61">
        <v>10</v>
      </c>
      <c r="D15" s="83" t="str">
        <f>VLOOKUP(D$3,Conditions!$B:$AI,$C15,FALSE)</f>
        <v>Water</v>
      </c>
      <c r="E15" s="83" t="str">
        <f>VLOOKUP(E$3,Conditions!$B:$AI,$C15,FALSE)</f>
        <v>Water</v>
      </c>
      <c r="F15" s="83" t="str">
        <f>VLOOKUP(F$3,Conditions!$B:$AI,$C15,FALSE)</f>
        <v>Water</v>
      </c>
      <c r="G15" s="83" t="str">
        <f>VLOOKUP(G$3,Conditions!$B:$AI,$C15,FALSE)</f>
        <v>Water</v>
      </c>
      <c r="H15" s="83" t="str">
        <f>VLOOKUP(H$3,Conditions!$B:$AI,$C15,FALSE)</f>
        <v>Water</v>
      </c>
      <c r="I15" s="83" t="str">
        <f>VLOOKUP(I$3,Conditions!$B:$AI,$C15,FALSE)</f>
        <v>Water</v>
      </c>
      <c r="J15" s="83" t="str">
        <f>VLOOKUP(J$3,Conditions!$B:$AI,$C15,FALSE)</f>
        <v>Water</v>
      </c>
      <c r="K15" s="83" t="str">
        <f>VLOOKUP(K$3,Conditions!$B:$AI,$C15,FALSE)</f>
        <v>Water</v>
      </c>
      <c r="L15" s="83" t="str">
        <f>VLOOKUP(L$3,Conditions!$B:$AI,$C15,FALSE)</f>
        <v>Water</v>
      </c>
      <c r="M15" s="83" t="str">
        <f>VLOOKUP(M$3,Conditions!$B:$AI,$C15,FALSE)</f>
        <v>Water</v>
      </c>
      <c r="N15" s="83" t="str">
        <f>VLOOKUP(N$3,Conditions!$B:$AI,$C15,FALSE)</f>
        <v>Water</v>
      </c>
      <c r="O15" s="83" t="str">
        <f>VLOOKUP(O$3,Conditions!$B:$AI,$C15,FALSE)</f>
        <v>Water</v>
      </c>
      <c r="P15" s="83" t="str">
        <f>VLOOKUP(P$3,Conditions!$B:$AI,$C15,FALSE)</f>
        <v>Water</v>
      </c>
      <c r="Q15" s="83" t="str">
        <f>VLOOKUP(Q$3,Conditions!$B:$AI,$C15,FALSE)</f>
        <v>Water</v>
      </c>
      <c r="R15" s="83" t="str">
        <f>VLOOKUP(R$3,Conditions!$B:$AI,$C15,FALSE)</f>
        <v>Water</v>
      </c>
      <c r="S15" s="83" t="str">
        <f>VLOOKUP(S$3,Conditions!$B:$AI,$C15,FALSE)</f>
        <v>Water</v>
      </c>
      <c r="T15" s="83" t="str">
        <f>VLOOKUP(T$3,Conditions!$B:$AI,$C15,FALSE)</f>
        <v>Water</v>
      </c>
      <c r="U15" s="83" t="str">
        <f>VLOOKUP(U$3,Conditions!$B:$AI,$C15,FALSE)</f>
        <v>Water</v>
      </c>
      <c r="V15" s="83" t="str">
        <f>VLOOKUP(V$3,Conditions!$B:$AI,$C15,FALSE)</f>
        <v>Water</v>
      </c>
      <c r="W15" s="83" t="str">
        <f>VLOOKUP(W$3,Conditions!$B:$AI,$C15,FALSE)</f>
        <v>Water</v>
      </c>
      <c r="X15" s="83" t="str">
        <f>VLOOKUP(X$3,Conditions!$B:$AI,$C15,FALSE)</f>
        <v>Water</v>
      </c>
      <c r="Y15" s="83" t="str">
        <f>VLOOKUP(Y$3,Conditions!$B:$AI,$C15,FALSE)</f>
        <v>Water</v>
      </c>
      <c r="Z15" s="83" t="str">
        <f>VLOOKUP(Z$3,Conditions!$B:$AI,$C15,FALSE)</f>
        <v>Water</v>
      </c>
      <c r="AA15" s="83" t="str">
        <f>VLOOKUP(AA$3,Conditions!$B:$AI,$C15,FALSE)</f>
        <v>Water</v>
      </c>
      <c r="AB15" s="83" t="str">
        <f>VLOOKUP(AB$3,Conditions!$B:$AI,$C15,FALSE)</f>
        <v>Water</v>
      </c>
      <c r="AC15" s="83" t="str">
        <f>VLOOKUP(AC$3,Conditions!$B:$AI,$C15,FALSE)</f>
        <v>Water</v>
      </c>
      <c r="AD15" s="83" t="str">
        <f>VLOOKUP(AD$3,Conditions!$B:$AI,$C15,FALSE)</f>
        <v>Water</v>
      </c>
      <c r="AE15" s="83" t="str">
        <f>VLOOKUP(AE$3,Conditions!$B:$AI,$C15,FALSE)</f>
        <v>Water</v>
      </c>
      <c r="AF15" s="83" t="str">
        <f>VLOOKUP(AF$3,Conditions!$B:$AI,$C15,FALSE)</f>
        <v>Water</v>
      </c>
      <c r="AG15" s="83" t="str">
        <f>VLOOKUP(AG$3,Conditions!$B:$AI,$C15,FALSE)</f>
        <v>Water</v>
      </c>
      <c r="AH15" s="83" t="str">
        <f>VLOOKUP(AH$3,Conditions!$B:$AI,$C15,FALSE)</f>
        <v>Water</v>
      </c>
      <c r="AI15" s="83" t="str">
        <f>VLOOKUP(AI$3,Conditions!$B:$AI,$C15,FALSE)</f>
        <v>Water</v>
      </c>
      <c r="AJ15" s="83" t="str">
        <f>VLOOKUP(AJ$3,Conditions!$B:$AI,$C15,FALSE)</f>
        <v>Water</v>
      </c>
      <c r="AK15" s="83" t="str">
        <f>VLOOKUP(AK$3,Conditions!$B:$AI,$C15,FALSE)</f>
        <v>Water</v>
      </c>
      <c r="AL15" s="83" t="str">
        <f>VLOOKUP(AL$3,Conditions!$B:$AI,$C15,FALSE)</f>
        <v>Water</v>
      </c>
      <c r="AM15" s="83" t="str">
        <f>VLOOKUP(AM$3,Conditions!$B:$AI,$C15,FALSE)</f>
        <v>Water</v>
      </c>
      <c r="AN15" s="83" t="str">
        <f>VLOOKUP(AN$3,Conditions!$B:$AI,$C15,FALSE)</f>
        <v>Water</v>
      </c>
      <c r="AO15" s="83" t="str">
        <f>VLOOKUP(AO$3,Conditions!$B:$AI,$C15,FALSE)</f>
        <v>Water</v>
      </c>
      <c r="AP15" s="83" t="str">
        <f>VLOOKUP(AP$3,Conditions!$B:$AI,$C15,FALSE)</f>
        <v>Water</v>
      </c>
      <c r="AQ15" s="83" t="str">
        <f>VLOOKUP(AQ$3,Conditions!$B:$AI,$C15,FALSE)</f>
        <v>Water</v>
      </c>
      <c r="AR15" s="83" t="str">
        <f>VLOOKUP(AR$3,Conditions!$B:$AI,$C15,FALSE)</f>
        <v>Water</v>
      </c>
      <c r="AS15" s="83" t="str">
        <f>VLOOKUP(AS$3,Conditions!$B:$AI,$C15,FALSE)</f>
        <v>Water</v>
      </c>
      <c r="AT15" s="83" t="str">
        <f>VLOOKUP(AT$3,Conditions!$B:$AI,$C15,FALSE)</f>
        <v>Water</v>
      </c>
      <c r="AU15" s="83" t="str">
        <f>VLOOKUP(AU$3,Conditions!$B:$AI,$C15,FALSE)</f>
        <v>Water</v>
      </c>
      <c r="AV15" s="83" t="str">
        <f>VLOOKUP(AV$3,Conditions!$B:$AI,$C15,FALSE)</f>
        <v>Water</v>
      </c>
      <c r="AW15" s="83" t="str">
        <f>VLOOKUP(AW$3,Conditions!$B:$AI,$C15,FALSE)</f>
        <v>Water</v>
      </c>
      <c r="AX15" s="83" t="str">
        <f>VLOOKUP(AX$3,Conditions!$B:$AI,$C15,FALSE)</f>
        <v>Water</v>
      </c>
      <c r="AY15" s="83" t="str">
        <f>VLOOKUP(AY$3,Conditions!$B:$AI,$C15,FALSE)</f>
        <v>Water</v>
      </c>
      <c r="AZ15" s="83" t="str">
        <f>VLOOKUP(AZ$3,Conditions!$B:$AI,$C15,FALSE)</f>
        <v>Water</v>
      </c>
      <c r="BA15" s="83" t="str">
        <f>VLOOKUP(BA$3,Conditions!$B:$AI,$C15,FALSE)</f>
        <v>Water</v>
      </c>
      <c r="BB15" s="83" t="str">
        <f>VLOOKUP(BB$3,Conditions!$B:$AI,$C15,FALSE)</f>
        <v>Water</v>
      </c>
      <c r="BC15" s="83" t="str">
        <f>VLOOKUP(BC$3,Conditions!$B:$AI,$C15,FALSE)</f>
        <v>Water</v>
      </c>
      <c r="BD15" s="83" t="str">
        <f>VLOOKUP(BD$3,Conditions!$B:$AI,$C15,FALSE)</f>
        <v>Water</v>
      </c>
      <c r="BE15" s="83" t="str">
        <f>VLOOKUP(BE$3,Conditions!$B:$AI,$C15,FALSE)</f>
        <v>Water</v>
      </c>
      <c r="BF15" s="83" t="str">
        <f>VLOOKUP(BF$3,Conditions!$B:$AI,$C15,FALSE)</f>
        <v>Water</v>
      </c>
      <c r="BG15" s="83" t="str">
        <f>VLOOKUP(BG$3,Conditions!$B:$AI,$C15,FALSE)</f>
        <v>Water</v>
      </c>
      <c r="BH15" s="83" t="str">
        <f>VLOOKUP(BH$3,Conditions!$B:$AI,$C15,FALSE)</f>
        <v>Water</v>
      </c>
      <c r="BI15" s="83" t="str">
        <f>VLOOKUP(BI$3,Conditions!$B:$AI,$C15,FALSE)</f>
        <v>Water</v>
      </c>
      <c r="BJ15" s="83" t="str">
        <f>VLOOKUP(BJ$3,Conditions!$B:$AI,$C15,FALSE)</f>
        <v>Water</v>
      </c>
      <c r="BK15" s="83" t="str">
        <f>VLOOKUP(BK$3,Conditions!$B:$AI,$C15,FALSE)</f>
        <v>Water</v>
      </c>
      <c r="BL15" s="83" t="str">
        <f>VLOOKUP(BL$3,Conditions!$B:$AI,$C15,FALSE)</f>
        <v>Water</v>
      </c>
      <c r="BM15" s="83" t="str">
        <f>VLOOKUP(BM$3,Conditions!$B:$AI,$C15,FALSE)</f>
        <v>Water</v>
      </c>
      <c r="BN15" s="83" t="str">
        <f>VLOOKUP(BN$3,Conditions!$B:$AI,$C15,FALSE)</f>
        <v>Water</v>
      </c>
      <c r="BO15" s="83" t="str">
        <f>VLOOKUP(BO$3,Conditions!$B:$AI,$C15,FALSE)</f>
        <v>Water</v>
      </c>
      <c r="BP15" s="83" t="str">
        <f>VLOOKUP(BP$3,Conditions!$B:$AI,$C15,FALSE)</f>
        <v>Water</v>
      </c>
      <c r="BQ15" s="83" t="str">
        <f>VLOOKUP(BQ$3,Conditions!$B:$AI,$C15,FALSE)</f>
        <v>Water</v>
      </c>
      <c r="BR15" s="83" t="str">
        <f>VLOOKUP(BR$3,Conditions!$B:$AI,$C15,FALSE)</f>
        <v>Water</v>
      </c>
      <c r="BS15" s="83" t="str">
        <f>VLOOKUP(BS$3,Conditions!$B:$AI,$C15,FALSE)</f>
        <v>Water</v>
      </c>
      <c r="BT15" s="83" t="str">
        <f>VLOOKUP(BT$3,Conditions!$B:$AI,$C15,FALSE)</f>
        <v>Water</v>
      </c>
      <c r="BU15" s="83" t="str">
        <f>VLOOKUP(BU$3,Conditions!$B:$AI,$C15,FALSE)</f>
        <v>Water</v>
      </c>
      <c r="BV15" s="83" t="str">
        <f>VLOOKUP(BV$3,Conditions!$B:$AI,$C15,FALSE)</f>
        <v>Water</v>
      </c>
      <c r="BW15" s="83" t="str">
        <f>VLOOKUP(BW$3,Conditions!$B:$AI,$C15,FALSE)</f>
        <v>Water</v>
      </c>
      <c r="BX15" s="83" t="str">
        <f>VLOOKUP(BX$3,Conditions!$B:$AI,$C15,FALSE)</f>
        <v>Water</v>
      </c>
      <c r="BY15" s="83" t="str">
        <f>VLOOKUP(BY$3,Conditions!$B:$AI,$C15,FALSE)</f>
        <v>Water</v>
      </c>
      <c r="BZ15" s="83" t="str">
        <f>VLOOKUP(BZ$3,Conditions!$B:$AI,$C15,FALSE)</f>
        <v>Water</v>
      </c>
      <c r="CB15" s="56" t="str">
        <f t="shared" si="9"/>
        <v>Solvent</v>
      </c>
      <c r="CC15" s="83" t="str">
        <f>VLOOKUP(CC$6,Conditions!$B:$AI,$C15,FALSE)</f>
        <v>Water</v>
      </c>
      <c r="CD15" s="83" t="str">
        <f>VLOOKUP(CD$6,Conditions!$B:$AI,$C15,FALSE)</f>
        <v>Water</v>
      </c>
      <c r="CE15" s="83" t="str">
        <f>VLOOKUP(CE$6,Conditions!$B:$AI,$C15,FALSE)</f>
        <v>Water</v>
      </c>
      <c r="CF15" s="83" t="str">
        <f>VLOOKUP(CF$6,Conditions!$B:$AI,$C15,FALSE)</f>
        <v>Water</v>
      </c>
      <c r="CG15" s="83" t="str">
        <f>VLOOKUP(CG$6,Conditions!$B:$AI,$C15,FALSE)</f>
        <v>Water</v>
      </c>
      <c r="CH15" s="83" t="str">
        <f>VLOOKUP(CH$6,Conditions!$B:$AI,$C15,FALSE)</f>
        <v>Water</v>
      </c>
      <c r="CI15" s="83" t="str">
        <f>VLOOKUP(CI$6,Conditions!$B:$AI,$C15,FALSE)</f>
        <v>Water</v>
      </c>
      <c r="CJ15" s="83" t="str">
        <f>VLOOKUP(CJ$6,Conditions!$B:$AI,$C15,FALSE)</f>
        <v>Water</v>
      </c>
      <c r="CK15" s="83" t="str">
        <f>VLOOKUP(CK$6,Conditions!$B:$AI,$C15,FALSE)</f>
        <v>Water</v>
      </c>
      <c r="CL15" s="83" t="str">
        <f>VLOOKUP(CL$6,Conditions!$B:$AI,$C15,FALSE)</f>
        <v>Water</v>
      </c>
      <c r="CM15" s="83" t="str">
        <f>VLOOKUP(CM$6,Conditions!$B:$AI,$C15,FALSE)</f>
        <v>Water</v>
      </c>
      <c r="CN15" s="83" t="str">
        <f>VLOOKUP(CN$6,Conditions!$B:$AI,$C15,FALSE)</f>
        <v>Water</v>
      </c>
      <c r="CO15" s="83" t="str">
        <f>VLOOKUP(CO$6,Conditions!$B:$AI,$C15,FALSE)</f>
        <v>Water</v>
      </c>
      <c r="CP15" s="83" t="str">
        <f>VLOOKUP(CP$6,Conditions!$B:$AI,$C15,FALSE)</f>
        <v>Water</v>
      </c>
      <c r="CQ15" s="83" t="str">
        <f>VLOOKUP(CQ$6,Conditions!$B:$AI,$C15,FALSE)</f>
        <v>Water</v>
      </c>
      <c r="CR15" s="83"/>
      <c r="CS15" s="83"/>
      <c r="CT15" s="83"/>
      <c r="CU15" s="83"/>
    </row>
    <row r="16" spans="1:99" s="56" customFormat="1" ht="15.75" x14ac:dyDescent="0.25">
      <c r="B16" s="117" t="s">
        <v>88</v>
      </c>
      <c r="C16" s="61">
        <v>11</v>
      </c>
      <c r="D16" s="83">
        <f>VLOOKUP(D$3,Conditions!$B:$AI,$C16,FALSE)</f>
        <v>29.694099999999999</v>
      </c>
      <c r="E16" s="83">
        <f>VLOOKUP(E$3,Conditions!$B:$AI,$C16,FALSE)</f>
        <v>29.694099999999999</v>
      </c>
      <c r="F16" s="83">
        <f>VLOOKUP(F$3,Conditions!$B:$AI,$C16,FALSE)</f>
        <v>29.694099999999999</v>
      </c>
      <c r="G16" s="83">
        <f>VLOOKUP(G$3,Conditions!$B:$AI,$C16,FALSE)</f>
        <v>29.694099999999999</v>
      </c>
      <c r="H16" s="83">
        <f>VLOOKUP(H$3,Conditions!$B:$AI,$C16,FALSE)</f>
        <v>29.694099999999999</v>
      </c>
      <c r="I16" s="83">
        <f>VLOOKUP(I$3,Conditions!$B:$AI,$C16,FALSE)</f>
        <v>29.526399999999999</v>
      </c>
      <c r="J16" s="83">
        <f>VLOOKUP(J$3,Conditions!$B:$AI,$C16,FALSE)</f>
        <v>29.526399999999999</v>
      </c>
      <c r="K16" s="83">
        <f>VLOOKUP(K$3,Conditions!$B:$AI,$C16,FALSE)</f>
        <v>29.526399999999999</v>
      </c>
      <c r="L16" s="83">
        <f>VLOOKUP(L$3,Conditions!$B:$AI,$C16,FALSE)</f>
        <v>29.526399999999999</v>
      </c>
      <c r="M16" s="83">
        <f>VLOOKUP(M$3,Conditions!$B:$AI,$C16,FALSE)</f>
        <v>29.526399999999999</v>
      </c>
      <c r="N16" s="83">
        <f>VLOOKUP(N$3,Conditions!$B:$AI,$C16,FALSE)</f>
        <v>29.326499999999999</v>
      </c>
      <c r="O16" s="83">
        <f>VLOOKUP(O$3,Conditions!$B:$AI,$C16,FALSE)</f>
        <v>29.326499999999999</v>
      </c>
      <c r="P16" s="83">
        <f>VLOOKUP(P$3,Conditions!$B:$AI,$C16,FALSE)</f>
        <v>29.326499999999999</v>
      </c>
      <c r="Q16" s="83">
        <f>VLOOKUP(Q$3,Conditions!$B:$AI,$C16,FALSE)</f>
        <v>29.326499999999999</v>
      </c>
      <c r="R16" s="83">
        <f>VLOOKUP(R$3,Conditions!$B:$AI,$C16,FALSE)</f>
        <v>29.326499999999999</v>
      </c>
      <c r="S16" s="83">
        <f>VLOOKUP(S$3,Conditions!$B:$AI,$C16,FALSE)</f>
        <v>29.499199999999998</v>
      </c>
      <c r="T16" s="83">
        <f>VLOOKUP(T$3,Conditions!$B:$AI,$C16,FALSE)</f>
        <v>29.499199999999998</v>
      </c>
      <c r="U16" s="83">
        <f>VLOOKUP(U$3,Conditions!$B:$AI,$C16,FALSE)</f>
        <v>29.499199999999998</v>
      </c>
      <c r="V16" s="83">
        <f>VLOOKUP(V$3,Conditions!$B:$AI,$C16,FALSE)</f>
        <v>29.499199999999998</v>
      </c>
      <c r="W16" s="83">
        <f>VLOOKUP(W$3,Conditions!$B:$AI,$C16,FALSE)</f>
        <v>29.499199999999998</v>
      </c>
      <c r="X16" s="83">
        <f>VLOOKUP(X$3,Conditions!$B:$AI,$C16,FALSE)</f>
        <v>29.695799999999998</v>
      </c>
      <c r="Y16" s="83">
        <f>VLOOKUP(Y$3,Conditions!$B:$AI,$C16,FALSE)</f>
        <v>29.695799999999998</v>
      </c>
      <c r="Z16" s="83">
        <f>VLOOKUP(Z$3,Conditions!$B:$AI,$C16,FALSE)</f>
        <v>29.695799999999998</v>
      </c>
      <c r="AA16" s="83">
        <f>VLOOKUP(AA$3,Conditions!$B:$AI,$C16,FALSE)</f>
        <v>29.695799999999998</v>
      </c>
      <c r="AB16" s="83">
        <f>VLOOKUP(AB$3,Conditions!$B:$AI,$C16,FALSE)</f>
        <v>29.695799999999998</v>
      </c>
      <c r="AC16" s="83">
        <f>VLOOKUP(AC$3,Conditions!$B:$AI,$C16,FALSE)</f>
        <v>29.7971</v>
      </c>
      <c r="AD16" s="83">
        <f>VLOOKUP(AD$3,Conditions!$B:$AI,$C16,FALSE)</f>
        <v>29.7971</v>
      </c>
      <c r="AE16" s="83">
        <f>VLOOKUP(AE$3,Conditions!$B:$AI,$C16,FALSE)</f>
        <v>29.7971</v>
      </c>
      <c r="AF16" s="83">
        <f>VLOOKUP(AF$3,Conditions!$B:$AI,$C16,FALSE)</f>
        <v>29.7971</v>
      </c>
      <c r="AG16" s="83">
        <f>VLOOKUP(AG$3,Conditions!$B:$AI,$C16,FALSE)</f>
        <v>29.7971</v>
      </c>
      <c r="AH16" s="83">
        <f>VLOOKUP(AH$3,Conditions!$B:$AI,$C16,FALSE)</f>
        <v>29.701000000000001</v>
      </c>
      <c r="AI16" s="83">
        <f>VLOOKUP(AI$3,Conditions!$B:$AI,$C16,FALSE)</f>
        <v>29.701000000000001</v>
      </c>
      <c r="AJ16" s="83">
        <f>VLOOKUP(AJ$3,Conditions!$B:$AI,$C16,FALSE)</f>
        <v>29.701000000000001</v>
      </c>
      <c r="AK16" s="83">
        <f>VLOOKUP(AK$3,Conditions!$B:$AI,$C16,FALSE)</f>
        <v>29.701000000000001</v>
      </c>
      <c r="AL16" s="83">
        <f>VLOOKUP(AL$3,Conditions!$B:$AI,$C16,FALSE)</f>
        <v>29.701000000000001</v>
      </c>
      <c r="AM16" s="83">
        <f>VLOOKUP(AM$3,Conditions!$B:$AI,$C16,FALSE)</f>
        <v>29.705200000000001</v>
      </c>
      <c r="AN16" s="83">
        <f>VLOOKUP(AN$3,Conditions!$B:$AI,$C16,FALSE)</f>
        <v>29.705200000000001</v>
      </c>
      <c r="AO16" s="83">
        <f>VLOOKUP(AO$3,Conditions!$B:$AI,$C16,FALSE)</f>
        <v>29.705200000000001</v>
      </c>
      <c r="AP16" s="83">
        <f>VLOOKUP(AP$3,Conditions!$B:$AI,$C16,FALSE)</f>
        <v>29.705200000000001</v>
      </c>
      <c r="AQ16" s="83">
        <f>VLOOKUP(AQ$3,Conditions!$B:$AI,$C16,FALSE)</f>
        <v>29.705200000000001</v>
      </c>
      <c r="AR16" s="83">
        <f>VLOOKUP(AR$3,Conditions!$B:$AI,$C16,FALSE)</f>
        <v>29.698499999999999</v>
      </c>
      <c r="AS16" s="83">
        <f>VLOOKUP(AS$3,Conditions!$B:$AI,$C16,FALSE)</f>
        <v>29.698499999999999</v>
      </c>
      <c r="AT16" s="83">
        <f>VLOOKUP(AT$3,Conditions!$B:$AI,$C16,FALSE)</f>
        <v>29.698499999999999</v>
      </c>
      <c r="AU16" s="83">
        <f>VLOOKUP(AU$3,Conditions!$B:$AI,$C16,FALSE)</f>
        <v>29.698499999999999</v>
      </c>
      <c r="AV16" s="83">
        <f>VLOOKUP(AV$3,Conditions!$B:$AI,$C16,FALSE)</f>
        <v>29.698499999999999</v>
      </c>
      <c r="AW16" s="83">
        <f>VLOOKUP(AW$3,Conditions!$B:$AI,$C16,FALSE)</f>
        <v>29.698499999999999</v>
      </c>
      <c r="AX16" s="83">
        <f>VLOOKUP(AX$3,Conditions!$B:$AI,$C16,FALSE)</f>
        <v>29.698499999999999</v>
      </c>
      <c r="AY16" s="83">
        <f>VLOOKUP(AY$3,Conditions!$B:$AI,$C16,FALSE)</f>
        <v>29.698499999999999</v>
      </c>
      <c r="AZ16" s="83">
        <f>VLOOKUP(AZ$3,Conditions!$B:$AI,$C16,FALSE)</f>
        <v>29.698499999999999</v>
      </c>
      <c r="BA16" s="83">
        <f>VLOOKUP(BA$3,Conditions!$B:$AI,$C16,FALSE)</f>
        <v>29.698499999999999</v>
      </c>
      <c r="BB16" s="83">
        <f>VLOOKUP(BB$3,Conditions!$B:$AI,$C16,FALSE)</f>
        <v>29.698499999999999</v>
      </c>
      <c r="BC16" s="83">
        <f>VLOOKUP(BC$3,Conditions!$B:$AI,$C16,FALSE)</f>
        <v>29.698499999999999</v>
      </c>
      <c r="BD16" s="83">
        <f>VLOOKUP(BD$3,Conditions!$B:$AI,$C16,FALSE)</f>
        <v>29.698499999999999</v>
      </c>
      <c r="BE16" s="83">
        <f>VLOOKUP(BE$3,Conditions!$B:$AI,$C16,FALSE)</f>
        <v>29.698499999999999</v>
      </c>
      <c r="BF16" s="83">
        <f>VLOOKUP(BF$3,Conditions!$B:$AI,$C16,FALSE)</f>
        <v>29.698499999999999</v>
      </c>
      <c r="BG16" s="83">
        <f>VLOOKUP(BG$3,Conditions!$B:$AI,$C16,FALSE)</f>
        <v>29.698499999999999</v>
      </c>
      <c r="BH16" s="83">
        <f>VLOOKUP(BH$3,Conditions!$B:$AI,$C16,FALSE)</f>
        <v>29.698499999999999</v>
      </c>
      <c r="BI16" s="83">
        <f>VLOOKUP(BI$3,Conditions!$B:$AI,$C16,FALSE)</f>
        <v>29.698499999999999</v>
      </c>
      <c r="BJ16" s="83">
        <f>VLOOKUP(BJ$3,Conditions!$B:$AI,$C16,FALSE)</f>
        <v>29.698499999999999</v>
      </c>
      <c r="BK16" s="83">
        <f>VLOOKUP(BK$3,Conditions!$B:$AI,$C16,FALSE)</f>
        <v>29.698499999999999</v>
      </c>
      <c r="BL16" s="83">
        <f>VLOOKUP(BL$3,Conditions!$B:$AI,$C16,FALSE)</f>
        <v>29.698499999999999</v>
      </c>
      <c r="BM16" s="83">
        <f>VLOOKUP(BM$3,Conditions!$B:$AI,$C16,FALSE)</f>
        <v>29.698499999999999</v>
      </c>
      <c r="BN16" s="83">
        <f>VLOOKUP(BN$3,Conditions!$B:$AI,$C16,FALSE)</f>
        <v>29.698499999999999</v>
      </c>
      <c r="BO16" s="83">
        <f>VLOOKUP(BO$3,Conditions!$B:$AI,$C16,FALSE)</f>
        <v>29.698499999999999</v>
      </c>
      <c r="BP16" s="83">
        <f>VLOOKUP(BP$3,Conditions!$B:$AI,$C16,FALSE)</f>
        <v>29.698499999999999</v>
      </c>
      <c r="BQ16" s="83">
        <f>VLOOKUP(BQ$3,Conditions!$B:$AI,$C16,FALSE)</f>
        <v>29.698499999999999</v>
      </c>
      <c r="BR16" s="83">
        <f>VLOOKUP(BR$3,Conditions!$B:$AI,$C16,FALSE)</f>
        <v>29.698499999999999</v>
      </c>
      <c r="BS16" s="83">
        <f>VLOOKUP(BS$3,Conditions!$B:$AI,$C16,FALSE)</f>
        <v>29.698499999999999</v>
      </c>
      <c r="BT16" s="83">
        <f>VLOOKUP(BT$3,Conditions!$B:$AI,$C16,FALSE)</f>
        <v>29.698499999999999</v>
      </c>
      <c r="BU16" s="83">
        <f>VLOOKUP(BU$3,Conditions!$B:$AI,$C16,FALSE)</f>
        <v>29.698499999999999</v>
      </c>
      <c r="BV16" s="83">
        <f>VLOOKUP(BV$3,Conditions!$B:$AI,$C16,FALSE)</f>
        <v>178</v>
      </c>
      <c r="BW16" s="83">
        <f>VLOOKUP(BW$3,Conditions!$B:$AI,$C16,FALSE)</f>
        <v>178</v>
      </c>
      <c r="BX16" s="83">
        <f>VLOOKUP(BX$3,Conditions!$B:$AI,$C16,FALSE)</f>
        <v>178</v>
      </c>
      <c r="BY16" s="83">
        <f>VLOOKUP(BY$3,Conditions!$B:$AI,$C16,FALSE)</f>
        <v>178</v>
      </c>
      <c r="BZ16" s="83">
        <f>VLOOKUP(BZ$3,Conditions!$B:$AI,$C16,FALSE)</f>
        <v>178</v>
      </c>
      <c r="CB16" s="56" t="str">
        <f t="shared" si="9"/>
        <v>Solution Mass</v>
      </c>
      <c r="CC16" s="83">
        <f>VLOOKUP(CC$6,Conditions!$B:$AI,$C16,FALSE)</f>
        <v>29.694099999999999</v>
      </c>
      <c r="CD16" s="83">
        <f>VLOOKUP(CD$6,Conditions!$B:$AI,$C16,FALSE)</f>
        <v>29.526399999999999</v>
      </c>
      <c r="CE16" s="83">
        <f>VLOOKUP(CE$6,Conditions!$B:$AI,$C16,FALSE)</f>
        <v>29.326499999999999</v>
      </c>
      <c r="CF16" s="83">
        <f>VLOOKUP(CF$6,Conditions!$B:$AI,$C16,FALSE)</f>
        <v>29.499199999999998</v>
      </c>
      <c r="CG16" s="83">
        <f>VLOOKUP(CG$6,Conditions!$B:$AI,$C16,FALSE)</f>
        <v>29.695799999999998</v>
      </c>
      <c r="CH16" s="83">
        <f>VLOOKUP(CH$6,Conditions!$B:$AI,$C16,FALSE)</f>
        <v>29.7971</v>
      </c>
      <c r="CI16" s="83">
        <f>VLOOKUP(CI$6,Conditions!$B:$AI,$C16,FALSE)</f>
        <v>29.701000000000001</v>
      </c>
      <c r="CJ16" s="83">
        <f>VLOOKUP(CJ$6,Conditions!$B:$AI,$C16,FALSE)</f>
        <v>29.705200000000001</v>
      </c>
      <c r="CK16" s="83">
        <f>VLOOKUP(CK$6,Conditions!$B:$AI,$C16,FALSE)</f>
        <v>29.698499999999999</v>
      </c>
      <c r="CL16" s="83">
        <f>VLOOKUP(CL$6,Conditions!$B:$AI,$C16,FALSE)</f>
        <v>29.698499999999999</v>
      </c>
      <c r="CM16" s="83">
        <f>VLOOKUP(CM$6,Conditions!$B:$AI,$C16,FALSE)</f>
        <v>29.698499999999999</v>
      </c>
      <c r="CN16" s="83">
        <f>VLOOKUP(CN$6,Conditions!$B:$AI,$C16,FALSE)</f>
        <v>29.698499999999999</v>
      </c>
      <c r="CO16" s="83">
        <f>VLOOKUP(CO$6,Conditions!$B:$AI,$C16,FALSE)</f>
        <v>29.698499999999999</v>
      </c>
      <c r="CP16" s="83">
        <f>VLOOKUP(CP$6,Conditions!$B:$AI,$C16,FALSE)</f>
        <v>29.698499999999999</v>
      </c>
      <c r="CQ16" s="83">
        <f>VLOOKUP(CQ$6,Conditions!$B:$AI,$C16,FALSE)</f>
        <v>178</v>
      </c>
      <c r="CR16" s="83"/>
      <c r="CS16" s="83"/>
      <c r="CT16" s="83"/>
      <c r="CU16" s="83"/>
    </row>
    <row r="17" spans="2:99" s="56" customFormat="1" ht="15.75" x14ac:dyDescent="0.25">
      <c r="B17" s="117" t="s">
        <v>89</v>
      </c>
      <c r="C17" s="61">
        <v>12</v>
      </c>
      <c r="D17" s="83">
        <f>VLOOKUP(D$3,Conditions!$B:$AI,$C17,FALSE)</f>
        <v>1</v>
      </c>
      <c r="E17" s="83">
        <f>VLOOKUP(E$3,Conditions!$B:$AI,$C17,FALSE)</f>
        <v>1</v>
      </c>
      <c r="F17" s="83">
        <f>VLOOKUP(F$3,Conditions!$B:$AI,$C17,FALSE)</f>
        <v>1</v>
      </c>
      <c r="G17" s="83">
        <f>VLOOKUP(G$3,Conditions!$B:$AI,$C17,FALSE)</f>
        <v>1</v>
      </c>
      <c r="H17" s="83">
        <f>VLOOKUP(H$3,Conditions!$B:$AI,$C17,FALSE)</f>
        <v>1</v>
      </c>
      <c r="I17" s="83">
        <f>VLOOKUP(I$3,Conditions!$B:$AI,$C17,FALSE)</f>
        <v>1</v>
      </c>
      <c r="J17" s="83">
        <f>VLOOKUP(J$3,Conditions!$B:$AI,$C17,FALSE)</f>
        <v>1</v>
      </c>
      <c r="K17" s="83">
        <f>VLOOKUP(K$3,Conditions!$B:$AI,$C17,FALSE)</f>
        <v>1</v>
      </c>
      <c r="L17" s="83">
        <f>VLOOKUP(L$3,Conditions!$B:$AI,$C17,FALSE)</f>
        <v>1</v>
      </c>
      <c r="M17" s="83">
        <f>VLOOKUP(M$3,Conditions!$B:$AI,$C17,FALSE)</f>
        <v>1</v>
      </c>
      <c r="N17" s="83">
        <f>VLOOKUP(N$3,Conditions!$B:$AI,$C17,FALSE)</f>
        <v>1</v>
      </c>
      <c r="O17" s="83">
        <f>VLOOKUP(O$3,Conditions!$B:$AI,$C17,FALSE)</f>
        <v>1</v>
      </c>
      <c r="P17" s="83">
        <f>VLOOKUP(P$3,Conditions!$B:$AI,$C17,FALSE)</f>
        <v>1</v>
      </c>
      <c r="Q17" s="83">
        <f>VLOOKUP(Q$3,Conditions!$B:$AI,$C17,FALSE)</f>
        <v>1</v>
      </c>
      <c r="R17" s="83">
        <f>VLOOKUP(R$3,Conditions!$B:$AI,$C17,FALSE)</f>
        <v>1</v>
      </c>
      <c r="S17" s="83">
        <f>VLOOKUP(S$3,Conditions!$B:$AI,$C17,FALSE)</f>
        <v>1</v>
      </c>
      <c r="T17" s="83">
        <f>VLOOKUP(T$3,Conditions!$B:$AI,$C17,FALSE)</f>
        <v>1</v>
      </c>
      <c r="U17" s="83">
        <f>VLOOKUP(U$3,Conditions!$B:$AI,$C17,FALSE)</f>
        <v>1</v>
      </c>
      <c r="V17" s="83">
        <f>VLOOKUP(V$3,Conditions!$B:$AI,$C17,FALSE)</f>
        <v>1</v>
      </c>
      <c r="W17" s="83">
        <f>VLOOKUP(W$3,Conditions!$B:$AI,$C17,FALSE)</f>
        <v>1</v>
      </c>
      <c r="X17" s="83">
        <f>VLOOKUP(X$3,Conditions!$B:$AI,$C17,FALSE)</f>
        <v>1</v>
      </c>
      <c r="Y17" s="83">
        <f>VLOOKUP(Y$3,Conditions!$B:$AI,$C17,FALSE)</f>
        <v>1</v>
      </c>
      <c r="Z17" s="83">
        <f>VLOOKUP(Z$3,Conditions!$B:$AI,$C17,FALSE)</f>
        <v>1</v>
      </c>
      <c r="AA17" s="83">
        <f>VLOOKUP(AA$3,Conditions!$B:$AI,$C17,FALSE)</f>
        <v>1</v>
      </c>
      <c r="AB17" s="83">
        <f>VLOOKUP(AB$3,Conditions!$B:$AI,$C17,FALSE)</f>
        <v>1</v>
      </c>
      <c r="AC17" s="83">
        <f>VLOOKUP(AC$3,Conditions!$B:$AI,$C17,FALSE)</f>
        <v>1</v>
      </c>
      <c r="AD17" s="83">
        <f>VLOOKUP(AD$3,Conditions!$B:$AI,$C17,FALSE)</f>
        <v>1</v>
      </c>
      <c r="AE17" s="83">
        <f>VLOOKUP(AE$3,Conditions!$B:$AI,$C17,FALSE)</f>
        <v>1</v>
      </c>
      <c r="AF17" s="83">
        <f>VLOOKUP(AF$3,Conditions!$B:$AI,$C17,FALSE)</f>
        <v>1</v>
      </c>
      <c r="AG17" s="83">
        <f>VLOOKUP(AG$3,Conditions!$B:$AI,$C17,FALSE)</f>
        <v>1</v>
      </c>
      <c r="AH17" s="83">
        <f>VLOOKUP(AH$3,Conditions!$B:$AI,$C17,FALSE)</f>
        <v>1</v>
      </c>
      <c r="AI17" s="83">
        <f>VLOOKUP(AI$3,Conditions!$B:$AI,$C17,FALSE)</f>
        <v>1</v>
      </c>
      <c r="AJ17" s="83">
        <f>VLOOKUP(AJ$3,Conditions!$B:$AI,$C17,FALSE)</f>
        <v>1</v>
      </c>
      <c r="AK17" s="83">
        <f>VLOOKUP(AK$3,Conditions!$B:$AI,$C17,FALSE)</f>
        <v>1</v>
      </c>
      <c r="AL17" s="83">
        <f>VLOOKUP(AL$3,Conditions!$B:$AI,$C17,FALSE)</f>
        <v>1</v>
      </c>
      <c r="AM17" s="83">
        <f>VLOOKUP(AM$3,Conditions!$B:$AI,$C17,FALSE)</f>
        <v>1</v>
      </c>
      <c r="AN17" s="83">
        <f>VLOOKUP(AN$3,Conditions!$B:$AI,$C17,FALSE)</f>
        <v>1</v>
      </c>
      <c r="AO17" s="83">
        <f>VLOOKUP(AO$3,Conditions!$B:$AI,$C17,FALSE)</f>
        <v>1</v>
      </c>
      <c r="AP17" s="83">
        <f>VLOOKUP(AP$3,Conditions!$B:$AI,$C17,FALSE)</f>
        <v>1</v>
      </c>
      <c r="AQ17" s="83">
        <f>VLOOKUP(AQ$3,Conditions!$B:$AI,$C17,FALSE)</f>
        <v>1</v>
      </c>
      <c r="AR17" s="83">
        <f>VLOOKUP(AR$3,Conditions!$B:$AI,$C17,FALSE)</f>
        <v>1</v>
      </c>
      <c r="AS17" s="83">
        <f>VLOOKUP(AS$3,Conditions!$B:$AI,$C17,FALSE)</f>
        <v>1</v>
      </c>
      <c r="AT17" s="83">
        <f>VLOOKUP(AT$3,Conditions!$B:$AI,$C17,FALSE)</f>
        <v>1</v>
      </c>
      <c r="AU17" s="83">
        <f>VLOOKUP(AU$3,Conditions!$B:$AI,$C17,FALSE)</f>
        <v>1</v>
      </c>
      <c r="AV17" s="83">
        <f>VLOOKUP(AV$3,Conditions!$B:$AI,$C17,FALSE)</f>
        <v>1</v>
      </c>
      <c r="AW17" s="83">
        <f>VLOOKUP(AW$3,Conditions!$B:$AI,$C17,FALSE)</f>
        <v>1</v>
      </c>
      <c r="AX17" s="83">
        <f>VLOOKUP(AX$3,Conditions!$B:$AI,$C17,FALSE)</f>
        <v>1</v>
      </c>
      <c r="AY17" s="83">
        <f>VLOOKUP(AY$3,Conditions!$B:$AI,$C17,FALSE)</f>
        <v>1</v>
      </c>
      <c r="AZ17" s="83">
        <f>VLOOKUP(AZ$3,Conditions!$B:$AI,$C17,FALSE)</f>
        <v>1</v>
      </c>
      <c r="BA17" s="83">
        <f>VLOOKUP(BA$3,Conditions!$B:$AI,$C17,FALSE)</f>
        <v>1</v>
      </c>
      <c r="BB17" s="83">
        <f>VLOOKUP(BB$3,Conditions!$B:$AI,$C17,FALSE)</f>
        <v>1</v>
      </c>
      <c r="BC17" s="83">
        <f>VLOOKUP(BC$3,Conditions!$B:$AI,$C17,FALSE)</f>
        <v>1</v>
      </c>
      <c r="BD17" s="83">
        <f>VLOOKUP(BD$3,Conditions!$B:$AI,$C17,FALSE)</f>
        <v>1</v>
      </c>
      <c r="BE17" s="83">
        <f>VLOOKUP(BE$3,Conditions!$B:$AI,$C17,FALSE)</f>
        <v>1</v>
      </c>
      <c r="BF17" s="83">
        <f>VLOOKUP(BF$3,Conditions!$B:$AI,$C17,FALSE)</f>
        <v>1</v>
      </c>
      <c r="BG17" s="83">
        <f>VLOOKUP(BG$3,Conditions!$B:$AI,$C17,FALSE)</f>
        <v>1</v>
      </c>
      <c r="BH17" s="83">
        <f>VLOOKUP(BH$3,Conditions!$B:$AI,$C17,FALSE)</f>
        <v>1</v>
      </c>
      <c r="BI17" s="83">
        <f>VLOOKUP(BI$3,Conditions!$B:$AI,$C17,FALSE)</f>
        <v>1</v>
      </c>
      <c r="BJ17" s="83">
        <f>VLOOKUP(BJ$3,Conditions!$B:$AI,$C17,FALSE)</f>
        <v>1</v>
      </c>
      <c r="BK17" s="83">
        <f>VLOOKUP(BK$3,Conditions!$B:$AI,$C17,FALSE)</f>
        <v>1</v>
      </c>
      <c r="BL17" s="83">
        <f>VLOOKUP(BL$3,Conditions!$B:$AI,$C17,FALSE)</f>
        <v>1</v>
      </c>
      <c r="BM17" s="83">
        <f>VLOOKUP(BM$3,Conditions!$B:$AI,$C17,FALSE)</f>
        <v>1</v>
      </c>
      <c r="BN17" s="83">
        <f>VLOOKUP(BN$3,Conditions!$B:$AI,$C17,FALSE)</f>
        <v>1</v>
      </c>
      <c r="BO17" s="83">
        <f>VLOOKUP(BO$3,Conditions!$B:$AI,$C17,FALSE)</f>
        <v>1</v>
      </c>
      <c r="BP17" s="83">
        <f>VLOOKUP(BP$3,Conditions!$B:$AI,$C17,FALSE)</f>
        <v>1</v>
      </c>
      <c r="BQ17" s="83">
        <f>VLOOKUP(BQ$3,Conditions!$B:$AI,$C17,FALSE)</f>
        <v>1</v>
      </c>
      <c r="BR17" s="83">
        <f>VLOOKUP(BR$3,Conditions!$B:$AI,$C17,FALSE)</f>
        <v>1</v>
      </c>
      <c r="BS17" s="83">
        <f>VLOOKUP(BS$3,Conditions!$B:$AI,$C17,FALSE)</f>
        <v>1</v>
      </c>
      <c r="BT17" s="83">
        <f>VLOOKUP(BT$3,Conditions!$B:$AI,$C17,FALSE)</f>
        <v>1</v>
      </c>
      <c r="BU17" s="83">
        <f>VLOOKUP(BU$3,Conditions!$B:$AI,$C17,FALSE)</f>
        <v>1</v>
      </c>
      <c r="BV17" s="83">
        <f>VLOOKUP(BV$3,Conditions!$B:$AI,$C17,FALSE)</f>
        <v>1</v>
      </c>
      <c r="BW17" s="83">
        <f>VLOOKUP(BW$3,Conditions!$B:$AI,$C17,FALSE)</f>
        <v>1</v>
      </c>
      <c r="BX17" s="83">
        <f>VLOOKUP(BX$3,Conditions!$B:$AI,$C17,FALSE)</f>
        <v>1</v>
      </c>
      <c r="BY17" s="83">
        <f>VLOOKUP(BY$3,Conditions!$B:$AI,$C17,FALSE)</f>
        <v>1</v>
      </c>
      <c r="BZ17" s="83">
        <f>VLOOKUP(BZ$3,Conditions!$B:$AI,$C17,FALSE)</f>
        <v>1</v>
      </c>
      <c r="CB17" s="56" t="str">
        <f t="shared" si="9"/>
        <v>Solution Density</v>
      </c>
      <c r="CC17" s="83">
        <f>VLOOKUP(CC$6,Conditions!$B:$AI,$C17,FALSE)</f>
        <v>1</v>
      </c>
      <c r="CD17" s="83">
        <f>VLOOKUP(CD$6,Conditions!$B:$AI,$C17,FALSE)</f>
        <v>1</v>
      </c>
      <c r="CE17" s="83">
        <f>VLOOKUP(CE$6,Conditions!$B:$AI,$C17,FALSE)</f>
        <v>1</v>
      </c>
      <c r="CF17" s="83">
        <f>VLOOKUP(CF$6,Conditions!$B:$AI,$C17,FALSE)</f>
        <v>1</v>
      </c>
      <c r="CG17" s="83">
        <f>VLOOKUP(CG$6,Conditions!$B:$AI,$C17,FALSE)</f>
        <v>1</v>
      </c>
      <c r="CH17" s="83">
        <f>VLOOKUP(CH$6,Conditions!$B:$AI,$C17,FALSE)</f>
        <v>1</v>
      </c>
      <c r="CI17" s="83">
        <f>VLOOKUP(CI$6,Conditions!$B:$AI,$C17,FALSE)</f>
        <v>1</v>
      </c>
      <c r="CJ17" s="83">
        <f>VLOOKUP(CJ$6,Conditions!$B:$AI,$C17,FALSE)</f>
        <v>1</v>
      </c>
      <c r="CK17" s="83">
        <f>VLOOKUP(CK$6,Conditions!$B:$AI,$C17,FALSE)</f>
        <v>1</v>
      </c>
      <c r="CL17" s="83">
        <f>VLOOKUP(CL$6,Conditions!$B:$AI,$C17,FALSE)</f>
        <v>1</v>
      </c>
      <c r="CM17" s="83">
        <f>VLOOKUP(CM$6,Conditions!$B:$AI,$C17,FALSE)</f>
        <v>1</v>
      </c>
      <c r="CN17" s="83">
        <f>VLOOKUP(CN$6,Conditions!$B:$AI,$C17,FALSE)</f>
        <v>1</v>
      </c>
      <c r="CO17" s="83">
        <f>VLOOKUP(CO$6,Conditions!$B:$AI,$C17,FALSE)</f>
        <v>1</v>
      </c>
      <c r="CP17" s="83">
        <f>VLOOKUP(CP$6,Conditions!$B:$AI,$C17,FALSE)</f>
        <v>1</v>
      </c>
      <c r="CQ17" s="83">
        <f>VLOOKUP(CQ$6,Conditions!$B:$AI,$C17,FALSE)</f>
        <v>1</v>
      </c>
      <c r="CR17" s="83"/>
      <c r="CS17" s="83"/>
      <c r="CT17" s="83"/>
      <c r="CU17" s="83"/>
    </row>
    <row r="18" spans="2:99" s="56" customFormat="1" ht="15.75" x14ac:dyDescent="0.25">
      <c r="B18" s="117" t="s">
        <v>51</v>
      </c>
      <c r="C18" s="61">
        <v>13</v>
      </c>
      <c r="D18" s="83">
        <f>VLOOKUP(D$3,Conditions!$B:$AI,$C18,FALSE)</f>
        <v>0.32200000000000001</v>
      </c>
      <c r="E18" s="83">
        <f>VLOOKUP(E$3,Conditions!$B:$AI,$C18,FALSE)</f>
        <v>0.32200000000000001</v>
      </c>
      <c r="F18" s="83">
        <f>VLOOKUP(F$3,Conditions!$B:$AI,$C18,FALSE)</f>
        <v>0.32200000000000001</v>
      </c>
      <c r="G18" s="83">
        <f>VLOOKUP(G$3,Conditions!$B:$AI,$C18,FALSE)</f>
        <v>0.32200000000000001</v>
      </c>
      <c r="H18" s="83">
        <f>VLOOKUP(H$3,Conditions!$B:$AI,$C18,FALSE)</f>
        <v>0.32200000000000001</v>
      </c>
      <c r="I18" s="83">
        <f>VLOOKUP(I$3,Conditions!$B:$AI,$C18,FALSE)</f>
        <v>0.32250000000000001</v>
      </c>
      <c r="J18" s="83">
        <f>VLOOKUP(J$3,Conditions!$B:$AI,$C18,FALSE)</f>
        <v>0.32250000000000001</v>
      </c>
      <c r="K18" s="83">
        <f>VLOOKUP(K$3,Conditions!$B:$AI,$C18,FALSE)</f>
        <v>0.32250000000000001</v>
      </c>
      <c r="L18" s="83">
        <f>VLOOKUP(L$3,Conditions!$B:$AI,$C18,FALSE)</f>
        <v>0.32250000000000001</v>
      </c>
      <c r="M18" s="83">
        <f>VLOOKUP(M$3,Conditions!$B:$AI,$C18,FALSE)</f>
        <v>0.32250000000000001</v>
      </c>
      <c r="N18" s="83">
        <f>VLOOKUP(N$3,Conditions!$B:$AI,$C18,FALSE)</f>
        <v>0.32150000000000001</v>
      </c>
      <c r="O18" s="83">
        <f>VLOOKUP(O$3,Conditions!$B:$AI,$C18,FALSE)</f>
        <v>0.32150000000000001</v>
      </c>
      <c r="P18" s="83">
        <f>VLOOKUP(P$3,Conditions!$B:$AI,$C18,FALSE)</f>
        <v>0.32150000000000001</v>
      </c>
      <c r="Q18" s="83">
        <f>VLOOKUP(Q$3,Conditions!$B:$AI,$C18,FALSE)</f>
        <v>0.32150000000000001</v>
      </c>
      <c r="R18" s="83">
        <f>VLOOKUP(R$3,Conditions!$B:$AI,$C18,FALSE)</f>
        <v>0.32150000000000001</v>
      </c>
      <c r="S18" s="83">
        <f>VLOOKUP(S$3,Conditions!$B:$AI,$C18,FALSE)</f>
        <v>0.32290000000000002</v>
      </c>
      <c r="T18" s="83">
        <f>VLOOKUP(T$3,Conditions!$B:$AI,$C18,FALSE)</f>
        <v>0.32290000000000002</v>
      </c>
      <c r="U18" s="83">
        <f>VLOOKUP(U$3,Conditions!$B:$AI,$C18,FALSE)</f>
        <v>0.32290000000000002</v>
      </c>
      <c r="V18" s="83">
        <f>VLOOKUP(V$3,Conditions!$B:$AI,$C18,FALSE)</f>
        <v>0.32290000000000002</v>
      </c>
      <c r="W18" s="83">
        <f>VLOOKUP(W$3,Conditions!$B:$AI,$C18,FALSE)</f>
        <v>0.32290000000000002</v>
      </c>
      <c r="X18" s="83">
        <f>VLOOKUP(X$3,Conditions!$B:$AI,$C18,FALSE)</f>
        <v>0.32169999999999999</v>
      </c>
      <c r="Y18" s="83">
        <f>VLOOKUP(Y$3,Conditions!$B:$AI,$C18,FALSE)</f>
        <v>0.32169999999999999</v>
      </c>
      <c r="Z18" s="83">
        <f>VLOOKUP(Z$3,Conditions!$B:$AI,$C18,FALSE)</f>
        <v>0.32169999999999999</v>
      </c>
      <c r="AA18" s="83">
        <f>VLOOKUP(AA$3,Conditions!$B:$AI,$C18,FALSE)</f>
        <v>0.32169999999999999</v>
      </c>
      <c r="AB18" s="83">
        <f>VLOOKUP(AB$3,Conditions!$B:$AI,$C18,FALSE)</f>
        <v>0.32169999999999999</v>
      </c>
      <c r="AC18" s="83">
        <f>VLOOKUP(AC$3,Conditions!$B:$AI,$C18,FALSE)</f>
        <v>0.32250000000000001</v>
      </c>
      <c r="AD18" s="83">
        <f>VLOOKUP(AD$3,Conditions!$B:$AI,$C18,FALSE)</f>
        <v>0.32250000000000001</v>
      </c>
      <c r="AE18" s="83">
        <f>VLOOKUP(AE$3,Conditions!$B:$AI,$C18,FALSE)</f>
        <v>0.32250000000000001</v>
      </c>
      <c r="AF18" s="83">
        <f>VLOOKUP(AF$3,Conditions!$B:$AI,$C18,FALSE)</f>
        <v>0.32250000000000001</v>
      </c>
      <c r="AG18" s="83">
        <f>VLOOKUP(AG$3,Conditions!$B:$AI,$C18,FALSE)</f>
        <v>0.32250000000000001</v>
      </c>
      <c r="AH18" s="83">
        <f>VLOOKUP(AH$3,Conditions!$B:$AI,$C18,FALSE)</f>
        <v>0.32119999999999999</v>
      </c>
      <c r="AI18" s="83">
        <f>VLOOKUP(AI$3,Conditions!$B:$AI,$C18,FALSE)</f>
        <v>0.32119999999999999</v>
      </c>
      <c r="AJ18" s="83">
        <f>VLOOKUP(AJ$3,Conditions!$B:$AI,$C18,FALSE)</f>
        <v>0.32119999999999999</v>
      </c>
      <c r="AK18" s="83">
        <f>VLOOKUP(AK$3,Conditions!$B:$AI,$C18,FALSE)</f>
        <v>0.32119999999999999</v>
      </c>
      <c r="AL18" s="83">
        <f>VLOOKUP(AL$3,Conditions!$B:$AI,$C18,FALSE)</f>
        <v>0.32119999999999999</v>
      </c>
      <c r="AM18" s="83">
        <f>VLOOKUP(AM$3,Conditions!$B:$AI,$C18,FALSE)</f>
        <v>0.3201</v>
      </c>
      <c r="AN18" s="83">
        <f>VLOOKUP(AN$3,Conditions!$B:$AI,$C18,FALSE)</f>
        <v>0.3201</v>
      </c>
      <c r="AO18" s="83">
        <f>VLOOKUP(AO$3,Conditions!$B:$AI,$C18,FALSE)</f>
        <v>0.3201</v>
      </c>
      <c r="AP18" s="83">
        <f>VLOOKUP(AP$3,Conditions!$B:$AI,$C18,FALSE)</f>
        <v>0.3201</v>
      </c>
      <c r="AQ18" s="83">
        <f>VLOOKUP(AQ$3,Conditions!$B:$AI,$C18,FALSE)</f>
        <v>0.3201</v>
      </c>
      <c r="AR18" s="83">
        <f>VLOOKUP(AR$3,Conditions!$B:$AI,$C18,FALSE)</f>
        <v>0.3211</v>
      </c>
      <c r="AS18" s="83">
        <f>VLOOKUP(AS$3,Conditions!$B:$AI,$C18,FALSE)</f>
        <v>0.3211</v>
      </c>
      <c r="AT18" s="83">
        <f>VLOOKUP(AT$3,Conditions!$B:$AI,$C18,FALSE)</f>
        <v>0.3211</v>
      </c>
      <c r="AU18" s="83">
        <f>VLOOKUP(AU$3,Conditions!$B:$AI,$C18,FALSE)</f>
        <v>0.3211</v>
      </c>
      <c r="AV18" s="83">
        <f>VLOOKUP(AV$3,Conditions!$B:$AI,$C18,FALSE)</f>
        <v>0.3211</v>
      </c>
      <c r="AW18" s="83">
        <f>VLOOKUP(AW$3,Conditions!$B:$AI,$C18,FALSE)</f>
        <v>0.32050000000000001</v>
      </c>
      <c r="AX18" s="83">
        <f>VLOOKUP(AX$3,Conditions!$B:$AI,$C18,FALSE)</f>
        <v>0.32050000000000001</v>
      </c>
      <c r="AY18" s="83">
        <f>VLOOKUP(AY$3,Conditions!$B:$AI,$C18,FALSE)</f>
        <v>0.32050000000000001</v>
      </c>
      <c r="AZ18" s="83">
        <f>VLOOKUP(AZ$3,Conditions!$B:$AI,$C18,FALSE)</f>
        <v>0.32050000000000001</v>
      </c>
      <c r="BA18" s="83">
        <f>VLOOKUP(BA$3,Conditions!$B:$AI,$C18,FALSE)</f>
        <v>0.32050000000000001</v>
      </c>
      <c r="BB18" s="83">
        <f>VLOOKUP(BB$3,Conditions!$B:$AI,$C18,FALSE)</f>
        <v>0.3211</v>
      </c>
      <c r="BC18" s="83">
        <f>VLOOKUP(BC$3,Conditions!$B:$AI,$C18,FALSE)</f>
        <v>0.3211</v>
      </c>
      <c r="BD18" s="83">
        <f>VLOOKUP(BD$3,Conditions!$B:$AI,$C18,FALSE)</f>
        <v>0.3211</v>
      </c>
      <c r="BE18" s="83">
        <f>VLOOKUP(BE$3,Conditions!$B:$AI,$C18,FALSE)</f>
        <v>0.3211</v>
      </c>
      <c r="BF18" s="83">
        <f>VLOOKUP(BF$3,Conditions!$B:$AI,$C18,FALSE)</f>
        <v>0.3211</v>
      </c>
      <c r="BG18" s="83">
        <f>VLOOKUP(BG$3,Conditions!$B:$AI,$C18,FALSE)</f>
        <v>0.32100000000000001</v>
      </c>
      <c r="BH18" s="83">
        <f>VLOOKUP(BH$3,Conditions!$B:$AI,$C18,FALSE)</f>
        <v>0.32100000000000001</v>
      </c>
      <c r="BI18" s="83">
        <f>VLOOKUP(BI$3,Conditions!$B:$AI,$C18,FALSE)</f>
        <v>0.32100000000000001</v>
      </c>
      <c r="BJ18" s="83">
        <f>VLOOKUP(BJ$3,Conditions!$B:$AI,$C18,FALSE)</f>
        <v>0.32100000000000001</v>
      </c>
      <c r="BK18" s="83">
        <f>VLOOKUP(BK$3,Conditions!$B:$AI,$C18,FALSE)</f>
        <v>0.32100000000000001</v>
      </c>
      <c r="BL18" s="83">
        <f>VLOOKUP(BL$3,Conditions!$B:$AI,$C18,FALSE)</f>
        <v>0.32069999999999999</v>
      </c>
      <c r="BM18" s="83">
        <f>VLOOKUP(BM$3,Conditions!$B:$AI,$C18,FALSE)</f>
        <v>0.32069999999999999</v>
      </c>
      <c r="BN18" s="83">
        <f>VLOOKUP(BN$3,Conditions!$B:$AI,$C18,FALSE)</f>
        <v>0.32069999999999999</v>
      </c>
      <c r="BO18" s="83">
        <f>VLOOKUP(BO$3,Conditions!$B:$AI,$C18,FALSE)</f>
        <v>0.32069999999999999</v>
      </c>
      <c r="BP18" s="83">
        <f>VLOOKUP(BP$3,Conditions!$B:$AI,$C18,FALSE)</f>
        <v>0.32069999999999999</v>
      </c>
      <c r="BQ18" s="83">
        <f>VLOOKUP(BQ$3,Conditions!$B:$AI,$C18,FALSE)</f>
        <v>0</v>
      </c>
      <c r="BR18" s="83">
        <f>VLOOKUP(BR$3,Conditions!$B:$AI,$C18,FALSE)</f>
        <v>0</v>
      </c>
      <c r="BS18" s="83">
        <f>VLOOKUP(BS$3,Conditions!$B:$AI,$C18,FALSE)</f>
        <v>0</v>
      </c>
      <c r="BT18" s="83">
        <f>VLOOKUP(BT$3,Conditions!$B:$AI,$C18,FALSE)</f>
        <v>0</v>
      </c>
      <c r="BU18" s="83">
        <f>VLOOKUP(BU$3,Conditions!$B:$AI,$C18,FALSE)</f>
        <v>0</v>
      </c>
      <c r="BV18" s="83">
        <f>VLOOKUP(BV$3,Conditions!$B:$AI,$C18,FALSE)</f>
        <v>0.3</v>
      </c>
      <c r="BW18" s="83">
        <f>VLOOKUP(BW$3,Conditions!$B:$AI,$C18,FALSE)</f>
        <v>0.3</v>
      </c>
      <c r="BX18" s="83">
        <f>VLOOKUP(BX$3,Conditions!$B:$AI,$C18,FALSE)</f>
        <v>0.3</v>
      </c>
      <c r="BY18" s="83">
        <f>VLOOKUP(BY$3,Conditions!$B:$AI,$C18,FALSE)</f>
        <v>0.3</v>
      </c>
      <c r="BZ18" s="83">
        <f>VLOOKUP(BZ$3,Conditions!$B:$AI,$C18,FALSE)</f>
        <v>0.3</v>
      </c>
      <c r="CB18" s="56" t="str">
        <f t="shared" si="9"/>
        <v>Cat. Mass</v>
      </c>
      <c r="CC18" s="83">
        <f>VLOOKUP(CC$6,Conditions!$B:$AI,$C18,FALSE)</f>
        <v>0.32200000000000001</v>
      </c>
      <c r="CD18" s="83">
        <f>VLOOKUP(CD$6,Conditions!$B:$AI,$C18,FALSE)</f>
        <v>0.32250000000000001</v>
      </c>
      <c r="CE18" s="83">
        <f>VLOOKUP(CE$6,Conditions!$B:$AI,$C18,FALSE)</f>
        <v>0.32150000000000001</v>
      </c>
      <c r="CF18" s="83">
        <f>VLOOKUP(CF$6,Conditions!$B:$AI,$C18,FALSE)</f>
        <v>0.32290000000000002</v>
      </c>
      <c r="CG18" s="83">
        <f>VLOOKUP(CG$6,Conditions!$B:$AI,$C18,FALSE)</f>
        <v>0.32169999999999999</v>
      </c>
      <c r="CH18" s="83">
        <f>VLOOKUP(CH$6,Conditions!$B:$AI,$C18,FALSE)</f>
        <v>0.32250000000000001</v>
      </c>
      <c r="CI18" s="83">
        <f>VLOOKUP(CI$6,Conditions!$B:$AI,$C18,FALSE)</f>
        <v>0.32119999999999999</v>
      </c>
      <c r="CJ18" s="83">
        <f>VLOOKUP(CJ$6,Conditions!$B:$AI,$C18,FALSE)</f>
        <v>0.3201</v>
      </c>
      <c r="CK18" s="83">
        <f>VLOOKUP(CK$6,Conditions!$B:$AI,$C18,FALSE)</f>
        <v>0.3211</v>
      </c>
      <c r="CL18" s="83">
        <f>VLOOKUP(CL$6,Conditions!$B:$AI,$C18,FALSE)</f>
        <v>0.32050000000000001</v>
      </c>
      <c r="CM18" s="83">
        <f>VLOOKUP(CM$6,Conditions!$B:$AI,$C18,FALSE)</f>
        <v>0.3211</v>
      </c>
      <c r="CN18" s="83">
        <f>VLOOKUP(CN$6,Conditions!$B:$AI,$C18,FALSE)</f>
        <v>0.32100000000000001</v>
      </c>
      <c r="CO18" s="83">
        <f>VLOOKUP(CO$6,Conditions!$B:$AI,$C18,FALSE)</f>
        <v>0.32069999999999999</v>
      </c>
      <c r="CP18" s="83">
        <f>VLOOKUP(CP$6,Conditions!$B:$AI,$C18,FALSE)</f>
        <v>0</v>
      </c>
      <c r="CQ18" s="83">
        <f>VLOOKUP(CQ$6,Conditions!$B:$AI,$C18,FALSE)</f>
        <v>0.3</v>
      </c>
      <c r="CR18" s="83"/>
      <c r="CS18" s="83"/>
      <c r="CT18" s="83"/>
      <c r="CU18" s="83"/>
    </row>
    <row r="19" spans="2:99" s="56" customFormat="1" ht="15.75" x14ac:dyDescent="0.25">
      <c r="B19" s="117" t="s">
        <v>94</v>
      </c>
      <c r="C19" s="61">
        <v>14</v>
      </c>
      <c r="D19" s="83">
        <f>VLOOKUP(D$3,Conditions!$B:$AI,$C19,FALSE)</f>
        <v>14626.2</v>
      </c>
      <c r="E19" s="83">
        <f>VLOOKUP(E$3,Conditions!$B:$AI,$C19,FALSE)</f>
        <v>14626.2</v>
      </c>
      <c r="F19" s="83">
        <f>VLOOKUP(F$3,Conditions!$B:$AI,$C19,FALSE)</f>
        <v>14626.2</v>
      </c>
      <c r="G19" s="83">
        <f>VLOOKUP(G$3,Conditions!$B:$AI,$C19,FALSE)</f>
        <v>14626.2</v>
      </c>
      <c r="H19" s="83">
        <f>VLOOKUP(H$3,Conditions!$B:$AI,$C19,FALSE)</f>
        <v>14626.2</v>
      </c>
      <c r="I19" s="83">
        <f>VLOOKUP(I$3,Conditions!$B:$AI,$C19,FALSE)</f>
        <v>14650.4</v>
      </c>
      <c r="J19" s="83">
        <f>VLOOKUP(J$3,Conditions!$B:$AI,$C19,FALSE)</f>
        <v>14650.4</v>
      </c>
      <c r="K19" s="83">
        <f>VLOOKUP(K$3,Conditions!$B:$AI,$C19,FALSE)</f>
        <v>14650.4</v>
      </c>
      <c r="L19" s="83">
        <f>VLOOKUP(L$3,Conditions!$B:$AI,$C19,FALSE)</f>
        <v>14650.4</v>
      </c>
      <c r="M19" s="83">
        <f>VLOOKUP(M$3,Conditions!$B:$AI,$C19,FALSE)</f>
        <v>14650.4</v>
      </c>
      <c r="N19" s="83">
        <f>VLOOKUP(N$3,Conditions!$B:$AI,$C19,FALSE)</f>
        <v>14359</v>
      </c>
      <c r="O19" s="83">
        <f>VLOOKUP(O$3,Conditions!$B:$AI,$C19,FALSE)</f>
        <v>14359</v>
      </c>
      <c r="P19" s="83">
        <f>VLOOKUP(P$3,Conditions!$B:$AI,$C19,FALSE)</f>
        <v>14359</v>
      </c>
      <c r="Q19" s="83">
        <f>VLOOKUP(Q$3,Conditions!$B:$AI,$C19,FALSE)</f>
        <v>14359</v>
      </c>
      <c r="R19" s="83">
        <f>VLOOKUP(R$3,Conditions!$B:$AI,$C19,FALSE)</f>
        <v>14359</v>
      </c>
      <c r="S19" s="83">
        <f>VLOOKUP(S$3,Conditions!$B:$AI,$C19,FALSE)</f>
        <v>13934.5</v>
      </c>
      <c r="T19" s="83">
        <f>VLOOKUP(T$3,Conditions!$B:$AI,$C19,FALSE)</f>
        <v>13934.5</v>
      </c>
      <c r="U19" s="83">
        <f>VLOOKUP(U$3,Conditions!$B:$AI,$C19,FALSE)</f>
        <v>13934.5</v>
      </c>
      <c r="V19" s="83">
        <f>VLOOKUP(V$3,Conditions!$B:$AI,$C19,FALSE)</f>
        <v>13934.5</v>
      </c>
      <c r="W19" s="83">
        <f>VLOOKUP(W$3,Conditions!$B:$AI,$C19,FALSE)</f>
        <v>13934.5</v>
      </c>
      <c r="X19" s="83">
        <f>VLOOKUP(X$3,Conditions!$B:$AI,$C19,FALSE)</f>
        <v>13699.2</v>
      </c>
      <c r="Y19" s="83">
        <f>VLOOKUP(Y$3,Conditions!$B:$AI,$C19,FALSE)</f>
        <v>13699.2</v>
      </c>
      <c r="Z19" s="83">
        <f>VLOOKUP(Z$3,Conditions!$B:$AI,$C19,FALSE)</f>
        <v>13699.2</v>
      </c>
      <c r="AA19" s="83">
        <f>VLOOKUP(AA$3,Conditions!$B:$AI,$C19,FALSE)</f>
        <v>13699.2</v>
      </c>
      <c r="AB19" s="83">
        <f>VLOOKUP(AB$3,Conditions!$B:$AI,$C19,FALSE)</f>
        <v>13699.2</v>
      </c>
      <c r="AC19" s="83">
        <f>VLOOKUP(AC$3,Conditions!$B:$AI,$C19,FALSE)</f>
        <v>13857.6</v>
      </c>
      <c r="AD19" s="83">
        <f>VLOOKUP(AD$3,Conditions!$B:$AI,$C19,FALSE)</f>
        <v>13857.6</v>
      </c>
      <c r="AE19" s="83">
        <f>VLOOKUP(AE$3,Conditions!$B:$AI,$C19,FALSE)</f>
        <v>13857.6</v>
      </c>
      <c r="AF19" s="83">
        <f>VLOOKUP(AF$3,Conditions!$B:$AI,$C19,FALSE)</f>
        <v>13857.6</v>
      </c>
      <c r="AG19" s="83">
        <f>VLOOKUP(AG$3,Conditions!$B:$AI,$C19,FALSE)</f>
        <v>13857.6</v>
      </c>
      <c r="AH19" s="83">
        <f>VLOOKUP(AH$3,Conditions!$B:$AI,$C19,FALSE)</f>
        <v>13966</v>
      </c>
      <c r="AI19" s="83">
        <f>VLOOKUP(AI$3,Conditions!$B:$AI,$C19,FALSE)</f>
        <v>13966</v>
      </c>
      <c r="AJ19" s="83">
        <f>VLOOKUP(AJ$3,Conditions!$B:$AI,$C19,FALSE)</f>
        <v>13966</v>
      </c>
      <c r="AK19" s="83">
        <f>VLOOKUP(AK$3,Conditions!$B:$AI,$C19,FALSE)</f>
        <v>13966</v>
      </c>
      <c r="AL19" s="83">
        <f>VLOOKUP(AL$3,Conditions!$B:$AI,$C19,FALSE)</f>
        <v>13966</v>
      </c>
      <c r="AM19" s="83">
        <f>VLOOKUP(AM$3,Conditions!$B:$AI,$C19,FALSE)</f>
        <v>13884.2</v>
      </c>
      <c r="AN19" s="83">
        <f>VLOOKUP(AN$3,Conditions!$B:$AI,$C19,FALSE)</f>
        <v>13884.2</v>
      </c>
      <c r="AO19" s="83">
        <f>VLOOKUP(AO$3,Conditions!$B:$AI,$C19,FALSE)</f>
        <v>13884.2</v>
      </c>
      <c r="AP19" s="83">
        <f>VLOOKUP(AP$3,Conditions!$B:$AI,$C19,FALSE)</f>
        <v>13884.2</v>
      </c>
      <c r="AQ19" s="83">
        <f>VLOOKUP(AQ$3,Conditions!$B:$AI,$C19,FALSE)</f>
        <v>13884.2</v>
      </c>
      <c r="AR19" s="83">
        <f>VLOOKUP(AR$3,Conditions!$B:$AI,$C19,FALSE)</f>
        <v>16940.666666666668</v>
      </c>
      <c r="AS19" s="83">
        <f>VLOOKUP(AS$3,Conditions!$B:$AI,$C19,FALSE)</f>
        <v>16940.666666666668</v>
      </c>
      <c r="AT19" s="83">
        <f>VLOOKUP(AT$3,Conditions!$B:$AI,$C19,FALSE)</f>
        <v>16940.666666666668</v>
      </c>
      <c r="AU19" s="83">
        <f>VLOOKUP(AU$3,Conditions!$B:$AI,$C19,FALSE)</f>
        <v>16940.666666666668</v>
      </c>
      <c r="AV19" s="83">
        <f>VLOOKUP(AV$3,Conditions!$B:$AI,$C19,FALSE)</f>
        <v>16940.666666666668</v>
      </c>
      <c r="AW19" s="83">
        <f>VLOOKUP(AW$3,Conditions!$B:$AI,$C19,FALSE)</f>
        <v>14980.6</v>
      </c>
      <c r="AX19" s="83">
        <f>VLOOKUP(AX$3,Conditions!$B:$AI,$C19,FALSE)</f>
        <v>14980.6</v>
      </c>
      <c r="AY19" s="83">
        <f>VLOOKUP(AY$3,Conditions!$B:$AI,$C19,FALSE)</f>
        <v>14980.6</v>
      </c>
      <c r="AZ19" s="83">
        <f>VLOOKUP(AZ$3,Conditions!$B:$AI,$C19,FALSE)</f>
        <v>14980.6</v>
      </c>
      <c r="BA19" s="83">
        <f>VLOOKUP(BA$3,Conditions!$B:$AI,$C19,FALSE)</f>
        <v>14980.6</v>
      </c>
      <c r="BB19" s="83">
        <f>VLOOKUP(BB$3,Conditions!$B:$AI,$C19,FALSE)</f>
        <v>14909</v>
      </c>
      <c r="BC19" s="83">
        <f>VLOOKUP(BC$3,Conditions!$B:$AI,$C19,FALSE)</f>
        <v>14909</v>
      </c>
      <c r="BD19" s="83">
        <f>VLOOKUP(BD$3,Conditions!$B:$AI,$C19,FALSE)</f>
        <v>14909</v>
      </c>
      <c r="BE19" s="83">
        <f>VLOOKUP(BE$3,Conditions!$B:$AI,$C19,FALSE)</f>
        <v>14909</v>
      </c>
      <c r="BF19" s="83">
        <f>VLOOKUP(BF$3,Conditions!$B:$AI,$C19,FALSE)</f>
        <v>14909</v>
      </c>
      <c r="BG19" s="83">
        <f>VLOOKUP(BG$3,Conditions!$B:$AI,$C19,FALSE)</f>
        <v>15026.8</v>
      </c>
      <c r="BH19" s="83">
        <f>VLOOKUP(BH$3,Conditions!$B:$AI,$C19,FALSE)</f>
        <v>15026.8</v>
      </c>
      <c r="BI19" s="83">
        <f>VLOOKUP(BI$3,Conditions!$B:$AI,$C19,FALSE)</f>
        <v>15026.8</v>
      </c>
      <c r="BJ19" s="83">
        <f>VLOOKUP(BJ$3,Conditions!$B:$AI,$C19,FALSE)</f>
        <v>15026.8</v>
      </c>
      <c r="BK19" s="83">
        <f>VLOOKUP(BK$3,Conditions!$B:$AI,$C19,FALSE)</f>
        <v>15026.8</v>
      </c>
      <c r="BL19" s="83">
        <f>VLOOKUP(BL$3,Conditions!$B:$AI,$C19,FALSE)</f>
        <v>14910.4</v>
      </c>
      <c r="BM19" s="83">
        <f>VLOOKUP(BM$3,Conditions!$B:$AI,$C19,FALSE)</f>
        <v>14910.4</v>
      </c>
      <c r="BN19" s="83">
        <f>VLOOKUP(BN$3,Conditions!$B:$AI,$C19,FALSE)</f>
        <v>14910.4</v>
      </c>
      <c r="BO19" s="83">
        <f>VLOOKUP(BO$3,Conditions!$B:$AI,$C19,FALSE)</f>
        <v>14910.4</v>
      </c>
      <c r="BP19" s="83">
        <f>VLOOKUP(BP$3,Conditions!$B:$AI,$C19,FALSE)</f>
        <v>14910.4</v>
      </c>
      <c r="BQ19" s="83" t="e">
        <f>VLOOKUP(BQ$3,Conditions!$B:$AI,$C19,FALSE)</f>
        <v>#DIV/0!</v>
      </c>
      <c r="BR19" s="83" t="e">
        <f>VLOOKUP(BR$3,Conditions!$B:$AI,$C19,FALSE)</f>
        <v>#DIV/0!</v>
      </c>
      <c r="BS19" s="83" t="e">
        <f>VLOOKUP(BS$3,Conditions!$B:$AI,$C19,FALSE)</f>
        <v>#DIV/0!</v>
      </c>
      <c r="BT19" s="83" t="e">
        <f>VLOOKUP(BT$3,Conditions!$B:$AI,$C19,FALSE)</f>
        <v>#DIV/0!</v>
      </c>
      <c r="BU19" s="83" t="e">
        <f>VLOOKUP(BU$3,Conditions!$B:$AI,$C19,FALSE)</f>
        <v>#DIV/0!</v>
      </c>
      <c r="BV19" s="83">
        <f>VLOOKUP(BV$3,Conditions!$B:$AI,$C19,FALSE)</f>
        <v>16468</v>
      </c>
      <c r="BW19" s="83">
        <f>VLOOKUP(BW$3,Conditions!$B:$AI,$C19,FALSE)</f>
        <v>16468</v>
      </c>
      <c r="BX19" s="83">
        <f>VLOOKUP(BX$3,Conditions!$B:$AI,$C19,FALSE)</f>
        <v>16468</v>
      </c>
      <c r="BY19" s="83">
        <f>VLOOKUP(BY$3,Conditions!$B:$AI,$C19,FALSE)</f>
        <v>16468</v>
      </c>
      <c r="BZ19" s="83">
        <f>VLOOKUP(BZ$3,Conditions!$B:$AI,$C19,FALSE)</f>
        <v>16468</v>
      </c>
      <c r="CB19" s="56" t="str">
        <f t="shared" si="9"/>
        <v>feed mobile_RI</v>
      </c>
      <c r="CC19" s="83">
        <f>VLOOKUP(CC$6,Conditions!$B:$AI,$C19,FALSE)</f>
        <v>14626.2</v>
      </c>
      <c r="CD19" s="83">
        <f>VLOOKUP(CD$6,Conditions!$B:$AI,$C19,FALSE)</f>
        <v>14650.4</v>
      </c>
      <c r="CE19" s="83">
        <f>VLOOKUP(CE$6,Conditions!$B:$AI,$C19,FALSE)</f>
        <v>14359</v>
      </c>
      <c r="CF19" s="83">
        <f>VLOOKUP(CF$6,Conditions!$B:$AI,$C19,FALSE)</f>
        <v>13934.5</v>
      </c>
      <c r="CG19" s="83">
        <f>VLOOKUP(CG$6,Conditions!$B:$AI,$C19,FALSE)</f>
        <v>13699.2</v>
      </c>
      <c r="CH19" s="83">
        <f>VLOOKUP(CH$6,Conditions!$B:$AI,$C19,FALSE)</f>
        <v>13857.6</v>
      </c>
      <c r="CI19" s="83">
        <f>VLOOKUP(CI$6,Conditions!$B:$AI,$C19,FALSE)</f>
        <v>13966</v>
      </c>
      <c r="CJ19" s="83">
        <f>VLOOKUP(CJ$6,Conditions!$B:$AI,$C19,FALSE)</f>
        <v>13884.2</v>
      </c>
      <c r="CK19" s="83">
        <f>VLOOKUP(CK$6,Conditions!$B:$AI,$C19,FALSE)</f>
        <v>16940.666666666668</v>
      </c>
      <c r="CL19" s="83">
        <f>VLOOKUP(CL$6,Conditions!$B:$AI,$C19,FALSE)</f>
        <v>14980.6</v>
      </c>
      <c r="CM19" s="83">
        <f>VLOOKUP(CM$6,Conditions!$B:$AI,$C19,FALSE)</f>
        <v>14909</v>
      </c>
      <c r="CN19" s="83">
        <f>VLOOKUP(CN$6,Conditions!$B:$AI,$C19,FALSE)</f>
        <v>15026.8</v>
      </c>
      <c r="CO19" s="83">
        <f>VLOOKUP(CO$6,Conditions!$B:$AI,$C19,FALSE)</f>
        <v>14910.4</v>
      </c>
      <c r="CP19" s="83" t="e">
        <f>VLOOKUP(CP$6,Conditions!$B:$AI,$C19,FALSE)</f>
        <v>#DIV/0!</v>
      </c>
      <c r="CQ19" s="83">
        <f>VLOOKUP(CQ$6,Conditions!$B:$AI,$C19,FALSE)</f>
        <v>16468</v>
      </c>
      <c r="CR19" s="83"/>
      <c r="CS19" s="83"/>
      <c r="CT19" s="83"/>
      <c r="CU19" s="83"/>
    </row>
    <row r="20" spans="2:99" s="56" customFormat="1" ht="15.75" x14ac:dyDescent="0.25">
      <c r="B20" s="117" t="s">
        <v>95</v>
      </c>
      <c r="C20" s="61">
        <v>15</v>
      </c>
      <c r="D20" s="83">
        <f>VLOOKUP(D$3,Conditions!$B:$AI,$C20,FALSE)</f>
        <v>873874.8</v>
      </c>
      <c r="E20" s="83">
        <f>VLOOKUP(E$3,Conditions!$B:$AI,$C20,FALSE)</f>
        <v>873874.8</v>
      </c>
      <c r="F20" s="83">
        <f>VLOOKUP(F$3,Conditions!$B:$AI,$C20,FALSE)</f>
        <v>873874.8</v>
      </c>
      <c r="G20" s="83">
        <f>VLOOKUP(G$3,Conditions!$B:$AI,$C20,FALSE)</f>
        <v>873874.8</v>
      </c>
      <c r="H20" s="83">
        <f>VLOOKUP(H$3,Conditions!$B:$AI,$C20,FALSE)</f>
        <v>873874.8</v>
      </c>
      <c r="I20" s="83">
        <f>VLOOKUP(I$3,Conditions!$B:$AI,$C20,FALSE)</f>
        <v>865421.4</v>
      </c>
      <c r="J20" s="83">
        <f>VLOOKUP(J$3,Conditions!$B:$AI,$C20,FALSE)</f>
        <v>865421.4</v>
      </c>
      <c r="K20" s="83">
        <f>VLOOKUP(K$3,Conditions!$B:$AI,$C20,FALSE)</f>
        <v>865421.4</v>
      </c>
      <c r="L20" s="83">
        <f>VLOOKUP(L$3,Conditions!$B:$AI,$C20,FALSE)</f>
        <v>865421.4</v>
      </c>
      <c r="M20" s="83">
        <f>VLOOKUP(M$3,Conditions!$B:$AI,$C20,FALSE)</f>
        <v>865421.4</v>
      </c>
      <c r="N20" s="83">
        <f>VLOOKUP(N$3,Conditions!$B:$AI,$C20,FALSE)</f>
        <v>850288.8</v>
      </c>
      <c r="O20" s="83">
        <f>VLOOKUP(O$3,Conditions!$B:$AI,$C20,FALSE)</f>
        <v>850288.8</v>
      </c>
      <c r="P20" s="83">
        <f>VLOOKUP(P$3,Conditions!$B:$AI,$C20,FALSE)</f>
        <v>850288.8</v>
      </c>
      <c r="Q20" s="83">
        <f>VLOOKUP(Q$3,Conditions!$B:$AI,$C20,FALSE)</f>
        <v>850288.8</v>
      </c>
      <c r="R20" s="83">
        <f>VLOOKUP(R$3,Conditions!$B:$AI,$C20,FALSE)</f>
        <v>850288.8</v>
      </c>
      <c r="S20" s="83">
        <f>VLOOKUP(S$3,Conditions!$B:$AI,$C20,FALSE)</f>
        <v>828327.6</v>
      </c>
      <c r="T20" s="83">
        <f>VLOOKUP(T$3,Conditions!$B:$AI,$C20,FALSE)</f>
        <v>828327.6</v>
      </c>
      <c r="U20" s="83">
        <f>VLOOKUP(U$3,Conditions!$B:$AI,$C20,FALSE)</f>
        <v>828327.6</v>
      </c>
      <c r="V20" s="83">
        <f>VLOOKUP(V$3,Conditions!$B:$AI,$C20,FALSE)</f>
        <v>828327.6</v>
      </c>
      <c r="W20" s="83">
        <f>VLOOKUP(W$3,Conditions!$B:$AI,$C20,FALSE)</f>
        <v>828327.6</v>
      </c>
      <c r="X20" s="83">
        <f>VLOOKUP(X$3,Conditions!$B:$AI,$C20,FALSE)</f>
        <v>824530</v>
      </c>
      <c r="Y20" s="83">
        <f>VLOOKUP(Y$3,Conditions!$B:$AI,$C20,FALSE)</f>
        <v>824530</v>
      </c>
      <c r="Z20" s="83">
        <f>VLOOKUP(Z$3,Conditions!$B:$AI,$C20,FALSE)</f>
        <v>824530</v>
      </c>
      <c r="AA20" s="83">
        <f>VLOOKUP(AA$3,Conditions!$B:$AI,$C20,FALSE)</f>
        <v>824530</v>
      </c>
      <c r="AB20" s="83">
        <f>VLOOKUP(AB$3,Conditions!$B:$AI,$C20,FALSE)</f>
        <v>824530</v>
      </c>
      <c r="AC20" s="83">
        <f>VLOOKUP(AC$3,Conditions!$B:$AI,$C20,FALSE)</f>
        <v>836023.4</v>
      </c>
      <c r="AD20" s="83">
        <f>VLOOKUP(AD$3,Conditions!$B:$AI,$C20,FALSE)</f>
        <v>836023.4</v>
      </c>
      <c r="AE20" s="83">
        <f>VLOOKUP(AE$3,Conditions!$B:$AI,$C20,FALSE)</f>
        <v>836023.4</v>
      </c>
      <c r="AF20" s="83">
        <f>VLOOKUP(AF$3,Conditions!$B:$AI,$C20,FALSE)</f>
        <v>836023.4</v>
      </c>
      <c r="AG20" s="83">
        <f>VLOOKUP(AG$3,Conditions!$B:$AI,$C20,FALSE)</f>
        <v>836023.4</v>
      </c>
      <c r="AH20" s="83">
        <f>VLOOKUP(AH$3,Conditions!$B:$AI,$C20,FALSE)</f>
        <v>885865</v>
      </c>
      <c r="AI20" s="83">
        <f>VLOOKUP(AI$3,Conditions!$B:$AI,$C20,FALSE)</f>
        <v>885865</v>
      </c>
      <c r="AJ20" s="83">
        <f>VLOOKUP(AJ$3,Conditions!$B:$AI,$C20,FALSE)</f>
        <v>885865</v>
      </c>
      <c r="AK20" s="83">
        <f>VLOOKUP(AK$3,Conditions!$B:$AI,$C20,FALSE)</f>
        <v>885865</v>
      </c>
      <c r="AL20" s="83">
        <f>VLOOKUP(AL$3,Conditions!$B:$AI,$C20,FALSE)</f>
        <v>885865</v>
      </c>
      <c r="AM20" s="83">
        <f>VLOOKUP(AM$3,Conditions!$B:$AI,$C20,FALSE)</f>
        <v>957842</v>
      </c>
      <c r="AN20" s="83">
        <f>VLOOKUP(AN$3,Conditions!$B:$AI,$C20,FALSE)</f>
        <v>957842</v>
      </c>
      <c r="AO20" s="83">
        <f>VLOOKUP(AO$3,Conditions!$B:$AI,$C20,FALSE)</f>
        <v>957842</v>
      </c>
      <c r="AP20" s="83">
        <f>VLOOKUP(AP$3,Conditions!$B:$AI,$C20,FALSE)</f>
        <v>957842</v>
      </c>
      <c r="AQ20" s="83">
        <f>VLOOKUP(AQ$3,Conditions!$B:$AI,$C20,FALSE)</f>
        <v>957842</v>
      </c>
      <c r="AR20" s="83">
        <f>VLOOKUP(AR$3,Conditions!$B:$AI,$C20,FALSE)</f>
        <v>267023.66666666669</v>
      </c>
      <c r="AS20" s="83">
        <f>VLOOKUP(AS$3,Conditions!$B:$AI,$C20,FALSE)</f>
        <v>267023.66666666669</v>
      </c>
      <c r="AT20" s="83">
        <f>VLOOKUP(AT$3,Conditions!$B:$AI,$C20,FALSE)</f>
        <v>267023.66666666669</v>
      </c>
      <c r="AU20" s="83">
        <f>VLOOKUP(AU$3,Conditions!$B:$AI,$C20,FALSE)</f>
        <v>267023.66666666669</v>
      </c>
      <c r="AV20" s="83">
        <f>VLOOKUP(AV$3,Conditions!$B:$AI,$C20,FALSE)</f>
        <v>267023.66666666669</v>
      </c>
      <c r="AW20" s="83">
        <f>VLOOKUP(AW$3,Conditions!$B:$AI,$C20,FALSE)</f>
        <v>239892.6</v>
      </c>
      <c r="AX20" s="83">
        <f>VLOOKUP(AX$3,Conditions!$B:$AI,$C20,FALSE)</f>
        <v>239892.6</v>
      </c>
      <c r="AY20" s="83">
        <f>VLOOKUP(AY$3,Conditions!$B:$AI,$C20,FALSE)</f>
        <v>239892.6</v>
      </c>
      <c r="AZ20" s="83">
        <f>VLOOKUP(AZ$3,Conditions!$B:$AI,$C20,FALSE)</f>
        <v>239892.6</v>
      </c>
      <c r="BA20" s="83">
        <f>VLOOKUP(BA$3,Conditions!$B:$AI,$C20,FALSE)</f>
        <v>239892.6</v>
      </c>
      <c r="BB20" s="83">
        <f>VLOOKUP(BB$3,Conditions!$B:$AI,$C20,FALSE)</f>
        <v>242098.8</v>
      </c>
      <c r="BC20" s="83">
        <f>VLOOKUP(BC$3,Conditions!$B:$AI,$C20,FALSE)</f>
        <v>242098.8</v>
      </c>
      <c r="BD20" s="83">
        <f>VLOOKUP(BD$3,Conditions!$B:$AI,$C20,FALSE)</f>
        <v>242098.8</v>
      </c>
      <c r="BE20" s="83">
        <f>VLOOKUP(BE$3,Conditions!$B:$AI,$C20,FALSE)</f>
        <v>242098.8</v>
      </c>
      <c r="BF20" s="83">
        <f>VLOOKUP(BF$3,Conditions!$B:$AI,$C20,FALSE)</f>
        <v>242098.8</v>
      </c>
      <c r="BG20" s="83">
        <f>VLOOKUP(BG$3,Conditions!$B:$AI,$C20,FALSE)</f>
        <v>254035.6</v>
      </c>
      <c r="BH20" s="83">
        <f>VLOOKUP(BH$3,Conditions!$B:$AI,$C20,FALSE)</f>
        <v>254035.6</v>
      </c>
      <c r="BI20" s="83">
        <f>VLOOKUP(BI$3,Conditions!$B:$AI,$C20,FALSE)</f>
        <v>254035.6</v>
      </c>
      <c r="BJ20" s="83">
        <f>VLOOKUP(BJ$3,Conditions!$B:$AI,$C20,FALSE)</f>
        <v>254035.6</v>
      </c>
      <c r="BK20" s="83">
        <f>VLOOKUP(BK$3,Conditions!$B:$AI,$C20,FALSE)</f>
        <v>254035.6</v>
      </c>
      <c r="BL20" s="83">
        <f>VLOOKUP(BL$3,Conditions!$B:$AI,$C20,FALSE)</f>
        <v>243848</v>
      </c>
      <c r="BM20" s="83">
        <f>VLOOKUP(BM$3,Conditions!$B:$AI,$C20,FALSE)</f>
        <v>243848</v>
      </c>
      <c r="BN20" s="83">
        <f>VLOOKUP(BN$3,Conditions!$B:$AI,$C20,FALSE)</f>
        <v>243848</v>
      </c>
      <c r="BO20" s="83">
        <f>VLOOKUP(BO$3,Conditions!$B:$AI,$C20,FALSE)</f>
        <v>243848</v>
      </c>
      <c r="BP20" s="83">
        <f>VLOOKUP(BP$3,Conditions!$B:$AI,$C20,FALSE)</f>
        <v>243848</v>
      </c>
      <c r="BQ20" s="83" t="e">
        <f>VLOOKUP(BQ$3,Conditions!$B:$AI,$C20,FALSE)</f>
        <v>#DIV/0!</v>
      </c>
      <c r="BR20" s="83" t="e">
        <f>VLOOKUP(BR$3,Conditions!$B:$AI,$C20,FALSE)</f>
        <v>#DIV/0!</v>
      </c>
      <c r="BS20" s="83" t="e">
        <f>VLOOKUP(BS$3,Conditions!$B:$AI,$C20,FALSE)</f>
        <v>#DIV/0!</v>
      </c>
      <c r="BT20" s="83" t="e">
        <f>VLOOKUP(BT$3,Conditions!$B:$AI,$C20,FALSE)</f>
        <v>#DIV/0!</v>
      </c>
      <c r="BU20" s="83" t="e">
        <f>VLOOKUP(BU$3,Conditions!$B:$AI,$C20,FALSE)</f>
        <v>#DIV/0!</v>
      </c>
      <c r="BV20" s="83">
        <f>VLOOKUP(BV$3,Conditions!$B:$AI,$C20,FALSE)</f>
        <v>267680.40000000002</v>
      </c>
      <c r="BW20" s="83">
        <f>VLOOKUP(BW$3,Conditions!$B:$AI,$C20,FALSE)</f>
        <v>267680.40000000002</v>
      </c>
      <c r="BX20" s="83">
        <f>VLOOKUP(BX$3,Conditions!$B:$AI,$C20,FALSE)</f>
        <v>267680.40000000002</v>
      </c>
      <c r="BY20" s="83">
        <f>VLOOKUP(BY$3,Conditions!$B:$AI,$C20,FALSE)</f>
        <v>267680.40000000002</v>
      </c>
      <c r="BZ20" s="83">
        <f>VLOOKUP(BZ$3,Conditions!$B:$AI,$C20,FALSE)</f>
        <v>267680.40000000002</v>
      </c>
      <c r="CB20" s="56" t="str">
        <f t="shared" si="9"/>
        <v>feed glycerol_RI</v>
      </c>
      <c r="CC20" s="83">
        <f>VLOOKUP(CC$6,Conditions!$B:$AI,$C20,FALSE)</f>
        <v>873874.8</v>
      </c>
      <c r="CD20" s="83">
        <f>VLOOKUP(CD$6,Conditions!$B:$AI,$C20,FALSE)</f>
        <v>865421.4</v>
      </c>
      <c r="CE20" s="83">
        <f>VLOOKUP(CE$6,Conditions!$B:$AI,$C20,FALSE)</f>
        <v>850288.8</v>
      </c>
      <c r="CF20" s="83">
        <f>VLOOKUP(CF$6,Conditions!$B:$AI,$C20,FALSE)</f>
        <v>828327.6</v>
      </c>
      <c r="CG20" s="83">
        <f>VLOOKUP(CG$6,Conditions!$B:$AI,$C20,FALSE)</f>
        <v>824530</v>
      </c>
      <c r="CH20" s="83">
        <f>VLOOKUP(CH$6,Conditions!$B:$AI,$C20,FALSE)</f>
        <v>836023.4</v>
      </c>
      <c r="CI20" s="83">
        <f>VLOOKUP(CI$6,Conditions!$B:$AI,$C20,FALSE)</f>
        <v>885865</v>
      </c>
      <c r="CJ20" s="83">
        <f>VLOOKUP(CJ$6,Conditions!$B:$AI,$C20,FALSE)</f>
        <v>957842</v>
      </c>
      <c r="CK20" s="83">
        <f>VLOOKUP(CK$6,Conditions!$B:$AI,$C20,FALSE)</f>
        <v>267023.66666666669</v>
      </c>
      <c r="CL20" s="83">
        <f>VLOOKUP(CL$6,Conditions!$B:$AI,$C20,FALSE)</f>
        <v>239892.6</v>
      </c>
      <c r="CM20" s="83">
        <f>VLOOKUP(CM$6,Conditions!$B:$AI,$C20,FALSE)</f>
        <v>242098.8</v>
      </c>
      <c r="CN20" s="83">
        <f>VLOOKUP(CN$6,Conditions!$B:$AI,$C20,FALSE)</f>
        <v>254035.6</v>
      </c>
      <c r="CO20" s="83">
        <f>VLOOKUP(CO$6,Conditions!$B:$AI,$C20,FALSE)</f>
        <v>243848</v>
      </c>
      <c r="CP20" s="83" t="e">
        <f>VLOOKUP(CP$6,Conditions!$B:$AI,$C20,FALSE)</f>
        <v>#DIV/0!</v>
      </c>
      <c r="CQ20" s="83">
        <f>VLOOKUP(CQ$6,Conditions!$B:$AI,$C20,FALSE)</f>
        <v>267680.40000000002</v>
      </c>
      <c r="CR20" s="83"/>
      <c r="CS20" s="83"/>
      <c r="CT20" s="83"/>
      <c r="CU20" s="83"/>
    </row>
    <row r="21" spans="2:99" s="56" customFormat="1" ht="15.75" x14ac:dyDescent="0.25">
      <c r="B21" s="117" t="s">
        <v>84</v>
      </c>
      <c r="C21" s="61">
        <v>16</v>
      </c>
      <c r="D21" s="83">
        <f>VLOOKUP(D$3,Conditions!$B:$AI,$C21,FALSE)</f>
        <v>35</v>
      </c>
      <c r="E21" s="83">
        <f>VLOOKUP(E$3,Conditions!$B:$AI,$C21,FALSE)</f>
        <v>35</v>
      </c>
      <c r="F21" s="83">
        <f>VLOOKUP(F$3,Conditions!$B:$AI,$C21,FALSE)</f>
        <v>35</v>
      </c>
      <c r="G21" s="83">
        <f>VLOOKUP(G$3,Conditions!$B:$AI,$C21,FALSE)</f>
        <v>35</v>
      </c>
      <c r="H21" s="83">
        <f>VLOOKUP(H$3,Conditions!$B:$AI,$C21,FALSE)</f>
        <v>35</v>
      </c>
      <c r="I21" s="83">
        <f>VLOOKUP(I$3,Conditions!$B:$AI,$C21,FALSE)</f>
        <v>35</v>
      </c>
      <c r="J21" s="83">
        <f>VLOOKUP(J$3,Conditions!$B:$AI,$C21,FALSE)</f>
        <v>35</v>
      </c>
      <c r="K21" s="83">
        <f>VLOOKUP(K$3,Conditions!$B:$AI,$C21,FALSE)</f>
        <v>35</v>
      </c>
      <c r="L21" s="83">
        <f>VLOOKUP(L$3,Conditions!$B:$AI,$C21,FALSE)</f>
        <v>35</v>
      </c>
      <c r="M21" s="83">
        <f>VLOOKUP(M$3,Conditions!$B:$AI,$C21,FALSE)</f>
        <v>35</v>
      </c>
      <c r="N21" s="83">
        <f>VLOOKUP(N$3,Conditions!$B:$AI,$C21,FALSE)</f>
        <v>35</v>
      </c>
      <c r="O21" s="83">
        <f>VLOOKUP(O$3,Conditions!$B:$AI,$C21,FALSE)</f>
        <v>35</v>
      </c>
      <c r="P21" s="83">
        <f>VLOOKUP(P$3,Conditions!$B:$AI,$C21,FALSE)</f>
        <v>35</v>
      </c>
      <c r="Q21" s="83">
        <f>VLOOKUP(Q$3,Conditions!$B:$AI,$C21,FALSE)</f>
        <v>35</v>
      </c>
      <c r="R21" s="83">
        <f>VLOOKUP(R$3,Conditions!$B:$AI,$C21,FALSE)</f>
        <v>35</v>
      </c>
      <c r="S21" s="83">
        <f>VLOOKUP(S$3,Conditions!$B:$AI,$C21,FALSE)</f>
        <v>35</v>
      </c>
      <c r="T21" s="83">
        <f>VLOOKUP(T$3,Conditions!$B:$AI,$C21,FALSE)</f>
        <v>35</v>
      </c>
      <c r="U21" s="83">
        <f>VLOOKUP(U$3,Conditions!$B:$AI,$C21,FALSE)</f>
        <v>35</v>
      </c>
      <c r="V21" s="83">
        <f>VLOOKUP(V$3,Conditions!$B:$AI,$C21,FALSE)</f>
        <v>35</v>
      </c>
      <c r="W21" s="83">
        <f>VLOOKUP(W$3,Conditions!$B:$AI,$C21,FALSE)</f>
        <v>35</v>
      </c>
      <c r="X21" s="83">
        <f>VLOOKUP(X$3,Conditions!$B:$AI,$C21,FALSE)</f>
        <v>35</v>
      </c>
      <c r="Y21" s="83">
        <f>VLOOKUP(Y$3,Conditions!$B:$AI,$C21,FALSE)</f>
        <v>35</v>
      </c>
      <c r="Z21" s="83">
        <f>VLOOKUP(Z$3,Conditions!$B:$AI,$C21,FALSE)</f>
        <v>35</v>
      </c>
      <c r="AA21" s="83">
        <f>VLOOKUP(AA$3,Conditions!$B:$AI,$C21,FALSE)</f>
        <v>35</v>
      </c>
      <c r="AB21" s="83">
        <f>VLOOKUP(AB$3,Conditions!$B:$AI,$C21,FALSE)</f>
        <v>35</v>
      </c>
      <c r="AC21" s="83">
        <f>VLOOKUP(AC$3,Conditions!$B:$AI,$C21,FALSE)</f>
        <v>35</v>
      </c>
      <c r="AD21" s="83">
        <f>VLOOKUP(AD$3,Conditions!$B:$AI,$C21,FALSE)</f>
        <v>35</v>
      </c>
      <c r="AE21" s="83">
        <f>VLOOKUP(AE$3,Conditions!$B:$AI,$C21,FALSE)</f>
        <v>35</v>
      </c>
      <c r="AF21" s="83">
        <f>VLOOKUP(AF$3,Conditions!$B:$AI,$C21,FALSE)</f>
        <v>35</v>
      </c>
      <c r="AG21" s="83">
        <f>VLOOKUP(AG$3,Conditions!$B:$AI,$C21,FALSE)</f>
        <v>35</v>
      </c>
      <c r="AH21" s="83">
        <f>VLOOKUP(AH$3,Conditions!$B:$AI,$C21,FALSE)</f>
        <v>35</v>
      </c>
      <c r="AI21" s="83">
        <f>VLOOKUP(AI$3,Conditions!$B:$AI,$C21,FALSE)</f>
        <v>35</v>
      </c>
      <c r="AJ21" s="83">
        <f>VLOOKUP(AJ$3,Conditions!$B:$AI,$C21,FALSE)</f>
        <v>35</v>
      </c>
      <c r="AK21" s="83">
        <f>VLOOKUP(AK$3,Conditions!$B:$AI,$C21,FALSE)</f>
        <v>35</v>
      </c>
      <c r="AL21" s="83">
        <f>VLOOKUP(AL$3,Conditions!$B:$AI,$C21,FALSE)</f>
        <v>35</v>
      </c>
      <c r="AM21" s="83">
        <f>VLOOKUP(AM$3,Conditions!$B:$AI,$C21,FALSE)</f>
        <v>35</v>
      </c>
      <c r="AN21" s="83">
        <f>VLOOKUP(AN$3,Conditions!$B:$AI,$C21,FALSE)</f>
        <v>35</v>
      </c>
      <c r="AO21" s="83">
        <f>VLOOKUP(AO$3,Conditions!$B:$AI,$C21,FALSE)</f>
        <v>35</v>
      </c>
      <c r="AP21" s="83">
        <f>VLOOKUP(AP$3,Conditions!$B:$AI,$C21,FALSE)</f>
        <v>35</v>
      </c>
      <c r="AQ21" s="83">
        <f>VLOOKUP(AQ$3,Conditions!$B:$AI,$C21,FALSE)</f>
        <v>35</v>
      </c>
      <c r="AR21" s="83">
        <f>VLOOKUP(AR$3,Conditions!$B:$AI,$C21,FALSE)</f>
        <v>35</v>
      </c>
      <c r="AS21" s="83">
        <f>VLOOKUP(AS$3,Conditions!$B:$AI,$C21,FALSE)</f>
        <v>35</v>
      </c>
      <c r="AT21" s="83">
        <f>VLOOKUP(AT$3,Conditions!$B:$AI,$C21,FALSE)</f>
        <v>35</v>
      </c>
      <c r="AU21" s="83">
        <f>VLOOKUP(AU$3,Conditions!$B:$AI,$C21,FALSE)</f>
        <v>35</v>
      </c>
      <c r="AV21" s="83">
        <f>VLOOKUP(AV$3,Conditions!$B:$AI,$C21,FALSE)</f>
        <v>35</v>
      </c>
      <c r="AW21" s="83">
        <f>VLOOKUP(AW$3,Conditions!$B:$AI,$C21,FALSE)</f>
        <v>35</v>
      </c>
      <c r="AX21" s="83">
        <f>VLOOKUP(AX$3,Conditions!$B:$AI,$C21,FALSE)</f>
        <v>35</v>
      </c>
      <c r="AY21" s="83">
        <f>VLOOKUP(AY$3,Conditions!$B:$AI,$C21,FALSE)</f>
        <v>35</v>
      </c>
      <c r="AZ21" s="83">
        <f>VLOOKUP(AZ$3,Conditions!$B:$AI,$C21,FALSE)</f>
        <v>35</v>
      </c>
      <c r="BA21" s="83">
        <f>VLOOKUP(BA$3,Conditions!$B:$AI,$C21,FALSE)</f>
        <v>35</v>
      </c>
      <c r="BB21" s="83">
        <f>VLOOKUP(BB$3,Conditions!$B:$AI,$C21,FALSE)</f>
        <v>35</v>
      </c>
      <c r="BC21" s="83">
        <f>VLOOKUP(BC$3,Conditions!$B:$AI,$C21,FALSE)</f>
        <v>35</v>
      </c>
      <c r="BD21" s="83">
        <f>VLOOKUP(BD$3,Conditions!$B:$AI,$C21,FALSE)</f>
        <v>35</v>
      </c>
      <c r="BE21" s="83">
        <f>VLOOKUP(BE$3,Conditions!$B:$AI,$C21,FALSE)</f>
        <v>35</v>
      </c>
      <c r="BF21" s="83">
        <f>VLOOKUP(BF$3,Conditions!$B:$AI,$C21,FALSE)</f>
        <v>35</v>
      </c>
      <c r="BG21" s="83">
        <f>VLOOKUP(BG$3,Conditions!$B:$AI,$C21,FALSE)</f>
        <v>35</v>
      </c>
      <c r="BH21" s="83">
        <f>VLOOKUP(BH$3,Conditions!$B:$AI,$C21,FALSE)</f>
        <v>35</v>
      </c>
      <c r="BI21" s="83">
        <f>VLOOKUP(BI$3,Conditions!$B:$AI,$C21,FALSE)</f>
        <v>35</v>
      </c>
      <c r="BJ21" s="83">
        <f>VLOOKUP(BJ$3,Conditions!$B:$AI,$C21,FALSE)</f>
        <v>35</v>
      </c>
      <c r="BK21" s="83">
        <f>VLOOKUP(BK$3,Conditions!$B:$AI,$C21,FALSE)</f>
        <v>35</v>
      </c>
      <c r="BL21" s="83">
        <f>VLOOKUP(BL$3,Conditions!$B:$AI,$C21,FALSE)</f>
        <v>35</v>
      </c>
      <c r="BM21" s="83">
        <f>VLOOKUP(BM$3,Conditions!$B:$AI,$C21,FALSE)</f>
        <v>35</v>
      </c>
      <c r="BN21" s="83">
        <f>VLOOKUP(BN$3,Conditions!$B:$AI,$C21,FALSE)</f>
        <v>35</v>
      </c>
      <c r="BO21" s="83">
        <f>VLOOKUP(BO$3,Conditions!$B:$AI,$C21,FALSE)</f>
        <v>35</v>
      </c>
      <c r="BP21" s="83">
        <f>VLOOKUP(BP$3,Conditions!$B:$AI,$C21,FALSE)</f>
        <v>35</v>
      </c>
      <c r="BQ21" s="83">
        <f>VLOOKUP(BQ$3,Conditions!$B:$AI,$C21,FALSE)</f>
        <v>35</v>
      </c>
      <c r="BR21" s="83">
        <f>VLOOKUP(BR$3,Conditions!$B:$AI,$C21,FALSE)</f>
        <v>35</v>
      </c>
      <c r="BS21" s="83">
        <f>VLOOKUP(BS$3,Conditions!$B:$AI,$C21,FALSE)</f>
        <v>35</v>
      </c>
      <c r="BT21" s="83">
        <f>VLOOKUP(BT$3,Conditions!$B:$AI,$C21,FALSE)</f>
        <v>35</v>
      </c>
      <c r="BU21" s="83">
        <f>VLOOKUP(BU$3,Conditions!$B:$AI,$C21,FALSE)</f>
        <v>35</v>
      </c>
      <c r="BV21" s="83">
        <f>VLOOKUP(BV$3,Conditions!$B:$AI,$C21,FALSE)</f>
        <v>35</v>
      </c>
      <c r="BW21" s="83">
        <f>VLOOKUP(BW$3,Conditions!$B:$AI,$C21,FALSE)</f>
        <v>35</v>
      </c>
      <c r="BX21" s="83">
        <f>VLOOKUP(BX$3,Conditions!$B:$AI,$C21,FALSE)</f>
        <v>35</v>
      </c>
      <c r="BY21" s="83">
        <f>VLOOKUP(BY$3,Conditions!$B:$AI,$C21,FALSE)</f>
        <v>35</v>
      </c>
      <c r="BZ21" s="83">
        <f>VLOOKUP(BZ$3,Conditions!$B:$AI,$C21,FALSE)</f>
        <v>35</v>
      </c>
      <c r="CB21" s="56" t="str">
        <f t="shared" si="9"/>
        <v>Injection Time</v>
      </c>
      <c r="CC21" s="83">
        <f>VLOOKUP(CC$6,Conditions!$B:$AI,$C21,FALSE)</f>
        <v>35</v>
      </c>
      <c r="CD21" s="83">
        <f>VLOOKUP(CD$6,Conditions!$B:$AI,$C21,FALSE)</f>
        <v>35</v>
      </c>
      <c r="CE21" s="83">
        <f>VLOOKUP(CE$6,Conditions!$B:$AI,$C21,FALSE)</f>
        <v>35</v>
      </c>
      <c r="CF21" s="83">
        <f>VLOOKUP(CF$6,Conditions!$B:$AI,$C21,FALSE)</f>
        <v>35</v>
      </c>
      <c r="CG21" s="83">
        <f>VLOOKUP(CG$6,Conditions!$B:$AI,$C21,FALSE)</f>
        <v>35</v>
      </c>
      <c r="CH21" s="83">
        <f>VLOOKUP(CH$6,Conditions!$B:$AI,$C21,FALSE)</f>
        <v>35</v>
      </c>
      <c r="CI21" s="83">
        <f>VLOOKUP(CI$6,Conditions!$B:$AI,$C21,FALSE)</f>
        <v>35</v>
      </c>
      <c r="CJ21" s="83">
        <f>VLOOKUP(CJ$6,Conditions!$B:$AI,$C21,FALSE)</f>
        <v>35</v>
      </c>
      <c r="CK21" s="83">
        <f>VLOOKUP(CK$6,Conditions!$B:$AI,$C21,FALSE)</f>
        <v>35</v>
      </c>
      <c r="CL21" s="83">
        <f>VLOOKUP(CL$6,Conditions!$B:$AI,$C21,FALSE)</f>
        <v>35</v>
      </c>
      <c r="CM21" s="83">
        <f>VLOOKUP(CM$6,Conditions!$B:$AI,$C21,FALSE)</f>
        <v>35</v>
      </c>
      <c r="CN21" s="83">
        <f>VLOOKUP(CN$6,Conditions!$B:$AI,$C21,FALSE)</f>
        <v>35</v>
      </c>
      <c r="CO21" s="83">
        <f>VLOOKUP(CO$6,Conditions!$B:$AI,$C21,FALSE)</f>
        <v>35</v>
      </c>
      <c r="CP21" s="83">
        <f>VLOOKUP(CP$6,Conditions!$B:$AI,$C21,FALSE)</f>
        <v>35</v>
      </c>
      <c r="CQ21" s="83">
        <f>VLOOKUP(CQ$6,Conditions!$B:$AI,$C21,FALSE)</f>
        <v>35</v>
      </c>
      <c r="CR21" s="83"/>
      <c r="CS21" s="83"/>
      <c r="CT21" s="83"/>
      <c r="CU21" s="83"/>
    </row>
    <row r="22" spans="2:99" s="56" customFormat="1" ht="15" x14ac:dyDescent="0.25">
      <c r="B22" s="62"/>
      <c r="C22" s="61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77"/>
      <c r="BO22" s="77"/>
      <c r="BP22" s="77"/>
      <c r="BQ22" s="77"/>
      <c r="BR22" s="77"/>
      <c r="BS22" s="77"/>
      <c r="BT22" s="77"/>
      <c r="BU22" s="77"/>
      <c r="BV22" s="77"/>
      <c r="BW22" s="77"/>
      <c r="BX22" s="77"/>
      <c r="BY22" s="77"/>
      <c r="BZ22" s="77"/>
    </row>
    <row r="23" spans="2:99" s="56" customFormat="1" ht="15" x14ac:dyDescent="0.25">
      <c r="B23" s="62"/>
      <c r="C23" s="61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  <c r="BO23" s="77"/>
      <c r="BP23" s="77"/>
      <c r="BQ23" s="77"/>
      <c r="BR23" s="77"/>
      <c r="BS23" s="77"/>
      <c r="BT23" s="77"/>
      <c r="BU23" s="77"/>
      <c r="BV23" s="77"/>
      <c r="BW23" s="77"/>
      <c r="BX23" s="77"/>
      <c r="BY23" s="77"/>
      <c r="BZ23" s="77"/>
    </row>
    <row r="24" spans="2:99" s="56" customFormat="1" ht="15" x14ac:dyDescent="0.25">
      <c r="B24" s="82" t="s">
        <v>56</v>
      </c>
      <c r="C24" s="61" t="s">
        <v>61</v>
      </c>
      <c r="BL24" s="126"/>
      <c r="BM24" s="126"/>
      <c r="BN24" s="126"/>
      <c r="BO24" s="126"/>
      <c r="BP24" s="126"/>
      <c r="CB24" s="56" t="str">
        <f t="shared" ref="CB24:CB37" si="10">B24</f>
        <v>RI Peak Areas</v>
      </c>
    </row>
    <row r="25" spans="2:99" ht="15.75" x14ac:dyDescent="0.25">
      <c r="B25" s="49" t="s">
        <v>68</v>
      </c>
      <c r="C25" s="53">
        <v>6.21</v>
      </c>
      <c r="D25" s="54">
        <v>14117</v>
      </c>
      <c r="E25" s="54">
        <v>14062</v>
      </c>
      <c r="F25" s="54">
        <v>14122</v>
      </c>
      <c r="G25" s="54">
        <v>14038</v>
      </c>
      <c r="H25" s="54">
        <v>14058</v>
      </c>
      <c r="I25" s="54">
        <v>13826</v>
      </c>
      <c r="J25" s="54">
        <v>13725</v>
      </c>
      <c r="K25" s="54">
        <v>13644</v>
      </c>
      <c r="L25" s="54">
        <v>13834</v>
      </c>
      <c r="M25" s="54">
        <v>13626</v>
      </c>
      <c r="N25" s="54">
        <v>13668</v>
      </c>
      <c r="O25" s="54">
        <v>13474</v>
      </c>
      <c r="P25" s="54">
        <v>13373</v>
      </c>
      <c r="Q25" s="54">
        <v>13772</v>
      </c>
      <c r="R25" s="54">
        <v>13713</v>
      </c>
      <c r="S25" s="54">
        <v>12801</v>
      </c>
      <c r="T25" s="54">
        <v>12697</v>
      </c>
      <c r="U25" s="54">
        <v>12737</v>
      </c>
      <c r="V25" s="54">
        <v>12778</v>
      </c>
      <c r="X25" s="54">
        <v>12757</v>
      </c>
      <c r="Y25" s="54">
        <v>12831</v>
      </c>
      <c r="Z25" s="54">
        <v>12807</v>
      </c>
      <c r="AA25" s="54">
        <v>12796</v>
      </c>
      <c r="AB25" s="54">
        <v>12854</v>
      </c>
      <c r="AC25" s="54">
        <v>12901</v>
      </c>
      <c r="AD25" s="54">
        <v>12946</v>
      </c>
      <c r="AE25" s="54">
        <v>12919</v>
      </c>
      <c r="AF25" s="54">
        <v>12978</v>
      </c>
      <c r="AG25" s="54">
        <v>12933</v>
      </c>
      <c r="AH25" s="54">
        <v>13152</v>
      </c>
      <c r="AI25" s="54">
        <v>13205</v>
      </c>
      <c r="AJ25" s="54">
        <v>13165</v>
      </c>
      <c r="AK25" s="54">
        <v>13146</v>
      </c>
      <c r="AL25" s="54">
        <v>13116</v>
      </c>
      <c r="AM25" s="54">
        <v>12869</v>
      </c>
      <c r="AN25" s="54">
        <v>12982</v>
      </c>
      <c r="AO25" s="54">
        <v>12952</v>
      </c>
      <c r="AP25" s="54">
        <v>12967</v>
      </c>
      <c r="AQ25" s="54">
        <v>13036</v>
      </c>
      <c r="AR25" s="54">
        <v>16984</v>
      </c>
      <c r="AS25" s="54">
        <v>17058</v>
      </c>
      <c r="AT25" s="54">
        <v>17051</v>
      </c>
      <c r="AU25" s="54">
        <v>17058</v>
      </c>
      <c r="AV25" s="54">
        <v>17051</v>
      </c>
      <c r="AW25" s="54">
        <v>14686</v>
      </c>
      <c r="AX25" s="54">
        <v>14771</v>
      </c>
      <c r="AY25" s="54">
        <v>14657</v>
      </c>
      <c r="AZ25" s="54">
        <v>14598</v>
      </c>
      <c r="BA25" s="54">
        <v>14626</v>
      </c>
      <c r="BB25" s="54">
        <v>14571</v>
      </c>
      <c r="BC25" s="54">
        <v>14557</v>
      </c>
      <c r="BD25" s="54">
        <v>14627</v>
      </c>
      <c r="BE25" s="54">
        <v>14550</v>
      </c>
      <c r="BF25" s="54">
        <v>14564</v>
      </c>
      <c r="BG25" s="54">
        <v>14807</v>
      </c>
      <c r="BH25" s="54">
        <v>14845</v>
      </c>
      <c r="BI25" s="54">
        <v>14781</v>
      </c>
      <c r="BJ25" s="54">
        <v>14788</v>
      </c>
      <c r="BK25" s="54">
        <v>14918</v>
      </c>
      <c r="BL25" s="54">
        <v>15008</v>
      </c>
      <c r="BM25" s="54">
        <v>15015</v>
      </c>
      <c r="BN25" s="54">
        <v>15001</v>
      </c>
      <c r="BO25" s="54">
        <v>15007</v>
      </c>
      <c r="BP25" s="54">
        <v>15035</v>
      </c>
      <c r="BV25" s="54">
        <v>15974</v>
      </c>
      <c r="BW25" s="54">
        <v>16090</v>
      </c>
      <c r="BX25" s="54">
        <v>16060</v>
      </c>
      <c r="BY25" s="54">
        <v>16020</v>
      </c>
      <c r="BZ25" s="54">
        <v>16002</v>
      </c>
      <c r="CB25" s="56" t="str">
        <f t="shared" si="10"/>
        <v>mobile phase</v>
      </c>
      <c r="CC25" s="122">
        <f t="shared" ref="CC25:CQ37" si="11">IFERROR(AVERAGEIF($D$6:$CA$6,CC$6,$D25:$CA25),"")</f>
        <v>14079.4</v>
      </c>
      <c r="CD25" s="122">
        <f t="shared" si="11"/>
        <v>13731</v>
      </c>
      <c r="CE25" s="122">
        <f t="shared" si="11"/>
        <v>13600</v>
      </c>
      <c r="CF25" s="122">
        <f t="shared" si="11"/>
        <v>12753.25</v>
      </c>
      <c r="CG25" s="25">
        <f t="shared" si="11"/>
        <v>12809</v>
      </c>
      <c r="CH25" s="25">
        <f t="shared" si="11"/>
        <v>12935.4</v>
      </c>
      <c r="CI25" s="25">
        <f t="shared" si="11"/>
        <v>13156.8</v>
      </c>
      <c r="CJ25" s="25">
        <f t="shared" si="11"/>
        <v>12961.2</v>
      </c>
      <c r="CK25" s="25">
        <f t="shared" si="11"/>
        <v>17040.400000000001</v>
      </c>
      <c r="CL25" s="25">
        <f t="shared" si="11"/>
        <v>14667.6</v>
      </c>
      <c r="CM25" s="25">
        <f t="shared" si="11"/>
        <v>14573.8</v>
      </c>
      <c r="CN25" s="25">
        <f t="shared" si="11"/>
        <v>14827.8</v>
      </c>
      <c r="CO25" s="25">
        <f t="shared" si="11"/>
        <v>15013.2</v>
      </c>
      <c r="CP25" s="25" t="str">
        <f t="shared" si="11"/>
        <v/>
      </c>
      <c r="CQ25" s="25">
        <f t="shared" si="11"/>
        <v>16029.2</v>
      </c>
      <c r="CR25" s="25"/>
      <c r="CS25" s="25"/>
      <c r="CT25" s="25"/>
      <c r="CU25" s="25"/>
    </row>
    <row r="26" spans="2:99" ht="15.75" x14ac:dyDescent="0.25">
      <c r="B26" s="49" t="s">
        <v>78</v>
      </c>
      <c r="C26" s="53">
        <v>8.5</v>
      </c>
      <c r="D26" s="54">
        <v>1184</v>
      </c>
      <c r="E26" s="54">
        <v>1171</v>
      </c>
      <c r="F26" s="54">
        <v>1156</v>
      </c>
      <c r="G26" s="54">
        <v>1213</v>
      </c>
      <c r="H26" s="54">
        <v>1161</v>
      </c>
      <c r="I26" s="54">
        <v>973</v>
      </c>
      <c r="J26" s="54">
        <v>1034</v>
      </c>
      <c r="K26" s="54">
        <v>1049</v>
      </c>
      <c r="L26" s="54">
        <v>1071</v>
      </c>
      <c r="M26" s="54">
        <v>1194</v>
      </c>
      <c r="N26" s="54">
        <v>923</v>
      </c>
      <c r="O26" s="54">
        <v>983</v>
      </c>
      <c r="P26" s="54">
        <v>903</v>
      </c>
      <c r="Q26" s="54">
        <v>941</v>
      </c>
      <c r="R26" s="54">
        <v>922</v>
      </c>
      <c r="S26" s="54">
        <v>1770</v>
      </c>
      <c r="T26" s="54">
        <v>1709</v>
      </c>
      <c r="U26" s="54">
        <v>1589</v>
      </c>
      <c r="V26" s="54">
        <v>1705</v>
      </c>
      <c r="X26" s="54">
        <v>1374</v>
      </c>
      <c r="Y26" s="54">
        <v>1611</v>
      </c>
      <c r="Z26" s="54">
        <v>1647</v>
      </c>
      <c r="AA26" s="54">
        <v>1541</v>
      </c>
      <c r="AB26" s="54">
        <v>1515</v>
      </c>
      <c r="AC26" s="54">
        <v>1614</v>
      </c>
      <c r="AD26" s="54">
        <v>1794</v>
      </c>
      <c r="AE26" s="54">
        <v>1816</v>
      </c>
      <c r="AF26" s="54">
        <v>1717</v>
      </c>
      <c r="AG26" s="54">
        <v>1769</v>
      </c>
      <c r="AH26" s="54">
        <v>571</v>
      </c>
      <c r="AI26" s="54">
        <v>650</v>
      </c>
      <c r="AJ26" s="54">
        <v>691</v>
      </c>
      <c r="AK26" s="54">
        <v>657</v>
      </c>
      <c r="AL26" s="54">
        <v>609</v>
      </c>
      <c r="AM26" s="54">
        <v>1171</v>
      </c>
      <c r="AN26" s="54">
        <v>1135</v>
      </c>
      <c r="AO26" s="54">
        <v>1143</v>
      </c>
      <c r="AP26" s="54">
        <v>1136</v>
      </c>
      <c r="AQ26" s="54">
        <v>1208</v>
      </c>
      <c r="AR26" s="54">
        <v>881</v>
      </c>
      <c r="AS26" s="54">
        <v>960</v>
      </c>
      <c r="AT26" s="54">
        <v>794</v>
      </c>
      <c r="AU26" s="54">
        <v>960</v>
      </c>
      <c r="AV26" s="54">
        <v>794</v>
      </c>
      <c r="AW26" s="54">
        <v>1265</v>
      </c>
      <c r="AX26" s="54">
        <v>1326</v>
      </c>
      <c r="AY26" s="54">
        <v>1228</v>
      </c>
      <c r="AZ26" s="54">
        <v>1290</v>
      </c>
      <c r="BA26" s="54">
        <v>1348</v>
      </c>
      <c r="BB26" s="54">
        <v>1769</v>
      </c>
      <c r="BC26" s="54">
        <v>1641</v>
      </c>
      <c r="BD26" s="54">
        <v>1735</v>
      </c>
      <c r="BE26" s="54">
        <v>1689</v>
      </c>
      <c r="BF26" s="54">
        <v>1771</v>
      </c>
      <c r="BG26" s="54">
        <v>1712</v>
      </c>
      <c r="BH26" s="54">
        <v>1693</v>
      </c>
      <c r="BI26" s="54">
        <v>1616</v>
      </c>
      <c r="BJ26" s="54">
        <v>1719</v>
      </c>
      <c r="BK26" s="54">
        <v>1681</v>
      </c>
      <c r="BV26" s="54">
        <v>1134</v>
      </c>
      <c r="BW26" s="54">
        <v>1257</v>
      </c>
      <c r="BX26" s="54">
        <v>1038</v>
      </c>
      <c r="BY26" s="54">
        <v>1229</v>
      </c>
      <c r="BZ26" s="54">
        <v>1113</v>
      </c>
      <c r="CB26" s="56" t="str">
        <f t="shared" si="10"/>
        <v>??a</v>
      </c>
      <c r="CC26" s="122">
        <f t="shared" si="11"/>
        <v>1177</v>
      </c>
      <c r="CD26" s="122">
        <f t="shared" si="11"/>
        <v>1064.2</v>
      </c>
      <c r="CE26" s="122">
        <f t="shared" si="11"/>
        <v>934.4</v>
      </c>
      <c r="CF26" s="122">
        <f t="shared" si="11"/>
        <v>1693.25</v>
      </c>
      <c r="CG26" s="25">
        <f t="shared" si="11"/>
        <v>1537.6</v>
      </c>
      <c r="CH26" s="25">
        <f t="shared" si="11"/>
        <v>1742</v>
      </c>
      <c r="CI26" s="25">
        <f t="shared" si="11"/>
        <v>635.6</v>
      </c>
      <c r="CJ26" s="25">
        <f t="shared" si="11"/>
        <v>1158.5999999999999</v>
      </c>
      <c r="CK26" s="25">
        <f t="shared" si="11"/>
        <v>877.8</v>
      </c>
      <c r="CL26" s="25">
        <f t="shared" si="11"/>
        <v>1291.4000000000001</v>
      </c>
      <c r="CM26" s="25">
        <f t="shared" si="11"/>
        <v>1721</v>
      </c>
      <c r="CN26" s="25">
        <f t="shared" si="11"/>
        <v>1684.2</v>
      </c>
      <c r="CO26" s="25" t="str">
        <f t="shared" si="11"/>
        <v/>
      </c>
      <c r="CP26" s="25" t="str">
        <f t="shared" si="11"/>
        <v/>
      </c>
      <c r="CQ26" s="25">
        <f t="shared" si="11"/>
        <v>1154.2</v>
      </c>
      <c r="CR26" s="25"/>
      <c r="CS26" s="25"/>
      <c r="CT26" s="25"/>
      <c r="CU26" s="25"/>
    </row>
    <row r="27" spans="2:99" ht="15.75" x14ac:dyDescent="0.25">
      <c r="B27" s="49" t="s">
        <v>100</v>
      </c>
      <c r="C27" s="53">
        <v>10.833</v>
      </c>
      <c r="D27" s="54">
        <v>848</v>
      </c>
      <c r="E27" s="54">
        <v>917</v>
      </c>
      <c r="F27" s="54">
        <v>777</v>
      </c>
      <c r="G27" s="54">
        <v>982</v>
      </c>
      <c r="H27" s="54">
        <v>942</v>
      </c>
      <c r="I27" s="54">
        <v>1085</v>
      </c>
      <c r="J27" s="54">
        <v>978</v>
      </c>
      <c r="K27" s="54">
        <v>1042</v>
      </c>
      <c r="L27" s="54">
        <v>1071</v>
      </c>
      <c r="M27" s="54">
        <v>931</v>
      </c>
      <c r="N27" s="54">
        <v>660</v>
      </c>
      <c r="O27" s="54">
        <v>637</v>
      </c>
      <c r="P27" s="54">
        <v>697</v>
      </c>
      <c r="Q27" s="54">
        <v>534</v>
      </c>
      <c r="R27" s="54">
        <v>548</v>
      </c>
      <c r="S27" s="54">
        <v>1045</v>
      </c>
      <c r="T27" s="54">
        <v>949</v>
      </c>
      <c r="U27" s="54">
        <v>1031</v>
      </c>
      <c r="V27" s="54">
        <v>999</v>
      </c>
      <c r="X27" s="54">
        <v>444</v>
      </c>
      <c r="Y27" s="54">
        <v>792</v>
      </c>
      <c r="Z27" s="54">
        <v>864</v>
      </c>
      <c r="AA27" s="54">
        <v>734</v>
      </c>
      <c r="AB27" s="54">
        <v>607</v>
      </c>
      <c r="AC27" s="54">
        <v>815</v>
      </c>
      <c r="AD27" s="54">
        <v>774</v>
      </c>
      <c r="AE27" s="54">
        <v>839</v>
      </c>
      <c r="AF27" s="54">
        <v>847</v>
      </c>
      <c r="AG27" s="54">
        <v>817</v>
      </c>
      <c r="AH27" s="54">
        <v>1630</v>
      </c>
      <c r="AI27" s="54">
        <v>1964</v>
      </c>
      <c r="AJ27" s="54">
        <v>2090</v>
      </c>
      <c r="AK27" s="54">
        <v>1874</v>
      </c>
      <c r="AL27" s="54">
        <v>1900</v>
      </c>
      <c r="AM27" s="54">
        <v>1055</v>
      </c>
      <c r="AN27" s="54">
        <v>1092</v>
      </c>
      <c r="AO27" s="54">
        <v>672</v>
      </c>
      <c r="AP27" s="54">
        <v>595</v>
      </c>
      <c r="AQ27" s="54">
        <v>1082</v>
      </c>
      <c r="AR27" s="54">
        <v>1775</v>
      </c>
      <c r="AS27" s="54">
        <v>1845</v>
      </c>
      <c r="AT27" s="54">
        <v>1784</v>
      </c>
      <c r="AU27" s="54">
        <v>1845</v>
      </c>
      <c r="AV27" s="54">
        <v>1784</v>
      </c>
      <c r="AW27" s="54">
        <v>1676</v>
      </c>
      <c r="AX27" s="54">
        <v>1655</v>
      </c>
      <c r="AY27" s="54">
        <v>1756</v>
      </c>
      <c r="AZ27" s="54">
        <v>1711</v>
      </c>
      <c r="BA27" s="54">
        <v>1680</v>
      </c>
      <c r="BB27" s="54">
        <v>1630</v>
      </c>
      <c r="BC27" s="54">
        <v>1601</v>
      </c>
      <c r="BD27" s="54">
        <v>1630</v>
      </c>
      <c r="BE27" s="54">
        <v>1749</v>
      </c>
      <c r="BF27" s="54">
        <v>1688</v>
      </c>
      <c r="BG27" s="54">
        <v>3342</v>
      </c>
      <c r="BH27" s="54">
        <v>3512</v>
      </c>
      <c r="BI27" s="54">
        <v>3398</v>
      </c>
      <c r="BJ27" s="54">
        <v>3358</v>
      </c>
      <c r="BK27" s="54">
        <v>3424</v>
      </c>
      <c r="BL27" s="54">
        <v>457</v>
      </c>
      <c r="BM27" s="54">
        <v>330</v>
      </c>
      <c r="BN27" s="54">
        <v>436</v>
      </c>
      <c r="BO27" s="54">
        <v>413</v>
      </c>
      <c r="BP27" s="54">
        <v>483</v>
      </c>
      <c r="BV27" s="54">
        <v>681</v>
      </c>
      <c r="BW27" s="54">
        <v>642</v>
      </c>
      <c r="BX27" s="54">
        <v>885</v>
      </c>
      <c r="BY27" s="54">
        <v>859</v>
      </c>
      <c r="BZ27" s="54">
        <v>938</v>
      </c>
      <c r="CB27" s="56" t="str">
        <f t="shared" si="10"/>
        <v>??1</v>
      </c>
      <c r="CC27" s="122">
        <f t="shared" si="11"/>
        <v>893.2</v>
      </c>
      <c r="CD27" s="122">
        <f t="shared" si="11"/>
        <v>1021.4</v>
      </c>
      <c r="CE27" s="122">
        <f t="shared" si="11"/>
        <v>615.20000000000005</v>
      </c>
      <c r="CF27" s="122">
        <f t="shared" si="11"/>
        <v>1006</v>
      </c>
      <c r="CG27" s="25">
        <f t="shared" si="11"/>
        <v>688.2</v>
      </c>
      <c r="CH27" s="25">
        <f t="shared" si="11"/>
        <v>818.4</v>
      </c>
      <c r="CI27" s="25">
        <f t="shared" si="11"/>
        <v>1891.6</v>
      </c>
      <c r="CJ27" s="25">
        <f t="shared" si="11"/>
        <v>899.2</v>
      </c>
      <c r="CK27" s="25">
        <f t="shared" si="11"/>
        <v>1806.6</v>
      </c>
      <c r="CL27" s="25">
        <f t="shared" si="11"/>
        <v>1695.6</v>
      </c>
      <c r="CM27" s="25">
        <f t="shared" si="11"/>
        <v>1659.6</v>
      </c>
      <c r="CN27" s="25">
        <f t="shared" si="11"/>
        <v>3406.8</v>
      </c>
      <c r="CO27" s="25">
        <f t="shared" si="11"/>
        <v>423.8</v>
      </c>
      <c r="CP27" s="25" t="str">
        <f t="shared" si="11"/>
        <v/>
      </c>
      <c r="CQ27" s="25">
        <f t="shared" si="11"/>
        <v>801</v>
      </c>
      <c r="CR27" s="25"/>
      <c r="CS27" s="25"/>
      <c r="CT27" s="25"/>
      <c r="CU27" s="25"/>
    </row>
    <row r="28" spans="2:99" ht="15.75" x14ac:dyDescent="0.25">
      <c r="B28" s="50" t="s">
        <v>69</v>
      </c>
      <c r="C28" s="57">
        <v>12.88</v>
      </c>
      <c r="D28" s="54">
        <v>835802</v>
      </c>
      <c r="E28" s="54">
        <v>836476</v>
      </c>
      <c r="F28" s="54">
        <v>836158</v>
      </c>
      <c r="G28" s="54">
        <v>824733</v>
      </c>
      <c r="H28" s="54">
        <v>833669</v>
      </c>
      <c r="I28" s="54">
        <v>829463</v>
      </c>
      <c r="J28" s="54">
        <v>830116</v>
      </c>
      <c r="K28" s="54">
        <v>829266</v>
      </c>
      <c r="L28" s="54">
        <v>830231</v>
      </c>
      <c r="M28" s="54">
        <v>829203</v>
      </c>
      <c r="N28" s="54">
        <v>827790</v>
      </c>
      <c r="O28" s="54">
        <v>829877</v>
      </c>
      <c r="P28" s="54">
        <v>832236</v>
      </c>
      <c r="Q28" s="54">
        <v>832494</v>
      </c>
      <c r="R28" s="54">
        <v>831389</v>
      </c>
      <c r="S28" s="54">
        <v>675073</v>
      </c>
      <c r="T28" s="54">
        <v>674439</v>
      </c>
      <c r="U28" s="54">
        <v>676872</v>
      </c>
      <c r="V28" s="54">
        <v>675673</v>
      </c>
      <c r="X28" s="54">
        <v>726429</v>
      </c>
      <c r="Y28" s="54">
        <v>726616</v>
      </c>
      <c r="Z28" s="54">
        <v>726467</v>
      </c>
      <c r="AA28" s="54">
        <v>726407</v>
      </c>
      <c r="AB28" s="54">
        <v>727105</v>
      </c>
      <c r="AC28" s="54">
        <v>708458</v>
      </c>
      <c r="AD28" s="54">
        <v>707135</v>
      </c>
      <c r="AE28" s="54">
        <v>707197</v>
      </c>
      <c r="AF28" s="54">
        <v>709832</v>
      </c>
      <c r="AG28" s="54">
        <v>709392</v>
      </c>
      <c r="AH28" s="54">
        <v>757675</v>
      </c>
      <c r="AI28" s="54">
        <v>757526</v>
      </c>
      <c r="AJ28" s="54">
        <v>757588</v>
      </c>
      <c r="AK28" s="54">
        <v>757553</v>
      </c>
      <c r="AL28" s="54">
        <v>756865</v>
      </c>
      <c r="AM28" s="54">
        <v>794356</v>
      </c>
      <c r="AN28" s="54">
        <v>794420</v>
      </c>
      <c r="AO28" s="54">
        <v>794440</v>
      </c>
      <c r="AP28" s="54">
        <v>794891</v>
      </c>
      <c r="AQ28" s="54">
        <v>793693</v>
      </c>
      <c r="AR28" s="54">
        <v>237441</v>
      </c>
      <c r="AS28" s="54">
        <v>224423</v>
      </c>
      <c r="AT28" s="54">
        <v>224191</v>
      </c>
      <c r="AU28" s="54">
        <v>224423</v>
      </c>
      <c r="AV28" s="54">
        <v>224191</v>
      </c>
      <c r="AW28" s="54">
        <v>204863</v>
      </c>
      <c r="AX28" s="54">
        <v>204866</v>
      </c>
      <c r="AY28" s="54">
        <v>204672</v>
      </c>
      <c r="AZ28" s="54">
        <v>204684</v>
      </c>
      <c r="BA28" s="54">
        <v>204691</v>
      </c>
      <c r="BB28" s="54">
        <v>187155</v>
      </c>
      <c r="BC28" s="54">
        <v>187687</v>
      </c>
      <c r="BD28" s="54">
        <v>187260</v>
      </c>
      <c r="BE28" s="54">
        <v>187465</v>
      </c>
      <c r="BF28" s="54">
        <v>187175</v>
      </c>
      <c r="BG28" s="54">
        <v>182262</v>
      </c>
      <c r="BH28" s="54">
        <v>182096</v>
      </c>
      <c r="BI28" s="54">
        <v>182191</v>
      </c>
      <c r="BJ28" s="54">
        <v>182209</v>
      </c>
      <c r="BK28" s="54">
        <v>182551</v>
      </c>
      <c r="BL28" s="54">
        <v>226881</v>
      </c>
      <c r="BM28" s="54">
        <v>226871</v>
      </c>
      <c r="BN28" s="54">
        <v>226830</v>
      </c>
      <c r="BO28" s="54">
        <v>227109</v>
      </c>
      <c r="BP28" s="54">
        <v>227114</v>
      </c>
      <c r="BV28" s="54">
        <v>219050</v>
      </c>
      <c r="BW28" s="54">
        <v>219159</v>
      </c>
      <c r="BX28" s="54">
        <v>219714</v>
      </c>
      <c r="BY28" s="54">
        <v>219654</v>
      </c>
      <c r="BZ28" s="54">
        <v>219637</v>
      </c>
      <c r="CB28" s="56" t="str">
        <f t="shared" si="10"/>
        <v>glycerol</v>
      </c>
      <c r="CC28" s="122">
        <f t="shared" si="11"/>
        <v>833367.6</v>
      </c>
      <c r="CD28" s="122">
        <f t="shared" si="11"/>
        <v>829655.8</v>
      </c>
      <c r="CE28" s="122">
        <f t="shared" si="11"/>
        <v>830757.2</v>
      </c>
      <c r="CF28" s="122">
        <f t="shared" si="11"/>
        <v>675514.25</v>
      </c>
      <c r="CG28" s="25">
        <f t="shared" si="11"/>
        <v>726604.80000000005</v>
      </c>
      <c r="CH28" s="25">
        <f t="shared" si="11"/>
        <v>708402.8</v>
      </c>
      <c r="CI28" s="25">
        <f t="shared" si="11"/>
        <v>757441.4</v>
      </c>
      <c r="CJ28" s="25">
        <f t="shared" si="11"/>
        <v>794360</v>
      </c>
      <c r="CK28" s="25">
        <f t="shared" si="11"/>
        <v>226933.8</v>
      </c>
      <c r="CL28" s="25">
        <f t="shared" si="11"/>
        <v>204755.20000000001</v>
      </c>
      <c r="CM28" s="25">
        <f t="shared" si="11"/>
        <v>187348.4</v>
      </c>
      <c r="CN28" s="25">
        <f t="shared" si="11"/>
        <v>182261.8</v>
      </c>
      <c r="CO28" s="25">
        <f t="shared" si="11"/>
        <v>226961</v>
      </c>
      <c r="CP28" s="25" t="str">
        <f t="shared" si="11"/>
        <v/>
      </c>
      <c r="CQ28" s="25">
        <f t="shared" si="11"/>
        <v>219442.8</v>
      </c>
      <c r="CR28" s="25"/>
      <c r="CS28" s="25"/>
      <c r="CT28" s="25"/>
      <c r="CU28" s="25"/>
    </row>
    <row r="29" spans="2:99" ht="15.75" x14ac:dyDescent="0.25">
      <c r="B29" s="50" t="s">
        <v>71</v>
      </c>
      <c r="C29" s="57">
        <v>15.63</v>
      </c>
      <c r="AR29" s="55"/>
      <c r="AS29" s="55"/>
      <c r="AU29" s="55"/>
      <c r="AW29" s="55">
        <v>351</v>
      </c>
      <c r="AX29" s="55">
        <v>330</v>
      </c>
      <c r="AY29" s="55">
        <v>360</v>
      </c>
      <c r="AZ29" s="55">
        <v>372</v>
      </c>
      <c r="BA29" s="54">
        <v>310</v>
      </c>
      <c r="BB29" s="55">
        <v>805</v>
      </c>
      <c r="BC29" s="55">
        <v>844</v>
      </c>
      <c r="BD29" s="54">
        <v>901</v>
      </c>
      <c r="BE29" s="55">
        <v>860</v>
      </c>
      <c r="BF29" s="54">
        <v>784</v>
      </c>
      <c r="BG29" s="55">
        <v>1096</v>
      </c>
      <c r="BH29" s="55">
        <v>1161</v>
      </c>
      <c r="BI29" s="54">
        <v>1088</v>
      </c>
      <c r="BJ29" s="55">
        <v>1118</v>
      </c>
      <c r="BK29" s="54">
        <v>1088</v>
      </c>
      <c r="BL29" s="55"/>
      <c r="BM29" s="55"/>
      <c r="BO29" s="55"/>
      <c r="BQ29" s="55"/>
      <c r="BR29" s="55"/>
      <c r="BT29" s="55"/>
      <c r="BV29" s="55">
        <v>484</v>
      </c>
      <c r="BW29" s="55">
        <v>564</v>
      </c>
      <c r="BX29" s="54">
        <v>663</v>
      </c>
      <c r="BY29" s="55">
        <v>435</v>
      </c>
      <c r="BZ29" s="54">
        <v>502</v>
      </c>
      <c r="CB29" s="56" t="str">
        <f t="shared" si="10"/>
        <v>ethylene glycol</v>
      </c>
      <c r="CC29" s="122" t="str">
        <f t="shared" si="11"/>
        <v/>
      </c>
      <c r="CD29" s="122" t="str">
        <f t="shared" si="11"/>
        <v/>
      </c>
      <c r="CE29" s="122" t="str">
        <f t="shared" si="11"/>
        <v/>
      </c>
      <c r="CF29" s="122" t="str">
        <f t="shared" si="11"/>
        <v/>
      </c>
      <c r="CG29" s="25" t="str">
        <f t="shared" si="11"/>
        <v/>
      </c>
      <c r="CH29" s="25" t="str">
        <f t="shared" si="11"/>
        <v/>
      </c>
      <c r="CI29" s="25" t="str">
        <f t="shared" si="11"/>
        <v/>
      </c>
      <c r="CJ29" s="25" t="str">
        <f t="shared" si="11"/>
        <v/>
      </c>
      <c r="CK29" s="25" t="str">
        <f t="shared" si="11"/>
        <v/>
      </c>
      <c r="CL29" s="25">
        <f t="shared" si="11"/>
        <v>344.6</v>
      </c>
      <c r="CM29" s="25">
        <f t="shared" si="11"/>
        <v>838.8</v>
      </c>
      <c r="CN29" s="25">
        <f t="shared" si="11"/>
        <v>1110.2</v>
      </c>
      <c r="CO29" s="25" t="str">
        <f t="shared" si="11"/>
        <v/>
      </c>
      <c r="CP29" s="25" t="str">
        <f t="shared" si="11"/>
        <v/>
      </c>
      <c r="CQ29" s="25">
        <f t="shared" si="11"/>
        <v>529.6</v>
      </c>
      <c r="CR29" s="25"/>
      <c r="CS29" s="25"/>
      <c r="CT29" s="25"/>
      <c r="CU29" s="25"/>
    </row>
    <row r="30" spans="2:99" ht="15.75" x14ac:dyDescent="0.25">
      <c r="B30" s="50" t="s">
        <v>70</v>
      </c>
      <c r="C30" s="60">
        <v>16.329999999999998</v>
      </c>
      <c r="D30" s="54">
        <v>17976</v>
      </c>
      <c r="E30" s="54">
        <v>17427</v>
      </c>
      <c r="F30" s="54">
        <v>17329</v>
      </c>
      <c r="G30" s="54">
        <v>17907</v>
      </c>
      <c r="H30" s="54">
        <v>17499</v>
      </c>
      <c r="I30" s="54">
        <v>13933</v>
      </c>
      <c r="J30" s="54">
        <v>13922</v>
      </c>
      <c r="K30" s="54">
        <v>14157</v>
      </c>
      <c r="L30" s="54">
        <v>14191</v>
      </c>
      <c r="M30" s="54">
        <v>14029</v>
      </c>
      <c r="N30" s="55">
        <v>9932</v>
      </c>
      <c r="O30" s="54">
        <v>10233</v>
      </c>
      <c r="P30" s="54">
        <v>10088</v>
      </c>
      <c r="Q30" s="54">
        <v>10091</v>
      </c>
      <c r="R30" s="54">
        <v>8896</v>
      </c>
      <c r="S30" s="54">
        <v>42402</v>
      </c>
      <c r="T30" s="54">
        <v>42242</v>
      </c>
      <c r="U30" s="54">
        <v>42424</v>
      </c>
      <c r="V30" s="54">
        <v>42200</v>
      </c>
      <c r="X30" s="54">
        <v>53262</v>
      </c>
      <c r="Y30" s="54">
        <v>54327</v>
      </c>
      <c r="Z30" s="54">
        <v>53328</v>
      </c>
      <c r="AA30" s="54">
        <v>533369</v>
      </c>
      <c r="AB30" s="54">
        <v>54402</v>
      </c>
      <c r="AC30" s="54">
        <v>63369</v>
      </c>
      <c r="AD30" s="54">
        <v>63205</v>
      </c>
      <c r="AE30" s="54">
        <v>63385</v>
      </c>
      <c r="AF30" s="54">
        <v>63482</v>
      </c>
      <c r="AG30" s="54">
        <v>63416</v>
      </c>
      <c r="AH30" s="54">
        <v>12803</v>
      </c>
      <c r="AI30" s="54">
        <v>12814</v>
      </c>
      <c r="AJ30" s="54">
        <v>12850</v>
      </c>
      <c r="AK30" s="54">
        <v>12523</v>
      </c>
      <c r="AL30" s="54">
        <v>12599</v>
      </c>
      <c r="AM30" s="54">
        <v>20070</v>
      </c>
      <c r="AN30" s="54">
        <v>20574</v>
      </c>
      <c r="AO30" s="54">
        <v>20171</v>
      </c>
      <c r="AP30" s="54">
        <v>17807</v>
      </c>
      <c r="AQ30" s="54">
        <v>19669</v>
      </c>
      <c r="AR30" s="55">
        <v>4044</v>
      </c>
      <c r="AS30" s="55">
        <v>5429</v>
      </c>
      <c r="AT30" s="54">
        <v>4190</v>
      </c>
      <c r="AU30" s="55">
        <v>5429</v>
      </c>
      <c r="AV30" s="54">
        <v>4190</v>
      </c>
      <c r="AW30" s="55">
        <v>5103</v>
      </c>
      <c r="AX30" s="55">
        <v>5129</v>
      </c>
      <c r="AY30" s="55">
        <v>5077</v>
      </c>
      <c r="AZ30" s="55">
        <v>5097</v>
      </c>
      <c r="BA30" s="54">
        <v>5021</v>
      </c>
      <c r="BB30" s="55">
        <v>9501</v>
      </c>
      <c r="BC30" s="55">
        <v>9891</v>
      </c>
      <c r="BD30" s="54">
        <v>9615</v>
      </c>
      <c r="BE30" s="55">
        <v>9721</v>
      </c>
      <c r="BF30" s="54">
        <v>9725</v>
      </c>
      <c r="BG30" s="55">
        <v>11329</v>
      </c>
      <c r="BH30" s="55">
        <v>11385</v>
      </c>
      <c r="BI30" s="54">
        <v>11466</v>
      </c>
      <c r="BJ30" s="55">
        <v>11636</v>
      </c>
      <c r="BK30" s="54">
        <v>10788</v>
      </c>
      <c r="BL30" s="55"/>
      <c r="BM30" s="55"/>
      <c r="BO30" s="55"/>
      <c r="BQ30" s="55"/>
      <c r="BR30" s="55"/>
      <c r="BT30" s="55"/>
      <c r="BV30" s="55">
        <v>5406</v>
      </c>
      <c r="BW30" s="55">
        <v>5692</v>
      </c>
      <c r="BX30" s="54">
        <v>5489</v>
      </c>
      <c r="BY30" s="55">
        <v>5772</v>
      </c>
      <c r="BZ30" s="54">
        <v>5602</v>
      </c>
      <c r="CB30" s="56" t="str">
        <f t="shared" si="10"/>
        <v>1,2-propanediol</v>
      </c>
      <c r="CC30" s="122">
        <f t="shared" si="11"/>
        <v>17627.599999999999</v>
      </c>
      <c r="CD30" s="122">
        <f t="shared" si="11"/>
        <v>14046.4</v>
      </c>
      <c r="CE30" s="122">
        <f t="shared" si="11"/>
        <v>9848</v>
      </c>
      <c r="CF30" s="122">
        <f t="shared" si="11"/>
        <v>42317</v>
      </c>
      <c r="CG30" s="25">
        <f t="shared" si="11"/>
        <v>149737.60000000001</v>
      </c>
      <c r="CH30" s="25">
        <f t="shared" si="11"/>
        <v>63371.4</v>
      </c>
      <c r="CI30" s="25">
        <f t="shared" si="11"/>
        <v>12717.8</v>
      </c>
      <c r="CJ30" s="25">
        <f t="shared" si="11"/>
        <v>19658.2</v>
      </c>
      <c r="CK30" s="25">
        <f t="shared" si="11"/>
        <v>4656.3999999999996</v>
      </c>
      <c r="CL30" s="25">
        <f t="shared" si="11"/>
        <v>5085.3999999999996</v>
      </c>
      <c r="CM30" s="25">
        <f t="shared" si="11"/>
        <v>9690.6</v>
      </c>
      <c r="CN30" s="25">
        <f t="shared" si="11"/>
        <v>11320.8</v>
      </c>
      <c r="CO30" s="25" t="str">
        <f t="shared" si="11"/>
        <v/>
      </c>
      <c r="CP30" s="25" t="str">
        <f t="shared" si="11"/>
        <v/>
      </c>
      <c r="CQ30" s="25">
        <f t="shared" si="11"/>
        <v>5592.2</v>
      </c>
      <c r="CR30" s="25"/>
      <c r="CS30" s="25"/>
      <c r="CT30" s="25"/>
      <c r="CU30" s="25"/>
    </row>
    <row r="31" spans="2:99" ht="15.75" x14ac:dyDescent="0.25">
      <c r="B31" s="49" t="s">
        <v>72</v>
      </c>
      <c r="C31" s="53">
        <v>16.899999999999999</v>
      </c>
      <c r="AR31" s="55"/>
      <c r="AS31" s="55"/>
      <c r="AW31" s="55"/>
      <c r="AX31" s="55"/>
      <c r="BB31" s="55"/>
      <c r="BC31" s="55"/>
      <c r="BG31" s="55"/>
      <c r="BH31" s="55"/>
      <c r="BL31" s="55"/>
      <c r="BM31" s="55"/>
      <c r="BQ31" s="55"/>
      <c r="BR31" s="55"/>
      <c r="BV31" s="55"/>
      <c r="BW31" s="55"/>
      <c r="CB31" s="56" t="str">
        <f t="shared" si="10"/>
        <v>1,3-propanediol</v>
      </c>
      <c r="CC31" s="122" t="str">
        <f t="shared" si="11"/>
        <v/>
      </c>
      <c r="CD31" s="122" t="str">
        <f t="shared" si="11"/>
        <v/>
      </c>
      <c r="CE31" s="122" t="str">
        <f t="shared" si="11"/>
        <v/>
      </c>
      <c r="CF31" s="122" t="str">
        <f t="shared" si="11"/>
        <v/>
      </c>
      <c r="CG31" s="25" t="str">
        <f t="shared" si="11"/>
        <v/>
      </c>
      <c r="CH31" s="25" t="str">
        <f t="shared" si="11"/>
        <v/>
      </c>
      <c r="CI31" s="25" t="str">
        <f t="shared" si="11"/>
        <v/>
      </c>
      <c r="CJ31" s="25" t="str">
        <f t="shared" si="11"/>
        <v/>
      </c>
      <c r="CK31" s="25" t="str">
        <f t="shared" si="11"/>
        <v/>
      </c>
      <c r="CL31" s="25" t="str">
        <f t="shared" si="11"/>
        <v/>
      </c>
      <c r="CM31" s="25" t="str">
        <f t="shared" si="11"/>
        <v/>
      </c>
      <c r="CN31" s="25" t="str">
        <f t="shared" si="11"/>
        <v/>
      </c>
      <c r="CO31" s="25" t="str">
        <f t="shared" si="11"/>
        <v/>
      </c>
      <c r="CP31" s="25" t="str">
        <f t="shared" si="11"/>
        <v/>
      </c>
      <c r="CQ31" s="25" t="str">
        <f t="shared" si="11"/>
        <v/>
      </c>
      <c r="CR31" s="25"/>
      <c r="CS31" s="25"/>
      <c r="CT31" s="25"/>
      <c r="CU31" s="25"/>
    </row>
    <row r="32" spans="2:99" ht="15.75" x14ac:dyDescent="0.25">
      <c r="B32" s="50" t="s">
        <v>73</v>
      </c>
      <c r="C32" s="57">
        <v>17.28</v>
      </c>
      <c r="AR32" s="55"/>
      <c r="AS32" s="55"/>
      <c r="AW32" s="55"/>
      <c r="AX32" s="55"/>
      <c r="BB32" s="55"/>
      <c r="BC32" s="55"/>
      <c r="BG32" s="55"/>
      <c r="BH32" s="55"/>
      <c r="BL32" s="55"/>
      <c r="BM32" s="55"/>
      <c r="BQ32" s="55"/>
      <c r="BR32" s="55"/>
      <c r="BV32" s="55"/>
      <c r="BW32" s="55"/>
      <c r="CB32" s="56" t="str">
        <f t="shared" si="10"/>
        <v>1-propanol</v>
      </c>
      <c r="CC32" s="122" t="str">
        <f t="shared" si="11"/>
        <v/>
      </c>
      <c r="CD32" s="122" t="str">
        <f t="shared" si="11"/>
        <v/>
      </c>
      <c r="CE32" s="122" t="str">
        <f t="shared" si="11"/>
        <v/>
      </c>
      <c r="CF32" s="122" t="str">
        <f t="shared" si="11"/>
        <v/>
      </c>
      <c r="CG32" s="25" t="str">
        <f t="shared" si="11"/>
        <v/>
      </c>
      <c r="CH32" s="25" t="str">
        <f t="shared" si="11"/>
        <v/>
      </c>
      <c r="CI32" s="25" t="str">
        <f t="shared" si="11"/>
        <v/>
      </c>
      <c r="CJ32" s="25" t="str">
        <f t="shared" si="11"/>
        <v/>
      </c>
      <c r="CK32" s="25" t="str">
        <f t="shared" si="11"/>
        <v/>
      </c>
      <c r="CL32" s="25" t="str">
        <f t="shared" si="11"/>
        <v/>
      </c>
      <c r="CM32" s="25" t="str">
        <f t="shared" si="11"/>
        <v/>
      </c>
      <c r="CN32" s="25" t="str">
        <f t="shared" si="11"/>
        <v/>
      </c>
      <c r="CO32" s="25" t="str">
        <f t="shared" si="11"/>
        <v/>
      </c>
      <c r="CP32" s="25" t="str">
        <f t="shared" si="11"/>
        <v/>
      </c>
      <c r="CQ32" s="25" t="str">
        <f t="shared" si="11"/>
        <v/>
      </c>
      <c r="CR32" s="25"/>
      <c r="CS32" s="25"/>
      <c r="CT32" s="25"/>
      <c r="CU32" s="25"/>
    </row>
    <row r="33" spans="1:99" ht="15.75" x14ac:dyDescent="0.25">
      <c r="B33" s="50" t="s">
        <v>74</v>
      </c>
      <c r="C33" s="57">
        <v>18.5</v>
      </c>
      <c r="AH33" s="54">
        <v>1671</v>
      </c>
      <c r="AI33" s="54">
        <v>1418</v>
      </c>
      <c r="AJ33" s="54">
        <v>1400</v>
      </c>
      <c r="AK33" s="54">
        <v>1354</v>
      </c>
      <c r="AL33" s="54">
        <v>1537</v>
      </c>
      <c r="CB33" s="56" t="str">
        <f t="shared" si="10"/>
        <v>methanol</v>
      </c>
      <c r="CC33" s="122" t="str">
        <f t="shared" si="11"/>
        <v/>
      </c>
      <c r="CD33" s="122" t="str">
        <f t="shared" si="11"/>
        <v/>
      </c>
      <c r="CE33" s="122" t="str">
        <f t="shared" si="11"/>
        <v/>
      </c>
      <c r="CF33" s="122" t="str">
        <f t="shared" si="11"/>
        <v/>
      </c>
      <c r="CG33" s="25" t="str">
        <f t="shared" si="11"/>
        <v/>
      </c>
      <c r="CH33" s="25" t="str">
        <f t="shared" si="11"/>
        <v/>
      </c>
      <c r="CI33" s="25">
        <f t="shared" si="11"/>
        <v>1476</v>
      </c>
      <c r="CJ33" s="25" t="str">
        <f t="shared" si="11"/>
        <v/>
      </c>
      <c r="CK33" s="25" t="str">
        <f t="shared" si="11"/>
        <v/>
      </c>
      <c r="CL33" s="25" t="str">
        <f t="shared" si="11"/>
        <v/>
      </c>
      <c r="CM33" s="25" t="str">
        <f t="shared" si="11"/>
        <v/>
      </c>
      <c r="CN33" s="25" t="str">
        <f t="shared" si="11"/>
        <v/>
      </c>
      <c r="CO33" s="25" t="str">
        <f t="shared" si="11"/>
        <v/>
      </c>
      <c r="CP33" s="25" t="str">
        <f t="shared" si="11"/>
        <v/>
      </c>
      <c r="CQ33" s="25" t="str">
        <f t="shared" si="11"/>
        <v/>
      </c>
      <c r="CR33" s="25"/>
      <c r="CS33" s="25"/>
      <c r="CT33" s="25"/>
      <c r="CU33" s="25"/>
    </row>
    <row r="34" spans="1:99" ht="15.75" x14ac:dyDescent="0.25">
      <c r="B34" s="50" t="s">
        <v>75</v>
      </c>
      <c r="C34" s="57">
        <v>20.350000000000001</v>
      </c>
      <c r="CB34" s="56" t="str">
        <f t="shared" si="10"/>
        <v>ethanol</v>
      </c>
      <c r="CC34" s="122" t="str">
        <f t="shared" si="11"/>
        <v/>
      </c>
      <c r="CD34" s="122" t="str">
        <f t="shared" si="11"/>
        <v/>
      </c>
      <c r="CE34" s="122" t="str">
        <f t="shared" si="11"/>
        <v/>
      </c>
      <c r="CF34" s="122" t="str">
        <f t="shared" si="11"/>
        <v/>
      </c>
      <c r="CG34" s="25" t="str">
        <f t="shared" si="11"/>
        <v/>
      </c>
      <c r="CH34" s="25" t="str">
        <f t="shared" si="11"/>
        <v/>
      </c>
      <c r="CI34" s="25" t="str">
        <f t="shared" si="11"/>
        <v/>
      </c>
      <c r="CJ34" s="25" t="str">
        <f t="shared" si="11"/>
        <v/>
      </c>
      <c r="CK34" s="25" t="str">
        <f t="shared" si="11"/>
        <v/>
      </c>
      <c r="CL34" s="25" t="str">
        <f t="shared" si="11"/>
        <v/>
      </c>
      <c r="CM34" s="25" t="str">
        <f t="shared" si="11"/>
        <v/>
      </c>
      <c r="CN34" s="25" t="str">
        <f t="shared" si="11"/>
        <v/>
      </c>
      <c r="CO34" s="25" t="str">
        <f t="shared" si="11"/>
        <v/>
      </c>
      <c r="CP34" s="25" t="str">
        <f t="shared" si="11"/>
        <v/>
      </c>
      <c r="CQ34" s="25" t="str">
        <f t="shared" si="11"/>
        <v/>
      </c>
      <c r="CR34" s="25"/>
      <c r="CS34" s="25"/>
      <c r="CT34" s="25"/>
      <c r="CU34" s="25"/>
    </row>
    <row r="35" spans="1:99" ht="15.75" x14ac:dyDescent="0.25">
      <c r="B35" s="50" t="s">
        <v>76</v>
      </c>
      <c r="C35" s="123">
        <v>20.55</v>
      </c>
      <c r="D35" s="54">
        <v>412</v>
      </c>
      <c r="E35" s="54">
        <v>590</v>
      </c>
      <c r="F35" s="54">
        <v>574</v>
      </c>
      <c r="G35" s="54">
        <v>421</v>
      </c>
      <c r="H35" s="54">
        <v>468</v>
      </c>
      <c r="I35" s="54">
        <v>536</v>
      </c>
      <c r="J35" s="54">
        <v>458</v>
      </c>
      <c r="K35" s="54">
        <v>379</v>
      </c>
      <c r="L35" s="54">
        <v>426</v>
      </c>
      <c r="M35" s="54">
        <v>574</v>
      </c>
      <c r="N35" s="54">
        <v>262</v>
      </c>
      <c r="O35" s="54">
        <v>346</v>
      </c>
      <c r="P35" s="54">
        <v>215</v>
      </c>
      <c r="Q35" s="54">
        <v>211</v>
      </c>
      <c r="R35" s="54">
        <v>206</v>
      </c>
      <c r="S35" s="54">
        <v>2517</v>
      </c>
      <c r="T35" s="54">
        <v>2693</v>
      </c>
      <c r="U35" s="54">
        <v>2825</v>
      </c>
      <c r="V35" s="54">
        <v>2909</v>
      </c>
      <c r="AC35" s="54">
        <v>2016</v>
      </c>
      <c r="AD35" s="54">
        <v>1892</v>
      </c>
      <c r="AE35" s="54">
        <v>2310</v>
      </c>
      <c r="AF35" s="54">
        <v>1972</v>
      </c>
      <c r="AG35" s="54">
        <v>1887</v>
      </c>
      <c r="AH35" s="54">
        <v>352</v>
      </c>
      <c r="AI35" s="54">
        <v>348</v>
      </c>
      <c r="AJ35" s="54">
        <v>326</v>
      </c>
      <c r="AK35" s="54">
        <v>394</v>
      </c>
      <c r="AL35" s="54">
        <v>380</v>
      </c>
      <c r="AM35" s="54">
        <v>930</v>
      </c>
      <c r="AN35" s="54">
        <v>897</v>
      </c>
      <c r="AO35" s="54">
        <v>867</v>
      </c>
      <c r="AP35" s="54">
        <v>860</v>
      </c>
      <c r="AQ35" s="54">
        <v>999</v>
      </c>
      <c r="BB35" s="54">
        <v>550</v>
      </c>
      <c r="BC35" s="54">
        <v>661</v>
      </c>
      <c r="BD35" s="54">
        <v>563</v>
      </c>
      <c r="BE35" s="54">
        <v>413</v>
      </c>
      <c r="BF35" s="54">
        <v>502</v>
      </c>
      <c r="BG35" s="54">
        <v>660</v>
      </c>
      <c r="BH35" s="54">
        <v>520</v>
      </c>
      <c r="BI35" s="54">
        <v>365</v>
      </c>
      <c r="BJ35" s="54">
        <v>540</v>
      </c>
      <c r="BK35" s="54">
        <v>701</v>
      </c>
      <c r="CB35" s="56" t="str">
        <f t="shared" si="10"/>
        <v>acetone</v>
      </c>
      <c r="CC35" s="122">
        <f t="shared" si="11"/>
        <v>493</v>
      </c>
      <c r="CD35" s="122">
        <f t="shared" si="11"/>
        <v>474.6</v>
      </c>
      <c r="CE35" s="122">
        <f t="shared" si="11"/>
        <v>248</v>
      </c>
      <c r="CF35" s="122">
        <f t="shared" si="11"/>
        <v>2736</v>
      </c>
      <c r="CG35" s="25" t="str">
        <f t="shared" si="11"/>
        <v/>
      </c>
      <c r="CH35" s="25">
        <f t="shared" si="11"/>
        <v>2015.4</v>
      </c>
      <c r="CI35" s="25">
        <f t="shared" si="11"/>
        <v>360</v>
      </c>
      <c r="CJ35" s="25">
        <f t="shared" si="11"/>
        <v>910.6</v>
      </c>
      <c r="CK35" s="25" t="str">
        <f t="shared" si="11"/>
        <v/>
      </c>
      <c r="CL35" s="25" t="str">
        <f t="shared" si="11"/>
        <v/>
      </c>
      <c r="CM35" s="25">
        <f t="shared" si="11"/>
        <v>537.79999999999995</v>
      </c>
      <c r="CN35" s="25">
        <f t="shared" si="11"/>
        <v>557.20000000000005</v>
      </c>
      <c r="CO35" s="25" t="str">
        <f t="shared" si="11"/>
        <v/>
      </c>
      <c r="CP35" s="25" t="str">
        <f t="shared" si="11"/>
        <v/>
      </c>
      <c r="CQ35" s="25" t="str">
        <f t="shared" si="11"/>
        <v/>
      </c>
      <c r="CR35" s="25"/>
      <c r="CS35" s="25"/>
      <c r="CT35" s="25"/>
      <c r="CU35" s="25"/>
    </row>
    <row r="36" spans="1:99" ht="15.75" x14ac:dyDescent="0.25">
      <c r="B36" s="50" t="s">
        <v>77</v>
      </c>
      <c r="C36" s="59">
        <v>22.3</v>
      </c>
      <c r="D36" s="54">
        <v>2509</v>
      </c>
      <c r="E36" s="54">
        <v>1638</v>
      </c>
      <c r="F36" s="54">
        <v>1900</v>
      </c>
      <c r="G36" s="54">
        <v>1775</v>
      </c>
      <c r="H36" s="54">
        <v>1945</v>
      </c>
      <c r="I36" s="54">
        <v>1262</v>
      </c>
      <c r="J36" s="54">
        <v>1723</v>
      </c>
      <c r="K36" s="54">
        <v>1409</v>
      </c>
      <c r="L36" s="54">
        <v>1689</v>
      </c>
      <c r="M36" s="54">
        <v>2236</v>
      </c>
      <c r="N36" s="54">
        <v>777</v>
      </c>
      <c r="O36" s="54">
        <v>989</v>
      </c>
      <c r="P36" s="54">
        <v>1474</v>
      </c>
      <c r="Q36" s="54">
        <v>819</v>
      </c>
      <c r="R36" s="54">
        <v>1535</v>
      </c>
      <c r="S36" s="54">
        <v>1069</v>
      </c>
      <c r="T36" s="54">
        <v>1118</v>
      </c>
      <c r="U36" s="54">
        <v>1087</v>
      </c>
      <c r="V36" s="54">
        <v>887</v>
      </c>
      <c r="AC36" s="54">
        <v>1680</v>
      </c>
      <c r="AD36" s="54">
        <v>1586</v>
      </c>
      <c r="AE36" s="54">
        <v>1587</v>
      </c>
      <c r="AF36" s="54">
        <v>1653</v>
      </c>
      <c r="AG36" s="54">
        <v>1667</v>
      </c>
      <c r="AH36" s="54">
        <v>283</v>
      </c>
      <c r="AI36" s="54">
        <v>305</v>
      </c>
      <c r="AJ36" s="54">
        <v>365</v>
      </c>
      <c r="AK36" s="54">
        <v>723</v>
      </c>
      <c r="AL36" s="54">
        <v>438</v>
      </c>
      <c r="AM36" s="54">
        <v>703</v>
      </c>
      <c r="AN36" s="54">
        <v>753</v>
      </c>
      <c r="AO36" s="54">
        <v>830</v>
      </c>
      <c r="AP36" s="54">
        <v>835</v>
      </c>
      <c r="AQ36" s="54">
        <v>857</v>
      </c>
      <c r="BB36" s="54">
        <v>708</v>
      </c>
      <c r="BC36" s="54">
        <v>488</v>
      </c>
      <c r="BD36" s="54">
        <v>344</v>
      </c>
      <c r="BE36" s="54">
        <v>146</v>
      </c>
      <c r="BF36" s="54">
        <v>301</v>
      </c>
      <c r="BG36" s="54">
        <v>251</v>
      </c>
      <c r="BH36" s="54">
        <v>107</v>
      </c>
      <c r="BI36" s="54">
        <v>306</v>
      </c>
      <c r="BJ36" s="54">
        <v>250</v>
      </c>
      <c r="BK36" s="54">
        <v>311</v>
      </c>
      <c r="BV36" s="54">
        <v>211</v>
      </c>
      <c r="BW36" s="54">
        <v>190</v>
      </c>
      <c r="BX36" s="54">
        <v>369</v>
      </c>
      <c r="BY36" s="54">
        <v>259</v>
      </c>
      <c r="BZ36" s="54">
        <v>285</v>
      </c>
      <c r="CB36" s="56" t="str">
        <f t="shared" si="10"/>
        <v>2-propanol</v>
      </c>
      <c r="CC36" s="122">
        <f t="shared" si="11"/>
        <v>1953.4</v>
      </c>
      <c r="CD36" s="122">
        <f t="shared" si="11"/>
        <v>1663.8</v>
      </c>
      <c r="CE36" s="122">
        <f t="shared" si="11"/>
        <v>1118.8</v>
      </c>
      <c r="CF36" s="122">
        <f t="shared" si="11"/>
        <v>1040.25</v>
      </c>
      <c r="CG36" s="25" t="str">
        <f t="shared" si="11"/>
        <v/>
      </c>
      <c r="CH36" s="25">
        <f t="shared" si="11"/>
        <v>1634.6</v>
      </c>
      <c r="CI36" s="25">
        <f t="shared" si="11"/>
        <v>422.8</v>
      </c>
      <c r="CJ36" s="25">
        <f t="shared" si="11"/>
        <v>795.6</v>
      </c>
      <c r="CK36" s="25" t="str">
        <f t="shared" si="11"/>
        <v/>
      </c>
      <c r="CL36" s="25" t="str">
        <f t="shared" si="11"/>
        <v/>
      </c>
      <c r="CM36" s="25">
        <f t="shared" si="11"/>
        <v>397.4</v>
      </c>
      <c r="CN36" s="25">
        <f t="shared" si="11"/>
        <v>245</v>
      </c>
      <c r="CO36" s="25" t="str">
        <f t="shared" si="11"/>
        <v/>
      </c>
      <c r="CP36" s="25" t="str">
        <f t="shared" si="11"/>
        <v/>
      </c>
      <c r="CQ36" s="25">
        <f t="shared" si="11"/>
        <v>262.8</v>
      </c>
      <c r="CR36" s="25"/>
      <c r="CS36" s="25"/>
      <c r="CT36" s="25"/>
      <c r="CU36" s="25"/>
    </row>
    <row r="37" spans="1:99" ht="15.75" x14ac:dyDescent="0.25">
      <c r="B37" s="49" t="s">
        <v>79</v>
      </c>
      <c r="C37" s="53">
        <v>26.254000000000001</v>
      </c>
      <c r="D37" s="54">
        <v>3745</v>
      </c>
      <c r="E37" s="54">
        <v>3811</v>
      </c>
      <c r="F37" s="54">
        <v>3632</v>
      </c>
      <c r="G37" s="54">
        <v>3656</v>
      </c>
      <c r="H37" s="54">
        <v>3585</v>
      </c>
      <c r="I37" s="54">
        <v>2619</v>
      </c>
      <c r="J37" s="54">
        <v>2457</v>
      </c>
      <c r="K37" s="54">
        <v>2458</v>
      </c>
      <c r="L37" s="54">
        <v>2367</v>
      </c>
      <c r="M37" s="54">
        <v>2500</v>
      </c>
      <c r="N37" s="54">
        <v>1709</v>
      </c>
      <c r="O37" s="86">
        <v>1804</v>
      </c>
      <c r="P37" s="54">
        <v>1919</v>
      </c>
      <c r="Q37" s="54">
        <v>1620</v>
      </c>
      <c r="R37" s="54">
        <v>1785</v>
      </c>
      <c r="S37" s="54">
        <v>7417</v>
      </c>
      <c r="T37" s="54">
        <v>7631</v>
      </c>
      <c r="U37" s="54">
        <v>7121</v>
      </c>
      <c r="V37" s="54">
        <v>7558</v>
      </c>
      <c r="AC37" s="54">
        <v>10771</v>
      </c>
      <c r="AD37" s="54">
        <v>10662</v>
      </c>
      <c r="AE37" s="54">
        <v>10570</v>
      </c>
      <c r="AF37" s="54">
        <v>10837</v>
      </c>
      <c r="AG37" s="54">
        <v>10566</v>
      </c>
      <c r="AH37" s="54">
        <v>1963</v>
      </c>
      <c r="AI37" s="54">
        <v>1925</v>
      </c>
      <c r="AJ37" s="54">
        <v>2265</v>
      </c>
      <c r="AK37" s="54">
        <v>1901</v>
      </c>
      <c r="AL37" s="54">
        <v>1979</v>
      </c>
      <c r="AM37" s="54">
        <v>3745</v>
      </c>
      <c r="AN37" s="54">
        <v>3895</v>
      </c>
      <c r="AO37" s="54">
        <v>3969</v>
      </c>
      <c r="AP37" s="54">
        <v>3980</v>
      </c>
      <c r="AQ37" s="54">
        <v>3979</v>
      </c>
      <c r="BB37" s="54">
        <v>713</v>
      </c>
      <c r="BC37" s="54">
        <v>732</v>
      </c>
      <c r="BD37" s="54">
        <v>712</v>
      </c>
      <c r="BE37" s="54">
        <v>689</v>
      </c>
      <c r="BF37" s="54">
        <v>718</v>
      </c>
      <c r="BG37" s="54">
        <v>736</v>
      </c>
      <c r="BH37" s="54">
        <v>661</v>
      </c>
      <c r="BI37" s="54">
        <v>591</v>
      </c>
      <c r="BJ37" s="54">
        <v>518</v>
      </c>
      <c r="BK37" s="54">
        <v>582</v>
      </c>
      <c r="BV37" s="54">
        <v>388</v>
      </c>
      <c r="BW37" s="54">
        <v>485</v>
      </c>
      <c r="BX37" s="54">
        <v>498</v>
      </c>
      <c r="BY37" s="54">
        <v>601</v>
      </c>
      <c r="BZ37" s="54">
        <v>474</v>
      </c>
      <c r="CB37" s="56" t="str">
        <f t="shared" si="10"/>
        <v>??c</v>
      </c>
      <c r="CC37" s="122">
        <f t="shared" si="11"/>
        <v>3685.8</v>
      </c>
      <c r="CD37" s="122">
        <f t="shared" si="11"/>
        <v>2480.1999999999998</v>
      </c>
      <c r="CE37" s="122">
        <f t="shared" si="11"/>
        <v>1767.4</v>
      </c>
      <c r="CF37" s="122">
        <f t="shared" si="11"/>
        <v>7431.75</v>
      </c>
      <c r="CG37" s="25" t="str">
        <f t="shared" si="11"/>
        <v/>
      </c>
      <c r="CH37" s="25">
        <f t="shared" si="11"/>
        <v>10681.2</v>
      </c>
      <c r="CI37" s="25">
        <f t="shared" si="11"/>
        <v>2006.6</v>
      </c>
      <c r="CJ37" s="25">
        <f t="shared" si="11"/>
        <v>3913.6</v>
      </c>
      <c r="CK37" s="25" t="str">
        <f t="shared" si="11"/>
        <v/>
      </c>
      <c r="CL37" s="25" t="str">
        <f t="shared" si="11"/>
        <v/>
      </c>
      <c r="CM37" s="25">
        <f t="shared" si="11"/>
        <v>712.8</v>
      </c>
      <c r="CN37" s="25">
        <f t="shared" si="11"/>
        <v>617.6</v>
      </c>
      <c r="CO37" s="25" t="str">
        <f t="shared" si="11"/>
        <v/>
      </c>
      <c r="CP37" s="25" t="str">
        <f t="shared" si="11"/>
        <v/>
      </c>
      <c r="CQ37" s="25">
        <f t="shared" si="11"/>
        <v>489.2</v>
      </c>
      <c r="CR37" s="25"/>
      <c r="CS37" s="25"/>
      <c r="CT37" s="25"/>
      <c r="CU37" s="25"/>
    </row>
    <row r="38" spans="1:99" x14ac:dyDescent="0.2">
      <c r="CB38" s="56"/>
      <c r="CC38" s="58"/>
      <c r="CD38" s="58"/>
      <c r="CE38" s="58"/>
      <c r="CF38" s="58"/>
      <c r="CG38" s="58"/>
      <c r="CH38" s="58"/>
      <c r="CI38" s="58"/>
      <c r="CJ38" s="58"/>
      <c r="CK38" s="58"/>
      <c r="CL38" s="58"/>
      <c r="CM38" s="58"/>
      <c r="CN38" s="58"/>
      <c r="CO38" s="58"/>
      <c r="CP38" s="58"/>
      <c r="CQ38" s="58"/>
      <c r="CR38" s="58"/>
      <c r="CS38" s="58"/>
      <c r="CT38" s="58"/>
      <c r="CU38" s="58"/>
    </row>
    <row r="39" spans="1:99" x14ac:dyDescent="0.2">
      <c r="CB39" s="56"/>
      <c r="CC39" s="58"/>
      <c r="CD39" s="58"/>
      <c r="CE39" s="58"/>
      <c r="CF39" s="58"/>
      <c r="CG39" s="58"/>
      <c r="CH39" s="58"/>
      <c r="CI39" s="58"/>
      <c r="CJ39" s="58"/>
      <c r="CK39" s="58"/>
      <c r="CL39" s="58"/>
      <c r="CM39" s="58"/>
      <c r="CN39" s="58"/>
      <c r="CO39" s="58"/>
      <c r="CP39" s="58"/>
      <c r="CQ39" s="58"/>
      <c r="CR39" s="58"/>
      <c r="CS39" s="58"/>
      <c r="CT39" s="58"/>
      <c r="CU39" s="58"/>
    </row>
    <row r="40" spans="1:99" s="58" customFormat="1" ht="15" x14ac:dyDescent="0.2">
      <c r="A40" s="64"/>
      <c r="B40" s="65" t="s">
        <v>62</v>
      </c>
      <c r="C40" s="57" t="s">
        <v>4</v>
      </c>
      <c r="CB40" s="56" t="str">
        <f>B40</f>
        <v>mols/L</v>
      </c>
      <c r="CC40" s="57"/>
    </row>
    <row r="41" spans="1:99" s="58" customFormat="1" ht="15" x14ac:dyDescent="0.2">
      <c r="A41" s="85" t="s">
        <v>96</v>
      </c>
      <c r="B41" s="84" t="s">
        <v>80</v>
      </c>
      <c r="C41" s="78">
        <v>3</v>
      </c>
      <c r="D41" s="69">
        <f>IF(D20,EXP(LN(D20)*VLOOKUP(D$3,Conditions!$B:$AI,MATCH($B41&amp;"_slope",Conditions!$R$1:$AI$1,0)+16,FALSE)+VLOOKUP(D$3,Conditions!$B:$AI,MATCH($B41&amp;"_intercept",Conditions!$R$1:$AI$1,0)+16,FALSE)),"")</f>
        <v>0.31158009614439958</v>
      </c>
      <c r="E41" s="69">
        <f>IF(E20,EXP(LN(E20)*VLOOKUP(E$3,Conditions!$B:$AI,MATCH($B41&amp;"_slope",Conditions!$R$1:$AI$1,0)+16,FALSE)+VLOOKUP(E$3,Conditions!$B:$AI,MATCH($B41&amp;"_intercept",Conditions!$R$1:$AI$1,0)+16,FALSE)),"")</f>
        <v>0.31158009614439958</v>
      </c>
      <c r="F41" s="69">
        <f>IF(F20,EXP(LN(F20)*VLOOKUP(F$3,Conditions!$B:$AI,MATCH($B41&amp;"_slope",Conditions!$R$1:$AI$1,0)+16,FALSE)+VLOOKUP(F$3,Conditions!$B:$AI,MATCH($B41&amp;"_intercept",Conditions!$R$1:$AI$1,0)+16,FALSE)),"")</f>
        <v>0.31158009614439958</v>
      </c>
      <c r="G41" s="69">
        <f>IF(G20,EXP(LN(G20)*VLOOKUP(G$3,Conditions!$B:$AI,MATCH($B41&amp;"_slope",Conditions!$R$1:$AI$1,0)+16,FALSE)+VLOOKUP(G$3,Conditions!$B:$AI,MATCH($B41&amp;"_intercept",Conditions!$R$1:$AI$1,0)+16,FALSE)),"")</f>
        <v>0.31158009614439958</v>
      </c>
      <c r="H41" s="69">
        <f>IF(H20,EXP(LN(H20)*VLOOKUP(H$3,Conditions!$B:$AI,MATCH($B41&amp;"_slope",Conditions!$R$1:$AI$1,0)+16,FALSE)+VLOOKUP(H$3,Conditions!$B:$AI,MATCH($B41&amp;"_intercept",Conditions!$R$1:$AI$1,0)+16,FALSE)),"")</f>
        <v>0.31158009614439958</v>
      </c>
      <c r="I41" s="69">
        <f>IF(I20,EXP(LN(I20)*VLOOKUP(I$3,Conditions!$B:$AI,MATCH($B41&amp;"_slope",Conditions!$R$1:$AI$1,0)+16,FALSE)+VLOOKUP(I$3,Conditions!$B:$AI,MATCH($B41&amp;"_intercept",Conditions!$R$1:$AI$1,0)+16,FALSE)),"")</f>
        <v>0.30872684273354623</v>
      </c>
      <c r="J41" s="69">
        <f>IF(J20,EXP(LN(J20)*VLOOKUP(J$3,Conditions!$B:$AI,MATCH($B41&amp;"_slope",Conditions!$R$1:$AI$1,0)+16,FALSE)+VLOOKUP(J$3,Conditions!$B:$AI,MATCH($B41&amp;"_intercept",Conditions!$R$1:$AI$1,0)+16,FALSE)),"")</f>
        <v>0.30872684273354623</v>
      </c>
      <c r="K41" s="69">
        <f>IF(K20,EXP(LN(K20)*VLOOKUP(K$3,Conditions!$B:$AI,MATCH($B41&amp;"_slope",Conditions!$R$1:$AI$1,0)+16,FALSE)+VLOOKUP(K$3,Conditions!$B:$AI,MATCH($B41&amp;"_intercept",Conditions!$R$1:$AI$1,0)+16,FALSE)),"")</f>
        <v>0.30872684273354623</v>
      </c>
      <c r="L41" s="69">
        <f>IF(L20,EXP(LN(L20)*VLOOKUP(L$3,Conditions!$B:$AI,MATCH($B41&amp;"_slope",Conditions!$R$1:$AI$1,0)+16,FALSE)+VLOOKUP(L$3,Conditions!$B:$AI,MATCH($B41&amp;"_intercept",Conditions!$R$1:$AI$1,0)+16,FALSE)),"")</f>
        <v>0.30872684273354623</v>
      </c>
      <c r="M41" s="69">
        <f>IF(M20,EXP(LN(M20)*VLOOKUP(M$3,Conditions!$B:$AI,MATCH($B41&amp;"_slope",Conditions!$R$1:$AI$1,0)+16,FALSE)+VLOOKUP(M$3,Conditions!$B:$AI,MATCH($B41&amp;"_intercept",Conditions!$R$1:$AI$1,0)+16,FALSE)),"")</f>
        <v>0.30872684273354623</v>
      </c>
      <c r="N41" s="69">
        <f>IF(N20,EXP(LN(N20)*VLOOKUP(N$3,Conditions!$B:$AI,MATCH($B41&amp;"_slope",Conditions!$R$1:$AI$1,0)+16,FALSE)+VLOOKUP(N$3,Conditions!$B:$AI,MATCH($B41&amp;"_intercept",Conditions!$R$1:$AI$1,0)+16,FALSE)),"")</f>
        <v>0.30361543509944283</v>
      </c>
      <c r="O41" s="69">
        <f>IF(O20,EXP(LN(O20)*VLOOKUP(O$3,Conditions!$B:$AI,MATCH($B41&amp;"_slope",Conditions!$R$1:$AI$1,0)+16,FALSE)+VLOOKUP(O$3,Conditions!$B:$AI,MATCH($B41&amp;"_intercept",Conditions!$R$1:$AI$1,0)+16,FALSE)),"")</f>
        <v>0.30361543509944283</v>
      </c>
      <c r="P41" s="69">
        <f>IF(P20,EXP(LN(P20)*VLOOKUP(P$3,Conditions!$B:$AI,MATCH($B41&amp;"_slope",Conditions!$R$1:$AI$1,0)+16,FALSE)+VLOOKUP(P$3,Conditions!$B:$AI,MATCH($B41&amp;"_intercept",Conditions!$R$1:$AI$1,0)+16,FALSE)),"")</f>
        <v>0.30361543509944283</v>
      </c>
      <c r="Q41" s="69">
        <f>IF(Q20,EXP(LN(Q20)*VLOOKUP(Q$3,Conditions!$B:$AI,MATCH($B41&amp;"_slope",Conditions!$R$1:$AI$1,0)+16,FALSE)+VLOOKUP(Q$3,Conditions!$B:$AI,MATCH($B41&amp;"_intercept",Conditions!$R$1:$AI$1,0)+16,FALSE)),"")</f>
        <v>0.30361543509944283</v>
      </c>
      <c r="R41" s="69">
        <f>IF(R20,EXP(LN(R20)*VLOOKUP(R$3,Conditions!$B:$AI,MATCH($B41&amp;"_slope",Conditions!$R$1:$AI$1,0)+16,FALSE)+VLOOKUP(R$3,Conditions!$B:$AI,MATCH($B41&amp;"_intercept",Conditions!$R$1:$AI$1,0)+16,FALSE)),"")</f>
        <v>0.30361543509944283</v>
      </c>
      <c r="S41" s="69">
        <f>IF(S20,EXP(LN(S20)*VLOOKUP(S$3,Conditions!$B:$AI,MATCH($B41&amp;"_slope",Conditions!$R$1:$AI$1,0)+16,FALSE)+VLOOKUP(S$3,Conditions!$B:$AI,MATCH($B41&amp;"_intercept",Conditions!$R$1:$AI$1,0)+16,FALSE)),"")</f>
        <v>0.29618879814071336</v>
      </c>
      <c r="T41" s="69">
        <f>IF(T20,EXP(LN(T20)*VLOOKUP(T$3,Conditions!$B:$AI,MATCH($B41&amp;"_slope",Conditions!$R$1:$AI$1,0)+16,FALSE)+VLOOKUP(T$3,Conditions!$B:$AI,MATCH($B41&amp;"_intercept",Conditions!$R$1:$AI$1,0)+16,FALSE)),"")</f>
        <v>0.29618879814071336</v>
      </c>
      <c r="U41" s="69">
        <f>IF(U20,EXP(LN(U20)*VLOOKUP(U$3,Conditions!$B:$AI,MATCH($B41&amp;"_slope",Conditions!$R$1:$AI$1,0)+16,FALSE)+VLOOKUP(U$3,Conditions!$B:$AI,MATCH($B41&amp;"_intercept",Conditions!$R$1:$AI$1,0)+16,FALSE)),"")</f>
        <v>0.29618879814071336</v>
      </c>
      <c r="V41" s="69">
        <f>IF(V20,EXP(LN(V20)*VLOOKUP(V$3,Conditions!$B:$AI,MATCH($B41&amp;"_slope",Conditions!$R$1:$AI$1,0)+16,FALSE)+VLOOKUP(V$3,Conditions!$B:$AI,MATCH($B41&amp;"_intercept",Conditions!$R$1:$AI$1,0)+16,FALSE)),"")</f>
        <v>0.29618879814071336</v>
      </c>
      <c r="W41" s="69">
        <f>IF(W20,EXP(LN(W20)*VLOOKUP(W$3,Conditions!$B:$AI,MATCH($B41&amp;"_slope",Conditions!$R$1:$AI$1,0)+16,FALSE)+VLOOKUP(W$3,Conditions!$B:$AI,MATCH($B41&amp;"_intercept",Conditions!$R$1:$AI$1,0)+16,FALSE)),"")</f>
        <v>0.29618879814071336</v>
      </c>
      <c r="X41" s="69">
        <f>IF(X20,EXP(LN(X20)*VLOOKUP(X$3,Conditions!$B:$AI,MATCH($B41&amp;"_slope",Conditions!$R$1:$AI$1,0)+16,FALSE)+VLOOKUP(X$3,Conditions!$B:$AI,MATCH($B41&amp;"_intercept",Conditions!$R$1:$AI$1,0)+16,FALSE)),"")</f>
        <v>0.29490349776059599</v>
      </c>
      <c r="Y41" s="69">
        <f>IF(Y20,EXP(LN(Y20)*VLOOKUP(Y$3,Conditions!$B:$AI,MATCH($B41&amp;"_slope",Conditions!$R$1:$AI$1,0)+16,FALSE)+VLOOKUP(Y$3,Conditions!$B:$AI,MATCH($B41&amp;"_intercept",Conditions!$R$1:$AI$1,0)+16,FALSE)),"")</f>
        <v>0.29490349776059599</v>
      </c>
      <c r="Z41" s="69">
        <f>IF(Z20,EXP(LN(Z20)*VLOOKUP(Z$3,Conditions!$B:$AI,MATCH($B41&amp;"_slope",Conditions!$R$1:$AI$1,0)+16,FALSE)+VLOOKUP(Z$3,Conditions!$B:$AI,MATCH($B41&amp;"_intercept",Conditions!$R$1:$AI$1,0)+16,FALSE)),"")</f>
        <v>0.29490349776059599</v>
      </c>
      <c r="AA41" s="69">
        <f>IF(AA20,EXP(LN(AA20)*VLOOKUP(AA$3,Conditions!$B:$AI,MATCH($B41&amp;"_slope",Conditions!$R$1:$AI$1,0)+16,FALSE)+VLOOKUP(AA$3,Conditions!$B:$AI,MATCH($B41&amp;"_intercept",Conditions!$R$1:$AI$1,0)+16,FALSE)),"")</f>
        <v>0.29490349776059599</v>
      </c>
      <c r="AB41" s="69">
        <f>IF(AB20,EXP(LN(AB20)*VLOOKUP(AB$3,Conditions!$B:$AI,MATCH($B41&amp;"_slope",Conditions!$R$1:$AI$1,0)+16,FALSE)+VLOOKUP(AB$3,Conditions!$B:$AI,MATCH($B41&amp;"_intercept",Conditions!$R$1:$AI$1,0)+16,FALSE)),"")</f>
        <v>0.29490349776059599</v>
      </c>
      <c r="AC41" s="69">
        <f>IF(AC20,EXP(LN(AC20)*VLOOKUP(AC$3,Conditions!$B:$AI,MATCH($B41&amp;"_slope",Conditions!$R$1:$AI$1,0)+16,FALSE)+VLOOKUP(AC$3,Conditions!$B:$AI,MATCH($B41&amp;"_intercept",Conditions!$R$1:$AI$1,0)+16,FALSE)),"")</f>
        <v>0.29879248021073529</v>
      </c>
      <c r="AD41" s="69">
        <f>IF(AD20,EXP(LN(AD20)*VLOOKUP(AD$3,Conditions!$B:$AI,MATCH($B41&amp;"_slope",Conditions!$R$1:$AI$1,0)+16,FALSE)+VLOOKUP(AD$3,Conditions!$B:$AI,MATCH($B41&amp;"_intercept",Conditions!$R$1:$AI$1,0)+16,FALSE)),"")</f>
        <v>0.29879248021073529</v>
      </c>
      <c r="AE41" s="69">
        <f>IF(AE20,EXP(LN(AE20)*VLOOKUP(AE$3,Conditions!$B:$AI,MATCH($B41&amp;"_slope",Conditions!$R$1:$AI$1,0)+16,FALSE)+VLOOKUP(AE$3,Conditions!$B:$AI,MATCH($B41&amp;"_intercept",Conditions!$R$1:$AI$1,0)+16,FALSE)),"")</f>
        <v>0.29879248021073529</v>
      </c>
      <c r="AF41" s="69">
        <f>IF(AF20,EXP(LN(AF20)*VLOOKUP(AF$3,Conditions!$B:$AI,MATCH($B41&amp;"_slope",Conditions!$R$1:$AI$1,0)+16,FALSE)+VLOOKUP(AF$3,Conditions!$B:$AI,MATCH($B41&amp;"_intercept",Conditions!$R$1:$AI$1,0)+16,FALSE)),"")</f>
        <v>0.29879248021073529</v>
      </c>
      <c r="AG41" s="69">
        <f>IF(AG20,EXP(LN(AG20)*VLOOKUP(AG$3,Conditions!$B:$AI,MATCH($B41&amp;"_slope",Conditions!$R$1:$AI$1,0)+16,FALSE)+VLOOKUP(AG$3,Conditions!$B:$AI,MATCH($B41&amp;"_intercept",Conditions!$R$1:$AI$1,0)+16,FALSE)),"")</f>
        <v>0.29879248021073529</v>
      </c>
      <c r="AH41" s="69">
        <f>IF(AH20,EXP(LN(AH20)*VLOOKUP(AH$3,Conditions!$B:$AI,MATCH($B41&amp;"_slope",Conditions!$R$1:$AI$1,0)+16,FALSE)+VLOOKUP(AH$3,Conditions!$B:$AI,MATCH($B41&amp;"_intercept",Conditions!$R$1:$AI$1,0)+16,FALSE)),"")</f>
        <v>0.31562458310208419</v>
      </c>
      <c r="AI41" s="69">
        <f>IF(AI20,EXP(LN(AI20)*VLOOKUP(AI$3,Conditions!$B:$AI,MATCH($B41&amp;"_slope",Conditions!$R$1:$AI$1,0)+16,FALSE)+VLOOKUP(AI$3,Conditions!$B:$AI,MATCH($B41&amp;"_intercept",Conditions!$R$1:$AI$1,0)+16,FALSE)),"")</f>
        <v>0.31562458310208419</v>
      </c>
      <c r="AJ41" s="69">
        <f>IF(AJ20,EXP(LN(AJ20)*VLOOKUP(AJ$3,Conditions!$B:$AI,MATCH($B41&amp;"_slope",Conditions!$R$1:$AI$1,0)+16,FALSE)+VLOOKUP(AJ$3,Conditions!$B:$AI,MATCH($B41&amp;"_intercept",Conditions!$R$1:$AI$1,0)+16,FALSE)),"")</f>
        <v>0.31562458310208419</v>
      </c>
      <c r="AK41" s="69">
        <f>IF(AK20,EXP(LN(AK20)*VLOOKUP(AK$3,Conditions!$B:$AI,MATCH($B41&amp;"_slope",Conditions!$R$1:$AI$1,0)+16,FALSE)+VLOOKUP(AK$3,Conditions!$B:$AI,MATCH($B41&amp;"_intercept",Conditions!$R$1:$AI$1,0)+16,FALSE)),"")</f>
        <v>0.31562458310208419</v>
      </c>
      <c r="AL41" s="69">
        <f>IF(AL20,EXP(LN(AL20)*VLOOKUP(AL$3,Conditions!$B:$AI,MATCH($B41&amp;"_slope",Conditions!$R$1:$AI$1,0)+16,FALSE)+VLOOKUP(AL$3,Conditions!$B:$AI,MATCH($B41&amp;"_intercept",Conditions!$R$1:$AI$1,0)+16,FALSE)),"")</f>
        <v>0.31562458310208419</v>
      </c>
      <c r="AM41" s="69">
        <f>IF(AM20,EXP(LN(AM20)*VLOOKUP(AM$3,Conditions!$B:$AI,MATCH($B41&amp;"_slope",Conditions!$R$1:$AI$1,0)+16,FALSE)+VLOOKUP(AM$3,Conditions!$B:$AI,MATCH($B41&amp;"_intercept",Conditions!$R$1:$AI$1,0)+16,FALSE)),"")</f>
        <v>0.33984333622475238</v>
      </c>
      <c r="AN41" s="69">
        <f>IF(AN20,EXP(LN(AN20)*VLOOKUP(AN$3,Conditions!$B:$AI,MATCH($B41&amp;"_slope",Conditions!$R$1:$AI$1,0)+16,FALSE)+VLOOKUP(AN$3,Conditions!$B:$AI,MATCH($B41&amp;"_intercept",Conditions!$R$1:$AI$1,0)+16,FALSE)),"")</f>
        <v>0.33984333622475238</v>
      </c>
      <c r="AO41" s="69">
        <f>IF(AO20,EXP(LN(AO20)*VLOOKUP(AO$3,Conditions!$B:$AI,MATCH($B41&amp;"_slope",Conditions!$R$1:$AI$1,0)+16,FALSE)+VLOOKUP(AO$3,Conditions!$B:$AI,MATCH($B41&amp;"_intercept",Conditions!$R$1:$AI$1,0)+16,FALSE)),"")</f>
        <v>0.33984333622475238</v>
      </c>
      <c r="AP41" s="69">
        <f>IF(AP20,EXP(LN(AP20)*VLOOKUP(AP$3,Conditions!$B:$AI,MATCH($B41&amp;"_slope",Conditions!$R$1:$AI$1,0)+16,FALSE)+VLOOKUP(AP$3,Conditions!$B:$AI,MATCH($B41&amp;"_intercept",Conditions!$R$1:$AI$1,0)+16,FALSE)),"")</f>
        <v>0.33984333622475238</v>
      </c>
      <c r="AQ41" s="69">
        <f>IF(AQ20,EXP(LN(AQ20)*VLOOKUP(AQ$3,Conditions!$B:$AI,MATCH($B41&amp;"_slope",Conditions!$R$1:$AI$1,0)+16,FALSE)+VLOOKUP(AQ$3,Conditions!$B:$AI,MATCH($B41&amp;"_intercept",Conditions!$R$1:$AI$1,0)+16,FALSE)),"")</f>
        <v>0.33984333622475238</v>
      </c>
      <c r="AR41" s="69">
        <f>IF(AR20,EXP(LN(AR20)*VLOOKUP(AR$3,Conditions!$B:$AI,MATCH($B41&amp;"_slope",Conditions!$R$1:$AI$1,0)+16,FALSE)+VLOOKUP(AR$3,Conditions!$B:$AI,MATCH($B41&amp;"_intercept",Conditions!$R$1:$AI$1,0)+16,FALSE)),"")</f>
        <v>0.1014537303927384</v>
      </c>
      <c r="AS41" s="69">
        <f>IF(AS20,EXP(LN(AS20)*VLOOKUP(AS$3,Conditions!$B:$AI,MATCH($B41&amp;"_slope",Conditions!$R$1:$AI$1,0)+16,FALSE)+VLOOKUP(AS$3,Conditions!$B:$AI,MATCH($B41&amp;"_intercept",Conditions!$R$1:$AI$1,0)+16,FALSE)),"")</f>
        <v>0.1014537303927384</v>
      </c>
      <c r="AT41" s="69">
        <f>IF(AT20,EXP(LN(AT20)*VLOOKUP(AT$3,Conditions!$B:$AI,MATCH($B41&amp;"_slope",Conditions!$R$1:$AI$1,0)+16,FALSE)+VLOOKUP(AT$3,Conditions!$B:$AI,MATCH($B41&amp;"_intercept",Conditions!$R$1:$AI$1,0)+16,FALSE)),"")</f>
        <v>0.1014537303927384</v>
      </c>
      <c r="AU41" s="69">
        <f>IF(AU20,EXP(LN(AU20)*VLOOKUP(AU$3,Conditions!$B:$AI,MATCH($B41&amp;"_slope",Conditions!$R$1:$AI$1,0)+16,FALSE)+VLOOKUP(AU$3,Conditions!$B:$AI,MATCH($B41&amp;"_intercept",Conditions!$R$1:$AI$1,0)+16,FALSE)),"")</f>
        <v>0.1014537303927384</v>
      </c>
      <c r="AV41" s="69">
        <f>IF(AV20,EXP(LN(AV20)*VLOOKUP(AV$3,Conditions!$B:$AI,MATCH($B41&amp;"_slope",Conditions!$R$1:$AI$1,0)+16,FALSE)+VLOOKUP(AV$3,Conditions!$B:$AI,MATCH($B41&amp;"_intercept",Conditions!$R$1:$AI$1,0)+16,FALSE)),"")</f>
        <v>0.1014537303927384</v>
      </c>
      <c r="AW41" s="69">
        <f>IF(AW20,EXP(LN(AW20)*VLOOKUP(AW$3,Conditions!$B:$AI,MATCH($B41&amp;"_slope",Conditions!$R$1:$AI$1,0)+16,FALSE)+VLOOKUP(AW$3,Conditions!$B:$AI,MATCH($B41&amp;"_intercept",Conditions!$R$1:$AI$1,0)+16,FALSE)),"")</f>
        <v>9.1670416522861023E-2</v>
      </c>
      <c r="AX41" s="69">
        <f>IF(AX20,EXP(LN(AX20)*VLOOKUP(AX$3,Conditions!$B:$AI,MATCH($B41&amp;"_slope",Conditions!$R$1:$AI$1,0)+16,FALSE)+VLOOKUP(AX$3,Conditions!$B:$AI,MATCH($B41&amp;"_intercept",Conditions!$R$1:$AI$1,0)+16,FALSE)),"")</f>
        <v>9.1670416522861023E-2</v>
      </c>
      <c r="AY41" s="69">
        <f>IF(AY20,EXP(LN(AY20)*VLOOKUP(AY$3,Conditions!$B:$AI,MATCH($B41&amp;"_slope",Conditions!$R$1:$AI$1,0)+16,FALSE)+VLOOKUP(AY$3,Conditions!$B:$AI,MATCH($B41&amp;"_intercept",Conditions!$R$1:$AI$1,0)+16,FALSE)),"")</f>
        <v>9.1670416522861023E-2</v>
      </c>
      <c r="AZ41" s="69">
        <f>IF(AZ20,EXP(LN(AZ20)*VLOOKUP(AZ$3,Conditions!$B:$AI,MATCH($B41&amp;"_slope",Conditions!$R$1:$AI$1,0)+16,FALSE)+VLOOKUP(AZ$3,Conditions!$B:$AI,MATCH($B41&amp;"_intercept",Conditions!$R$1:$AI$1,0)+16,FALSE)),"")</f>
        <v>9.1670416522861023E-2</v>
      </c>
      <c r="BA41" s="69">
        <f>IF(BA20,EXP(LN(BA20)*VLOOKUP(BA$3,Conditions!$B:$AI,MATCH($B41&amp;"_slope",Conditions!$R$1:$AI$1,0)+16,FALSE)+VLOOKUP(BA$3,Conditions!$B:$AI,MATCH($B41&amp;"_intercept",Conditions!$R$1:$AI$1,0)+16,FALSE)),"")</f>
        <v>9.1670416522861023E-2</v>
      </c>
      <c r="BB41" s="69">
        <f>IF(BB20,EXP(LN(BB20)*VLOOKUP(BB$3,Conditions!$B:$AI,MATCH($B41&amp;"_slope",Conditions!$R$1:$AI$1,0)+16,FALSE)+VLOOKUP(BB$3,Conditions!$B:$AI,MATCH($B41&amp;"_intercept",Conditions!$R$1:$AI$1,0)+16,FALSE)),"")</f>
        <v>9.2468091567142502E-2</v>
      </c>
      <c r="BC41" s="69">
        <f>IF(BC20,EXP(LN(BC20)*VLOOKUP(BC$3,Conditions!$B:$AI,MATCH($B41&amp;"_slope",Conditions!$R$1:$AI$1,0)+16,FALSE)+VLOOKUP(BC$3,Conditions!$B:$AI,MATCH($B41&amp;"_intercept",Conditions!$R$1:$AI$1,0)+16,FALSE)),"")</f>
        <v>9.2468091567142502E-2</v>
      </c>
      <c r="BD41" s="69">
        <f>IF(BD20,EXP(LN(BD20)*VLOOKUP(BD$3,Conditions!$B:$AI,MATCH($B41&amp;"_slope",Conditions!$R$1:$AI$1,0)+16,FALSE)+VLOOKUP(BD$3,Conditions!$B:$AI,MATCH($B41&amp;"_intercept",Conditions!$R$1:$AI$1,0)+16,FALSE)),"")</f>
        <v>9.2468091567142502E-2</v>
      </c>
      <c r="BE41" s="69">
        <f>IF(BE20,EXP(LN(BE20)*VLOOKUP(BE$3,Conditions!$B:$AI,MATCH($B41&amp;"_slope",Conditions!$R$1:$AI$1,0)+16,FALSE)+VLOOKUP(BE$3,Conditions!$B:$AI,MATCH($B41&amp;"_intercept",Conditions!$R$1:$AI$1,0)+16,FALSE)),"")</f>
        <v>9.2468091567142502E-2</v>
      </c>
      <c r="BF41" s="69">
        <f>IF(BF20,EXP(LN(BF20)*VLOOKUP(BF$3,Conditions!$B:$AI,MATCH($B41&amp;"_slope",Conditions!$R$1:$AI$1,0)+16,FALSE)+VLOOKUP(BF$3,Conditions!$B:$AI,MATCH($B41&amp;"_intercept",Conditions!$R$1:$AI$1,0)+16,FALSE)),"")</f>
        <v>9.2468091567142502E-2</v>
      </c>
      <c r="BG41" s="69">
        <f>IF(BG20,EXP(LN(BG20)*VLOOKUP(BG$3,Conditions!$B:$AI,MATCH($B41&amp;"_slope",Conditions!$R$1:$AI$1,0)+16,FALSE)+VLOOKUP(BG$3,Conditions!$B:$AI,MATCH($B41&amp;"_intercept",Conditions!$R$1:$AI$1,0)+16,FALSE)),"")</f>
        <v>9.6777306189066561E-2</v>
      </c>
      <c r="BH41" s="69">
        <f>IF(BH20,EXP(LN(BH20)*VLOOKUP(BH$3,Conditions!$B:$AI,MATCH($B41&amp;"_slope",Conditions!$R$1:$AI$1,0)+16,FALSE)+VLOOKUP(BH$3,Conditions!$B:$AI,MATCH($B41&amp;"_intercept",Conditions!$R$1:$AI$1,0)+16,FALSE)),"")</f>
        <v>9.6777306189066561E-2</v>
      </c>
      <c r="BI41" s="69">
        <f>IF(BI20,EXP(LN(BI20)*VLOOKUP(BI$3,Conditions!$B:$AI,MATCH($B41&amp;"_slope",Conditions!$R$1:$AI$1,0)+16,FALSE)+VLOOKUP(BI$3,Conditions!$B:$AI,MATCH($B41&amp;"_intercept",Conditions!$R$1:$AI$1,0)+16,FALSE)),"")</f>
        <v>9.6777306189066561E-2</v>
      </c>
      <c r="BJ41" s="69">
        <f>IF(BJ20,EXP(LN(BJ20)*VLOOKUP(BJ$3,Conditions!$B:$AI,MATCH($B41&amp;"_slope",Conditions!$R$1:$AI$1,0)+16,FALSE)+VLOOKUP(BJ$3,Conditions!$B:$AI,MATCH($B41&amp;"_intercept",Conditions!$R$1:$AI$1,0)+16,FALSE)),"")</f>
        <v>9.6777306189066561E-2</v>
      </c>
      <c r="BK41" s="69">
        <f>IF(BK20,EXP(LN(BK20)*VLOOKUP(BK$3,Conditions!$B:$AI,MATCH($B41&amp;"_slope",Conditions!$R$1:$AI$1,0)+16,FALSE)+VLOOKUP(BK$3,Conditions!$B:$AI,MATCH($B41&amp;"_intercept",Conditions!$R$1:$AI$1,0)+16,FALSE)),"")</f>
        <v>9.6777306189066561E-2</v>
      </c>
      <c r="BL41" s="69">
        <f>IF(BL20,EXP(LN(BL20)*VLOOKUP(BL$3,Conditions!$B:$AI,MATCH($B41&amp;"_slope",Conditions!$R$1:$AI$1,0)+16,FALSE)+VLOOKUP(BL$3,Conditions!$B:$AI,MATCH($B41&amp;"_intercept",Conditions!$R$1:$AI$1,0)+16,FALSE)),"")</f>
        <v>9.3100256377128585E-2</v>
      </c>
      <c r="BM41" s="69">
        <f>IF(BM20,EXP(LN(BM20)*VLOOKUP(BM$3,Conditions!$B:$AI,MATCH($B41&amp;"_slope",Conditions!$R$1:$AI$1,0)+16,FALSE)+VLOOKUP(BM$3,Conditions!$B:$AI,MATCH($B41&amp;"_intercept",Conditions!$R$1:$AI$1,0)+16,FALSE)),"")</f>
        <v>9.3100256377128585E-2</v>
      </c>
      <c r="BN41" s="69">
        <f>IF(BN20,EXP(LN(BN20)*VLOOKUP(BN$3,Conditions!$B:$AI,MATCH($B41&amp;"_slope",Conditions!$R$1:$AI$1,0)+16,FALSE)+VLOOKUP(BN$3,Conditions!$B:$AI,MATCH($B41&amp;"_intercept",Conditions!$R$1:$AI$1,0)+16,FALSE)),"")</f>
        <v>9.3100256377128585E-2</v>
      </c>
      <c r="BO41" s="69">
        <f>IF(BO20,EXP(LN(BO20)*VLOOKUP(BO$3,Conditions!$B:$AI,MATCH($B41&amp;"_slope",Conditions!$R$1:$AI$1,0)+16,FALSE)+VLOOKUP(BO$3,Conditions!$B:$AI,MATCH($B41&amp;"_intercept",Conditions!$R$1:$AI$1,0)+16,FALSE)),"")</f>
        <v>9.3100256377128585E-2</v>
      </c>
      <c r="BP41" s="69">
        <f>IF(BP20,EXP(LN(BP20)*VLOOKUP(BP$3,Conditions!$B:$AI,MATCH($B41&amp;"_slope",Conditions!$R$1:$AI$1,0)+16,FALSE)+VLOOKUP(BP$3,Conditions!$B:$AI,MATCH($B41&amp;"_intercept",Conditions!$R$1:$AI$1,0)+16,FALSE)),"")</f>
        <v>9.3100256377128585E-2</v>
      </c>
      <c r="BQ41" s="69" t="e">
        <f>IF(BQ20,EXP(LN(BQ20)*VLOOKUP(BQ$3,Conditions!$B:$AI,MATCH($B41&amp;"_slope",Conditions!$R$1:$AI$1,0)+16,FALSE)+VLOOKUP(BQ$3,Conditions!$B:$AI,MATCH($B41&amp;"_intercept",Conditions!$R$1:$AI$1,0)+16,FALSE)),"")</f>
        <v>#DIV/0!</v>
      </c>
      <c r="BR41" s="69" t="e">
        <f>IF(BR20,EXP(LN(BR20)*VLOOKUP(BR$3,Conditions!$B:$AI,MATCH($B41&amp;"_slope",Conditions!$R$1:$AI$1,0)+16,FALSE)+VLOOKUP(BR$3,Conditions!$B:$AI,MATCH($B41&amp;"_intercept",Conditions!$R$1:$AI$1,0)+16,FALSE)),"")</f>
        <v>#DIV/0!</v>
      </c>
      <c r="BS41" s="69" t="e">
        <f>IF(BS20,EXP(LN(BS20)*VLOOKUP(BS$3,Conditions!$B:$AI,MATCH($B41&amp;"_slope",Conditions!$R$1:$AI$1,0)+16,FALSE)+VLOOKUP(BS$3,Conditions!$B:$AI,MATCH($B41&amp;"_intercept",Conditions!$R$1:$AI$1,0)+16,FALSE)),"")</f>
        <v>#DIV/0!</v>
      </c>
      <c r="BT41" s="69" t="e">
        <f>IF(BT20,EXP(LN(BT20)*VLOOKUP(BT$3,Conditions!$B:$AI,MATCH($B41&amp;"_slope",Conditions!$R$1:$AI$1,0)+16,FALSE)+VLOOKUP(BT$3,Conditions!$B:$AI,MATCH($B41&amp;"_intercept",Conditions!$R$1:$AI$1,0)+16,FALSE)),"")</f>
        <v>#DIV/0!</v>
      </c>
      <c r="BU41" s="69" t="e">
        <f>IF(BU20,EXP(LN(BU20)*VLOOKUP(BU$3,Conditions!$B:$AI,MATCH($B41&amp;"_slope",Conditions!$R$1:$AI$1,0)+16,FALSE)+VLOOKUP(BU$3,Conditions!$B:$AI,MATCH($B41&amp;"_intercept",Conditions!$R$1:$AI$1,0)+16,FALSE)),"")</f>
        <v>#DIV/0!</v>
      </c>
      <c r="BV41" s="69">
        <f>IF(BV20,EXP(LN(BV20)*VLOOKUP(BV$3,Conditions!$B:$AI,MATCH($B41&amp;"_slope",Conditions!$R$1:$AI$1,0)+16,FALSE)+VLOOKUP(BV$3,Conditions!$B:$AI,MATCH($B41&amp;"_intercept",Conditions!$R$1:$AI$1,0)+16,FALSE)),"")</f>
        <v>0.10168986204266561</v>
      </c>
      <c r="BW41" s="69">
        <f>IF(BW20,EXP(LN(BW20)*VLOOKUP(BW$3,Conditions!$B:$AI,MATCH($B41&amp;"_slope",Conditions!$R$1:$AI$1,0)+16,FALSE)+VLOOKUP(BW$3,Conditions!$B:$AI,MATCH($B41&amp;"_intercept",Conditions!$R$1:$AI$1,0)+16,FALSE)),"")</f>
        <v>0.10168986204266561</v>
      </c>
      <c r="BX41" s="69">
        <f>IF(BX20,EXP(LN(BX20)*VLOOKUP(BX$3,Conditions!$B:$AI,MATCH($B41&amp;"_slope",Conditions!$R$1:$AI$1,0)+16,FALSE)+VLOOKUP(BX$3,Conditions!$B:$AI,MATCH($B41&amp;"_intercept",Conditions!$R$1:$AI$1,0)+16,FALSE)),"")</f>
        <v>0.10168986204266561</v>
      </c>
      <c r="BY41" s="69">
        <f>IF(BY20,EXP(LN(BY20)*VLOOKUP(BY$3,Conditions!$B:$AI,MATCH($B41&amp;"_slope",Conditions!$R$1:$AI$1,0)+16,FALSE)+VLOOKUP(BY$3,Conditions!$B:$AI,MATCH($B41&amp;"_intercept",Conditions!$R$1:$AI$1,0)+16,FALSE)),"")</f>
        <v>0.10168986204266561</v>
      </c>
      <c r="BZ41" s="69">
        <f>IF(BZ20,EXP(LN(BZ20)*VLOOKUP(BZ$3,Conditions!$B:$AI,MATCH($B41&amp;"_slope",Conditions!$R$1:$AI$1,0)+16,FALSE)+VLOOKUP(BZ$3,Conditions!$B:$AI,MATCH($B41&amp;"_intercept",Conditions!$R$1:$AI$1,0)+16,FALSE)),"")</f>
        <v>0.10168986204266561</v>
      </c>
      <c r="CB41" s="56" t="str">
        <f>B41</f>
        <v>glycerol_RI</v>
      </c>
      <c r="CC41" s="69">
        <f>IF(CC13="Ethanol","",IF(CC20,EXP(LN(CC20)*VLOOKUP(CC$3,Conditions!$B:$AI,MATCH($B41&amp;"_slope",Conditions!$R$1:$AI$1,0)+16,FALSE)+VLOOKUP(CC$3,Conditions!$B:$AI,MATCH($B41&amp;"_intercept",Conditions!$R$1:$AI$1,0)+16,FALSE)),""))</f>
        <v>0.31158009614439958</v>
      </c>
      <c r="CD41" s="69">
        <f>IF(CD13="Ethanol","",IF(CD20,EXP(LN(CD20)*VLOOKUP(CD$3,Conditions!$B:$AI,MATCH($B41&amp;"_slope",Conditions!$R$1:$AI$1,0)+16,FALSE)+VLOOKUP(CD$3,Conditions!$B:$AI,MATCH($B41&amp;"_intercept",Conditions!$R$1:$AI$1,0)+16,FALSE)),""))</f>
        <v>0.30872684273354623</v>
      </c>
      <c r="CE41" s="69">
        <f>IF(CE13="Ethanol","",IF(CE20,EXP(LN(CE20)*VLOOKUP(CE$3,Conditions!$B:$AI,MATCH($B41&amp;"_slope",Conditions!$R$1:$AI$1,0)+16,FALSE)+VLOOKUP(CE$3,Conditions!$B:$AI,MATCH($B41&amp;"_intercept",Conditions!$R$1:$AI$1,0)+16,FALSE)),""))</f>
        <v>0.30361543509944283</v>
      </c>
      <c r="CF41" s="69">
        <f>IF(CF13="Ethanol","",IF(CF20,EXP(LN(CF20)*VLOOKUP(CF$3,Conditions!$B:$AI,MATCH($B41&amp;"_slope",Conditions!$R$1:$AI$1,0)+16,FALSE)+VLOOKUP(CF$3,Conditions!$B:$AI,MATCH($B41&amp;"_intercept",Conditions!$R$1:$AI$1,0)+16,FALSE)),""))</f>
        <v>0.29618879814071336</v>
      </c>
      <c r="CG41" s="69">
        <f>IF(CG13="Ethanol","",IF(CG20,EXP(LN(CG20)*VLOOKUP(CG$3,Conditions!$B:$AI,MATCH($B41&amp;"_slope",Conditions!$R$1:$AI$1,0)+16,FALSE)+VLOOKUP(CG$3,Conditions!$B:$AI,MATCH($B41&amp;"_intercept",Conditions!$R$1:$AI$1,0)+16,FALSE)),""))</f>
        <v>0.29490349776059599</v>
      </c>
      <c r="CH41" s="69">
        <f>IF(CH13="Ethanol","",IF(CH20,EXP(LN(CH20)*VLOOKUP(CH$3,Conditions!$B:$AI,MATCH($B41&amp;"_slope",Conditions!$R$1:$AI$1,0)+16,FALSE)+VLOOKUP(CH$3,Conditions!$B:$AI,MATCH($B41&amp;"_intercept",Conditions!$R$1:$AI$1,0)+16,FALSE)),""))</f>
        <v>0.29879248021073529</v>
      </c>
      <c r="CI41" s="69">
        <f>IF(CI13="Ethanol","",IF(CI20,EXP(LN(CI20)*VLOOKUP(CI$3,Conditions!$B:$AI,MATCH($B41&amp;"_slope",Conditions!$R$1:$AI$1,0)+16,FALSE)+VLOOKUP(CI$3,Conditions!$B:$AI,MATCH($B41&amp;"_intercept",Conditions!$R$1:$AI$1,0)+16,FALSE)),""))</f>
        <v>0.31562458310208419</v>
      </c>
      <c r="CJ41" s="69">
        <f>IF(CJ13="Ethanol","",IF(CJ20,EXP(LN(CJ20)*VLOOKUP(CJ$3,Conditions!$B:$AI,MATCH($B41&amp;"_slope",Conditions!$R$1:$AI$1,0)+16,FALSE)+VLOOKUP(CJ$3,Conditions!$B:$AI,MATCH($B41&amp;"_intercept",Conditions!$R$1:$AI$1,0)+16,FALSE)),""))</f>
        <v>0.33984333622475238</v>
      </c>
      <c r="CK41" s="69">
        <f>IF(CK13="Ethanol","",IF(CK20,EXP(LN(CK20)*VLOOKUP(CK$3,Conditions!$B:$AI,MATCH($B41&amp;"_slope",Conditions!$R$1:$AI$1,0)+16,FALSE)+VLOOKUP(CK$3,Conditions!$B:$AI,MATCH($B41&amp;"_intercept",Conditions!$R$1:$AI$1,0)+16,FALSE)),""))</f>
        <v>0.1014537303927384</v>
      </c>
      <c r="CL41" s="69">
        <f>IF(CL13="Ethanol","",IF(CL20,EXP(LN(CL20)*VLOOKUP(CL$3,Conditions!$B:$AI,MATCH($B41&amp;"_slope",Conditions!$R$1:$AI$1,0)+16,FALSE)+VLOOKUP(CL$3,Conditions!$B:$AI,MATCH($B41&amp;"_intercept",Conditions!$R$1:$AI$1,0)+16,FALSE)),""))</f>
        <v>9.1670416522861023E-2</v>
      </c>
      <c r="CM41" s="69">
        <f>IF(CM13="Ethanol","",IF(CM20,EXP(LN(CM20)*VLOOKUP(CM$3,Conditions!$B:$AI,MATCH($B41&amp;"_slope",Conditions!$R$1:$AI$1,0)+16,FALSE)+VLOOKUP(CM$3,Conditions!$B:$AI,MATCH($B41&amp;"_intercept",Conditions!$R$1:$AI$1,0)+16,FALSE)),""))</f>
        <v>9.2468091567142502E-2</v>
      </c>
      <c r="CN41" s="69">
        <f>IF(CN13="Ethanol","",IF(CN20,EXP(LN(CN20)*VLOOKUP(CN$3,Conditions!$B:$AI,MATCH($B41&amp;"_slope",Conditions!$R$1:$AI$1,0)+16,FALSE)+VLOOKUP(CN$3,Conditions!$B:$AI,MATCH($B41&amp;"_intercept",Conditions!$R$1:$AI$1,0)+16,FALSE)),""))</f>
        <v>9.6777306189066561E-2</v>
      </c>
      <c r="CO41" s="69">
        <f>IF(CO13="Ethanol","",IF(CO20,EXP(LN(CO20)*VLOOKUP(CO$3,Conditions!$B:$AI,MATCH($B41&amp;"_slope",Conditions!$R$1:$AI$1,0)+16,FALSE)+VLOOKUP(CO$3,Conditions!$B:$AI,MATCH($B41&amp;"_intercept",Conditions!$R$1:$AI$1,0)+16,FALSE)),""))</f>
        <v>9.3100256377128585E-2</v>
      </c>
      <c r="CP41" s="69" t="e">
        <f>IF(CP13="Ethanol","",IF(CP20,EXP(LN(CP20)*VLOOKUP(CP$3,Conditions!$B:$AI,MATCH($B41&amp;"_slope",Conditions!$R$1:$AI$1,0)+16,FALSE)+VLOOKUP(CP$3,Conditions!$B:$AI,MATCH($B41&amp;"_intercept",Conditions!$R$1:$AI$1,0)+16,FALSE)),""))</f>
        <v>#DIV/0!</v>
      </c>
      <c r="CQ41" s="69">
        <f>IF(CQ13="Ethanol","",IF(CQ20,EXP(LN(CQ20)*VLOOKUP(CQ$3,Conditions!$B:$AI,MATCH($B41&amp;"_slope",Conditions!$R$1:$AI$1,0)+16,FALSE)+VLOOKUP(CQ$3,Conditions!$B:$AI,MATCH($B41&amp;"_intercept",Conditions!$R$1:$AI$1,0)+16,FALSE)),""))</f>
        <v>0.10168986204266561</v>
      </c>
      <c r="CR41" s="69"/>
      <c r="CS41" s="69"/>
      <c r="CT41" s="69"/>
      <c r="CU41" s="69"/>
    </row>
    <row r="42" spans="1:99" s="58" customFormat="1" x14ac:dyDescent="0.2">
      <c r="A42" s="64"/>
      <c r="B42" s="49" t="s">
        <v>68</v>
      </c>
      <c r="C42" s="78"/>
      <c r="D42" s="69" t="str">
        <f>IFERROR(IF(D25,EXP(LN(D25)*VLOOKUP(D$3,Conditions!$B:$AI,MATCH($B42&amp;"_slope",Conditions!$R$1:$AI$1,0)+16,FALSE)+VLOOKUP(D$3,Conditions!$B:$AI,MATCH($B42&amp;"_intercept",Conditions!$R$1:$AI$1,0)+16,FALSE)),""),"")</f>
        <v/>
      </c>
      <c r="E42" s="69" t="str">
        <f>IFERROR(IF(E25,EXP(LN(E25)*VLOOKUP(E$3,Conditions!$B:$AI,MATCH($B42&amp;"_slope",Conditions!$R$1:$AI$1,0)+16,FALSE)+VLOOKUP(E$3,Conditions!$B:$AI,MATCH($B42&amp;"_intercept",Conditions!$R$1:$AI$1,0)+16,FALSE)),""),"")</f>
        <v/>
      </c>
      <c r="F42" s="69" t="str">
        <f>IFERROR(IF(F25,EXP(LN(F25)*VLOOKUP(F$3,Conditions!$B:$AI,MATCH($B42&amp;"_slope",Conditions!$R$1:$AI$1,0)+16,FALSE)+VLOOKUP(F$3,Conditions!$B:$AI,MATCH($B42&amp;"_intercept",Conditions!$R$1:$AI$1,0)+16,FALSE)),""),"")</f>
        <v/>
      </c>
      <c r="G42" s="69" t="str">
        <f>IFERROR(IF(G25,EXP(LN(G25)*VLOOKUP(G$3,Conditions!$B:$AI,MATCH($B42&amp;"_slope",Conditions!$R$1:$AI$1,0)+16,FALSE)+VLOOKUP(G$3,Conditions!$B:$AI,MATCH($B42&amp;"_intercept",Conditions!$R$1:$AI$1,0)+16,FALSE)),""),"")</f>
        <v/>
      </c>
      <c r="H42" s="69" t="str">
        <f>IFERROR(IF(H25,EXP(LN(H25)*VLOOKUP(H$3,Conditions!$B:$AI,MATCH($B42&amp;"_slope",Conditions!$R$1:$AI$1,0)+16,FALSE)+VLOOKUP(H$3,Conditions!$B:$AI,MATCH($B42&amp;"_intercept",Conditions!$R$1:$AI$1,0)+16,FALSE)),""),"")</f>
        <v/>
      </c>
      <c r="I42" s="69" t="str">
        <f>IFERROR(IF(I25,EXP(LN(I25)*VLOOKUP(I$3,Conditions!$B:$AI,MATCH($B42&amp;"_slope",Conditions!$R$1:$AI$1,0)+16,FALSE)+VLOOKUP(I$3,Conditions!$B:$AI,MATCH($B42&amp;"_intercept",Conditions!$R$1:$AI$1,0)+16,FALSE)),""),"")</f>
        <v/>
      </c>
      <c r="J42" s="69" t="str">
        <f>IFERROR(IF(J25,EXP(LN(J25)*VLOOKUP(J$3,Conditions!$B:$AI,MATCH($B42&amp;"_slope",Conditions!$R$1:$AI$1,0)+16,FALSE)+VLOOKUP(J$3,Conditions!$B:$AI,MATCH($B42&amp;"_intercept",Conditions!$R$1:$AI$1,0)+16,FALSE)),""),"")</f>
        <v/>
      </c>
      <c r="K42" s="69" t="str">
        <f>IFERROR(IF(K25,EXP(LN(K25)*VLOOKUP(K$3,Conditions!$B:$AI,MATCH($B42&amp;"_slope",Conditions!$R$1:$AI$1,0)+16,FALSE)+VLOOKUP(K$3,Conditions!$B:$AI,MATCH($B42&amp;"_intercept",Conditions!$R$1:$AI$1,0)+16,FALSE)),""),"")</f>
        <v/>
      </c>
      <c r="L42" s="69" t="str">
        <f>IFERROR(IF(L25,EXP(LN(L25)*VLOOKUP(L$3,Conditions!$B:$AI,MATCH($B42&amp;"_slope",Conditions!$R$1:$AI$1,0)+16,FALSE)+VLOOKUP(L$3,Conditions!$B:$AI,MATCH($B42&amp;"_intercept",Conditions!$R$1:$AI$1,0)+16,FALSE)),""),"")</f>
        <v/>
      </c>
      <c r="M42" s="69" t="str">
        <f>IFERROR(IF(M25,EXP(LN(M25)*VLOOKUP(M$3,Conditions!$B:$AI,MATCH($B42&amp;"_slope",Conditions!$R$1:$AI$1,0)+16,FALSE)+VLOOKUP(M$3,Conditions!$B:$AI,MATCH($B42&amp;"_intercept",Conditions!$R$1:$AI$1,0)+16,FALSE)),""),"")</f>
        <v/>
      </c>
      <c r="N42" s="69" t="str">
        <f>IFERROR(IF(N25,EXP(LN(N25)*VLOOKUP(N$3,Conditions!$B:$AI,MATCH($B42&amp;"_slope",Conditions!$R$1:$AI$1,0)+16,FALSE)+VLOOKUP(N$3,Conditions!$B:$AI,MATCH($B42&amp;"_intercept",Conditions!$R$1:$AI$1,0)+16,FALSE)),""),"")</f>
        <v/>
      </c>
      <c r="O42" s="69" t="str">
        <f>IFERROR(IF(O25,EXP(LN(O25)*VLOOKUP(O$3,Conditions!$B:$AI,MATCH($B42&amp;"_slope",Conditions!$R$1:$AI$1,0)+16,FALSE)+VLOOKUP(O$3,Conditions!$B:$AI,MATCH($B42&amp;"_intercept",Conditions!$R$1:$AI$1,0)+16,FALSE)),""),"")</f>
        <v/>
      </c>
      <c r="P42" s="69" t="str">
        <f>IFERROR(IF(P25,EXP(LN(P25)*VLOOKUP(P$3,Conditions!$B:$AI,MATCH($B42&amp;"_slope",Conditions!$R$1:$AI$1,0)+16,FALSE)+VLOOKUP(P$3,Conditions!$B:$AI,MATCH($B42&amp;"_intercept",Conditions!$R$1:$AI$1,0)+16,FALSE)),""),"")</f>
        <v/>
      </c>
      <c r="Q42" s="69" t="str">
        <f>IFERROR(IF(Q25,EXP(LN(Q25)*VLOOKUP(Q$3,Conditions!$B:$AI,MATCH($B42&amp;"_slope",Conditions!$R$1:$AI$1,0)+16,FALSE)+VLOOKUP(Q$3,Conditions!$B:$AI,MATCH($B42&amp;"_intercept",Conditions!$R$1:$AI$1,0)+16,FALSE)),""),"")</f>
        <v/>
      </c>
      <c r="R42" s="69" t="str">
        <f>IFERROR(IF(R25,EXP(LN(R25)*VLOOKUP(R$3,Conditions!$B:$AI,MATCH($B42&amp;"_slope",Conditions!$R$1:$AI$1,0)+16,FALSE)+VLOOKUP(R$3,Conditions!$B:$AI,MATCH($B42&amp;"_intercept",Conditions!$R$1:$AI$1,0)+16,FALSE)),""),"")</f>
        <v/>
      </c>
      <c r="S42" s="69" t="str">
        <f>IFERROR(IF(S25,EXP(LN(S25)*VLOOKUP(S$3,Conditions!$B:$AI,MATCH($B42&amp;"_slope",Conditions!$R$1:$AI$1,0)+16,FALSE)+VLOOKUP(S$3,Conditions!$B:$AI,MATCH($B42&amp;"_intercept",Conditions!$R$1:$AI$1,0)+16,FALSE)),""),"")</f>
        <v/>
      </c>
      <c r="T42" s="69" t="str">
        <f>IFERROR(IF(T25,EXP(LN(T25)*VLOOKUP(T$3,Conditions!$B:$AI,MATCH($B42&amp;"_slope",Conditions!$R$1:$AI$1,0)+16,FALSE)+VLOOKUP(T$3,Conditions!$B:$AI,MATCH($B42&amp;"_intercept",Conditions!$R$1:$AI$1,0)+16,FALSE)),""),"")</f>
        <v/>
      </c>
      <c r="U42" s="69" t="str">
        <f>IFERROR(IF(U25,EXP(LN(U25)*VLOOKUP(U$3,Conditions!$B:$AI,MATCH($B42&amp;"_slope",Conditions!$R$1:$AI$1,0)+16,FALSE)+VLOOKUP(U$3,Conditions!$B:$AI,MATCH($B42&amp;"_intercept",Conditions!$R$1:$AI$1,0)+16,FALSE)),""),"")</f>
        <v/>
      </c>
      <c r="V42" s="69" t="str">
        <f>IFERROR(IF(V25,EXP(LN(V25)*VLOOKUP(V$3,Conditions!$B:$AI,MATCH($B42&amp;"_slope",Conditions!$R$1:$AI$1,0)+16,FALSE)+VLOOKUP(V$3,Conditions!$B:$AI,MATCH($B42&amp;"_intercept",Conditions!$R$1:$AI$1,0)+16,FALSE)),""),"")</f>
        <v/>
      </c>
      <c r="W42" s="69" t="str">
        <f>IFERROR(IF(W25,EXP(LN(W25)*VLOOKUP(W$3,Conditions!$B:$AI,MATCH($B42&amp;"_slope",Conditions!$R$1:$AI$1,0)+16,FALSE)+VLOOKUP(W$3,Conditions!$B:$AI,MATCH($B42&amp;"_intercept",Conditions!$R$1:$AI$1,0)+16,FALSE)),""),"")</f>
        <v/>
      </c>
      <c r="X42" s="69" t="str">
        <f>IFERROR(IF(X25,EXP(LN(X25)*VLOOKUP(X$3,Conditions!$B:$AI,MATCH($B42&amp;"_slope",Conditions!$R$1:$AI$1,0)+16,FALSE)+VLOOKUP(X$3,Conditions!$B:$AI,MATCH($B42&amp;"_intercept",Conditions!$R$1:$AI$1,0)+16,FALSE)),""),"")</f>
        <v/>
      </c>
      <c r="Y42" s="69" t="str">
        <f>IFERROR(IF(Y25,EXP(LN(Y25)*VLOOKUP(Y$3,Conditions!$B:$AI,MATCH($B42&amp;"_slope",Conditions!$R$1:$AI$1,0)+16,FALSE)+VLOOKUP(Y$3,Conditions!$B:$AI,MATCH($B42&amp;"_intercept",Conditions!$R$1:$AI$1,0)+16,FALSE)),""),"")</f>
        <v/>
      </c>
      <c r="Z42" s="69" t="str">
        <f>IFERROR(IF(Z25,EXP(LN(Z25)*VLOOKUP(Z$3,Conditions!$B:$AI,MATCH($B42&amp;"_slope",Conditions!$R$1:$AI$1,0)+16,FALSE)+VLOOKUP(Z$3,Conditions!$B:$AI,MATCH($B42&amp;"_intercept",Conditions!$R$1:$AI$1,0)+16,FALSE)),""),"")</f>
        <v/>
      </c>
      <c r="AA42" s="69" t="str">
        <f>IFERROR(IF(AA25,EXP(LN(AA25)*VLOOKUP(AA$3,Conditions!$B:$AI,MATCH($B42&amp;"_slope",Conditions!$R$1:$AI$1,0)+16,FALSE)+VLOOKUP(AA$3,Conditions!$B:$AI,MATCH($B42&amp;"_intercept",Conditions!$R$1:$AI$1,0)+16,FALSE)),""),"")</f>
        <v/>
      </c>
      <c r="AB42" s="69" t="str">
        <f>IFERROR(IF(AB25,EXP(LN(AB25)*VLOOKUP(AB$3,Conditions!$B:$AI,MATCH($B42&amp;"_slope",Conditions!$R$1:$AI$1,0)+16,FALSE)+VLOOKUP(AB$3,Conditions!$B:$AI,MATCH($B42&amp;"_intercept",Conditions!$R$1:$AI$1,0)+16,FALSE)),""),"")</f>
        <v/>
      </c>
      <c r="AC42" s="69" t="str">
        <f>IFERROR(IF(AC25,EXP(LN(AC25)*VLOOKUP(AC$3,Conditions!$B:$AI,MATCH($B42&amp;"_slope",Conditions!$R$1:$AI$1,0)+16,FALSE)+VLOOKUP(AC$3,Conditions!$B:$AI,MATCH($B42&amp;"_intercept",Conditions!$R$1:$AI$1,0)+16,FALSE)),""),"")</f>
        <v/>
      </c>
      <c r="AD42" s="69" t="str">
        <f>IFERROR(IF(AD25,EXP(LN(AD25)*VLOOKUP(AD$3,Conditions!$B:$AI,MATCH($B42&amp;"_slope",Conditions!$R$1:$AI$1,0)+16,FALSE)+VLOOKUP(AD$3,Conditions!$B:$AI,MATCH($B42&amp;"_intercept",Conditions!$R$1:$AI$1,0)+16,FALSE)),""),"")</f>
        <v/>
      </c>
      <c r="AE42" s="69" t="str">
        <f>IFERROR(IF(AE25,EXP(LN(AE25)*VLOOKUP(AE$3,Conditions!$B:$AI,MATCH($B42&amp;"_slope",Conditions!$R$1:$AI$1,0)+16,FALSE)+VLOOKUP(AE$3,Conditions!$B:$AI,MATCH($B42&amp;"_intercept",Conditions!$R$1:$AI$1,0)+16,FALSE)),""),"")</f>
        <v/>
      </c>
      <c r="AF42" s="69" t="str">
        <f>IFERROR(IF(AF25,EXP(LN(AF25)*VLOOKUP(AF$3,Conditions!$B:$AI,MATCH($B42&amp;"_slope",Conditions!$R$1:$AI$1,0)+16,FALSE)+VLOOKUP(AF$3,Conditions!$B:$AI,MATCH($B42&amp;"_intercept",Conditions!$R$1:$AI$1,0)+16,FALSE)),""),"")</f>
        <v/>
      </c>
      <c r="AG42" s="69" t="str">
        <f>IFERROR(IF(AG25,EXP(LN(AG25)*VLOOKUP(AG$3,Conditions!$B:$AI,MATCH($B42&amp;"_slope",Conditions!$R$1:$AI$1,0)+16,FALSE)+VLOOKUP(AG$3,Conditions!$B:$AI,MATCH($B42&amp;"_intercept",Conditions!$R$1:$AI$1,0)+16,FALSE)),""),"")</f>
        <v/>
      </c>
      <c r="AH42" s="69" t="str">
        <f>IFERROR(IF(AH25,EXP(LN(AH25)*VLOOKUP(AH$3,Conditions!$B:$AI,MATCH($B42&amp;"_slope",Conditions!$R$1:$AI$1,0)+16,FALSE)+VLOOKUP(AH$3,Conditions!$B:$AI,MATCH($B42&amp;"_intercept",Conditions!$R$1:$AI$1,0)+16,FALSE)),""),"")</f>
        <v/>
      </c>
      <c r="AI42" s="69" t="str">
        <f>IFERROR(IF(AI25,EXP(LN(AI25)*VLOOKUP(AI$3,Conditions!$B:$AI,MATCH($B42&amp;"_slope",Conditions!$R$1:$AI$1,0)+16,FALSE)+VLOOKUP(AI$3,Conditions!$B:$AI,MATCH($B42&amp;"_intercept",Conditions!$R$1:$AI$1,0)+16,FALSE)),""),"")</f>
        <v/>
      </c>
      <c r="AJ42" s="69" t="str">
        <f>IFERROR(IF(AJ25,EXP(LN(AJ25)*VLOOKUP(AJ$3,Conditions!$B:$AI,MATCH($B42&amp;"_slope",Conditions!$R$1:$AI$1,0)+16,FALSE)+VLOOKUP(AJ$3,Conditions!$B:$AI,MATCH($B42&amp;"_intercept",Conditions!$R$1:$AI$1,0)+16,FALSE)),""),"")</f>
        <v/>
      </c>
      <c r="AK42" s="69" t="str">
        <f>IFERROR(IF(AK25,EXP(LN(AK25)*VLOOKUP(AK$3,Conditions!$B:$AI,MATCH($B42&amp;"_slope",Conditions!$R$1:$AI$1,0)+16,FALSE)+VLOOKUP(AK$3,Conditions!$B:$AI,MATCH($B42&amp;"_intercept",Conditions!$R$1:$AI$1,0)+16,FALSE)),""),"")</f>
        <v/>
      </c>
      <c r="AL42" s="69" t="str">
        <f>IFERROR(IF(AL25,EXP(LN(AL25)*VLOOKUP(AL$3,Conditions!$B:$AI,MATCH($B42&amp;"_slope",Conditions!$R$1:$AI$1,0)+16,FALSE)+VLOOKUP(AL$3,Conditions!$B:$AI,MATCH($B42&amp;"_intercept",Conditions!$R$1:$AI$1,0)+16,FALSE)),""),"")</f>
        <v/>
      </c>
      <c r="AM42" s="69" t="str">
        <f>IFERROR(IF(AM25,EXP(LN(AM25)*VLOOKUP(AM$3,Conditions!$B:$AI,MATCH($B42&amp;"_slope",Conditions!$R$1:$AI$1,0)+16,FALSE)+VLOOKUP(AM$3,Conditions!$B:$AI,MATCH($B42&amp;"_intercept",Conditions!$R$1:$AI$1,0)+16,FALSE)),""),"")</f>
        <v/>
      </c>
      <c r="AN42" s="69" t="str">
        <f>IFERROR(IF(AN25,EXP(LN(AN25)*VLOOKUP(AN$3,Conditions!$B:$AI,MATCH($B42&amp;"_slope",Conditions!$R$1:$AI$1,0)+16,FALSE)+VLOOKUP(AN$3,Conditions!$B:$AI,MATCH($B42&amp;"_intercept",Conditions!$R$1:$AI$1,0)+16,FALSE)),""),"")</f>
        <v/>
      </c>
      <c r="AO42" s="69" t="str">
        <f>IFERROR(IF(AO25,EXP(LN(AO25)*VLOOKUP(AO$3,Conditions!$B:$AI,MATCH($B42&amp;"_slope",Conditions!$R$1:$AI$1,0)+16,FALSE)+VLOOKUP(AO$3,Conditions!$B:$AI,MATCH($B42&amp;"_intercept",Conditions!$R$1:$AI$1,0)+16,FALSE)),""),"")</f>
        <v/>
      </c>
      <c r="AP42" s="69" t="str">
        <f>IFERROR(IF(AP25,EXP(LN(AP25)*VLOOKUP(AP$3,Conditions!$B:$AI,MATCH($B42&amp;"_slope",Conditions!$R$1:$AI$1,0)+16,FALSE)+VLOOKUP(AP$3,Conditions!$B:$AI,MATCH($B42&amp;"_intercept",Conditions!$R$1:$AI$1,0)+16,FALSE)),""),"")</f>
        <v/>
      </c>
      <c r="AQ42" s="69" t="str">
        <f>IFERROR(IF(AQ25,EXP(LN(AQ25)*VLOOKUP(AQ$3,Conditions!$B:$AI,MATCH($B42&amp;"_slope",Conditions!$R$1:$AI$1,0)+16,FALSE)+VLOOKUP(AQ$3,Conditions!$B:$AI,MATCH($B42&amp;"_intercept",Conditions!$R$1:$AI$1,0)+16,FALSE)),""),"")</f>
        <v/>
      </c>
      <c r="AR42" s="69" t="str">
        <f>IFERROR(IF(AR25,EXP(LN(AR25)*VLOOKUP(AR$3,Conditions!$B:$AI,MATCH($B42&amp;"_slope",Conditions!$R$1:$AI$1,0)+16,FALSE)+VLOOKUP(AR$3,Conditions!$B:$AI,MATCH($B42&amp;"_intercept",Conditions!$R$1:$AI$1,0)+16,FALSE)),""),"")</f>
        <v/>
      </c>
      <c r="AS42" s="69" t="str">
        <f>IFERROR(IF(AS25,EXP(LN(AS25)*VLOOKUP(AS$3,Conditions!$B:$AI,MATCH($B42&amp;"_slope",Conditions!$R$1:$AI$1,0)+16,FALSE)+VLOOKUP(AS$3,Conditions!$B:$AI,MATCH($B42&amp;"_intercept",Conditions!$R$1:$AI$1,0)+16,FALSE)),""),"")</f>
        <v/>
      </c>
      <c r="AT42" s="69" t="str">
        <f>IFERROR(IF(AT25,EXP(LN(AT25)*VLOOKUP(AT$3,Conditions!$B:$AI,MATCH($B42&amp;"_slope",Conditions!$R$1:$AI$1,0)+16,FALSE)+VLOOKUP(AT$3,Conditions!$B:$AI,MATCH($B42&amp;"_intercept",Conditions!$R$1:$AI$1,0)+16,FALSE)),""),"")</f>
        <v/>
      </c>
      <c r="AU42" s="69" t="str">
        <f>IFERROR(IF(AU25,EXP(LN(AU25)*VLOOKUP(AU$3,Conditions!$B:$AI,MATCH($B42&amp;"_slope",Conditions!$R$1:$AI$1,0)+16,FALSE)+VLOOKUP(AU$3,Conditions!$B:$AI,MATCH($B42&amp;"_intercept",Conditions!$R$1:$AI$1,0)+16,FALSE)),""),"")</f>
        <v/>
      </c>
      <c r="AV42" s="69" t="str">
        <f>IFERROR(IF(AV25,EXP(LN(AV25)*VLOOKUP(AV$3,Conditions!$B:$AI,MATCH($B42&amp;"_slope",Conditions!$R$1:$AI$1,0)+16,FALSE)+VLOOKUP(AV$3,Conditions!$B:$AI,MATCH($B42&amp;"_intercept",Conditions!$R$1:$AI$1,0)+16,FALSE)),""),"")</f>
        <v/>
      </c>
      <c r="AW42" s="69" t="str">
        <f>IFERROR(IF(AW25,EXP(LN(AW25)*VLOOKUP(AW$3,Conditions!$B:$AI,MATCH($B42&amp;"_slope",Conditions!$R$1:$AI$1,0)+16,FALSE)+VLOOKUP(AW$3,Conditions!$B:$AI,MATCH($B42&amp;"_intercept",Conditions!$R$1:$AI$1,0)+16,FALSE)),""),"")</f>
        <v/>
      </c>
      <c r="AX42" s="69" t="str">
        <f>IFERROR(IF(AX25,EXP(LN(AX25)*VLOOKUP(AX$3,Conditions!$B:$AI,MATCH($B42&amp;"_slope",Conditions!$R$1:$AI$1,0)+16,FALSE)+VLOOKUP(AX$3,Conditions!$B:$AI,MATCH($B42&amp;"_intercept",Conditions!$R$1:$AI$1,0)+16,FALSE)),""),"")</f>
        <v/>
      </c>
      <c r="AY42" s="69" t="str">
        <f>IFERROR(IF(AY25,EXP(LN(AY25)*VLOOKUP(AY$3,Conditions!$B:$AI,MATCH($B42&amp;"_slope",Conditions!$R$1:$AI$1,0)+16,FALSE)+VLOOKUP(AY$3,Conditions!$B:$AI,MATCH($B42&amp;"_intercept",Conditions!$R$1:$AI$1,0)+16,FALSE)),""),"")</f>
        <v/>
      </c>
      <c r="AZ42" s="69" t="str">
        <f>IFERROR(IF(AZ25,EXP(LN(AZ25)*VLOOKUP(AZ$3,Conditions!$B:$AI,MATCH($B42&amp;"_slope",Conditions!$R$1:$AI$1,0)+16,FALSE)+VLOOKUP(AZ$3,Conditions!$B:$AI,MATCH($B42&amp;"_intercept",Conditions!$R$1:$AI$1,0)+16,FALSE)),""),"")</f>
        <v/>
      </c>
      <c r="BA42" s="69" t="str">
        <f>IFERROR(IF(BA25,EXP(LN(BA25)*VLOOKUP(BA$3,Conditions!$B:$AI,MATCH($B42&amp;"_slope",Conditions!$R$1:$AI$1,0)+16,FALSE)+VLOOKUP(BA$3,Conditions!$B:$AI,MATCH($B42&amp;"_intercept",Conditions!$R$1:$AI$1,0)+16,FALSE)),""),"")</f>
        <v/>
      </c>
      <c r="BB42" s="69" t="str">
        <f>IFERROR(IF(BB25,EXP(LN(BB25)*VLOOKUP(BB$3,Conditions!$B:$AI,MATCH($B42&amp;"_slope",Conditions!$R$1:$AI$1,0)+16,FALSE)+VLOOKUP(BB$3,Conditions!$B:$AI,MATCH($B42&amp;"_intercept",Conditions!$R$1:$AI$1,0)+16,FALSE)),""),"")</f>
        <v/>
      </c>
      <c r="BC42" s="69" t="str">
        <f>IFERROR(IF(BC25,EXP(LN(BC25)*VLOOKUP(BC$3,Conditions!$B:$AI,MATCH($B42&amp;"_slope",Conditions!$R$1:$AI$1,0)+16,FALSE)+VLOOKUP(BC$3,Conditions!$B:$AI,MATCH($B42&amp;"_intercept",Conditions!$R$1:$AI$1,0)+16,FALSE)),""),"")</f>
        <v/>
      </c>
      <c r="BD42" s="69" t="str">
        <f>IFERROR(IF(BD25,EXP(LN(BD25)*VLOOKUP(BD$3,Conditions!$B:$AI,MATCH($B42&amp;"_slope",Conditions!$R$1:$AI$1,0)+16,FALSE)+VLOOKUP(BD$3,Conditions!$B:$AI,MATCH($B42&amp;"_intercept",Conditions!$R$1:$AI$1,0)+16,FALSE)),""),"")</f>
        <v/>
      </c>
      <c r="BE42" s="69" t="str">
        <f>IFERROR(IF(BE25,EXP(LN(BE25)*VLOOKUP(BE$3,Conditions!$B:$AI,MATCH($B42&amp;"_slope",Conditions!$R$1:$AI$1,0)+16,FALSE)+VLOOKUP(BE$3,Conditions!$B:$AI,MATCH($B42&amp;"_intercept",Conditions!$R$1:$AI$1,0)+16,FALSE)),""),"")</f>
        <v/>
      </c>
      <c r="BF42" s="69" t="str">
        <f>IFERROR(IF(BF25,EXP(LN(BF25)*VLOOKUP(BF$3,Conditions!$B:$AI,MATCH($B42&amp;"_slope",Conditions!$R$1:$AI$1,0)+16,FALSE)+VLOOKUP(BF$3,Conditions!$B:$AI,MATCH($B42&amp;"_intercept",Conditions!$R$1:$AI$1,0)+16,FALSE)),""),"")</f>
        <v/>
      </c>
      <c r="BG42" s="69" t="str">
        <f>IFERROR(IF(BG25,EXP(LN(BG25)*VLOOKUP(BG$3,Conditions!$B:$AI,MATCH($B42&amp;"_slope",Conditions!$R$1:$AI$1,0)+16,FALSE)+VLOOKUP(BG$3,Conditions!$B:$AI,MATCH($B42&amp;"_intercept",Conditions!$R$1:$AI$1,0)+16,FALSE)),""),"")</f>
        <v/>
      </c>
      <c r="BH42" s="69" t="str">
        <f>IFERROR(IF(BH25,EXP(LN(BH25)*VLOOKUP(BH$3,Conditions!$B:$AI,MATCH($B42&amp;"_slope",Conditions!$R$1:$AI$1,0)+16,FALSE)+VLOOKUP(BH$3,Conditions!$B:$AI,MATCH($B42&amp;"_intercept",Conditions!$R$1:$AI$1,0)+16,FALSE)),""),"")</f>
        <v/>
      </c>
      <c r="BI42" s="69" t="str">
        <f>IFERROR(IF(BI25,EXP(LN(BI25)*VLOOKUP(BI$3,Conditions!$B:$AI,MATCH($B42&amp;"_slope",Conditions!$R$1:$AI$1,0)+16,FALSE)+VLOOKUP(BI$3,Conditions!$B:$AI,MATCH($B42&amp;"_intercept",Conditions!$R$1:$AI$1,0)+16,FALSE)),""),"")</f>
        <v/>
      </c>
      <c r="BJ42" s="69" t="str">
        <f>IFERROR(IF(BJ25,EXP(LN(BJ25)*VLOOKUP(BJ$3,Conditions!$B:$AI,MATCH($B42&amp;"_slope",Conditions!$R$1:$AI$1,0)+16,FALSE)+VLOOKUP(BJ$3,Conditions!$B:$AI,MATCH($B42&amp;"_intercept",Conditions!$R$1:$AI$1,0)+16,FALSE)),""),"")</f>
        <v/>
      </c>
      <c r="BK42" s="69" t="str">
        <f>IFERROR(IF(BK25,EXP(LN(BK25)*VLOOKUP(BK$3,Conditions!$B:$AI,MATCH($B42&amp;"_slope",Conditions!$R$1:$AI$1,0)+16,FALSE)+VLOOKUP(BK$3,Conditions!$B:$AI,MATCH($B42&amp;"_intercept",Conditions!$R$1:$AI$1,0)+16,FALSE)),""),"")</f>
        <v/>
      </c>
      <c r="BL42" s="69" t="str">
        <f>IFERROR(IF(BL25,EXP(LN(BL25)*VLOOKUP(BL$3,Conditions!$B:$AI,MATCH($B42&amp;"_slope",Conditions!$R$1:$AI$1,0)+16,FALSE)+VLOOKUP(BL$3,Conditions!$B:$AI,MATCH($B42&amp;"_intercept",Conditions!$R$1:$AI$1,0)+16,FALSE)),""),"")</f>
        <v/>
      </c>
      <c r="BM42" s="69" t="str">
        <f>IFERROR(IF(BM25,EXP(LN(BM25)*VLOOKUP(BM$3,Conditions!$B:$AI,MATCH($B42&amp;"_slope",Conditions!$R$1:$AI$1,0)+16,FALSE)+VLOOKUP(BM$3,Conditions!$B:$AI,MATCH($B42&amp;"_intercept",Conditions!$R$1:$AI$1,0)+16,FALSE)),""),"")</f>
        <v/>
      </c>
      <c r="BN42" s="69" t="str">
        <f>IFERROR(IF(BN25,EXP(LN(BN25)*VLOOKUP(BN$3,Conditions!$B:$AI,MATCH($B42&amp;"_slope",Conditions!$R$1:$AI$1,0)+16,FALSE)+VLOOKUP(BN$3,Conditions!$B:$AI,MATCH($B42&amp;"_intercept",Conditions!$R$1:$AI$1,0)+16,FALSE)),""),"")</f>
        <v/>
      </c>
      <c r="BO42" s="69" t="str">
        <f>IFERROR(IF(BO25,EXP(LN(BO25)*VLOOKUP(BO$3,Conditions!$B:$AI,MATCH($B42&amp;"_slope",Conditions!$R$1:$AI$1,0)+16,FALSE)+VLOOKUP(BO$3,Conditions!$B:$AI,MATCH($B42&amp;"_intercept",Conditions!$R$1:$AI$1,0)+16,FALSE)),""),"")</f>
        <v/>
      </c>
      <c r="BP42" s="69" t="str">
        <f>IFERROR(IF(BP25,EXP(LN(BP25)*VLOOKUP(BP$3,Conditions!$B:$AI,MATCH($B42&amp;"_slope",Conditions!$R$1:$AI$1,0)+16,FALSE)+VLOOKUP(BP$3,Conditions!$B:$AI,MATCH($B42&amp;"_intercept",Conditions!$R$1:$AI$1,0)+16,FALSE)),""),"")</f>
        <v/>
      </c>
      <c r="BQ42" s="69" t="str">
        <f>IFERROR(IF(BQ25,EXP(LN(BQ25)*VLOOKUP(BQ$3,Conditions!$B:$AI,MATCH($B42&amp;"_slope",Conditions!$R$1:$AI$1,0)+16,FALSE)+VLOOKUP(BQ$3,Conditions!$B:$AI,MATCH($B42&amp;"_intercept",Conditions!$R$1:$AI$1,0)+16,FALSE)),""),"")</f>
        <v/>
      </c>
      <c r="BR42" s="69" t="str">
        <f>IFERROR(IF(BR25,EXP(LN(BR25)*VLOOKUP(BR$3,Conditions!$B:$AI,MATCH($B42&amp;"_slope",Conditions!$R$1:$AI$1,0)+16,FALSE)+VLOOKUP(BR$3,Conditions!$B:$AI,MATCH($B42&amp;"_intercept",Conditions!$R$1:$AI$1,0)+16,FALSE)),""),"")</f>
        <v/>
      </c>
      <c r="BS42" s="69" t="str">
        <f>IFERROR(IF(BS25,EXP(LN(BS25)*VLOOKUP(BS$3,Conditions!$B:$AI,MATCH($B42&amp;"_slope",Conditions!$R$1:$AI$1,0)+16,FALSE)+VLOOKUP(BS$3,Conditions!$B:$AI,MATCH($B42&amp;"_intercept",Conditions!$R$1:$AI$1,0)+16,FALSE)),""),"")</f>
        <v/>
      </c>
      <c r="BT42" s="69" t="str">
        <f>IFERROR(IF(BT25,EXP(LN(BT25)*VLOOKUP(BT$3,Conditions!$B:$AI,MATCH($B42&amp;"_slope",Conditions!$R$1:$AI$1,0)+16,FALSE)+VLOOKUP(BT$3,Conditions!$B:$AI,MATCH($B42&amp;"_intercept",Conditions!$R$1:$AI$1,0)+16,FALSE)),""),"")</f>
        <v/>
      </c>
      <c r="BU42" s="69" t="str">
        <f>IFERROR(IF(BU25,EXP(LN(BU25)*VLOOKUP(BU$3,Conditions!$B:$AI,MATCH($B42&amp;"_slope",Conditions!$R$1:$AI$1,0)+16,FALSE)+VLOOKUP(BU$3,Conditions!$B:$AI,MATCH($B42&amp;"_intercept",Conditions!$R$1:$AI$1,0)+16,FALSE)),""),"")</f>
        <v/>
      </c>
      <c r="BV42" s="69" t="str">
        <f>IFERROR(IF(BV25,EXP(LN(BV25)*VLOOKUP(BV$3,Conditions!$B:$AI,MATCH($B42&amp;"_slope",Conditions!$R$1:$AI$1,0)+16,FALSE)+VLOOKUP(BV$3,Conditions!$B:$AI,MATCH($B42&amp;"_intercept",Conditions!$R$1:$AI$1,0)+16,FALSE)),""),"")</f>
        <v/>
      </c>
      <c r="BW42" s="69" t="str">
        <f>IFERROR(IF(BW25,EXP(LN(BW25)*VLOOKUP(BW$3,Conditions!$B:$AI,MATCH($B42&amp;"_slope",Conditions!$R$1:$AI$1,0)+16,FALSE)+VLOOKUP(BW$3,Conditions!$B:$AI,MATCH($B42&amp;"_intercept",Conditions!$R$1:$AI$1,0)+16,FALSE)),""),"")</f>
        <v/>
      </c>
      <c r="BX42" s="69" t="str">
        <f>IFERROR(IF(BX25,EXP(LN(BX25)*VLOOKUP(BX$3,Conditions!$B:$AI,MATCH($B42&amp;"_slope",Conditions!$R$1:$AI$1,0)+16,FALSE)+VLOOKUP(BX$3,Conditions!$B:$AI,MATCH($B42&amp;"_intercept",Conditions!$R$1:$AI$1,0)+16,FALSE)),""),"")</f>
        <v/>
      </c>
      <c r="BY42" s="69" t="str">
        <f>IFERROR(IF(BY25,EXP(LN(BY25)*VLOOKUP(BY$3,Conditions!$B:$AI,MATCH($B42&amp;"_slope",Conditions!$R$1:$AI$1,0)+16,FALSE)+VLOOKUP(BY$3,Conditions!$B:$AI,MATCH($B42&amp;"_intercept",Conditions!$R$1:$AI$1,0)+16,FALSE)),""),"")</f>
        <v/>
      </c>
      <c r="BZ42" s="69" t="str">
        <f>IFERROR(IF(BZ25,EXP(LN(BZ25)*VLOOKUP(BZ$3,Conditions!$B:$AI,MATCH($B42&amp;"_slope",Conditions!$R$1:$AI$1,0)+16,FALSE)+VLOOKUP(BZ$3,Conditions!$B:$AI,MATCH($B42&amp;"_intercept",Conditions!$R$1:$AI$1,0)+16,FALSE)),""),"")</f>
        <v/>
      </c>
      <c r="CB42" s="56" t="str">
        <f>B42</f>
        <v>mobile phase</v>
      </c>
      <c r="CC42" s="69" t="str">
        <f>IFERROR(IF(CC25,EXP(LN(CC25)*VLOOKUP(CC$3,Conditions!$B:$AI,MATCH($B42&amp;"_slope",Conditions!$R$1:$AI$1,0)+16,FALSE)+VLOOKUP(CC$3,Conditions!$B:$AI,MATCH($B42&amp;"_intercept",Conditions!$R$1:$AI$1,0)+16,FALSE)),""),"")</f>
        <v/>
      </c>
      <c r="CD42" s="69" t="str">
        <f>IFERROR(IF(CD25,CD25*VLOOKUP(CD$3,Conditions!$B:$AI,MATCH($B42&amp;"_slope",Conditions!$R$1:$AI$1,0)+16,FALSE)+VLOOKUP(CD$3,Conditions!$B:$AI,MATCH($B42&amp;"_intercept",Conditions!$R$1:$AI$1,0)+16,FALSE),""),"")</f>
        <v/>
      </c>
      <c r="CE42" s="69" t="str">
        <f>IFERROR(IF(CE25,CE25*VLOOKUP(CE$3,Conditions!$B:$AI,MATCH($B42&amp;"_slope",Conditions!$R$1:$AI$1,0)+16,FALSE)+VLOOKUP(CE$3,Conditions!$B:$AI,MATCH($B42&amp;"_intercept",Conditions!$R$1:$AI$1,0)+16,FALSE),""),"")</f>
        <v/>
      </c>
      <c r="CF42" s="69" t="str">
        <f>IFERROR(IF(CF25,CF25*VLOOKUP(CF$3,Conditions!$B:$AI,MATCH($B42&amp;"_slope",Conditions!$R$1:$AI$1,0)+16,FALSE)+VLOOKUP(CF$3,Conditions!$B:$AI,MATCH($B42&amp;"_intercept",Conditions!$R$1:$AI$1,0)+16,FALSE),""),"")</f>
        <v/>
      </c>
      <c r="CG42" s="69" t="str">
        <f>IFERROR(IF(CG25,CG25*VLOOKUP(CG$3,Conditions!$B:$AI,MATCH($B42&amp;"_slope",Conditions!$R$1:$AI$1,0)+16,FALSE)+VLOOKUP(CG$3,Conditions!$B:$AI,MATCH($B42&amp;"_intercept",Conditions!$R$1:$AI$1,0)+16,FALSE),""),"")</f>
        <v/>
      </c>
      <c r="CH42" s="69" t="str">
        <f>IFERROR(IF(CH25,CH25*VLOOKUP(CH$3,Conditions!$B:$AI,MATCH($B42&amp;"_slope",Conditions!$R$1:$AI$1,0)+16,FALSE)+VLOOKUP(CH$3,Conditions!$B:$AI,MATCH($B42&amp;"_intercept",Conditions!$R$1:$AI$1,0)+16,FALSE),""),"")</f>
        <v/>
      </c>
      <c r="CI42" s="69" t="str">
        <f>IFERROR(IF(CI25,CI25*VLOOKUP(CI$3,Conditions!$B:$AI,MATCH($B42&amp;"_slope",Conditions!$R$1:$AI$1,0)+16,FALSE)+VLOOKUP(CI$3,Conditions!$B:$AI,MATCH($B42&amp;"_intercept",Conditions!$R$1:$AI$1,0)+16,FALSE),""),"")</f>
        <v/>
      </c>
      <c r="CJ42" s="69" t="str">
        <f>IFERROR(IF(CJ25,CJ25*VLOOKUP(CJ$3,Conditions!$B:$AI,MATCH($B42&amp;"_slope",Conditions!$R$1:$AI$1,0)+16,FALSE)+VLOOKUP(CJ$3,Conditions!$B:$AI,MATCH($B42&amp;"_intercept",Conditions!$R$1:$AI$1,0)+16,FALSE),""),"")</f>
        <v/>
      </c>
      <c r="CK42" s="69" t="str">
        <f>IFERROR(IF(CK25,CK25*VLOOKUP(CK$3,Conditions!$B:$AI,MATCH($B42&amp;"_slope",Conditions!$R$1:$AI$1,0)+16,FALSE)+VLOOKUP(CK$3,Conditions!$B:$AI,MATCH($B42&amp;"_intercept",Conditions!$R$1:$AI$1,0)+16,FALSE),""),"")</f>
        <v/>
      </c>
      <c r="CL42" s="69" t="str">
        <f>IFERROR(IF(CL25,CL25*VLOOKUP(CL$3,Conditions!$B:$AI,MATCH($B42&amp;"_slope",Conditions!$R$1:$AI$1,0)+16,FALSE)+VLOOKUP(CL$3,Conditions!$B:$AI,MATCH($B42&amp;"_intercept",Conditions!$R$1:$AI$1,0)+16,FALSE),""),"")</f>
        <v/>
      </c>
      <c r="CM42" s="69" t="str">
        <f>IFERROR(IF(CM25,CM25*VLOOKUP(CM$3,Conditions!$B:$AI,MATCH($B42&amp;"_slope",Conditions!$R$1:$AI$1,0)+16,FALSE)+VLOOKUP(CM$3,Conditions!$B:$AI,MATCH($B42&amp;"_intercept",Conditions!$R$1:$AI$1,0)+16,FALSE),""),"")</f>
        <v/>
      </c>
      <c r="CN42" s="69" t="str">
        <f>IFERROR(IF(CN25,CN25*VLOOKUP(CN$3,Conditions!$B:$AI,MATCH($B42&amp;"_slope",Conditions!$R$1:$AI$1,0)+16,FALSE)+VLOOKUP(CN$3,Conditions!$B:$AI,MATCH($B42&amp;"_intercept",Conditions!$R$1:$AI$1,0)+16,FALSE),""),"")</f>
        <v/>
      </c>
      <c r="CO42" s="69" t="str">
        <f>IFERROR(IF(CO25,CO25*VLOOKUP(CO$3,Conditions!$B:$AI,MATCH($B42&amp;"_slope",Conditions!$R$1:$AI$1,0)+16,FALSE)+VLOOKUP(CO$3,Conditions!$B:$AI,MATCH($B42&amp;"_intercept",Conditions!$R$1:$AI$1,0)+16,FALSE),""),"")</f>
        <v/>
      </c>
      <c r="CP42" s="69" t="str">
        <f>IFERROR(IF(CP25,CP25*VLOOKUP(CP$3,Conditions!$B:$AI,MATCH($B42&amp;"_slope",Conditions!$R$1:$AI$1,0)+16,FALSE)+VLOOKUP(CP$3,Conditions!$B:$AI,MATCH($B42&amp;"_intercept",Conditions!$R$1:$AI$1,0)+16,FALSE),""),"")</f>
        <v/>
      </c>
      <c r="CQ42" s="69" t="str">
        <f>IFERROR(IF(CQ25,CQ25*VLOOKUP(CQ$3,Conditions!$B:$AI,MATCH($B42&amp;"_slope",Conditions!$R$1:$AI$1,0)+16,FALSE)+VLOOKUP(CQ$3,Conditions!$B:$AI,MATCH($B42&amp;"_intercept",Conditions!$R$1:$AI$1,0)+16,FALSE),""),"")</f>
        <v/>
      </c>
      <c r="CR42" s="69"/>
      <c r="CS42" s="69"/>
      <c r="CT42" s="69"/>
      <c r="CU42" s="69"/>
    </row>
    <row r="43" spans="1:99" s="58" customFormat="1" x14ac:dyDescent="0.2">
      <c r="A43" s="64"/>
      <c r="B43" s="49" t="s">
        <v>78</v>
      </c>
      <c r="C43" s="78"/>
      <c r="D43" s="69" t="str">
        <f>IFERROR(IF(D26,EXP(LN(D26)*VLOOKUP(D$3,Conditions!$B:$AI,MATCH($B43&amp;"_slope",Conditions!$R$1:$AI$1,0)+16,FALSE)+VLOOKUP(D$3,Conditions!$B:$AI,MATCH($B43&amp;"_intercept",Conditions!$R$1:$AI$1,0)+16,FALSE)),""),"")</f>
        <v/>
      </c>
      <c r="E43" s="69" t="str">
        <f>IFERROR(IF(E26,EXP(LN(E26)*VLOOKUP(E$3,Conditions!$B:$AI,MATCH($B43&amp;"_slope",Conditions!$R$1:$AI$1,0)+16,FALSE)+VLOOKUP(E$3,Conditions!$B:$AI,MATCH($B43&amp;"_intercept",Conditions!$R$1:$AI$1,0)+16,FALSE)),""),"")</f>
        <v/>
      </c>
      <c r="F43" s="69" t="str">
        <f>IFERROR(IF(F26,EXP(LN(F26)*VLOOKUP(F$3,Conditions!$B:$AI,MATCH($B43&amp;"_slope",Conditions!$R$1:$AI$1,0)+16,FALSE)+VLOOKUP(F$3,Conditions!$B:$AI,MATCH($B43&amp;"_intercept",Conditions!$R$1:$AI$1,0)+16,FALSE)),""),"")</f>
        <v/>
      </c>
      <c r="G43" s="69" t="str">
        <f>IFERROR(IF(G26,EXP(LN(G26)*VLOOKUP(G$3,Conditions!$B:$AI,MATCH($B43&amp;"_slope",Conditions!$R$1:$AI$1,0)+16,FALSE)+VLOOKUP(G$3,Conditions!$B:$AI,MATCH($B43&amp;"_intercept",Conditions!$R$1:$AI$1,0)+16,FALSE)),""),"")</f>
        <v/>
      </c>
      <c r="H43" s="69" t="str">
        <f>IFERROR(IF(H26,EXP(LN(H26)*VLOOKUP(H$3,Conditions!$B:$AI,MATCH($B43&amp;"_slope",Conditions!$R$1:$AI$1,0)+16,FALSE)+VLOOKUP(H$3,Conditions!$B:$AI,MATCH($B43&amp;"_intercept",Conditions!$R$1:$AI$1,0)+16,FALSE)),""),"")</f>
        <v/>
      </c>
      <c r="I43" s="69" t="str">
        <f>IFERROR(IF(I26,EXP(LN(I26)*VLOOKUP(I$3,Conditions!$B:$AI,MATCH($B43&amp;"_slope",Conditions!$R$1:$AI$1,0)+16,FALSE)+VLOOKUP(I$3,Conditions!$B:$AI,MATCH($B43&amp;"_intercept",Conditions!$R$1:$AI$1,0)+16,FALSE)),""),"")</f>
        <v/>
      </c>
      <c r="J43" s="69" t="str">
        <f>IFERROR(IF(J26,EXP(LN(J26)*VLOOKUP(J$3,Conditions!$B:$AI,MATCH($B43&amp;"_slope",Conditions!$R$1:$AI$1,0)+16,FALSE)+VLOOKUP(J$3,Conditions!$B:$AI,MATCH($B43&amp;"_intercept",Conditions!$R$1:$AI$1,0)+16,FALSE)),""),"")</f>
        <v/>
      </c>
      <c r="K43" s="69" t="str">
        <f>IFERROR(IF(K26,EXP(LN(K26)*VLOOKUP(K$3,Conditions!$B:$AI,MATCH($B43&amp;"_slope",Conditions!$R$1:$AI$1,0)+16,FALSE)+VLOOKUP(K$3,Conditions!$B:$AI,MATCH($B43&amp;"_intercept",Conditions!$R$1:$AI$1,0)+16,FALSE)),""),"")</f>
        <v/>
      </c>
      <c r="L43" s="69" t="str">
        <f>IFERROR(IF(L26,EXP(LN(L26)*VLOOKUP(L$3,Conditions!$B:$AI,MATCH($B43&amp;"_slope",Conditions!$R$1:$AI$1,0)+16,FALSE)+VLOOKUP(L$3,Conditions!$B:$AI,MATCH($B43&amp;"_intercept",Conditions!$R$1:$AI$1,0)+16,FALSE)),""),"")</f>
        <v/>
      </c>
      <c r="M43" s="69" t="str">
        <f>IFERROR(IF(M26,EXP(LN(M26)*VLOOKUP(M$3,Conditions!$B:$AI,MATCH($B43&amp;"_slope",Conditions!$R$1:$AI$1,0)+16,FALSE)+VLOOKUP(M$3,Conditions!$B:$AI,MATCH($B43&amp;"_intercept",Conditions!$R$1:$AI$1,0)+16,FALSE)),""),"")</f>
        <v/>
      </c>
      <c r="N43" s="69" t="str">
        <f>IFERROR(IF(N26,EXP(LN(N26)*VLOOKUP(N$3,Conditions!$B:$AI,MATCH($B43&amp;"_slope",Conditions!$R$1:$AI$1,0)+16,FALSE)+VLOOKUP(N$3,Conditions!$B:$AI,MATCH($B43&amp;"_intercept",Conditions!$R$1:$AI$1,0)+16,FALSE)),""),"")</f>
        <v/>
      </c>
      <c r="O43" s="69" t="str">
        <f>IFERROR(IF(O26,EXP(LN(O26)*VLOOKUP(O$3,Conditions!$B:$AI,MATCH($B43&amp;"_slope",Conditions!$R$1:$AI$1,0)+16,FALSE)+VLOOKUP(O$3,Conditions!$B:$AI,MATCH($B43&amp;"_intercept",Conditions!$R$1:$AI$1,0)+16,FALSE)),""),"")</f>
        <v/>
      </c>
      <c r="P43" s="69" t="str">
        <f>IFERROR(IF(P26,EXP(LN(P26)*VLOOKUP(P$3,Conditions!$B:$AI,MATCH($B43&amp;"_slope",Conditions!$R$1:$AI$1,0)+16,FALSE)+VLOOKUP(P$3,Conditions!$B:$AI,MATCH($B43&amp;"_intercept",Conditions!$R$1:$AI$1,0)+16,FALSE)),""),"")</f>
        <v/>
      </c>
      <c r="Q43" s="69" t="str">
        <f>IFERROR(IF(Q26,EXP(LN(Q26)*VLOOKUP(Q$3,Conditions!$B:$AI,MATCH($B43&amp;"_slope",Conditions!$R$1:$AI$1,0)+16,FALSE)+VLOOKUP(Q$3,Conditions!$B:$AI,MATCH($B43&amp;"_intercept",Conditions!$R$1:$AI$1,0)+16,FALSE)),""),"")</f>
        <v/>
      </c>
      <c r="R43" s="69" t="str">
        <f>IFERROR(IF(R26,EXP(LN(R26)*VLOOKUP(R$3,Conditions!$B:$AI,MATCH($B43&amp;"_slope",Conditions!$R$1:$AI$1,0)+16,FALSE)+VLOOKUP(R$3,Conditions!$B:$AI,MATCH($B43&amp;"_intercept",Conditions!$R$1:$AI$1,0)+16,FALSE)),""),"")</f>
        <v/>
      </c>
      <c r="S43" s="69" t="str">
        <f>IFERROR(IF(S26,EXP(LN(S26)*VLOOKUP(S$3,Conditions!$B:$AI,MATCH($B43&amp;"_slope",Conditions!$R$1:$AI$1,0)+16,FALSE)+VLOOKUP(S$3,Conditions!$B:$AI,MATCH($B43&amp;"_intercept",Conditions!$R$1:$AI$1,0)+16,FALSE)),""),"")</f>
        <v/>
      </c>
      <c r="T43" s="69" t="str">
        <f>IFERROR(IF(T26,EXP(LN(T26)*VLOOKUP(T$3,Conditions!$B:$AI,MATCH($B43&amp;"_slope",Conditions!$R$1:$AI$1,0)+16,FALSE)+VLOOKUP(T$3,Conditions!$B:$AI,MATCH($B43&amp;"_intercept",Conditions!$R$1:$AI$1,0)+16,FALSE)),""),"")</f>
        <v/>
      </c>
      <c r="U43" s="69" t="str">
        <f>IFERROR(IF(U26,EXP(LN(U26)*VLOOKUP(U$3,Conditions!$B:$AI,MATCH($B43&amp;"_slope",Conditions!$R$1:$AI$1,0)+16,FALSE)+VLOOKUP(U$3,Conditions!$B:$AI,MATCH($B43&amp;"_intercept",Conditions!$R$1:$AI$1,0)+16,FALSE)),""),"")</f>
        <v/>
      </c>
      <c r="V43" s="69" t="str">
        <f>IFERROR(IF(V26,EXP(LN(V26)*VLOOKUP(V$3,Conditions!$B:$AI,MATCH($B43&amp;"_slope",Conditions!$R$1:$AI$1,0)+16,FALSE)+VLOOKUP(V$3,Conditions!$B:$AI,MATCH($B43&amp;"_intercept",Conditions!$R$1:$AI$1,0)+16,FALSE)),""),"")</f>
        <v/>
      </c>
      <c r="W43" s="69" t="str">
        <f>IFERROR(IF(W26,EXP(LN(W26)*VLOOKUP(W$3,Conditions!$B:$AI,MATCH($B43&amp;"_slope",Conditions!$R$1:$AI$1,0)+16,FALSE)+VLOOKUP(W$3,Conditions!$B:$AI,MATCH($B43&amp;"_intercept",Conditions!$R$1:$AI$1,0)+16,FALSE)),""),"")</f>
        <v/>
      </c>
      <c r="X43" s="69" t="str">
        <f>IFERROR(IF(X26,EXP(LN(X26)*VLOOKUP(X$3,Conditions!$B:$AI,MATCH($B43&amp;"_slope",Conditions!$R$1:$AI$1,0)+16,FALSE)+VLOOKUP(X$3,Conditions!$B:$AI,MATCH($B43&amp;"_intercept",Conditions!$R$1:$AI$1,0)+16,FALSE)),""),"")</f>
        <v/>
      </c>
      <c r="Y43" s="69" t="str">
        <f>IFERROR(IF(Y26,EXP(LN(Y26)*VLOOKUP(Y$3,Conditions!$B:$AI,MATCH($B43&amp;"_slope",Conditions!$R$1:$AI$1,0)+16,FALSE)+VLOOKUP(Y$3,Conditions!$B:$AI,MATCH($B43&amp;"_intercept",Conditions!$R$1:$AI$1,0)+16,FALSE)),""),"")</f>
        <v/>
      </c>
      <c r="Z43" s="69" t="str">
        <f>IFERROR(IF(Z26,EXP(LN(Z26)*VLOOKUP(Z$3,Conditions!$B:$AI,MATCH($B43&amp;"_slope",Conditions!$R$1:$AI$1,0)+16,FALSE)+VLOOKUP(Z$3,Conditions!$B:$AI,MATCH($B43&amp;"_intercept",Conditions!$R$1:$AI$1,0)+16,FALSE)),""),"")</f>
        <v/>
      </c>
      <c r="AA43" s="69" t="str">
        <f>IFERROR(IF(AA26,EXP(LN(AA26)*VLOOKUP(AA$3,Conditions!$B:$AI,MATCH($B43&amp;"_slope",Conditions!$R$1:$AI$1,0)+16,FALSE)+VLOOKUP(AA$3,Conditions!$B:$AI,MATCH($B43&amp;"_intercept",Conditions!$R$1:$AI$1,0)+16,FALSE)),""),"")</f>
        <v/>
      </c>
      <c r="AB43" s="69" t="str">
        <f>IFERROR(IF(AB26,EXP(LN(AB26)*VLOOKUP(AB$3,Conditions!$B:$AI,MATCH($B43&amp;"_slope",Conditions!$R$1:$AI$1,0)+16,FALSE)+VLOOKUP(AB$3,Conditions!$B:$AI,MATCH($B43&amp;"_intercept",Conditions!$R$1:$AI$1,0)+16,FALSE)),""),"")</f>
        <v/>
      </c>
      <c r="AC43" s="69" t="str">
        <f>IFERROR(IF(AC26,EXP(LN(AC26)*VLOOKUP(AC$3,Conditions!$B:$AI,MATCH($B43&amp;"_slope",Conditions!$R$1:$AI$1,0)+16,FALSE)+VLOOKUP(AC$3,Conditions!$B:$AI,MATCH($B43&amp;"_intercept",Conditions!$R$1:$AI$1,0)+16,FALSE)),""),"")</f>
        <v/>
      </c>
      <c r="AD43" s="69" t="str">
        <f>IFERROR(IF(AD26,EXP(LN(AD26)*VLOOKUP(AD$3,Conditions!$B:$AI,MATCH($B43&amp;"_slope",Conditions!$R$1:$AI$1,0)+16,FALSE)+VLOOKUP(AD$3,Conditions!$B:$AI,MATCH($B43&amp;"_intercept",Conditions!$R$1:$AI$1,0)+16,FALSE)),""),"")</f>
        <v/>
      </c>
      <c r="AE43" s="69" t="str">
        <f>IFERROR(IF(AE26,EXP(LN(AE26)*VLOOKUP(AE$3,Conditions!$B:$AI,MATCH($B43&amp;"_slope",Conditions!$R$1:$AI$1,0)+16,FALSE)+VLOOKUP(AE$3,Conditions!$B:$AI,MATCH($B43&amp;"_intercept",Conditions!$R$1:$AI$1,0)+16,FALSE)),""),"")</f>
        <v/>
      </c>
      <c r="AF43" s="69" t="str">
        <f>IFERROR(IF(AF26,EXP(LN(AF26)*VLOOKUP(AF$3,Conditions!$B:$AI,MATCH($B43&amp;"_slope",Conditions!$R$1:$AI$1,0)+16,FALSE)+VLOOKUP(AF$3,Conditions!$B:$AI,MATCH($B43&amp;"_intercept",Conditions!$R$1:$AI$1,0)+16,FALSE)),""),"")</f>
        <v/>
      </c>
      <c r="AG43" s="69" t="str">
        <f>IFERROR(IF(AG26,EXP(LN(AG26)*VLOOKUP(AG$3,Conditions!$B:$AI,MATCH($B43&amp;"_slope",Conditions!$R$1:$AI$1,0)+16,FALSE)+VLOOKUP(AG$3,Conditions!$B:$AI,MATCH($B43&amp;"_intercept",Conditions!$R$1:$AI$1,0)+16,FALSE)),""),"")</f>
        <v/>
      </c>
      <c r="AH43" s="69" t="str">
        <f>IFERROR(IF(AH26,EXP(LN(AH26)*VLOOKUP(AH$3,Conditions!$B:$AI,MATCH($B43&amp;"_slope",Conditions!$R$1:$AI$1,0)+16,FALSE)+VLOOKUP(AH$3,Conditions!$B:$AI,MATCH($B43&amp;"_intercept",Conditions!$R$1:$AI$1,0)+16,FALSE)),""),"")</f>
        <v/>
      </c>
      <c r="AI43" s="69" t="str">
        <f>IFERROR(IF(AI26,EXP(LN(AI26)*VLOOKUP(AI$3,Conditions!$B:$AI,MATCH($B43&amp;"_slope",Conditions!$R$1:$AI$1,0)+16,FALSE)+VLOOKUP(AI$3,Conditions!$B:$AI,MATCH($B43&amp;"_intercept",Conditions!$R$1:$AI$1,0)+16,FALSE)),""),"")</f>
        <v/>
      </c>
      <c r="AJ43" s="69" t="str">
        <f>IFERROR(IF(AJ26,EXP(LN(AJ26)*VLOOKUP(AJ$3,Conditions!$B:$AI,MATCH($B43&amp;"_slope",Conditions!$R$1:$AI$1,0)+16,FALSE)+VLOOKUP(AJ$3,Conditions!$B:$AI,MATCH($B43&amp;"_intercept",Conditions!$R$1:$AI$1,0)+16,FALSE)),""),"")</f>
        <v/>
      </c>
      <c r="AK43" s="69" t="str">
        <f>IFERROR(IF(AK26,EXP(LN(AK26)*VLOOKUP(AK$3,Conditions!$B:$AI,MATCH($B43&amp;"_slope",Conditions!$R$1:$AI$1,0)+16,FALSE)+VLOOKUP(AK$3,Conditions!$B:$AI,MATCH($B43&amp;"_intercept",Conditions!$R$1:$AI$1,0)+16,FALSE)),""),"")</f>
        <v/>
      </c>
      <c r="AL43" s="69" t="str">
        <f>IFERROR(IF(AL26,EXP(LN(AL26)*VLOOKUP(AL$3,Conditions!$B:$AI,MATCH($B43&amp;"_slope",Conditions!$R$1:$AI$1,0)+16,FALSE)+VLOOKUP(AL$3,Conditions!$B:$AI,MATCH($B43&amp;"_intercept",Conditions!$R$1:$AI$1,0)+16,FALSE)),""),"")</f>
        <v/>
      </c>
      <c r="AM43" s="69" t="str">
        <f>IFERROR(IF(AM26,EXP(LN(AM26)*VLOOKUP(AM$3,Conditions!$B:$AI,MATCH($B43&amp;"_slope",Conditions!$R$1:$AI$1,0)+16,FALSE)+VLOOKUP(AM$3,Conditions!$B:$AI,MATCH($B43&amp;"_intercept",Conditions!$R$1:$AI$1,0)+16,FALSE)),""),"")</f>
        <v/>
      </c>
      <c r="AN43" s="69" t="str">
        <f>IFERROR(IF(AN26,EXP(LN(AN26)*VLOOKUP(AN$3,Conditions!$B:$AI,MATCH($B43&amp;"_slope",Conditions!$R$1:$AI$1,0)+16,FALSE)+VLOOKUP(AN$3,Conditions!$B:$AI,MATCH($B43&amp;"_intercept",Conditions!$R$1:$AI$1,0)+16,FALSE)),""),"")</f>
        <v/>
      </c>
      <c r="AO43" s="69" t="str">
        <f>IFERROR(IF(AO26,EXP(LN(AO26)*VLOOKUP(AO$3,Conditions!$B:$AI,MATCH($B43&amp;"_slope",Conditions!$R$1:$AI$1,0)+16,FALSE)+VLOOKUP(AO$3,Conditions!$B:$AI,MATCH($B43&amp;"_intercept",Conditions!$R$1:$AI$1,0)+16,FALSE)),""),"")</f>
        <v/>
      </c>
      <c r="AP43" s="69" t="str">
        <f>IFERROR(IF(AP26,EXP(LN(AP26)*VLOOKUP(AP$3,Conditions!$B:$AI,MATCH($B43&amp;"_slope",Conditions!$R$1:$AI$1,0)+16,FALSE)+VLOOKUP(AP$3,Conditions!$B:$AI,MATCH($B43&amp;"_intercept",Conditions!$R$1:$AI$1,0)+16,FALSE)),""),"")</f>
        <v/>
      </c>
      <c r="AQ43" s="69" t="str">
        <f>IFERROR(IF(AQ26,EXP(LN(AQ26)*VLOOKUP(AQ$3,Conditions!$B:$AI,MATCH($B43&amp;"_slope",Conditions!$R$1:$AI$1,0)+16,FALSE)+VLOOKUP(AQ$3,Conditions!$B:$AI,MATCH($B43&amp;"_intercept",Conditions!$R$1:$AI$1,0)+16,FALSE)),""),"")</f>
        <v/>
      </c>
      <c r="AR43" s="69" t="str">
        <f>IFERROR(IF(AR26,EXP(LN(AR26)*VLOOKUP(AR$3,Conditions!$B:$AI,MATCH($B43&amp;"_slope",Conditions!$R$1:$AI$1,0)+16,FALSE)+VLOOKUP(AR$3,Conditions!$B:$AI,MATCH($B43&amp;"_intercept",Conditions!$R$1:$AI$1,0)+16,FALSE)),""),"")</f>
        <v/>
      </c>
      <c r="AS43" s="69" t="str">
        <f>IFERROR(IF(AS26,EXP(LN(AS26)*VLOOKUP(AS$3,Conditions!$B:$AI,MATCH($B43&amp;"_slope",Conditions!$R$1:$AI$1,0)+16,FALSE)+VLOOKUP(AS$3,Conditions!$B:$AI,MATCH($B43&amp;"_intercept",Conditions!$R$1:$AI$1,0)+16,FALSE)),""),"")</f>
        <v/>
      </c>
      <c r="AT43" s="69" t="str">
        <f>IFERROR(IF(AT26,EXP(LN(AT26)*VLOOKUP(AT$3,Conditions!$B:$AI,MATCH($B43&amp;"_slope",Conditions!$R$1:$AI$1,0)+16,FALSE)+VLOOKUP(AT$3,Conditions!$B:$AI,MATCH($B43&amp;"_intercept",Conditions!$R$1:$AI$1,0)+16,FALSE)),""),"")</f>
        <v/>
      </c>
      <c r="AU43" s="69" t="str">
        <f>IFERROR(IF(AU26,EXP(LN(AU26)*VLOOKUP(AU$3,Conditions!$B:$AI,MATCH($B43&amp;"_slope",Conditions!$R$1:$AI$1,0)+16,FALSE)+VLOOKUP(AU$3,Conditions!$B:$AI,MATCH($B43&amp;"_intercept",Conditions!$R$1:$AI$1,0)+16,FALSE)),""),"")</f>
        <v/>
      </c>
      <c r="AV43" s="69" t="str">
        <f>IFERROR(IF(AV26,EXP(LN(AV26)*VLOOKUP(AV$3,Conditions!$B:$AI,MATCH($B43&amp;"_slope",Conditions!$R$1:$AI$1,0)+16,FALSE)+VLOOKUP(AV$3,Conditions!$B:$AI,MATCH($B43&amp;"_intercept",Conditions!$R$1:$AI$1,0)+16,FALSE)),""),"")</f>
        <v/>
      </c>
      <c r="AW43" s="69" t="str">
        <f>IFERROR(IF(AW26,EXP(LN(AW26)*VLOOKUP(AW$3,Conditions!$B:$AI,MATCH($B43&amp;"_slope",Conditions!$R$1:$AI$1,0)+16,FALSE)+VLOOKUP(AW$3,Conditions!$B:$AI,MATCH($B43&amp;"_intercept",Conditions!$R$1:$AI$1,0)+16,FALSE)),""),"")</f>
        <v/>
      </c>
      <c r="AX43" s="69" t="str">
        <f>IFERROR(IF(AX26,EXP(LN(AX26)*VLOOKUP(AX$3,Conditions!$B:$AI,MATCH($B43&amp;"_slope",Conditions!$R$1:$AI$1,0)+16,FALSE)+VLOOKUP(AX$3,Conditions!$B:$AI,MATCH($B43&amp;"_intercept",Conditions!$R$1:$AI$1,0)+16,FALSE)),""),"")</f>
        <v/>
      </c>
      <c r="AY43" s="69" t="str">
        <f>IFERROR(IF(AY26,EXP(LN(AY26)*VLOOKUP(AY$3,Conditions!$B:$AI,MATCH($B43&amp;"_slope",Conditions!$R$1:$AI$1,0)+16,FALSE)+VLOOKUP(AY$3,Conditions!$B:$AI,MATCH($B43&amp;"_intercept",Conditions!$R$1:$AI$1,0)+16,FALSE)),""),"")</f>
        <v/>
      </c>
      <c r="AZ43" s="69" t="str">
        <f>IFERROR(IF(AZ26,EXP(LN(AZ26)*VLOOKUP(AZ$3,Conditions!$B:$AI,MATCH($B43&amp;"_slope",Conditions!$R$1:$AI$1,0)+16,FALSE)+VLOOKUP(AZ$3,Conditions!$B:$AI,MATCH($B43&amp;"_intercept",Conditions!$R$1:$AI$1,0)+16,FALSE)),""),"")</f>
        <v/>
      </c>
      <c r="BA43" s="69" t="str">
        <f>IFERROR(IF(BA26,EXP(LN(BA26)*VLOOKUP(BA$3,Conditions!$B:$AI,MATCH($B43&amp;"_slope",Conditions!$R$1:$AI$1,0)+16,FALSE)+VLOOKUP(BA$3,Conditions!$B:$AI,MATCH($B43&amp;"_intercept",Conditions!$R$1:$AI$1,0)+16,FALSE)),""),"")</f>
        <v/>
      </c>
      <c r="BB43" s="69" t="str">
        <f>IFERROR(IF(BB26,EXP(LN(BB26)*VLOOKUP(BB$3,Conditions!$B:$AI,MATCH($B43&amp;"_slope",Conditions!$R$1:$AI$1,0)+16,FALSE)+VLOOKUP(BB$3,Conditions!$B:$AI,MATCH($B43&amp;"_intercept",Conditions!$R$1:$AI$1,0)+16,FALSE)),""),"")</f>
        <v/>
      </c>
      <c r="BC43" s="69" t="str">
        <f>IFERROR(IF(BC26,EXP(LN(BC26)*VLOOKUP(BC$3,Conditions!$B:$AI,MATCH($B43&amp;"_slope",Conditions!$R$1:$AI$1,0)+16,FALSE)+VLOOKUP(BC$3,Conditions!$B:$AI,MATCH($B43&amp;"_intercept",Conditions!$R$1:$AI$1,0)+16,FALSE)),""),"")</f>
        <v/>
      </c>
      <c r="BD43" s="69" t="str">
        <f>IFERROR(IF(BD26,EXP(LN(BD26)*VLOOKUP(BD$3,Conditions!$B:$AI,MATCH($B43&amp;"_slope",Conditions!$R$1:$AI$1,0)+16,FALSE)+VLOOKUP(BD$3,Conditions!$B:$AI,MATCH($B43&amp;"_intercept",Conditions!$R$1:$AI$1,0)+16,FALSE)),""),"")</f>
        <v/>
      </c>
      <c r="BE43" s="69" t="str">
        <f>IFERROR(IF(BE26,EXP(LN(BE26)*VLOOKUP(BE$3,Conditions!$B:$AI,MATCH($B43&amp;"_slope",Conditions!$R$1:$AI$1,0)+16,FALSE)+VLOOKUP(BE$3,Conditions!$B:$AI,MATCH($B43&amp;"_intercept",Conditions!$R$1:$AI$1,0)+16,FALSE)),""),"")</f>
        <v/>
      </c>
      <c r="BF43" s="69" t="str">
        <f>IFERROR(IF(BF26,EXP(LN(BF26)*VLOOKUP(BF$3,Conditions!$B:$AI,MATCH($B43&amp;"_slope",Conditions!$R$1:$AI$1,0)+16,FALSE)+VLOOKUP(BF$3,Conditions!$B:$AI,MATCH($B43&amp;"_intercept",Conditions!$R$1:$AI$1,0)+16,FALSE)),""),"")</f>
        <v/>
      </c>
      <c r="BG43" s="69" t="str">
        <f>IFERROR(IF(BG26,EXP(LN(BG26)*VLOOKUP(BG$3,Conditions!$B:$AI,MATCH($B43&amp;"_slope",Conditions!$R$1:$AI$1,0)+16,FALSE)+VLOOKUP(BG$3,Conditions!$B:$AI,MATCH($B43&amp;"_intercept",Conditions!$R$1:$AI$1,0)+16,FALSE)),""),"")</f>
        <v/>
      </c>
      <c r="BH43" s="69" t="str">
        <f>IFERROR(IF(BH26,EXP(LN(BH26)*VLOOKUP(BH$3,Conditions!$B:$AI,MATCH($B43&amp;"_slope",Conditions!$R$1:$AI$1,0)+16,FALSE)+VLOOKUP(BH$3,Conditions!$B:$AI,MATCH($B43&amp;"_intercept",Conditions!$R$1:$AI$1,0)+16,FALSE)),""),"")</f>
        <v/>
      </c>
      <c r="BI43" s="69" t="str">
        <f>IFERROR(IF(BI26,EXP(LN(BI26)*VLOOKUP(BI$3,Conditions!$B:$AI,MATCH($B43&amp;"_slope",Conditions!$R$1:$AI$1,0)+16,FALSE)+VLOOKUP(BI$3,Conditions!$B:$AI,MATCH($B43&amp;"_intercept",Conditions!$R$1:$AI$1,0)+16,FALSE)),""),"")</f>
        <v/>
      </c>
      <c r="BJ43" s="69" t="str">
        <f>IFERROR(IF(BJ26,EXP(LN(BJ26)*VLOOKUP(BJ$3,Conditions!$B:$AI,MATCH($B43&amp;"_slope",Conditions!$R$1:$AI$1,0)+16,FALSE)+VLOOKUP(BJ$3,Conditions!$B:$AI,MATCH($B43&amp;"_intercept",Conditions!$R$1:$AI$1,0)+16,FALSE)),""),"")</f>
        <v/>
      </c>
      <c r="BK43" s="69" t="str">
        <f>IFERROR(IF(BK26,EXP(LN(BK26)*VLOOKUP(BK$3,Conditions!$B:$AI,MATCH($B43&amp;"_slope",Conditions!$R$1:$AI$1,0)+16,FALSE)+VLOOKUP(BK$3,Conditions!$B:$AI,MATCH($B43&amp;"_intercept",Conditions!$R$1:$AI$1,0)+16,FALSE)),""),"")</f>
        <v/>
      </c>
      <c r="BL43" s="69" t="str">
        <f>IFERROR(IF(BL26,EXP(LN(BL26)*VLOOKUP(BL$3,Conditions!$B:$AI,MATCH($B43&amp;"_slope",Conditions!$R$1:$AI$1,0)+16,FALSE)+VLOOKUP(BL$3,Conditions!$B:$AI,MATCH($B43&amp;"_intercept",Conditions!$R$1:$AI$1,0)+16,FALSE)),""),"")</f>
        <v/>
      </c>
      <c r="BM43" s="69" t="str">
        <f>IFERROR(IF(BM26,EXP(LN(BM26)*VLOOKUP(BM$3,Conditions!$B:$AI,MATCH($B43&amp;"_slope",Conditions!$R$1:$AI$1,0)+16,FALSE)+VLOOKUP(BM$3,Conditions!$B:$AI,MATCH($B43&amp;"_intercept",Conditions!$R$1:$AI$1,0)+16,FALSE)),""),"")</f>
        <v/>
      </c>
      <c r="BN43" s="69" t="str">
        <f>IFERROR(IF(BN26,EXP(LN(BN26)*VLOOKUP(BN$3,Conditions!$B:$AI,MATCH($B43&amp;"_slope",Conditions!$R$1:$AI$1,0)+16,FALSE)+VLOOKUP(BN$3,Conditions!$B:$AI,MATCH($B43&amp;"_intercept",Conditions!$R$1:$AI$1,0)+16,FALSE)),""),"")</f>
        <v/>
      </c>
      <c r="BO43" s="69" t="str">
        <f>IFERROR(IF(BO26,EXP(LN(BO26)*VLOOKUP(BO$3,Conditions!$B:$AI,MATCH($B43&amp;"_slope",Conditions!$R$1:$AI$1,0)+16,FALSE)+VLOOKUP(BO$3,Conditions!$B:$AI,MATCH($B43&amp;"_intercept",Conditions!$R$1:$AI$1,0)+16,FALSE)),""),"")</f>
        <v/>
      </c>
      <c r="BP43" s="69" t="str">
        <f>IFERROR(IF(BP26,EXP(LN(BP26)*VLOOKUP(BP$3,Conditions!$B:$AI,MATCH($B43&amp;"_slope",Conditions!$R$1:$AI$1,0)+16,FALSE)+VLOOKUP(BP$3,Conditions!$B:$AI,MATCH($B43&amp;"_intercept",Conditions!$R$1:$AI$1,0)+16,FALSE)),""),"")</f>
        <v/>
      </c>
      <c r="BQ43" s="69" t="str">
        <f>IFERROR(IF(BQ26,EXP(LN(BQ26)*VLOOKUP(BQ$3,Conditions!$B:$AI,MATCH($B43&amp;"_slope",Conditions!$R$1:$AI$1,0)+16,FALSE)+VLOOKUP(BQ$3,Conditions!$B:$AI,MATCH($B43&amp;"_intercept",Conditions!$R$1:$AI$1,0)+16,FALSE)),""),"")</f>
        <v/>
      </c>
      <c r="BR43" s="69" t="str">
        <f>IFERROR(IF(BR26,EXP(LN(BR26)*VLOOKUP(BR$3,Conditions!$B:$AI,MATCH($B43&amp;"_slope",Conditions!$R$1:$AI$1,0)+16,FALSE)+VLOOKUP(BR$3,Conditions!$B:$AI,MATCH($B43&amp;"_intercept",Conditions!$R$1:$AI$1,0)+16,FALSE)),""),"")</f>
        <v/>
      </c>
      <c r="BS43" s="69" t="str">
        <f>IFERROR(IF(BS26,EXP(LN(BS26)*VLOOKUP(BS$3,Conditions!$B:$AI,MATCH($B43&amp;"_slope",Conditions!$R$1:$AI$1,0)+16,FALSE)+VLOOKUP(BS$3,Conditions!$B:$AI,MATCH($B43&amp;"_intercept",Conditions!$R$1:$AI$1,0)+16,FALSE)),""),"")</f>
        <v/>
      </c>
      <c r="BT43" s="69" t="str">
        <f>IFERROR(IF(BT26,EXP(LN(BT26)*VLOOKUP(BT$3,Conditions!$B:$AI,MATCH($B43&amp;"_slope",Conditions!$R$1:$AI$1,0)+16,FALSE)+VLOOKUP(BT$3,Conditions!$B:$AI,MATCH($B43&amp;"_intercept",Conditions!$R$1:$AI$1,0)+16,FALSE)),""),"")</f>
        <v/>
      </c>
      <c r="BU43" s="69" t="str">
        <f>IFERROR(IF(BU26,EXP(LN(BU26)*VLOOKUP(BU$3,Conditions!$B:$AI,MATCH($B43&amp;"_slope",Conditions!$R$1:$AI$1,0)+16,FALSE)+VLOOKUP(BU$3,Conditions!$B:$AI,MATCH($B43&amp;"_intercept",Conditions!$R$1:$AI$1,0)+16,FALSE)),""),"")</f>
        <v/>
      </c>
      <c r="BV43" s="69" t="str">
        <f>IFERROR(IF(BV26,EXP(LN(BV26)*VLOOKUP(BV$3,Conditions!$B:$AI,MATCH($B43&amp;"_slope",Conditions!$R$1:$AI$1,0)+16,FALSE)+VLOOKUP(BV$3,Conditions!$B:$AI,MATCH($B43&amp;"_intercept",Conditions!$R$1:$AI$1,0)+16,FALSE)),""),"")</f>
        <v/>
      </c>
      <c r="BW43" s="69" t="str">
        <f>IFERROR(IF(BW26,EXP(LN(BW26)*VLOOKUP(BW$3,Conditions!$B:$AI,MATCH($B43&amp;"_slope",Conditions!$R$1:$AI$1,0)+16,FALSE)+VLOOKUP(BW$3,Conditions!$B:$AI,MATCH($B43&amp;"_intercept",Conditions!$R$1:$AI$1,0)+16,FALSE)),""),"")</f>
        <v/>
      </c>
      <c r="BX43" s="69" t="str">
        <f>IFERROR(IF(BX26,EXP(LN(BX26)*VLOOKUP(BX$3,Conditions!$B:$AI,MATCH($B43&amp;"_slope",Conditions!$R$1:$AI$1,0)+16,FALSE)+VLOOKUP(BX$3,Conditions!$B:$AI,MATCH($B43&amp;"_intercept",Conditions!$R$1:$AI$1,0)+16,FALSE)),""),"")</f>
        <v/>
      </c>
      <c r="BY43" s="69" t="str">
        <f>IFERROR(IF(BY26,EXP(LN(BY26)*VLOOKUP(BY$3,Conditions!$B:$AI,MATCH($B43&amp;"_slope",Conditions!$R$1:$AI$1,0)+16,FALSE)+VLOOKUP(BY$3,Conditions!$B:$AI,MATCH($B43&amp;"_intercept",Conditions!$R$1:$AI$1,0)+16,FALSE)),""),"")</f>
        <v/>
      </c>
      <c r="BZ43" s="69" t="str">
        <f>IFERROR(IF(BZ26,EXP(LN(BZ26)*VLOOKUP(BZ$3,Conditions!$B:$AI,MATCH($B43&amp;"_slope",Conditions!$R$1:$AI$1,0)+16,FALSE)+VLOOKUP(BZ$3,Conditions!$B:$AI,MATCH($B43&amp;"_intercept",Conditions!$R$1:$AI$1,0)+16,FALSE)),""),"")</f>
        <v/>
      </c>
      <c r="CB43" s="56" t="str">
        <f>B43</f>
        <v>??a</v>
      </c>
      <c r="CC43" s="69" t="str">
        <f>IFERROR(IF(CC26,EXP(LN(CC26)*VLOOKUP(CC$3,Conditions!$B:$AI,MATCH($B43&amp;"_slope",Conditions!$R$1:$AI$1,0)+16,FALSE)+VLOOKUP(CC$3,Conditions!$B:$AI,MATCH($B43&amp;"_intercept",Conditions!$R$1:$AI$1,0)+16,FALSE)),""),"")</f>
        <v/>
      </c>
      <c r="CD43" s="69" t="str">
        <f>IFERROR(IF(CD26,CD26*VLOOKUP(CD$3,Conditions!$B:$AI,MATCH($B43&amp;"_slope",Conditions!$R$1:$AI$1,0)+16,FALSE)+VLOOKUP(CD$3,Conditions!$B:$AI,MATCH($B43&amp;"_intercept",Conditions!$R$1:$AI$1,0)+16,FALSE),""),"")</f>
        <v/>
      </c>
      <c r="CE43" s="69" t="str">
        <f>IFERROR(IF(CE26,CE26*VLOOKUP(CE$3,Conditions!$B:$AI,MATCH($B43&amp;"_slope",Conditions!$R$1:$AI$1,0)+16,FALSE)+VLOOKUP(CE$3,Conditions!$B:$AI,MATCH($B43&amp;"_intercept",Conditions!$R$1:$AI$1,0)+16,FALSE),""),"")</f>
        <v/>
      </c>
      <c r="CF43" s="69" t="str">
        <f>IFERROR(IF(CF26,CF26*VLOOKUP(CF$3,Conditions!$B:$AI,MATCH($B43&amp;"_slope",Conditions!$R$1:$AI$1,0)+16,FALSE)+VLOOKUP(CF$3,Conditions!$B:$AI,MATCH($B43&amp;"_intercept",Conditions!$R$1:$AI$1,0)+16,FALSE),""),"")</f>
        <v/>
      </c>
      <c r="CG43" s="69" t="str">
        <f>IFERROR(IF(CG26,CG26*VLOOKUP(CG$3,Conditions!$B:$AI,MATCH($B43&amp;"_slope",Conditions!$R$1:$AI$1,0)+16,FALSE)+VLOOKUP(CG$3,Conditions!$B:$AI,MATCH($B43&amp;"_intercept",Conditions!$R$1:$AI$1,0)+16,FALSE),""),"")</f>
        <v/>
      </c>
      <c r="CH43" s="69" t="str">
        <f>IFERROR(IF(CH26,CH26*VLOOKUP(CH$3,Conditions!$B:$AI,MATCH($B43&amp;"_slope",Conditions!$R$1:$AI$1,0)+16,FALSE)+VLOOKUP(CH$3,Conditions!$B:$AI,MATCH($B43&amp;"_intercept",Conditions!$R$1:$AI$1,0)+16,FALSE),""),"")</f>
        <v/>
      </c>
      <c r="CI43" s="69" t="str">
        <f>IFERROR(IF(CI26,CI26*VLOOKUP(CI$3,Conditions!$B:$AI,MATCH($B43&amp;"_slope",Conditions!$R$1:$AI$1,0)+16,FALSE)+VLOOKUP(CI$3,Conditions!$B:$AI,MATCH($B43&amp;"_intercept",Conditions!$R$1:$AI$1,0)+16,FALSE),""),"")</f>
        <v/>
      </c>
      <c r="CJ43" s="69" t="str">
        <f>IFERROR(IF(CJ26,CJ26*VLOOKUP(CJ$3,Conditions!$B:$AI,MATCH($B43&amp;"_slope",Conditions!$R$1:$AI$1,0)+16,FALSE)+VLOOKUP(CJ$3,Conditions!$B:$AI,MATCH($B43&amp;"_intercept",Conditions!$R$1:$AI$1,0)+16,FALSE),""),"")</f>
        <v/>
      </c>
      <c r="CK43" s="69" t="str">
        <f>IFERROR(IF(CK26,CK26*VLOOKUP(CK$3,Conditions!$B:$AI,MATCH($B43&amp;"_slope",Conditions!$R$1:$AI$1,0)+16,FALSE)+VLOOKUP(CK$3,Conditions!$B:$AI,MATCH($B43&amp;"_intercept",Conditions!$R$1:$AI$1,0)+16,FALSE),""),"")</f>
        <v/>
      </c>
      <c r="CL43" s="69" t="str">
        <f>IFERROR(IF(CL26,CL26*VLOOKUP(CL$3,Conditions!$B:$AI,MATCH($B43&amp;"_slope",Conditions!$R$1:$AI$1,0)+16,FALSE)+VLOOKUP(CL$3,Conditions!$B:$AI,MATCH($B43&amp;"_intercept",Conditions!$R$1:$AI$1,0)+16,FALSE),""),"")</f>
        <v/>
      </c>
      <c r="CM43" s="69" t="str">
        <f>IFERROR(IF(CM26,CM26*VLOOKUP(CM$3,Conditions!$B:$AI,MATCH($B43&amp;"_slope",Conditions!$R$1:$AI$1,0)+16,FALSE)+VLOOKUP(CM$3,Conditions!$B:$AI,MATCH($B43&amp;"_intercept",Conditions!$R$1:$AI$1,0)+16,FALSE),""),"")</f>
        <v/>
      </c>
      <c r="CN43" s="69" t="str">
        <f>IFERROR(IF(CN26,CN26*VLOOKUP(CN$3,Conditions!$B:$AI,MATCH($B43&amp;"_slope",Conditions!$R$1:$AI$1,0)+16,FALSE)+VLOOKUP(CN$3,Conditions!$B:$AI,MATCH($B43&amp;"_intercept",Conditions!$R$1:$AI$1,0)+16,FALSE),""),"")</f>
        <v/>
      </c>
      <c r="CO43" s="69" t="str">
        <f>IFERROR(IF(CO26,CO26*VLOOKUP(CO$3,Conditions!$B:$AI,MATCH($B43&amp;"_slope",Conditions!$R$1:$AI$1,0)+16,FALSE)+VLOOKUP(CO$3,Conditions!$B:$AI,MATCH($B43&amp;"_intercept",Conditions!$R$1:$AI$1,0)+16,FALSE),""),"")</f>
        <v/>
      </c>
      <c r="CP43" s="69" t="str">
        <f>IFERROR(IF(CP26,CP26*VLOOKUP(CP$3,Conditions!$B:$AI,MATCH($B43&amp;"_slope",Conditions!$R$1:$AI$1,0)+16,FALSE)+VLOOKUP(CP$3,Conditions!$B:$AI,MATCH($B43&amp;"_intercept",Conditions!$R$1:$AI$1,0)+16,FALSE),""),"")</f>
        <v/>
      </c>
      <c r="CQ43" s="69" t="str">
        <f>IFERROR(IF(CQ26,CQ26*VLOOKUP(CQ$3,Conditions!$B:$AI,MATCH($B43&amp;"_slope",Conditions!$R$1:$AI$1,0)+16,FALSE)+VLOOKUP(CQ$3,Conditions!$B:$AI,MATCH($B43&amp;"_intercept",Conditions!$R$1:$AI$1,0)+16,FALSE),""),"")</f>
        <v/>
      </c>
      <c r="CR43" s="69"/>
      <c r="CS43" s="69"/>
      <c r="CT43" s="69"/>
      <c r="CU43" s="69"/>
    </row>
    <row r="44" spans="1:99" s="58" customFormat="1" x14ac:dyDescent="0.2">
      <c r="A44" s="64"/>
      <c r="B44" s="49" t="s">
        <v>100</v>
      </c>
      <c r="C44" s="78"/>
      <c r="D44" s="69" t="str">
        <f>IFERROR(IF(D27,EXP(LN(D27)*VLOOKUP(D$3,Conditions!$B:$AI,MATCH($B44&amp;"_slope",Conditions!$R$1:$AI$1,0)+16,FALSE)+VLOOKUP(D$3,Conditions!$B:$AI,MATCH($B44&amp;"_intercept",Conditions!$R$1:$AI$1,0)+16,FALSE)),""),"")</f>
        <v/>
      </c>
      <c r="E44" s="69" t="str">
        <f>IFERROR(IF(E27,EXP(LN(E27)*VLOOKUP(E$3,Conditions!$B:$AI,MATCH($B44&amp;"_slope",Conditions!$R$1:$AI$1,0)+16,FALSE)+VLOOKUP(E$3,Conditions!$B:$AI,MATCH($B44&amp;"_intercept",Conditions!$R$1:$AI$1,0)+16,FALSE)),""),"")</f>
        <v/>
      </c>
      <c r="F44" s="69" t="str">
        <f>IFERROR(IF(F27,EXP(LN(F27)*VLOOKUP(F$3,Conditions!$B:$AI,MATCH($B44&amp;"_slope",Conditions!$R$1:$AI$1,0)+16,FALSE)+VLOOKUP(F$3,Conditions!$B:$AI,MATCH($B44&amp;"_intercept",Conditions!$R$1:$AI$1,0)+16,FALSE)),""),"")</f>
        <v/>
      </c>
      <c r="G44" s="69" t="str">
        <f>IFERROR(IF(G27,EXP(LN(G27)*VLOOKUP(G$3,Conditions!$B:$AI,MATCH($B44&amp;"_slope",Conditions!$R$1:$AI$1,0)+16,FALSE)+VLOOKUP(G$3,Conditions!$B:$AI,MATCH($B44&amp;"_intercept",Conditions!$R$1:$AI$1,0)+16,FALSE)),""),"")</f>
        <v/>
      </c>
      <c r="H44" s="69" t="str">
        <f>IFERROR(IF(H27,EXP(LN(H27)*VLOOKUP(H$3,Conditions!$B:$AI,MATCH($B44&amp;"_slope",Conditions!$R$1:$AI$1,0)+16,FALSE)+VLOOKUP(H$3,Conditions!$B:$AI,MATCH($B44&amp;"_intercept",Conditions!$R$1:$AI$1,0)+16,FALSE)),""),"")</f>
        <v/>
      </c>
      <c r="I44" s="69" t="str">
        <f>IFERROR(IF(I27,EXP(LN(I27)*VLOOKUP(I$3,Conditions!$B:$AI,MATCH($B44&amp;"_slope",Conditions!$R$1:$AI$1,0)+16,FALSE)+VLOOKUP(I$3,Conditions!$B:$AI,MATCH($B44&amp;"_intercept",Conditions!$R$1:$AI$1,0)+16,FALSE)),""),"")</f>
        <v/>
      </c>
      <c r="J44" s="69" t="str">
        <f>IFERROR(IF(J27,EXP(LN(J27)*VLOOKUP(J$3,Conditions!$B:$AI,MATCH($B44&amp;"_slope",Conditions!$R$1:$AI$1,0)+16,FALSE)+VLOOKUP(J$3,Conditions!$B:$AI,MATCH($B44&amp;"_intercept",Conditions!$R$1:$AI$1,0)+16,FALSE)),""),"")</f>
        <v/>
      </c>
      <c r="K44" s="69" t="str">
        <f>IFERROR(IF(K27,EXP(LN(K27)*VLOOKUP(K$3,Conditions!$B:$AI,MATCH($B44&amp;"_slope",Conditions!$R$1:$AI$1,0)+16,FALSE)+VLOOKUP(K$3,Conditions!$B:$AI,MATCH($B44&amp;"_intercept",Conditions!$R$1:$AI$1,0)+16,FALSE)),""),"")</f>
        <v/>
      </c>
      <c r="L44" s="69" t="str">
        <f>IFERROR(IF(L27,EXP(LN(L27)*VLOOKUP(L$3,Conditions!$B:$AI,MATCH($B44&amp;"_slope",Conditions!$R$1:$AI$1,0)+16,FALSE)+VLOOKUP(L$3,Conditions!$B:$AI,MATCH($B44&amp;"_intercept",Conditions!$R$1:$AI$1,0)+16,FALSE)),""),"")</f>
        <v/>
      </c>
      <c r="M44" s="69" t="str">
        <f>IFERROR(IF(M27,EXP(LN(M27)*VLOOKUP(M$3,Conditions!$B:$AI,MATCH($B44&amp;"_slope",Conditions!$R$1:$AI$1,0)+16,FALSE)+VLOOKUP(M$3,Conditions!$B:$AI,MATCH($B44&amp;"_intercept",Conditions!$R$1:$AI$1,0)+16,FALSE)),""),"")</f>
        <v/>
      </c>
      <c r="N44" s="69" t="str">
        <f>IFERROR(IF(N27,EXP(LN(N27)*VLOOKUP(N$3,Conditions!$B:$AI,MATCH($B44&amp;"_slope",Conditions!$R$1:$AI$1,0)+16,FALSE)+VLOOKUP(N$3,Conditions!$B:$AI,MATCH($B44&amp;"_intercept",Conditions!$R$1:$AI$1,0)+16,FALSE)),""),"")</f>
        <v/>
      </c>
      <c r="O44" s="69" t="str">
        <f>IFERROR(IF(O27,EXP(LN(O27)*VLOOKUP(O$3,Conditions!$B:$AI,MATCH($B44&amp;"_slope",Conditions!$R$1:$AI$1,0)+16,FALSE)+VLOOKUP(O$3,Conditions!$B:$AI,MATCH($B44&amp;"_intercept",Conditions!$R$1:$AI$1,0)+16,FALSE)),""),"")</f>
        <v/>
      </c>
      <c r="P44" s="69" t="str">
        <f>IFERROR(IF(P27,EXP(LN(P27)*VLOOKUP(P$3,Conditions!$B:$AI,MATCH($B44&amp;"_slope",Conditions!$R$1:$AI$1,0)+16,FALSE)+VLOOKUP(P$3,Conditions!$B:$AI,MATCH($B44&amp;"_intercept",Conditions!$R$1:$AI$1,0)+16,FALSE)),""),"")</f>
        <v/>
      </c>
      <c r="Q44" s="69" t="str">
        <f>IFERROR(IF(Q27,EXP(LN(Q27)*VLOOKUP(Q$3,Conditions!$B:$AI,MATCH($B44&amp;"_slope",Conditions!$R$1:$AI$1,0)+16,FALSE)+VLOOKUP(Q$3,Conditions!$B:$AI,MATCH($B44&amp;"_intercept",Conditions!$R$1:$AI$1,0)+16,FALSE)),""),"")</f>
        <v/>
      </c>
      <c r="R44" s="69" t="str">
        <f>IFERROR(IF(R27,EXP(LN(R27)*VLOOKUP(R$3,Conditions!$B:$AI,MATCH($B44&amp;"_slope",Conditions!$R$1:$AI$1,0)+16,FALSE)+VLOOKUP(R$3,Conditions!$B:$AI,MATCH($B44&amp;"_intercept",Conditions!$R$1:$AI$1,0)+16,FALSE)),""),"")</f>
        <v/>
      </c>
      <c r="S44" s="69" t="str">
        <f>IFERROR(IF(S27,EXP(LN(S27)*VLOOKUP(S$3,Conditions!$B:$AI,MATCH($B44&amp;"_slope",Conditions!$R$1:$AI$1,0)+16,FALSE)+VLOOKUP(S$3,Conditions!$B:$AI,MATCH($B44&amp;"_intercept",Conditions!$R$1:$AI$1,0)+16,FALSE)),""),"")</f>
        <v/>
      </c>
      <c r="T44" s="69" t="str">
        <f>IFERROR(IF(T27,EXP(LN(T27)*VLOOKUP(T$3,Conditions!$B:$AI,MATCH($B44&amp;"_slope",Conditions!$R$1:$AI$1,0)+16,FALSE)+VLOOKUP(T$3,Conditions!$B:$AI,MATCH($B44&amp;"_intercept",Conditions!$R$1:$AI$1,0)+16,FALSE)),""),"")</f>
        <v/>
      </c>
      <c r="U44" s="69" t="str">
        <f>IFERROR(IF(U27,EXP(LN(U27)*VLOOKUP(U$3,Conditions!$B:$AI,MATCH($B44&amp;"_slope",Conditions!$R$1:$AI$1,0)+16,FALSE)+VLOOKUP(U$3,Conditions!$B:$AI,MATCH($B44&amp;"_intercept",Conditions!$R$1:$AI$1,0)+16,FALSE)),""),"")</f>
        <v/>
      </c>
      <c r="V44" s="69" t="str">
        <f>IFERROR(IF(V27,EXP(LN(V27)*VLOOKUP(V$3,Conditions!$B:$AI,MATCH($B44&amp;"_slope",Conditions!$R$1:$AI$1,0)+16,FALSE)+VLOOKUP(V$3,Conditions!$B:$AI,MATCH($B44&amp;"_intercept",Conditions!$R$1:$AI$1,0)+16,FALSE)),""),"")</f>
        <v/>
      </c>
      <c r="W44" s="69" t="str">
        <f>IFERROR(IF(W27,EXP(LN(W27)*VLOOKUP(W$3,Conditions!$B:$AI,MATCH($B44&amp;"_slope",Conditions!$R$1:$AI$1,0)+16,FALSE)+VLOOKUP(W$3,Conditions!$B:$AI,MATCH($B44&amp;"_intercept",Conditions!$R$1:$AI$1,0)+16,FALSE)),""),"")</f>
        <v/>
      </c>
      <c r="X44" s="69" t="str">
        <f>IFERROR(IF(X27,EXP(LN(X27)*VLOOKUP(X$3,Conditions!$B:$AI,MATCH($B44&amp;"_slope",Conditions!$R$1:$AI$1,0)+16,FALSE)+VLOOKUP(X$3,Conditions!$B:$AI,MATCH($B44&amp;"_intercept",Conditions!$R$1:$AI$1,0)+16,FALSE)),""),"")</f>
        <v/>
      </c>
      <c r="Y44" s="69" t="str">
        <f>IFERROR(IF(Y27,EXP(LN(Y27)*VLOOKUP(Y$3,Conditions!$B:$AI,MATCH($B44&amp;"_slope",Conditions!$R$1:$AI$1,0)+16,FALSE)+VLOOKUP(Y$3,Conditions!$B:$AI,MATCH($B44&amp;"_intercept",Conditions!$R$1:$AI$1,0)+16,FALSE)),""),"")</f>
        <v/>
      </c>
      <c r="Z44" s="69" t="str">
        <f>IFERROR(IF(Z27,EXP(LN(Z27)*VLOOKUP(Z$3,Conditions!$B:$AI,MATCH($B44&amp;"_slope",Conditions!$R$1:$AI$1,0)+16,FALSE)+VLOOKUP(Z$3,Conditions!$B:$AI,MATCH($B44&amp;"_intercept",Conditions!$R$1:$AI$1,0)+16,FALSE)),""),"")</f>
        <v/>
      </c>
      <c r="AA44" s="69" t="str">
        <f>IFERROR(IF(AA27,EXP(LN(AA27)*VLOOKUP(AA$3,Conditions!$B:$AI,MATCH($B44&amp;"_slope",Conditions!$R$1:$AI$1,0)+16,FALSE)+VLOOKUP(AA$3,Conditions!$B:$AI,MATCH($B44&amp;"_intercept",Conditions!$R$1:$AI$1,0)+16,FALSE)),""),"")</f>
        <v/>
      </c>
      <c r="AB44" s="69" t="str">
        <f>IFERROR(IF(AB27,EXP(LN(AB27)*VLOOKUP(AB$3,Conditions!$B:$AI,MATCH($B44&amp;"_slope",Conditions!$R$1:$AI$1,0)+16,FALSE)+VLOOKUP(AB$3,Conditions!$B:$AI,MATCH($B44&amp;"_intercept",Conditions!$R$1:$AI$1,0)+16,FALSE)),""),"")</f>
        <v/>
      </c>
      <c r="AC44" s="69" t="str">
        <f>IFERROR(IF(AC27,EXP(LN(AC27)*VLOOKUP(AC$3,Conditions!$B:$AI,MATCH($B44&amp;"_slope",Conditions!$R$1:$AI$1,0)+16,FALSE)+VLOOKUP(AC$3,Conditions!$B:$AI,MATCH($B44&amp;"_intercept",Conditions!$R$1:$AI$1,0)+16,FALSE)),""),"")</f>
        <v/>
      </c>
      <c r="AD44" s="69" t="str">
        <f>IFERROR(IF(AD27,EXP(LN(AD27)*VLOOKUP(AD$3,Conditions!$B:$AI,MATCH($B44&amp;"_slope",Conditions!$R$1:$AI$1,0)+16,FALSE)+VLOOKUP(AD$3,Conditions!$B:$AI,MATCH($B44&amp;"_intercept",Conditions!$R$1:$AI$1,0)+16,FALSE)),""),"")</f>
        <v/>
      </c>
      <c r="AE44" s="69" t="str">
        <f>IFERROR(IF(AE27,EXP(LN(AE27)*VLOOKUP(AE$3,Conditions!$B:$AI,MATCH($B44&amp;"_slope",Conditions!$R$1:$AI$1,0)+16,FALSE)+VLOOKUP(AE$3,Conditions!$B:$AI,MATCH($B44&amp;"_intercept",Conditions!$R$1:$AI$1,0)+16,FALSE)),""),"")</f>
        <v/>
      </c>
      <c r="AF44" s="69" t="str">
        <f>IFERROR(IF(AF27,EXP(LN(AF27)*VLOOKUP(AF$3,Conditions!$B:$AI,MATCH($B44&amp;"_slope",Conditions!$R$1:$AI$1,0)+16,FALSE)+VLOOKUP(AF$3,Conditions!$B:$AI,MATCH($B44&amp;"_intercept",Conditions!$R$1:$AI$1,0)+16,FALSE)),""),"")</f>
        <v/>
      </c>
      <c r="AG44" s="69" t="str">
        <f>IFERROR(IF(AG27,EXP(LN(AG27)*VLOOKUP(AG$3,Conditions!$B:$AI,MATCH($B44&amp;"_slope",Conditions!$R$1:$AI$1,0)+16,FALSE)+VLOOKUP(AG$3,Conditions!$B:$AI,MATCH($B44&amp;"_intercept",Conditions!$R$1:$AI$1,0)+16,FALSE)),""),"")</f>
        <v/>
      </c>
      <c r="AH44" s="69" t="str">
        <f>IFERROR(IF(AH27,EXP(LN(AH27)*VLOOKUP(AH$3,Conditions!$B:$AI,MATCH($B44&amp;"_slope",Conditions!$R$1:$AI$1,0)+16,FALSE)+VLOOKUP(AH$3,Conditions!$B:$AI,MATCH($B44&amp;"_intercept",Conditions!$R$1:$AI$1,0)+16,FALSE)),""),"")</f>
        <v/>
      </c>
      <c r="AI44" s="69" t="str">
        <f>IFERROR(IF(AI27,EXP(LN(AI27)*VLOOKUP(AI$3,Conditions!$B:$AI,MATCH($B44&amp;"_slope",Conditions!$R$1:$AI$1,0)+16,FALSE)+VLOOKUP(AI$3,Conditions!$B:$AI,MATCH($B44&amp;"_intercept",Conditions!$R$1:$AI$1,0)+16,FALSE)),""),"")</f>
        <v/>
      </c>
      <c r="AJ44" s="69" t="str">
        <f>IFERROR(IF(AJ27,EXP(LN(AJ27)*VLOOKUP(AJ$3,Conditions!$B:$AI,MATCH($B44&amp;"_slope",Conditions!$R$1:$AI$1,0)+16,FALSE)+VLOOKUP(AJ$3,Conditions!$B:$AI,MATCH($B44&amp;"_intercept",Conditions!$R$1:$AI$1,0)+16,FALSE)),""),"")</f>
        <v/>
      </c>
      <c r="AK44" s="69" t="str">
        <f>IFERROR(IF(AK27,EXP(LN(AK27)*VLOOKUP(AK$3,Conditions!$B:$AI,MATCH($B44&amp;"_slope",Conditions!$R$1:$AI$1,0)+16,FALSE)+VLOOKUP(AK$3,Conditions!$B:$AI,MATCH($B44&amp;"_intercept",Conditions!$R$1:$AI$1,0)+16,FALSE)),""),"")</f>
        <v/>
      </c>
      <c r="AL44" s="69" t="str">
        <f>IFERROR(IF(AL27,EXP(LN(AL27)*VLOOKUP(AL$3,Conditions!$B:$AI,MATCH($B44&amp;"_slope",Conditions!$R$1:$AI$1,0)+16,FALSE)+VLOOKUP(AL$3,Conditions!$B:$AI,MATCH($B44&amp;"_intercept",Conditions!$R$1:$AI$1,0)+16,FALSE)),""),"")</f>
        <v/>
      </c>
      <c r="AM44" s="69" t="str">
        <f>IFERROR(IF(AM27,EXP(LN(AM27)*VLOOKUP(AM$3,Conditions!$B:$AI,MATCH($B44&amp;"_slope",Conditions!$R$1:$AI$1,0)+16,FALSE)+VLOOKUP(AM$3,Conditions!$B:$AI,MATCH($B44&amp;"_intercept",Conditions!$R$1:$AI$1,0)+16,FALSE)),""),"")</f>
        <v/>
      </c>
      <c r="AN44" s="69" t="str">
        <f>IFERROR(IF(AN27,EXP(LN(AN27)*VLOOKUP(AN$3,Conditions!$B:$AI,MATCH($B44&amp;"_slope",Conditions!$R$1:$AI$1,0)+16,FALSE)+VLOOKUP(AN$3,Conditions!$B:$AI,MATCH($B44&amp;"_intercept",Conditions!$R$1:$AI$1,0)+16,FALSE)),""),"")</f>
        <v/>
      </c>
      <c r="AO44" s="69" t="str">
        <f>IFERROR(IF(AO27,EXP(LN(AO27)*VLOOKUP(AO$3,Conditions!$B:$AI,MATCH($B44&amp;"_slope",Conditions!$R$1:$AI$1,0)+16,FALSE)+VLOOKUP(AO$3,Conditions!$B:$AI,MATCH($B44&amp;"_intercept",Conditions!$R$1:$AI$1,0)+16,FALSE)),""),"")</f>
        <v/>
      </c>
      <c r="AP44" s="69" t="str">
        <f>IFERROR(IF(AP27,EXP(LN(AP27)*VLOOKUP(AP$3,Conditions!$B:$AI,MATCH($B44&amp;"_slope",Conditions!$R$1:$AI$1,0)+16,FALSE)+VLOOKUP(AP$3,Conditions!$B:$AI,MATCH($B44&amp;"_intercept",Conditions!$R$1:$AI$1,0)+16,FALSE)),""),"")</f>
        <v/>
      </c>
      <c r="AQ44" s="69" t="str">
        <f>IFERROR(IF(AQ27,EXP(LN(AQ27)*VLOOKUP(AQ$3,Conditions!$B:$AI,MATCH($B44&amp;"_slope",Conditions!$R$1:$AI$1,0)+16,FALSE)+VLOOKUP(AQ$3,Conditions!$B:$AI,MATCH($B44&amp;"_intercept",Conditions!$R$1:$AI$1,0)+16,FALSE)),""),"")</f>
        <v/>
      </c>
      <c r="AR44" s="69" t="str">
        <f>IFERROR(IF(AR27,EXP(LN(AR27)*VLOOKUP(AR$3,Conditions!$B:$AI,MATCH($B44&amp;"_slope",Conditions!$R$1:$AI$1,0)+16,FALSE)+VLOOKUP(AR$3,Conditions!$B:$AI,MATCH($B44&amp;"_intercept",Conditions!$R$1:$AI$1,0)+16,FALSE)),""),"")</f>
        <v/>
      </c>
      <c r="AS44" s="69" t="str">
        <f>IFERROR(IF(AS27,EXP(LN(AS27)*VLOOKUP(AS$3,Conditions!$B:$AI,MATCH($B44&amp;"_slope",Conditions!$R$1:$AI$1,0)+16,FALSE)+VLOOKUP(AS$3,Conditions!$B:$AI,MATCH($B44&amp;"_intercept",Conditions!$R$1:$AI$1,0)+16,FALSE)),""),"")</f>
        <v/>
      </c>
      <c r="AT44" s="69" t="str">
        <f>IFERROR(IF(AT27,EXP(LN(AT27)*VLOOKUP(AT$3,Conditions!$B:$AI,MATCH($B44&amp;"_slope",Conditions!$R$1:$AI$1,0)+16,FALSE)+VLOOKUP(AT$3,Conditions!$B:$AI,MATCH($B44&amp;"_intercept",Conditions!$R$1:$AI$1,0)+16,FALSE)),""),"")</f>
        <v/>
      </c>
      <c r="AU44" s="69" t="str">
        <f>IFERROR(IF(AU27,EXP(LN(AU27)*VLOOKUP(AU$3,Conditions!$B:$AI,MATCH($B44&amp;"_slope",Conditions!$R$1:$AI$1,0)+16,FALSE)+VLOOKUP(AU$3,Conditions!$B:$AI,MATCH($B44&amp;"_intercept",Conditions!$R$1:$AI$1,0)+16,FALSE)),""),"")</f>
        <v/>
      </c>
      <c r="AV44" s="69" t="str">
        <f>IFERROR(IF(AV27,EXP(LN(AV27)*VLOOKUP(AV$3,Conditions!$B:$AI,MATCH($B44&amp;"_slope",Conditions!$R$1:$AI$1,0)+16,FALSE)+VLOOKUP(AV$3,Conditions!$B:$AI,MATCH($B44&amp;"_intercept",Conditions!$R$1:$AI$1,0)+16,FALSE)),""),"")</f>
        <v/>
      </c>
      <c r="AW44" s="69" t="str">
        <f>IFERROR(IF(AW27,EXP(LN(AW27)*VLOOKUP(AW$3,Conditions!$B:$AI,MATCH($B44&amp;"_slope",Conditions!$R$1:$AI$1,0)+16,FALSE)+VLOOKUP(AW$3,Conditions!$B:$AI,MATCH($B44&amp;"_intercept",Conditions!$R$1:$AI$1,0)+16,FALSE)),""),"")</f>
        <v/>
      </c>
      <c r="AX44" s="69" t="str">
        <f>IFERROR(IF(AX27,EXP(LN(AX27)*VLOOKUP(AX$3,Conditions!$B:$AI,MATCH($B44&amp;"_slope",Conditions!$R$1:$AI$1,0)+16,FALSE)+VLOOKUP(AX$3,Conditions!$B:$AI,MATCH($B44&amp;"_intercept",Conditions!$R$1:$AI$1,0)+16,FALSE)),""),"")</f>
        <v/>
      </c>
      <c r="AY44" s="69" t="str">
        <f>IFERROR(IF(AY27,EXP(LN(AY27)*VLOOKUP(AY$3,Conditions!$B:$AI,MATCH($B44&amp;"_slope",Conditions!$R$1:$AI$1,0)+16,FALSE)+VLOOKUP(AY$3,Conditions!$B:$AI,MATCH($B44&amp;"_intercept",Conditions!$R$1:$AI$1,0)+16,FALSE)),""),"")</f>
        <v/>
      </c>
      <c r="AZ44" s="69" t="str">
        <f>IFERROR(IF(AZ27,EXP(LN(AZ27)*VLOOKUP(AZ$3,Conditions!$B:$AI,MATCH($B44&amp;"_slope",Conditions!$R$1:$AI$1,0)+16,FALSE)+VLOOKUP(AZ$3,Conditions!$B:$AI,MATCH($B44&amp;"_intercept",Conditions!$R$1:$AI$1,0)+16,FALSE)),""),"")</f>
        <v/>
      </c>
      <c r="BA44" s="69" t="str">
        <f>IFERROR(IF(BA27,EXP(LN(BA27)*VLOOKUP(BA$3,Conditions!$B:$AI,MATCH($B44&amp;"_slope",Conditions!$R$1:$AI$1,0)+16,FALSE)+VLOOKUP(BA$3,Conditions!$B:$AI,MATCH($B44&amp;"_intercept",Conditions!$R$1:$AI$1,0)+16,FALSE)),""),"")</f>
        <v/>
      </c>
      <c r="BB44" s="69" t="str">
        <f>IFERROR(IF(BB27,EXP(LN(BB27)*VLOOKUP(BB$3,Conditions!$B:$AI,MATCH($B44&amp;"_slope",Conditions!$R$1:$AI$1,0)+16,FALSE)+VLOOKUP(BB$3,Conditions!$B:$AI,MATCH($B44&amp;"_intercept",Conditions!$R$1:$AI$1,0)+16,FALSE)),""),"")</f>
        <v/>
      </c>
      <c r="BC44" s="69" t="str">
        <f>IFERROR(IF(BC27,EXP(LN(BC27)*VLOOKUP(BC$3,Conditions!$B:$AI,MATCH($B44&amp;"_slope",Conditions!$R$1:$AI$1,0)+16,FALSE)+VLOOKUP(BC$3,Conditions!$B:$AI,MATCH($B44&amp;"_intercept",Conditions!$R$1:$AI$1,0)+16,FALSE)),""),"")</f>
        <v/>
      </c>
      <c r="BD44" s="69" t="str">
        <f>IFERROR(IF(BD27,EXP(LN(BD27)*VLOOKUP(BD$3,Conditions!$B:$AI,MATCH($B44&amp;"_slope",Conditions!$R$1:$AI$1,0)+16,FALSE)+VLOOKUP(BD$3,Conditions!$B:$AI,MATCH($B44&amp;"_intercept",Conditions!$R$1:$AI$1,0)+16,FALSE)),""),"")</f>
        <v/>
      </c>
      <c r="BE44" s="69" t="str">
        <f>IFERROR(IF(BE27,EXP(LN(BE27)*VLOOKUP(BE$3,Conditions!$B:$AI,MATCH($B44&amp;"_slope",Conditions!$R$1:$AI$1,0)+16,FALSE)+VLOOKUP(BE$3,Conditions!$B:$AI,MATCH($B44&amp;"_intercept",Conditions!$R$1:$AI$1,0)+16,FALSE)),""),"")</f>
        <v/>
      </c>
      <c r="BF44" s="69" t="str">
        <f>IFERROR(IF(BF27,EXP(LN(BF27)*VLOOKUP(BF$3,Conditions!$B:$AI,MATCH($B44&amp;"_slope",Conditions!$R$1:$AI$1,0)+16,FALSE)+VLOOKUP(BF$3,Conditions!$B:$AI,MATCH($B44&amp;"_intercept",Conditions!$R$1:$AI$1,0)+16,FALSE)),""),"")</f>
        <v/>
      </c>
      <c r="BG44" s="69" t="str">
        <f>IFERROR(IF(BG27,EXP(LN(BG27)*VLOOKUP(BG$3,Conditions!$B:$AI,MATCH($B44&amp;"_slope",Conditions!$R$1:$AI$1,0)+16,FALSE)+VLOOKUP(BG$3,Conditions!$B:$AI,MATCH($B44&amp;"_intercept",Conditions!$R$1:$AI$1,0)+16,FALSE)),""),"")</f>
        <v/>
      </c>
      <c r="BH44" s="69" t="str">
        <f>IFERROR(IF(BH27,EXP(LN(BH27)*VLOOKUP(BH$3,Conditions!$B:$AI,MATCH($B44&amp;"_slope",Conditions!$R$1:$AI$1,0)+16,FALSE)+VLOOKUP(BH$3,Conditions!$B:$AI,MATCH($B44&amp;"_intercept",Conditions!$R$1:$AI$1,0)+16,FALSE)),""),"")</f>
        <v/>
      </c>
      <c r="BI44" s="69" t="str">
        <f>IFERROR(IF(BI27,EXP(LN(BI27)*VLOOKUP(BI$3,Conditions!$B:$AI,MATCH($B44&amp;"_slope",Conditions!$R$1:$AI$1,0)+16,FALSE)+VLOOKUP(BI$3,Conditions!$B:$AI,MATCH($B44&amp;"_intercept",Conditions!$R$1:$AI$1,0)+16,FALSE)),""),"")</f>
        <v/>
      </c>
      <c r="BJ44" s="69" t="str">
        <f>IFERROR(IF(BJ27,EXP(LN(BJ27)*VLOOKUP(BJ$3,Conditions!$B:$AI,MATCH($B44&amp;"_slope",Conditions!$R$1:$AI$1,0)+16,FALSE)+VLOOKUP(BJ$3,Conditions!$B:$AI,MATCH($B44&amp;"_intercept",Conditions!$R$1:$AI$1,0)+16,FALSE)),""),"")</f>
        <v/>
      </c>
      <c r="BK44" s="69" t="str">
        <f>IFERROR(IF(BK27,EXP(LN(BK27)*VLOOKUP(BK$3,Conditions!$B:$AI,MATCH($B44&amp;"_slope",Conditions!$R$1:$AI$1,0)+16,FALSE)+VLOOKUP(BK$3,Conditions!$B:$AI,MATCH($B44&amp;"_intercept",Conditions!$R$1:$AI$1,0)+16,FALSE)),""),"")</f>
        <v/>
      </c>
      <c r="BL44" s="69" t="str">
        <f>IFERROR(IF(BL27,EXP(LN(BL27)*VLOOKUP(BL$3,Conditions!$B:$AI,MATCH($B44&amp;"_slope",Conditions!$R$1:$AI$1,0)+16,FALSE)+VLOOKUP(BL$3,Conditions!$B:$AI,MATCH($B44&amp;"_intercept",Conditions!$R$1:$AI$1,0)+16,FALSE)),""),"")</f>
        <v/>
      </c>
      <c r="BM44" s="69" t="str">
        <f>IFERROR(IF(BM27,EXP(LN(BM27)*VLOOKUP(BM$3,Conditions!$B:$AI,MATCH($B44&amp;"_slope",Conditions!$R$1:$AI$1,0)+16,FALSE)+VLOOKUP(BM$3,Conditions!$B:$AI,MATCH($B44&amp;"_intercept",Conditions!$R$1:$AI$1,0)+16,FALSE)),""),"")</f>
        <v/>
      </c>
      <c r="BN44" s="69" t="str">
        <f>IFERROR(IF(BN27,EXP(LN(BN27)*VLOOKUP(BN$3,Conditions!$B:$AI,MATCH($B44&amp;"_slope",Conditions!$R$1:$AI$1,0)+16,FALSE)+VLOOKUP(BN$3,Conditions!$B:$AI,MATCH($B44&amp;"_intercept",Conditions!$R$1:$AI$1,0)+16,FALSE)),""),"")</f>
        <v/>
      </c>
      <c r="BO44" s="69" t="str">
        <f>IFERROR(IF(BO27,EXP(LN(BO27)*VLOOKUP(BO$3,Conditions!$B:$AI,MATCH($B44&amp;"_slope",Conditions!$R$1:$AI$1,0)+16,FALSE)+VLOOKUP(BO$3,Conditions!$B:$AI,MATCH($B44&amp;"_intercept",Conditions!$R$1:$AI$1,0)+16,FALSE)),""),"")</f>
        <v/>
      </c>
      <c r="BP44" s="69" t="str">
        <f>IFERROR(IF(BP27,EXP(LN(BP27)*VLOOKUP(BP$3,Conditions!$B:$AI,MATCH($B44&amp;"_slope",Conditions!$R$1:$AI$1,0)+16,FALSE)+VLOOKUP(BP$3,Conditions!$B:$AI,MATCH($B44&amp;"_intercept",Conditions!$R$1:$AI$1,0)+16,FALSE)),""),"")</f>
        <v/>
      </c>
      <c r="BQ44" s="69" t="str">
        <f>IFERROR(IF(BQ27,EXP(LN(BQ27)*VLOOKUP(BQ$3,Conditions!$B:$AI,MATCH($B44&amp;"_slope",Conditions!$R$1:$AI$1,0)+16,FALSE)+VLOOKUP(BQ$3,Conditions!$B:$AI,MATCH($B44&amp;"_intercept",Conditions!$R$1:$AI$1,0)+16,FALSE)),""),"")</f>
        <v/>
      </c>
      <c r="BR44" s="69" t="str">
        <f>IFERROR(IF(BR27,EXP(LN(BR27)*VLOOKUP(BR$3,Conditions!$B:$AI,MATCH($B44&amp;"_slope",Conditions!$R$1:$AI$1,0)+16,FALSE)+VLOOKUP(BR$3,Conditions!$B:$AI,MATCH($B44&amp;"_intercept",Conditions!$R$1:$AI$1,0)+16,FALSE)),""),"")</f>
        <v/>
      </c>
      <c r="BS44" s="69" t="str">
        <f>IFERROR(IF(BS27,EXP(LN(BS27)*VLOOKUP(BS$3,Conditions!$B:$AI,MATCH($B44&amp;"_slope",Conditions!$R$1:$AI$1,0)+16,FALSE)+VLOOKUP(BS$3,Conditions!$B:$AI,MATCH($B44&amp;"_intercept",Conditions!$R$1:$AI$1,0)+16,FALSE)),""),"")</f>
        <v/>
      </c>
      <c r="BT44" s="69" t="str">
        <f>IFERROR(IF(BT27,EXP(LN(BT27)*VLOOKUP(BT$3,Conditions!$B:$AI,MATCH($B44&amp;"_slope",Conditions!$R$1:$AI$1,0)+16,FALSE)+VLOOKUP(BT$3,Conditions!$B:$AI,MATCH($B44&amp;"_intercept",Conditions!$R$1:$AI$1,0)+16,FALSE)),""),"")</f>
        <v/>
      </c>
      <c r="BU44" s="69" t="str">
        <f>IFERROR(IF(BU27,EXP(LN(BU27)*VLOOKUP(BU$3,Conditions!$B:$AI,MATCH($B44&amp;"_slope",Conditions!$R$1:$AI$1,0)+16,FALSE)+VLOOKUP(BU$3,Conditions!$B:$AI,MATCH($B44&amp;"_intercept",Conditions!$R$1:$AI$1,0)+16,FALSE)),""),"")</f>
        <v/>
      </c>
      <c r="BV44" s="69" t="str">
        <f>IFERROR(IF(BV27,EXP(LN(BV27)*VLOOKUP(BV$3,Conditions!$B:$AI,MATCH($B44&amp;"_slope",Conditions!$R$1:$AI$1,0)+16,FALSE)+VLOOKUP(BV$3,Conditions!$B:$AI,MATCH($B44&amp;"_intercept",Conditions!$R$1:$AI$1,0)+16,FALSE)),""),"")</f>
        <v/>
      </c>
      <c r="BW44" s="69" t="str">
        <f>IFERROR(IF(BW27,EXP(LN(BW27)*VLOOKUP(BW$3,Conditions!$B:$AI,MATCH($B44&amp;"_slope",Conditions!$R$1:$AI$1,0)+16,FALSE)+VLOOKUP(BW$3,Conditions!$B:$AI,MATCH($B44&amp;"_intercept",Conditions!$R$1:$AI$1,0)+16,FALSE)),""),"")</f>
        <v/>
      </c>
      <c r="BX44" s="69" t="str">
        <f>IFERROR(IF(BX27,EXP(LN(BX27)*VLOOKUP(BX$3,Conditions!$B:$AI,MATCH($B44&amp;"_slope",Conditions!$R$1:$AI$1,0)+16,FALSE)+VLOOKUP(BX$3,Conditions!$B:$AI,MATCH($B44&amp;"_intercept",Conditions!$R$1:$AI$1,0)+16,FALSE)),""),"")</f>
        <v/>
      </c>
      <c r="BY44" s="69" t="str">
        <f>IFERROR(IF(BY27,EXP(LN(BY27)*VLOOKUP(BY$3,Conditions!$B:$AI,MATCH($B44&amp;"_slope",Conditions!$R$1:$AI$1,0)+16,FALSE)+VLOOKUP(BY$3,Conditions!$B:$AI,MATCH($B44&amp;"_intercept",Conditions!$R$1:$AI$1,0)+16,FALSE)),""),"")</f>
        <v/>
      </c>
      <c r="BZ44" s="69" t="str">
        <f>IFERROR(IF(BZ27,EXP(LN(BZ27)*VLOOKUP(BZ$3,Conditions!$B:$AI,MATCH($B44&amp;"_slope",Conditions!$R$1:$AI$1,0)+16,FALSE)+VLOOKUP(BZ$3,Conditions!$B:$AI,MATCH($B44&amp;"_intercept",Conditions!$R$1:$AI$1,0)+16,FALSE)),""),"")</f>
        <v/>
      </c>
      <c r="CB44" s="56" t="s">
        <v>100</v>
      </c>
      <c r="CC44" s="69" t="str">
        <f>IFERROR(IF(CC27,EXP(LN(CC27)*VLOOKUP(CC$3,Conditions!$B:$AI,MATCH($B44&amp;"_slope",Conditions!$R$1:$AI$1,0)+16,FALSE)+VLOOKUP(CC$3,Conditions!$B:$AI,MATCH($B44&amp;"_intercept",Conditions!$R$1:$AI$1,0)+16,FALSE)),""),"")</f>
        <v/>
      </c>
      <c r="CD44" s="69" t="str">
        <f>IFERROR(IF(CD27,CD27*VLOOKUP(CD$3,Conditions!$B:$AI,MATCH($B44&amp;"_slope",Conditions!$R$1:$AI$1,0)+16,FALSE)+VLOOKUP(CD$3,Conditions!$B:$AI,MATCH($B44&amp;"_intercept",Conditions!$R$1:$AI$1,0)+16,FALSE),""),"")</f>
        <v/>
      </c>
      <c r="CE44" s="69" t="str">
        <f>IFERROR(IF(CE27,CE27*VLOOKUP(CE$3,Conditions!$B:$AI,MATCH($B44&amp;"_slope",Conditions!$R$1:$AI$1,0)+16,FALSE)+VLOOKUP(CE$3,Conditions!$B:$AI,MATCH($B44&amp;"_intercept",Conditions!$R$1:$AI$1,0)+16,FALSE),""),"")</f>
        <v/>
      </c>
      <c r="CF44" s="69" t="str">
        <f>IFERROR(IF(CF27,CF27*VLOOKUP(CF$3,Conditions!$B:$AI,MATCH($B44&amp;"_slope",Conditions!$R$1:$AI$1,0)+16,FALSE)+VLOOKUP(CF$3,Conditions!$B:$AI,MATCH($B44&amp;"_intercept",Conditions!$R$1:$AI$1,0)+16,FALSE),""),"")</f>
        <v/>
      </c>
      <c r="CG44" s="69" t="str">
        <f>IFERROR(IF(CG27,CG27*VLOOKUP(CG$3,Conditions!$B:$AI,MATCH($B44&amp;"_slope",Conditions!$R$1:$AI$1,0)+16,FALSE)+VLOOKUP(CG$3,Conditions!$B:$AI,MATCH($B44&amp;"_intercept",Conditions!$R$1:$AI$1,0)+16,FALSE),""),"")</f>
        <v/>
      </c>
      <c r="CH44" s="69" t="str">
        <f>IFERROR(IF(CH27,CH27*VLOOKUP(CH$3,Conditions!$B:$AI,MATCH($B44&amp;"_slope",Conditions!$R$1:$AI$1,0)+16,FALSE)+VLOOKUP(CH$3,Conditions!$B:$AI,MATCH($B44&amp;"_intercept",Conditions!$R$1:$AI$1,0)+16,FALSE),""),"")</f>
        <v/>
      </c>
      <c r="CI44" s="69" t="str">
        <f>IFERROR(IF(CI27,CI27*VLOOKUP(CI$3,Conditions!$B:$AI,MATCH($B44&amp;"_slope",Conditions!$R$1:$AI$1,0)+16,FALSE)+VLOOKUP(CI$3,Conditions!$B:$AI,MATCH($B44&amp;"_intercept",Conditions!$R$1:$AI$1,0)+16,FALSE),""),"")</f>
        <v/>
      </c>
      <c r="CJ44" s="69" t="str">
        <f>IFERROR(IF(CJ27,CJ27*VLOOKUP(CJ$3,Conditions!$B:$AI,MATCH($B44&amp;"_slope",Conditions!$R$1:$AI$1,0)+16,FALSE)+VLOOKUP(CJ$3,Conditions!$B:$AI,MATCH($B44&amp;"_intercept",Conditions!$R$1:$AI$1,0)+16,FALSE),""),"")</f>
        <v/>
      </c>
      <c r="CK44" s="69" t="str">
        <f>IFERROR(IF(CK27,CK27*VLOOKUP(CK$3,Conditions!$B:$AI,MATCH($B44&amp;"_slope",Conditions!$R$1:$AI$1,0)+16,FALSE)+VLOOKUP(CK$3,Conditions!$B:$AI,MATCH($B44&amp;"_intercept",Conditions!$R$1:$AI$1,0)+16,FALSE),""),"")</f>
        <v/>
      </c>
      <c r="CL44" s="69" t="str">
        <f>IFERROR(IF(CL27,CL27*VLOOKUP(CL$3,Conditions!$B:$AI,MATCH($B44&amp;"_slope",Conditions!$R$1:$AI$1,0)+16,FALSE)+VLOOKUP(CL$3,Conditions!$B:$AI,MATCH($B44&amp;"_intercept",Conditions!$R$1:$AI$1,0)+16,FALSE),""),"")</f>
        <v/>
      </c>
      <c r="CM44" s="69" t="str">
        <f>IFERROR(IF(CM27,CM27*VLOOKUP(CM$3,Conditions!$B:$AI,MATCH($B44&amp;"_slope",Conditions!$R$1:$AI$1,0)+16,FALSE)+VLOOKUP(CM$3,Conditions!$B:$AI,MATCH($B44&amp;"_intercept",Conditions!$R$1:$AI$1,0)+16,FALSE),""),"")</f>
        <v/>
      </c>
      <c r="CN44" s="69" t="str">
        <f>IFERROR(IF(CN27,CN27*VLOOKUP(CN$3,Conditions!$B:$AI,MATCH($B44&amp;"_slope",Conditions!$R$1:$AI$1,0)+16,FALSE)+VLOOKUP(CN$3,Conditions!$B:$AI,MATCH($B44&amp;"_intercept",Conditions!$R$1:$AI$1,0)+16,FALSE),""),"")</f>
        <v/>
      </c>
      <c r="CO44" s="69" t="str">
        <f>IFERROR(IF(CO27,CO27*VLOOKUP(CO$3,Conditions!$B:$AI,MATCH($B44&amp;"_slope",Conditions!$R$1:$AI$1,0)+16,FALSE)+VLOOKUP(CO$3,Conditions!$B:$AI,MATCH($B44&amp;"_intercept",Conditions!$R$1:$AI$1,0)+16,FALSE),""),"")</f>
        <v/>
      </c>
      <c r="CP44" s="69" t="str">
        <f>IFERROR(IF(CP27,CP27*VLOOKUP(CP$3,Conditions!$B:$AI,MATCH($B44&amp;"_slope",Conditions!$R$1:$AI$1,0)+16,FALSE)+VLOOKUP(CP$3,Conditions!$B:$AI,MATCH($B44&amp;"_intercept",Conditions!$R$1:$AI$1,0)+16,FALSE),""),"")</f>
        <v/>
      </c>
      <c r="CQ44" s="69" t="str">
        <f>IFERROR(IF(CQ27,CQ27*VLOOKUP(CQ$3,Conditions!$B:$AI,MATCH($B44&amp;"_slope",Conditions!$R$1:$AI$1,0)+16,FALSE)+VLOOKUP(CQ$3,Conditions!$B:$AI,MATCH($B44&amp;"_intercept",Conditions!$R$1:$AI$1,0)+16,FALSE),""),"")</f>
        <v/>
      </c>
      <c r="CR44" s="69"/>
      <c r="CS44" s="69"/>
      <c r="CT44" s="69"/>
      <c r="CU44" s="69"/>
    </row>
    <row r="45" spans="1:99" s="73" customFormat="1" x14ac:dyDescent="0.2">
      <c r="A45" s="71"/>
      <c r="B45" s="49" t="s">
        <v>80</v>
      </c>
      <c r="C45" s="78">
        <v>3</v>
      </c>
      <c r="D45" s="69">
        <f>IFERROR(IF(D28,EXP(LN(D28)*VLOOKUP(D$3,Conditions!$B:$AI,MATCH($B45&amp;"_slope",Conditions!$R$1:$AI$1,0)+16,FALSE)+VLOOKUP(D$3,Conditions!$B:$AI,MATCH($B45&amp;"_intercept",Conditions!$R$1:$AI$1,0)+16,FALSE)),""),"")</f>
        <v>0.29871759304283863</v>
      </c>
      <c r="E45" s="69">
        <f>IFERROR(IF(E28,EXP(LN(E28)*VLOOKUP(E$3,Conditions!$B:$AI,MATCH($B45&amp;"_slope",Conditions!$R$1:$AI$1,0)+16,FALSE)+VLOOKUP(E$3,Conditions!$B:$AI,MATCH($B45&amp;"_intercept",Conditions!$R$1:$AI$1,0)+16,FALSE)),""),"")</f>
        <v>0.29894556602813777</v>
      </c>
      <c r="F45" s="69">
        <f>IFERROR(IF(F28,EXP(LN(F28)*VLOOKUP(F$3,Conditions!$B:$AI,MATCH($B45&amp;"_slope",Conditions!$R$1:$AI$1,0)+16,FALSE)+VLOOKUP(F$3,Conditions!$B:$AI,MATCH($B45&amp;"_intercept",Conditions!$R$1:$AI$1,0)+16,FALSE)),""),"")</f>
        <v>0.29883800730091975</v>
      </c>
      <c r="G45" s="69">
        <f>IFERROR(IF(G28,EXP(LN(G28)*VLOOKUP(G$3,Conditions!$B:$AI,MATCH($B45&amp;"_slope",Conditions!$R$1:$AI$1,0)+16,FALSE)+VLOOKUP(G$3,Conditions!$B:$AI,MATCH($B45&amp;"_intercept",Conditions!$R$1:$AI$1,0)+16,FALSE)),""),"")</f>
        <v>0.2949722112672068</v>
      </c>
      <c r="H45" s="69">
        <f>IFERROR(IF(H28,EXP(LN(H28)*VLOOKUP(H$3,Conditions!$B:$AI,MATCH($B45&amp;"_slope",Conditions!$R$1:$AI$1,0)+16,FALSE)+VLOOKUP(H$3,Conditions!$B:$AI,MATCH($B45&amp;"_intercept",Conditions!$R$1:$AI$1,0)+16,FALSE)),""),"")</f>
        <v>0.29799606459883082</v>
      </c>
      <c r="I45" s="69">
        <f>IFERROR(IF(I28,EXP(LN(I28)*VLOOKUP(I$3,Conditions!$B:$AI,MATCH($B45&amp;"_slope",Conditions!$R$1:$AI$1,0)+16,FALSE)+VLOOKUP(I$3,Conditions!$B:$AI,MATCH($B45&amp;"_intercept",Conditions!$R$1:$AI$1,0)+16,FALSE)),""),"")</f>
        <v>0.29657301367390082</v>
      </c>
      <c r="J45" s="69">
        <f>IFERROR(IF(J28,EXP(LN(J28)*VLOOKUP(J$3,Conditions!$B:$AI,MATCH($B45&amp;"_slope",Conditions!$R$1:$AI$1,0)+16,FALSE)+VLOOKUP(J$3,Conditions!$B:$AI,MATCH($B45&amp;"_intercept",Conditions!$R$1:$AI$1,0)+16,FALSE)),""),"")</f>
        <v>0.29679397390268852</v>
      </c>
      <c r="K45" s="69">
        <f>IFERROR(IF(K28,EXP(LN(K28)*VLOOKUP(K$3,Conditions!$B:$AI,MATCH($B45&amp;"_slope",Conditions!$R$1:$AI$1,0)+16,FALSE)+VLOOKUP(K$3,Conditions!$B:$AI,MATCH($B45&amp;"_intercept",Conditions!$R$1:$AI$1,0)+16,FALSE)),""),"")</f>
        <v>0.29650635156012645</v>
      </c>
      <c r="L45" s="69">
        <f>IFERROR(IF(L28,EXP(LN(L28)*VLOOKUP(L$3,Conditions!$B:$AI,MATCH($B45&amp;"_slope",Conditions!$R$1:$AI$1,0)+16,FALSE)+VLOOKUP(L$3,Conditions!$B:$AI,MATCH($B45&amp;"_intercept",Conditions!$R$1:$AI$1,0)+16,FALSE)),""),"")</f>
        <v>0.29683288630109261</v>
      </c>
      <c r="M45" s="69">
        <f>IFERROR(IF(M28,EXP(LN(M28)*VLOOKUP(M$3,Conditions!$B:$AI,MATCH($B45&amp;"_slope",Conditions!$R$1:$AI$1,0)+16,FALSE)+VLOOKUP(M$3,Conditions!$B:$AI,MATCH($B45&amp;"_intercept",Conditions!$R$1:$AI$1,0)+16,FALSE)),""),"")</f>
        <v>0.29648503304005813</v>
      </c>
      <c r="N45" s="69">
        <f>IFERROR(IF(N28,EXP(LN(N28)*VLOOKUP(N$3,Conditions!$B:$AI,MATCH($B45&amp;"_slope",Conditions!$R$1:$AI$1,0)+16,FALSE)+VLOOKUP(N$3,Conditions!$B:$AI,MATCH($B45&amp;"_intercept",Conditions!$R$1:$AI$1,0)+16,FALSE)),""),"")</f>
        <v>0.29600686626787426</v>
      </c>
      <c r="O45" s="69">
        <f>IFERROR(IF(O28,EXP(LN(O28)*VLOOKUP(O$3,Conditions!$B:$AI,MATCH($B45&amp;"_slope",Conditions!$R$1:$AI$1,0)+16,FALSE)+VLOOKUP(O$3,Conditions!$B:$AI,MATCH($B45&amp;"_intercept",Conditions!$R$1:$AI$1,0)+16,FALSE)),""),"")</f>
        <v>0.2967131028634743</v>
      </c>
      <c r="P45" s="69">
        <f>IFERROR(IF(P28,EXP(LN(P28)*VLOOKUP(P$3,Conditions!$B:$AI,MATCH($B45&amp;"_slope",Conditions!$R$1:$AI$1,0)+16,FALSE)+VLOOKUP(P$3,Conditions!$B:$AI,MATCH($B45&amp;"_intercept",Conditions!$R$1:$AI$1,0)+16,FALSE)),""),"")</f>
        <v>0.29751126911910253</v>
      </c>
      <c r="Q45" s="69">
        <f>IFERROR(IF(Q28,EXP(LN(Q28)*VLOOKUP(Q$3,Conditions!$B:$AI,MATCH($B45&amp;"_slope",Conditions!$R$1:$AI$1,0)+16,FALSE)+VLOOKUP(Q$3,Conditions!$B:$AI,MATCH($B45&amp;"_intercept",Conditions!$R$1:$AI$1,0)+16,FALSE)),""),"")</f>
        <v>0.29759855590425305</v>
      </c>
      <c r="R45" s="69">
        <f>IFERROR(IF(R28,EXP(LN(R28)*VLOOKUP(R$3,Conditions!$B:$AI,MATCH($B45&amp;"_slope",Conditions!$R$1:$AI$1,0)+16,FALSE)+VLOOKUP(R$3,Conditions!$B:$AI,MATCH($B45&amp;"_intercept",Conditions!$R$1:$AI$1,0)+16,FALSE)),""),"")</f>
        <v>0.29722470114085964</v>
      </c>
      <c r="S45" s="69">
        <f>IFERROR(IF(S28,EXP(LN(S28)*VLOOKUP(S$3,Conditions!$B:$AI,MATCH($B45&amp;"_slope",Conditions!$R$1:$AI$1,0)+16,FALSE)+VLOOKUP(S$3,Conditions!$B:$AI,MATCH($B45&amp;"_intercept",Conditions!$R$1:$AI$1,0)+16,FALSE)),""),"")</f>
        <v>0.24405040113394419</v>
      </c>
      <c r="T45" s="69">
        <f>IFERROR(IF(T28,EXP(LN(T28)*VLOOKUP(T$3,Conditions!$B:$AI,MATCH($B45&amp;"_slope",Conditions!$R$1:$AI$1,0)+16,FALSE)+VLOOKUP(T$3,Conditions!$B:$AI,MATCH($B45&amp;"_intercept",Conditions!$R$1:$AI$1,0)+16,FALSE)),""),"")</f>
        <v>0.24383347870585115</v>
      </c>
      <c r="U45" s="69">
        <f>IFERROR(IF(U28,EXP(LN(U28)*VLOOKUP(U$3,Conditions!$B:$AI,MATCH($B45&amp;"_slope",Conditions!$R$1:$AI$1,0)+16,FALSE)+VLOOKUP(U$3,Conditions!$B:$AI,MATCH($B45&amp;"_intercept",Conditions!$R$1:$AI$1,0)+16,FALSE)),""),"")</f>
        <v>0.24466586766382656</v>
      </c>
      <c r="V45" s="69">
        <f>IFERROR(IF(V28,EXP(LN(V28)*VLOOKUP(V$3,Conditions!$B:$AI,MATCH($B45&amp;"_slope",Conditions!$R$1:$AI$1,0)+16,FALSE)+VLOOKUP(V$3,Conditions!$B:$AI,MATCH($B45&amp;"_intercept",Conditions!$R$1:$AI$1,0)+16,FALSE)),""),"")</f>
        <v>0.24425568044151422</v>
      </c>
      <c r="W45" s="69" t="str">
        <f>IFERROR(IF(W28,EXP(LN(W28)*VLOOKUP(W$3,Conditions!$B:$AI,MATCH($B45&amp;"_slope",Conditions!$R$1:$AI$1,0)+16,FALSE)+VLOOKUP(W$3,Conditions!$B:$AI,MATCH($B45&amp;"_intercept",Conditions!$R$1:$AI$1,0)+16,FALSE)),""),"")</f>
        <v/>
      </c>
      <c r="X45" s="69">
        <f>IFERROR(IF(X28,EXP(LN(X28)*VLOOKUP(X$3,Conditions!$B:$AI,MATCH($B45&amp;"_slope",Conditions!$R$1:$AI$1,0)+16,FALSE)+VLOOKUP(X$3,Conditions!$B:$AI,MATCH($B45&amp;"_intercept",Conditions!$R$1:$AI$1,0)+16,FALSE)),""),"")</f>
        <v>0.26158645844817113</v>
      </c>
      <c r="Y45" s="69">
        <f>IFERROR(IF(Y28,EXP(LN(Y28)*VLOOKUP(Y$3,Conditions!$B:$AI,MATCH($B45&amp;"_slope",Conditions!$R$1:$AI$1,0)+16,FALSE)+VLOOKUP(Y$3,Conditions!$B:$AI,MATCH($B45&amp;"_intercept",Conditions!$R$1:$AI$1,0)+16,FALSE)),""),"")</f>
        <v>0.26165018731158174</v>
      </c>
      <c r="Z45" s="69">
        <f>IFERROR(IF(Z28,EXP(LN(Z28)*VLOOKUP(Z$3,Conditions!$B:$AI,MATCH($B45&amp;"_slope",Conditions!$R$1:$AI$1,0)+16,FALSE)+VLOOKUP(Z$3,Conditions!$B:$AI,MATCH($B45&amp;"_intercept",Conditions!$R$1:$AI$1,0)+16,FALSE)),""),"")</f>
        <v>0.2615994087696682</v>
      </c>
      <c r="AA45" s="69">
        <f>IFERROR(IF(AA28,EXP(LN(AA28)*VLOOKUP(AA$3,Conditions!$B:$AI,MATCH($B45&amp;"_slope",Conditions!$R$1:$AI$1,0)+16,FALSE)+VLOOKUP(AA$3,Conditions!$B:$AI,MATCH($B45&amp;"_intercept",Conditions!$R$1:$AI$1,0)+16,FALSE)),""),"")</f>
        <v>0.26157896087702448</v>
      </c>
      <c r="AB45" s="69">
        <f>IFERROR(IF(AB28,EXP(LN(AB28)*VLOOKUP(AB$3,Conditions!$B:$AI,MATCH($B45&amp;"_slope",Conditions!$R$1:$AI$1,0)+16,FALSE)+VLOOKUP(AB$3,Conditions!$B:$AI,MATCH($B45&amp;"_intercept",Conditions!$R$1:$AI$1,0)+16,FALSE)),""),"")</f>
        <v>0.26181683243109566</v>
      </c>
      <c r="AC45" s="69">
        <f>IFERROR(IF(AC28,EXP(LN(AC28)*VLOOKUP(AC$3,Conditions!$B:$AI,MATCH($B45&amp;"_slope",Conditions!$R$1:$AI$1,0)+16,FALSE)+VLOOKUP(AC$3,Conditions!$B:$AI,MATCH($B45&amp;"_intercept",Conditions!$R$1:$AI$1,0)+16,FALSE)),""),"")</f>
        <v>0.25545787403952586</v>
      </c>
      <c r="AD45" s="69">
        <f>IFERROR(IF(AD28,EXP(LN(AD28)*VLOOKUP(AD$3,Conditions!$B:$AI,MATCH($B45&amp;"_slope",Conditions!$R$1:$AI$1,0)+16,FALSE)+VLOOKUP(AD$3,Conditions!$B:$AI,MATCH($B45&amp;"_intercept",Conditions!$R$1:$AI$1,0)+16,FALSE)),""),"")</f>
        <v>0.25500636936086907</v>
      </c>
      <c r="AE45" s="69">
        <f>IFERROR(IF(AE28,EXP(LN(AE28)*VLOOKUP(AE$3,Conditions!$B:$AI,MATCH($B45&amp;"_slope",Conditions!$R$1:$AI$1,0)+16,FALSE)+VLOOKUP(AE$3,Conditions!$B:$AI,MATCH($B45&amp;"_intercept",Conditions!$R$1:$AI$1,0)+16,FALSE)),""),"")</f>
        <v>0.25502752932082007</v>
      </c>
      <c r="AF45" s="69">
        <f>IFERROR(IF(AF28,EXP(LN(AF28)*VLOOKUP(AF$3,Conditions!$B:$AI,MATCH($B45&amp;"_slope",Conditions!$R$1:$AI$1,0)+16,FALSE)+VLOOKUP(AF$3,Conditions!$B:$AI,MATCH($B45&amp;"_intercept",Conditions!$R$1:$AI$1,0)+16,FALSE)),""),"")</f>
        <v>0.25592673582551201</v>
      </c>
      <c r="AG45" s="69">
        <f>IFERROR(IF(AG28,EXP(LN(AG28)*VLOOKUP(AG$3,Conditions!$B:$AI,MATCH($B45&amp;"_slope",Conditions!$R$1:$AI$1,0)+16,FALSE)+VLOOKUP(AG$3,Conditions!$B:$AI,MATCH($B45&amp;"_intercept",Conditions!$R$1:$AI$1,0)+16,FALSE)),""),"")</f>
        <v>0.25577659615662263</v>
      </c>
      <c r="AH45" s="69">
        <f>IFERROR(IF(AH28,EXP(LN(AH28)*VLOOKUP(AH$3,Conditions!$B:$AI,MATCH($B45&amp;"_slope",Conditions!$R$1:$AI$1,0)+16,FALSE)+VLOOKUP(AH$3,Conditions!$B:$AI,MATCH($B45&amp;"_intercept",Conditions!$R$1:$AI$1,0)+16,FALSE)),""),"")</f>
        <v>0.27222295224903453</v>
      </c>
      <c r="AI45" s="69">
        <f>IFERROR(IF(AI28,EXP(LN(AI28)*VLOOKUP(AI$3,Conditions!$B:$AI,MATCH($B45&amp;"_slope",Conditions!$R$1:$AI$1,0)+16,FALSE)+VLOOKUP(AI$3,Conditions!$B:$AI,MATCH($B45&amp;"_intercept",Conditions!$R$1:$AI$1,0)+16,FALSE)),""),"")</f>
        <v>0.27217228750918815</v>
      </c>
      <c r="AJ45" s="69">
        <f>IFERROR(IF(AJ28,EXP(LN(AJ28)*VLOOKUP(AJ$3,Conditions!$B:$AI,MATCH($B45&amp;"_slope",Conditions!$R$1:$AI$1,0)+16,FALSE)+VLOOKUP(AJ$3,Conditions!$B:$AI,MATCH($B45&amp;"_intercept",Conditions!$R$1:$AI$1,0)+16,FALSE)),""),"")</f>
        <v>0.27219336954635387</v>
      </c>
      <c r="AK45" s="69">
        <f>IFERROR(IF(AK28,EXP(LN(AK28)*VLOOKUP(AK$3,Conditions!$B:$AI,MATCH($B45&amp;"_slope",Conditions!$R$1:$AI$1,0)+16,FALSE)+VLOOKUP(AK$3,Conditions!$B:$AI,MATCH($B45&amp;"_intercept",Conditions!$R$1:$AI$1,0)+16,FALSE)),""),"")</f>
        <v>0.27218146840770852</v>
      </c>
      <c r="AL45" s="69">
        <f>IFERROR(IF(AL28,EXP(LN(AL28)*VLOOKUP(AL$3,Conditions!$B:$AI,MATCH($B45&amp;"_slope",Conditions!$R$1:$AI$1,0)+16,FALSE)+VLOOKUP(AL$3,Conditions!$B:$AI,MATCH($B45&amp;"_intercept",Conditions!$R$1:$AI$1,0)+16,FALSE)),""),"")</f>
        <v>0.27194752003986594</v>
      </c>
      <c r="AM45" s="69">
        <f>IFERROR(IF(AM28,EXP(LN(AM28)*VLOOKUP(AM$3,Conditions!$B:$AI,MATCH($B45&amp;"_slope",Conditions!$R$1:$AI$1,0)+16,FALSE)+VLOOKUP(AM$3,Conditions!$B:$AI,MATCH($B45&amp;"_intercept",Conditions!$R$1:$AI$1,0)+16,FALSE)),""),"")</f>
        <v>0.28467967964181579</v>
      </c>
      <c r="AN45" s="69">
        <f>IFERROR(IF(AN28,EXP(LN(AN28)*VLOOKUP(AN$3,Conditions!$B:$AI,MATCH($B45&amp;"_slope",Conditions!$R$1:$AI$1,0)+16,FALSE)+VLOOKUP(AN$3,Conditions!$B:$AI,MATCH($B45&amp;"_intercept",Conditions!$R$1:$AI$1,0)+16,FALSE)),""),"")</f>
        <v>0.28470138644168247</v>
      </c>
      <c r="AO45" s="69">
        <f>IFERROR(IF(AO28,EXP(LN(AO28)*VLOOKUP(AO$3,Conditions!$B:$AI,MATCH($B45&amp;"_slope",Conditions!$R$1:$AI$1,0)+16,FALSE)+VLOOKUP(AO$3,Conditions!$B:$AI,MATCH($B45&amp;"_intercept",Conditions!$R$1:$AI$1,0)+16,FALSE)),""),"")</f>
        <v>0.28470816979741914</v>
      </c>
      <c r="AP45" s="69">
        <f>IFERROR(IF(AP28,EXP(LN(AP28)*VLOOKUP(AP$3,Conditions!$B:$AI,MATCH($B45&amp;"_slope",Conditions!$R$1:$AI$1,0)+16,FALSE)+VLOOKUP(AP$3,Conditions!$B:$AI,MATCH($B45&amp;"_intercept",Conditions!$R$1:$AI$1,0)+16,FALSE)),""),"")</f>
        <v>0.28486113203936231</v>
      </c>
      <c r="AQ45" s="69">
        <f>IFERROR(IF(AQ28,EXP(LN(AQ28)*VLOOKUP(AQ$3,Conditions!$B:$AI,MATCH($B45&amp;"_slope",Conditions!$R$1:$AI$1,0)+16,FALSE)+VLOOKUP(AQ$3,Conditions!$B:$AI,MATCH($B45&amp;"_intercept",Conditions!$R$1:$AI$1,0)+16,FALSE)),""),"")</f>
        <v>0.28445480524515959</v>
      </c>
      <c r="AR45" s="69">
        <f>IFERROR(IF(AR28,EXP(LN(AR28)*VLOOKUP(AR$3,Conditions!$B:$AI,MATCH($B45&amp;"_slope",Conditions!$R$1:$AI$1,0)+16,FALSE)+VLOOKUP(AR$3,Conditions!$B:$AI,MATCH($B45&amp;"_intercept",Conditions!$R$1:$AI$1,0)+16,FALSE)),""),"")</f>
        <v>9.0783552986220373E-2</v>
      </c>
      <c r="AS45" s="69">
        <f>IFERROR(IF(AS28,EXP(LN(AS28)*VLOOKUP(AS$3,Conditions!$B:$AI,MATCH($B45&amp;"_slope",Conditions!$R$1:$AI$1,0)+16,FALSE)+VLOOKUP(AS$3,Conditions!$B:$AI,MATCH($B45&amp;"_intercept",Conditions!$R$1:$AI$1,0)+16,FALSE)),""),"")</f>
        <v>8.6065949085428889E-2</v>
      </c>
      <c r="AT45" s="69">
        <f>IFERROR(IF(AT28,EXP(LN(AT28)*VLOOKUP(AT$3,Conditions!$B:$AI,MATCH($B45&amp;"_slope",Conditions!$R$1:$AI$1,0)+16,FALSE)+VLOOKUP(AT$3,Conditions!$B:$AI,MATCH($B45&amp;"_intercept",Conditions!$R$1:$AI$1,0)+16,FALSE)),""),"")</f>
        <v>8.5981743771916752E-2</v>
      </c>
      <c r="AU45" s="69">
        <f>IFERROR(IF(AU28,EXP(LN(AU28)*VLOOKUP(AU$3,Conditions!$B:$AI,MATCH($B45&amp;"_slope",Conditions!$R$1:$AI$1,0)+16,FALSE)+VLOOKUP(AU$3,Conditions!$B:$AI,MATCH($B45&amp;"_intercept",Conditions!$R$1:$AI$1,0)+16,FALSE)),""),"")</f>
        <v>8.6065949085428889E-2</v>
      </c>
      <c r="AV45" s="69">
        <f>IFERROR(IF(AV28,EXP(LN(AV28)*VLOOKUP(AV$3,Conditions!$B:$AI,MATCH($B45&amp;"_slope",Conditions!$R$1:$AI$1,0)+16,FALSE)+VLOOKUP(AV$3,Conditions!$B:$AI,MATCH($B45&amp;"_intercept",Conditions!$R$1:$AI$1,0)+16,FALSE)),""),"")</f>
        <v>8.5981743771916752E-2</v>
      </c>
      <c r="AW45" s="69">
        <f>IFERROR(IF(AW28,EXP(LN(AW28)*VLOOKUP(AW$3,Conditions!$B:$AI,MATCH($B45&amp;"_slope",Conditions!$R$1:$AI$1,0)+16,FALSE)+VLOOKUP(AW$3,Conditions!$B:$AI,MATCH($B45&amp;"_intercept",Conditions!$R$1:$AI$1,0)+16,FALSE)),""),"")</f>
        <v>7.8949653467538419E-2</v>
      </c>
      <c r="AX45" s="69">
        <f>IFERROR(IF(AX28,EXP(LN(AX28)*VLOOKUP(AX$3,Conditions!$B:$AI,MATCH($B45&amp;"_slope",Conditions!$R$1:$AI$1,0)+16,FALSE)+VLOOKUP(AX$3,Conditions!$B:$AI,MATCH($B45&amp;"_intercept",Conditions!$R$1:$AI$1,0)+16,FALSE)),""),"")</f>
        <v>7.8950747633655297E-2</v>
      </c>
      <c r="AY45" s="69">
        <f>IFERROR(IF(AY28,EXP(LN(AY28)*VLOOKUP(AY$3,Conditions!$B:$AI,MATCH($B45&amp;"_slope",Conditions!$R$1:$AI$1,0)+16,FALSE)+VLOOKUP(AY$3,Conditions!$B:$AI,MATCH($B45&amp;"_intercept",Conditions!$R$1:$AI$1,0)+16,FALSE)),""),"")</f>
        <v>7.8879989789632773E-2</v>
      </c>
      <c r="AZ45" s="69">
        <f>IFERROR(IF(AZ28,EXP(LN(AZ28)*VLOOKUP(AZ$3,Conditions!$B:$AI,MATCH($B45&amp;"_slope",Conditions!$R$1:$AI$1,0)+16,FALSE)+VLOOKUP(AZ$3,Conditions!$B:$AI,MATCH($B45&amp;"_intercept",Conditions!$R$1:$AI$1,0)+16,FALSE)),""),"")</f>
        <v>7.8884366667756736E-2</v>
      </c>
      <c r="BA45" s="69">
        <f>IFERROR(IF(BA28,EXP(LN(BA28)*VLOOKUP(BA$3,Conditions!$B:$AI,MATCH($B45&amp;"_slope",Conditions!$R$1:$AI$1,0)+16,FALSE)+VLOOKUP(BA$3,Conditions!$B:$AI,MATCH($B45&amp;"_intercept",Conditions!$R$1:$AI$1,0)+16,FALSE)),""),"")</f>
        <v>7.8886919840310737E-2</v>
      </c>
      <c r="BB45" s="69">
        <f>IFERROR(IF(BB28,EXP(LN(BB28)*VLOOKUP(BB$3,Conditions!$B:$AI,MATCH($B45&amp;"_slope",Conditions!$R$1:$AI$1,0)+16,FALSE)+VLOOKUP(BB$3,Conditions!$B:$AI,MATCH($B45&amp;"_intercept",Conditions!$R$1:$AI$1,0)+16,FALSE)),""),"")</f>
        <v>7.2475716656509412E-2</v>
      </c>
      <c r="BC45" s="69">
        <f>IFERROR(IF(BC28,EXP(LN(BC28)*VLOOKUP(BC$3,Conditions!$B:$AI,MATCH($B45&amp;"_slope",Conditions!$R$1:$AI$1,0)+16,FALSE)+VLOOKUP(BC$3,Conditions!$B:$AI,MATCH($B45&amp;"_intercept",Conditions!$R$1:$AI$1,0)+16,FALSE)),""),"")</f>
        <v>7.2670676488596916E-2</v>
      </c>
      <c r="BD45" s="69">
        <f>IFERROR(IF(BD28,EXP(LN(BD28)*VLOOKUP(BD$3,Conditions!$B:$AI,MATCH($B45&amp;"_slope",Conditions!$R$1:$AI$1,0)+16,FALSE)+VLOOKUP(BD$3,Conditions!$B:$AI,MATCH($B45&amp;"_intercept",Conditions!$R$1:$AI$1,0)+16,FALSE)),""),"")</f>
        <v>7.2514197920831303E-2</v>
      </c>
      <c r="BE45" s="69">
        <f>IFERROR(IF(BE28,EXP(LN(BE28)*VLOOKUP(BE$3,Conditions!$B:$AI,MATCH($B45&amp;"_slope",Conditions!$R$1:$AI$1,0)+16,FALSE)+VLOOKUP(BE$3,Conditions!$B:$AI,MATCH($B45&amp;"_intercept",Conditions!$R$1:$AI$1,0)+16,FALSE)),""),"")</f>
        <v>7.2589324675862321E-2</v>
      </c>
      <c r="BF45" s="69">
        <f>IFERROR(IF(BF28,EXP(LN(BF28)*VLOOKUP(BF$3,Conditions!$B:$AI,MATCH($B45&amp;"_slope",Conditions!$R$1:$AI$1,0)+16,FALSE)+VLOOKUP(BF$3,Conditions!$B:$AI,MATCH($B45&amp;"_intercept",Conditions!$R$1:$AI$1,0)+16,FALSE)),""),"")</f>
        <v>7.2483046510335658E-2</v>
      </c>
      <c r="BG45" s="69">
        <f>IFERROR(IF(BG28,EXP(LN(BG28)*VLOOKUP(BG$3,Conditions!$B:$AI,MATCH($B45&amp;"_slope",Conditions!$R$1:$AI$1,0)+16,FALSE)+VLOOKUP(BG$3,Conditions!$B:$AI,MATCH($B45&amp;"_intercept",Conditions!$R$1:$AI$1,0)+16,FALSE)),""),"")</f>
        <v>7.068119466208643E-2</v>
      </c>
      <c r="BH45" s="69">
        <f>IFERROR(IF(BH28,EXP(LN(BH28)*VLOOKUP(BH$3,Conditions!$B:$AI,MATCH($B45&amp;"_slope",Conditions!$R$1:$AI$1,0)+16,FALSE)+VLOOKUP(BH$3,Conditions!$B:$AI,MATCH($B45&amp;"_intercept",Conditions!$R$1:$AI$1,0)+16,FALSE)),""),"")</f>
        <v>7.0620268766889621E-2</v>
      </c>
      <c r="BI45" s="69">
        <f>IFERROR(IF(BI28,EXP(LN(BI28)*VLOOKUP(BI$3,Conditions!$B:$AI,MATCH($B45&amp;"_slope",Conditions!$R$1:$AI$1,0)+16,FALSE)+VLOOKUP(BI$3,Conditions!$B:$AI,MATCH($B45&amp;"_intercept",Conditions!$R$1:$AI$1,0)+16,FALSE)),""),"")</f>
        <v>7.0655136360225856E-2</v>
      </c>
      <c r="BJ45" s="69">
        <f>IFERROR(IF(BJ28,EXP(LN(BJ28)*VLOOKUP(BJ$3,Conditions!$B:$AI,MATCH($B45&amp;"_slope",Conditions!$R$1:$AI$1,0)+16,FALSE)+VLOOKUP(BJ$3,Conditions!$B:$AI,MATCH($B45&amp;"_intercept",Conditions!$R$1:$AI$1,0)+16,FALSE)),""),"")</f>
        <v>7.0661742741769507E-2</v>
      </c>
      <c r="BK45" s="69">
        <f>IFERROR(IF(BK28,EXP(LN(BK28)*VLOOKUP(BK$3,Conditions!$B:$AI,MATCH($B45&amp;"_slope",Conditions!$R$1:$AI$1,0)+16,FALSE)+VLOOKUP(BK$3,Conditions!$B:$AI,MATCH($B45&amp;"_intercept",Conditions!$R$1:$AI$1,0)+16,FALSE)),""),"")</f>
        <v>7.0787257349091498E-2</v>
      </c>
      <c r="BL45" s="69">
        <f>IFERROR(IF(BL28,EXP(LN(BL28)*VLOOKUP(BL$3,Conditions!$B:$AI,MATCH($B45&amp;"_slope",Conditions!$R$1:$AI$1,0)+16,FALSE)+VLOOKUP(BL$3,Conditions!$B:$AI,MATCH($B45&amp;"_intercept",Conditions!$R$1:$AI$1,0)+16,FALSE)),""),"")</f>
        <v>8.6957804288420121E-2</v>
      </c>
      <c r="BM45" s="69">
        <f>IFERROR(IF(BM28,EXP(LN(BM28)*VLOOKUP(BM$3,Conditions!$B:$AI,MATCH($B45&amp;"_slope",Conditions!$R$1:$AI$1,0)+16,FALSE)+VLOOKUP(BM$3,Conditions!$B:$AI,MATCH($B45&amp;"_intercept",Conditions!$R$1:$AI$1,0)+16,FALSE)),""),"")</f>
        <v>8.6954176963762495E-2</v>
      </c>
      <c r="BN45" s="69">
        <f>IFERROR(IF(BN28,EXP(LN(BN28)*VLOOKUP(BN$3,Conditions!$B:$AI,MATCH($B45&amp;"_slope",Conditions!$R$1:$AI$1,0)+16,FALSE)+VLOOKUP(BN$3,Conditions!$B:$AI,MATCH($B45&amp;"_intercept",Conditions!$R$1:$AI$1,0)+16,FALSE)),""),"")</f>
        <v>8.6939304843067791E-2</v>
      </c>
      <c r="BO45" s="69">
        <f>IFERROR(IF(BO28,EXP(LN(BO28)*VLOOKUP(BO$3,Conditions!$B:$AI,MATCH($B45&amp;"_slope",Conditions!$R$1:$AI$1,0)+16,FALSE)+VLOOKUP(BO$3,Conditions!$B:$AI,MATCH($B45&amp;"_intercept",Conditions!$R$1:$AI$1,0)+16,FALSE)),""),"")</f>
        <v>8.7040504966403698E-2</v>
      </c>
      <c r="BP45" s="69">
        <f>IFERROR(IF(BP28,EXP(LN(BP28)*VLOOKUP(BP$3,Conditions!$B:$AI,MATCH($B45&amp;"_slope",Conditions!$R$1:$AI$1,0)+16,FALSE)+VLOOKUP(BP$3,Conditions!$B:$AI,MATCH($B45&amp;"_intercept",Conditions!$R$1:$AI$1,0)+16,FALSE)),""),"")</f>
        <v>8.7042318527883022E-2</v>
      </c>
      <c r="BQ45" s="69" t="str">
        <f>IFERROR(IF(BQ28,EXP(LN(BQ28)*VLOOKUP(BQ$3,Conditions!$B:$AI,MATCH($B45&amp;"_slope",Conditions!$R$1:$AI$1,0)+16,FALSE)+VLOOKUP(BQ$3,Conditions!$B:$AI,MATCH($B45&amp;"_intercept",Conditions!$R$1:$AI$1,0)+16,FALSE)),""),"")</f>
        <v/>
      </c>
      <c r="BR45" s="69" t="str">
        <f>IFERROR(IF(BR28,EXP(LN(BR28)*VLOOKUP(BR$3,Conditions!$B:$AI,MATCH($B45&amp;"_slope",Conditions!$R$1:$AI$1,0)+16,FALSE)+VLOOKUP(BR$3,Conditions!$B:$AI,MATCH($B45&amp;"_intercept",Conditions!$R$1:$AI$1,0)+16,FALSE)),""),"")</f>
        <v/>
      </c>
      <c r="BS45" s="69" t="str">
        <f>IFERROR(IF(BS28,EXP(LN(BS28)*VLOOKUP(BS$3,Conditions!$B:$AI,MATCH($B45&amp;"_slope",Conditions!$R$1:$AI$1,0)+16,FALSE)+VLOOKUP(BS$3,Conditions!$B:$AI,MATCH($B45&amp;"_intercept",Conditions!$R$1:$AI$1,0)+16,FALSE)),""),"")</f>
        <v/>
      </c>
      <c r="BT45" s="69" t="str">
        <f>IFERROR(IF(BT28,EXP(LN(BT28)*VLOOKUP(BT$3,Conditions!$B:$AI,MATCH($B45&amp;"_slope",Conditions!$R$1:$AI$1,0)+16,FALSE)+VLOOKUP(BT$3,Conditions!$B:$AI,MATCH($B45&amp;"_intercept",Conditions!$R$1:$AI$1,0)+16,FALSE)),""),"")</f>
        <v/>
      </c>
      <c r="BU45" s="69" t="str">
        <f>IFERROR(IF(BU28,EXP(LN(BU28)*VLOOKUP(BU$3,Conditions!$B:$AI,MATCH($B45&amp;"_slope",Conditions!$R$1:$AI$1,0)+16,FALSE)+VLOOKUP(BU$3,Conditions!$B:$AI,MATCH($B45&amp;"_intercept",Conditions!$R$1:$AI$1,0)+16,FALSE)),""),"")</f>
        <v/>
      </c>
      <c r="BV45" s="69">
        <f>IFERROR(IF(BV28,EXP(LN(BV28)*VLOOKUP(BV$3,Conditions!$B:$AI,MATCH($B45&amp;"_slope",Conditions!$R$1:$AI$1,0)+16,FALSE)+VLOOKUP(BV$3,Conditions!$B:$AI,MATCH($B45&amp;"_intercept",Conditions!$R$1:$AI$1,0)+16,FALSE)),""),"")</f>
        <v>8.411458977050279E-2</v>
      </c>
      <c r="BW45" s="69">
        <f>IFERROR(IF(BW28,EXP(LN(BW28)*VLOOKUP(BW$3,Conditions!$B:$AI,MATCH($B45&amp;"_slope",Conditions!$R$1:$AI$1,0)+16,FALSE)+VLOOKUP(BW$3,Conditions!$B:$AI,MATCH($B45&amp;"_intercept",Conditions!$R$1:$AI$1,0)+16,FALSE)),""),"")</f>
        <v>8.4154201541421156E-2</v>
      </c>
      <c r="BX45" s="69">
        <f>IFERROR(IF(BX28,EXP(LN(BX28)*VLOOKUP(BX$3,Conditions!$B:$AI,MATCH($B45&amp;"_slope",Conditions!$R$1:$AI$1,0)+16,FALSE)+VLOOKUP(BX$3,Conditions!$B:$AI,MATCH($B45&amp;"_intercept",Conditions!$R$1:$AI$1,0)+16,FALSE)),""),"")</f>
        <v>8.4355878138841559E-2</v>
      </c>
      <c r="BY45" s="69">
        <f>IFERROR(IF(BY28,EXP(LN(BY28)*VLOOKUP(BY$3,Conditions!$B:$AI,MATCH($B45&amp;"_slope",Conditions!$R$1:$AI$1,0)+16,FALSE)+VLOOKUP(BY$3,Conditions!$B:$AI,MATCH($B45&amp;"_intercept",Conditions!$R$1:$AI$1,0)+16,FALSE)),""),"")</f>
        <v>8.4334076581036033E-2</v>
      </c>
      <c r="BZ45" s="69">
        <f>IFERROR(IF(BZ28,EXP(LN(BZ28)*VLOOKUP(BZ$3,Conditions!$B:$AI,MATCH($B45&amp;"_slope",Conditions!$R$1:$AI$1,0)+16,FALSE)+VLOOKUP(BZ$3,Conditions!$B:$AI,MATCH($B45&amp;"_intercept",Conditions!$R$1:$AI$1,0)+16,FALSE)),""),"")</f>
        <v>8.432789941496377E-2</v>
      </c>
      <c r="CB45" s="56" t="str">
        <f t="shared" ref="CB45:CB54" si="12">B45</f>
        <v>glycerol_RI</v>
      </c>
      <c r="CC45" s="69">
        <f>IFERROR(IF(CC28,EXP(LN(CC28)*VLOOKUP(CC$3,Conditions!$B:$AI,MATCH($B45&amp;"_slope",Conditions!$R$1:$AI$1,0)+16,FALSE)+VLOOKUP(CC$3,Conditions!$B:$AI,MATCH($B45&amp;"_intercept",Conditions!$R$1:$AI$1,0)+16,FALSE)),""),"")</f>
        <v>0.29789410225499996</v>
      </c>
      <c r="CD45" s="69">
        <f>IFERROR(IF(CD28,EXP(LN(CD28)*VLOOKUP(CD$3,Conditions!$B:$AI,MATCH($B45&amp;"_slope",Conditions!$R$1:$AI$1,0)+16,FALSE)+VLOOKUP(CD$3,Conditions!$B:$AI,MATCH($B45&amp;"_intercept",Conditions!$R$1:$AI$1,0)+16,FALSE)),""),"")</f>
        <v>0.29663825374330005</v>
      </c>
      <c r="CE45" s="69">
        <f>IFERROR(IF(CE28,EXP(LN(CE28)*VLOOKUP(CE$3,Conditions!$B:$AI,MATCH($B45&amp;"_slope",Conditions!$R$1:$AI$1,0)+16,FALSE)+VLOOKUP(CE$3,Conditions!$B:$AI,MATCH($B45&amp;"_intercept",Conditions!$R$1:$AI$1,0)+16,FALSE)),""),"")</f>
        <v>0.29701093221692931</v>
      </c>
      <c r="CF45" s="69">
        <f>IFERROR(IF(CF28,EXP(LN(CF28)*VLOOKUP(CF$3,Conditions!$B:$AI,MATCH($B45&amp;"_slope",Conditions!$R$1:$AI$1,0)+16,FALSE)+VLOOKUP(CF$3,Conditions!$B:$AI,MATCH($B45&amp;"_intercept",Conditions!$R$1:$AI$1,0)+16,FALSE)),""),"")</f>
        <v>0.24420136790896099</v>
      </c>
      <c r="CG45" s="69">
        <f>IFERROR(IF(CG28,EXP(LN(CG28)*VLOOKUP(CG$3,Conditions!$B:$AI,MATCH($B45&amp;"_slope",Conditions!$R$1:$AI$1,0)+16,FALSE)+VLOOKUP(CG$3,Conditions!$B:$AI,MATCH($B45&amp;"_intercept",Conditions!$R$1:$AI$1,0)+16,FALSE)),""),"")</f>
        <v>0.26164637042044914</v>
      </c>
      <c r="CH45" s="69">
        <f>IFERROR(IF(CH28,EXP(LN(CH28)*VLOOKUP(CH$3,Conditions!$B:$AI,MATCH($B45&amp;"_slope",Conditions!$R$1:$AI$1,0)+16,FALSE)+VLOOKUP(CH$3,Conditions!$B:$AI,MATCH($B45&amp;"_intercept",Conditions!$R$1:$AI$1,0)+16,FALSE)),""),"")</f>
        <v>0.25543903665309187</v>
      </c>
      <c r="CI45" s="69">
        <f>IFERROR(IF(CI28,EXP(LN(CI28)*VLOOKUP(CI$3,Conditions!$B:$AI,MATCH($B45&amp;"_slope",Conditions!$R$1:$AI$1,0)+16,FALSE)+VLOOKUP(CI$3,Conditions!$B:$AI,MATCH($B45&amp;"_intercept",Conditions!$R$1:$AI$1,0)+16,FALSE)),""),"")</f>
        <v>0.27214352058024777</v>
      </c>
      <c r="CJ45" s="69">
        <f>IFERROR(IF(CJ28,EXP(LN(CJ28)*VLOOKUP(CJ$3,Conditions!$B:$AI,MATCH($B45&amp;"_slope",Conditions!$R$1:$AI$1,0)+16,FALSE)+VLOOKUP(CJ$3,Conditions!$B:$AI,MATCH($B45&amp;"_intercept",Conditions!$R$1:$AI$1,0)+16,FALSE)),""),"")</f>
        <v>0.28468103631955388</v>
      </c>
      <c r="CK45" s="69">
        <f>IFERROR(IF(CK28,EXP(LN(CK28)*VLOOKUP(CK$3,Conditions!$B:$AI,MATCH($B45&amp;"_slope",Conditions!$R$1:$AI$1,0)+16,FALSE)+VLOOKUP(CK$3,Conditions!$B:$AI,MATCH($B45&amp;"_intercept",Conditions!$R$1:$AI$1,0)+16,FALSE)),""),"")</f>
        <v>8.6976956420550713E-2</v>
      </c>
      <c r="CL45" s="69">
        <f>IFERROR(IF(CL28,EXP(LN(CL28)*VLOOKUP(CL$3,Conditions!$B:$AI,MATCH($B45&amp;"_slope",Conditions!$R$1:$AI$1,0)+16,FALSE)+VLOOKUP(CL$3,Conditions!$B:$AI,MATCH($B45&amp;"_intercept",Conditions!$R$1:$AI$1,0)+16,FALSE)),""),"")</f>
        <v>7.8910335861760106E-2</v>
      </c>
      <c r="CM45" s="69">
        <f>IFERROR(IF(CM28,EXP(LN(CM28)*VLOOKUP(CM$3,Conditions!$B:$AI,MATCH($B45&amp;"_slope",Conditions!$R$1:$AI$1,0)+16,FALSE)+VLOOKUP(CM$3,Conditions!$B:$AI,MATCH($B45&amp;"_intercept",Conditions!$R$1:$AI$1,0)+16,FALSE)),""),"")</f>
        <v>7.2546594583797377E-2</v>
      </c>
      <c r="CN45" s="69">
        <f>IFERROR(IF(CN28,EXP(LN(CN28)*VLOOKUP(CN$3,Conditions!$B:$AI,MATCH($B45&amp;"_slope",Conditions!$R$1:$AI$1,0)+16,FALSE)+VLOOKUP(CN$3,Conditions!$B:$AI,MATCH($B45&amp;"_intercept",Conditions!$R$1:$AI$1,0)+16,FALSE)),""),"")</f>
        <v>7.068112125918341E-2</v>
      </c>
      <c r="CO45" s="69">
        <f>IFERROR(IF(CO28,EXP(LN(CO28)*VLOOKUP(CO$3,Conditions!$B:$AI,MATCH($B45&amp;"_slope",Conditions!$R$1:$AI$1,0)+16,FALSE)+VLOOKUP(CO$3,Conditions!$B:$AI,MATCH($B45&amp;"_intercept",Conditions!$R$1:$AI$1,0)+16,FALSE)),""),"")</f>
        <v>8.6986822577222525E-2</v>
      </c>
      <c r="CP45" s="69" t="str">
        <f>IFERROR(IF(CP28,EXP(LN(CP28)*VLOOKUP(CP$3,Conditions!$B:$AI,MATCH($B45&amp;"_slope",Conditions!$R$1:$AI$1,0)+16,FALSE)+VLOOKUP(CP$3,Conditions!$B:$AI,MATCH($B45&amp;"_intercept",Conditions!$R$1:$AI$1,0)+16,FALSE)),""),"")</f>
        <v/>
      </c>
      <c r="CQ45" s="69">
        <f>IFERROR(IF(CQ28,EXP(LN(CQ28)*VLOOKUP(CQ$3,Conditions!$B:$AI,MATCH($B45&amp;"_slope",Conditions!$R$1:$AI$1,0)+16,FALSE)+VLOOKUP(CQ$3,Conditions!$B:$AI,MATCH($B45&amp;"_intercept",Conditions!$R$1:$AI$1,0)+16,FALSE)),""),"")</f>
        <v>8.4257332557695908E-2</v>
      </c>
      <c r="CR45" s="69"/>
      <c r="CS45" s="69"/>
      <c r="CT45" s="69"/>
      <c r="CU45" s="69"/>
    </row>
    <row r="46" spans="1:99" s="58" customFormat="1" x14ac:dyDescent="0.2">
      <c r="A46" s="64"/>
      <c r="B46" s="49" t="str">
        <f t="shared" ref="B46:B53" si="13">CONCATENATE(B29,"_",$C$40)</f>
        <v>ethylene glycol_RI</v>
      </c>
      <c r="C46" s="78">
        <v>2</v>
      </c>
      <c r="D46" s="69" t="str">
        <f>IFERROR(IF(D29,EXP(LN(D29)*VLOOKUP(D$3,Conditions!$B:$AI,MATCH($B46&amp;"_slope",Conditions!$R$1:$AI$1,0)+16,FALSE)+VLOOKUP(D$3,Conditions!$B:$AI,MATCH($B46&amp;"_intercept",Conditions!$R$1:$AI$1,0)+16,FALSE)),""),"")</f>
        <v/>
      </c>
      <c r="E46" s="69" t="str">
        <f>IFERROR(IF(E29,EXP(LN(E29)*VLOOKUP(E$3,Conditions!$B:$AI,MATCH($B46&amp;"_slope",Conditions!$R$1:$AI$1,0)+16,FALSE)+VLOOKUP(E$3,Conditions!$B:$AI,MATCH($B46&amp;"_intercept",Conditions!$R$1:$AI$1,0)+16,FALSE)),""),"")</f>
        <v/>
      </c>
      <c r="F46" s="69" t="str">
        <f>IFERROR(IF(F29,EXP(LN(F29)*VLOOKUP(F$3,Conditions!$B:$AI,MATCH($B46&amp;"_slope",Conditions!$R$1:$AI$1,0)+16,FALSE)+VLOOKUP(F$3,Conditions!$B:$AI,MATCH($B46&amp;"_intercept",Conditions!$R$1:$AI$1,0)+16,FALSE)),""),"")</f>
        <v/>
      </c>
      <c r="G46" s="69" t="str">
        <f>IFERROR(IF(G29,EXP(LN(G29)*VLOOKUP(G$3,Conditions!$B:$AI,MATCH($B46&amp;"_slope",Conditions!$R$1:$AI$1,0)+16,FALSE)+VLOOKUP(G$3,Conditions!$B:$AI,MATCH($B46&amp;"_intercept",Conditions!$R$1:$AI$1,0)+16,FALSE)),""),"")</f>
        <v/>
      </c>
      <c r="H46" s="69" t="str">
        <f>IFERROR(IF(H29,EXP(LN(H29)*VLOOKUP(H$3,Conditions!$B:$AI,MATCH($B46&amp;"_slope",Conditions!$R$1:$AI$1,0)+16,FALSE)+VLOOKUP(H$3,Conditions!$B:$AI,MATCH($B46&amp;"_intercept",Conditions!$R$1:$AI$1,0)+16,FALSE)),""),"")</f>
        <v/>
      </c>
      <c r="I46" s="69" t="str">
        <f>IFERROR(IF(I29,EXP(LN(I29)*VLOOKUP(I$3,Conditions!$B:$AI,MATCH($B46&amp;"_slope",Conditions!$R$1:$AI$1,0)+16,FALSE)+VLOOKUP(I$3,Conditions!$B:$AI,MATCH($B46&amp;"_intercept",Conditions!$R$1:$AI$1,0)+16,FALSE)),""),"")</f>
        <v/>
      </c>
      <c r="J46" s="69" t="str">
        <f>IFERROR(IF(J29,EXP(LN(J29)*VLOOKUP(J$3,Conditions!$B:$AI,MATCH($B46&amp;"_slope",Conditions!$R$1:$AI$1,0)+16,FALSE)+VLOOKUP(J$3,Conditions!$B:$AI,MATCH($B46&amp;"_intercept",Conditions!$R$1:$AI$1,0)+16,FALSE)),""),"")</f>
        <v/>
      </c>
      <c r="K46" s="69" t="str">
        <f>IFERROR(IF(K29,EXP(LN(K29)*VLOOKUP(K$3,Conditions!$B:$AI,MATCH($B46&amp;"_slope",Conditions!$R$1:$AI$1,0)+16,FALSE)+VLOOKUP(K$3,Conditions!$B:$AI,MATCH($B46&amp;"_intercept",Conditions!$R$1:$AI$1,0)+16,FALSE)),""),"")</f>
        <v/>
      </c>
      <c r="L46" s="69" t="str">
        <f>IFERROR(IF(L29,EXP(LN(L29)*VLOOKUP(L$3,Conditions!$B:$AI,MATCH($B46&amp;"_slope",Conditions!$R$1:$AI$1,0)+16,FALSE)+VLOOKUP(L$3,Conditions!$B:$AI,MATCH($B46&amp;"_intercept",Conditions!$R$1:$AI$1,0)+16,FALSE)),""),"")</f>
        <v/>
      </c>
      <c r="M46" s="69" t="str">
        <f>IFERROR(IF(M29,EXP(LN(M29)*VLOOKUP(M$3,Conditions!$B:$AI,MATCH($B46&amp;"_slope",Conditions!$R$1:$AI$1,0)+16,FALSE)+VLOOKUP(M$3,Conditions!$B:$AI,MATCH($B46&amp;"_intercept",Conditions!$R$1:$AI$1,0)+16,FALSE)),""),"")</f>
        <v/>
      </c>
      <c r="N46" s="69" t="str">
        <f>IFERROR(IF(N29,EXP(LN(N29)*VLOOKUP(N$3,Conditions!$B:$AI,MATCH($B46&amp;"_slope",Conditions!$R$1:$AI$1,0)+16,FALSE)+VLOOKUP(N$3,Conditions!$B:$AI,MATCH($B46&amp;"_intercept",Conditions!$R$1:$AI$1,0)+16,FALSE)),""),"")</f>
        <v/>
      </c>
      <c r="O46" s="69" t="str">
        <f>IFERROR(IF(O29,EXP(LN(O29)*VLOOKUP(O$3,Conditions!$B:$AI,MATCH($B46&amp;"_slope",Conditions!$R$1:$AI$1,0)+16,FALSE)+VLOOKUP(O$3,Conditions!$B:$AI,MATCH($B46&amp;"_intercept",Conditions!$R$1:$AI$1,0)+16,FALSE)),""),"")</f>
        <v/>
      </c>
      <c r="P46" s="69" t="str">
        <f>IFERROR(IF(P29,EXP(LN(P29)*VLOOKUP(P$3,Conditions!$B:$AI,MATCH($B46&amp;"_slope",Conditions!$R$1:$AI$1,0)+16,FALSE)+VLOOKUP(P$3,Conditions!$B:$AI,MATCH($B46&amp;"_intercept",Conditions!$R$1:$AI$1,0)+16,FALSE)),""),"")</f>
        <v/>
      </c>
      <c r="Q46" s="69" t="str">
        <f>IFERROR(IF(Q29,EXP(LN(Q29)*VLOOKUP(Q$3,Conditions!$B:$AI,MATCH($B46&amp;"_slope",Conditions!$R$1:$AI$1,0)+16,FALSE)+VLOOKUP(Q$3,Conditions!$B:$AI,MATCH($B46&amp;"_intercept",Conditions!$R$1:$AI$1,0)+16,FALSE)),""),"")</f>
        <v/>
      </c>
      <c r="R46" s="69" t="str">
        <f>IFERROR(IF(R29,EXP(LN(R29)*VLOOKUP(R$3,Conditions!$B:$AI,MATCH($B46&amp;"_slope",Conditions!$R$1:$AI$1,0)+16,FALSE)+VLOOKUP(R$3,Conditions!$B:$AI,MATCH($B46&amp;"_intercept",Conditions!$R$1:$AI$1,0)+16,FALSE)),""),"")</f>
        <v/>
      </c>
      <c r="S46" s="69" t="str">
        <f>IFERROR(IF(S29,EXP(LN(S29)*VLOOKUP(S$3,Conditions!$B:$AI,MATCH($B46&amp;"_slope",Conditions!$R$1:$AI$1,0)+16,FALSE)+VLOOKUP(S$3,Conditions!$B:$AI,MATCH($B46&amp;"_intercept",Conditions!$R$1:$AI$1,0)+16,FALSE)),""),"")</f>
        <v/>
      </c>
      <c r="T46" s="69" t="str">
        <f>IFERROR(IF(T29,EXP(LN(T29)*VLOOKUP(T$3,Conditions!$B:$AI,MATCH($B46&amp;"_slope",Conditions!$R$1:$AI$1,0)+16,FALSE)+VLOOKUP(T$3,Conditions!$B:$AI,MATCH($B46&amp;"_intercept",Conditions!$R$1:$AI$1,0)+16,FALSE)),""),"")</f>
        <v/>
      </c>
      <c r="U46" s="69" t="str">
        <f>IFERROR(IF(U29,EXP(LN(U29)*VLOOKUP(U$3,Conditions!$B:$AI,MATCH($B46&amp;"_slope",Conditions!$R$1:$AI$1,0)+16,FALSE)+VLOOKUP(U$3,Conditions!$B:$AI,MATCH($B46&amp;"_intercept",Conditions!$R$1:$AI$1,0)+16,FALSE)),""),"")</f>
        <v/>
      </c>
      <c r="V46" s="69" t="str">
        <f>IFERROR(IF(V29,EXP(LN(V29)*VLOOKUP(V$3,Conditions!$B:$AI,MATCH($B46&amp;"_slope",Conditions!$R$1:$AI$1,0)+16,FALSE)+VLOOKUP(V$3,Conditions!$B:$AI,MATCH($B46&amp;"_intercept",Conditions!$R$1:$AI$1,0)+16,FALSE)),""),"")</f>
        <v/>
      </c>
      <c r="W46" s="69" t="str">
        <f>IFERROR(IF(W29,EXP(LN(W29)*VLOOKUP(W$3,Conditions!$B:$AI,MATCH($B46&amp;"_slope",Conditions!$R$1:$AI$1,0)+16,FALSE)+VLOOKUP(W$3,Conditions!$B:$AI,MATCH($B46&amp;"_intercept",Conditions!$R$1:$AI$1,0)+16,FALSE)),""),"")</f>
        <v/>
      </c>
      <c r="X46" s="69" t="str">
        <f>IFERROR(IF(X29,EXP(LN(X29)*VLOOKUP(X$3,Conditions!$B:$AI,MATCH($B46&amp;"_slope",Conditions!$R$1:$AI$1,0)+16,FALSE)+VLOOKUP(X$3,Conditions!$B:$AI,MATCH($B46&amp;"_intercept",Conditions!$R$1:$AI$1,0)+16,FALSE)),""),"")</f>
        <v/>
      </c>
      <c r="Y46" s="69" t="str">
        <f>IFERROR(IF(Y29,EXP(LN(Y29)*VLOOKUP(Y$3,Conditions!$B:$AI,MATCH($B46&amp;"_slope",Conditions!$R$1:$AI$1,0)+16,FALSE)+VLOOKUP(Y$3,Conditions!$B:$AI,MATCH($B46&amp;"_intercept",Conditions!$R$1:$AI$1,0)+16,FALSE)),""),"")</f>
        <v/>
      </c>
      <c r="Z46" s="69" t="str">
        <f>IFERROR(IF(Z29,EXP(LN(Z29)*VLOOKUP(Z$3,Conditions!$B:$AI,MATCH($B46&amp;"_slope",Conditions!$R$1:$AI$1,0)+16,FALSE)+VLOOKUP(Z$3,Conditions!$B:$AI,MATCH($B46&amp;"_intercept",Conditions!$R$1:$AI$1,0)+16,FALSE)),""),"")</f>
        <v/>
      </c>
      <c r="AA46" s="69" t="str">
        <f>IFERROR(IF(AA29,EXP(LN(AA29)*VLOOKUP(AA$3,Conditions!$B:$AI,MATCH($B46&amp;"_slope",Conditions!$R$1:$AI$1,0)+16,FALSE)+VLOOKUP(AA$3,Conditions!$B:$AI,MATCH($B46&amp;"_intercept",Conditions!$R$1:$AI$1,0)+16,FALSE)),""),"")</f>
        <v/>
      </c>
      <c r="AB46" s="69" t="str">
        <f>IFERROR(IF(AB29,EXP(LN(AB29)*VLOOKUP(AB$3,Conditions!$B:$AI,MATCH($B46&amp;"_slope",Conditions!$R$1:$AI$1,0)+16,FALSE)+VLOOKUP(AB$3,Conditions!$B:$AI,MATCH($B46&amp;"_intercept",Conditions!$R$1:$AI$1,0)+16,FALSE)),""),"")</f>
        <v/>
      </c>
      <c r="AC46" s="69" t="str">
        <f>IFERROR(IF(AC29,EXP(LN(AC29)*VLOOKUP(AC$3,Conditions!$B:$AI,MATCH($B46&amp;"_slope",Conditions!$R$1:$AI$1,0)+16,FALSE)+VLOOKUP(AC$3,Conditions!$B:$AI,MATCH($B46&amp;"_intercept",Conditions!$R$1:$AI$1,0)+16,FALSE)),""),"")</f>
        <v/>
      </c>
      <c r="AD46" s="69" t="str">
        <f>IFERROR(IF(AD29,EXP(LN(AD29)*VLOOKUP(AD$3,Conditions!$B:$AI,MATCH($B46&amp;"_slope",Conditions!$R$1:$AI$1,0)+16,FALSE)+VLOOKUP(AD$3,Conditions!$B:$AI,MATCH($B46&amp;"_intercept",Conditions!$R$1:$AI$1,0)+16,FALSE)),""),"")</f>
        <v/>
      </c>
      <c r="AE46" s="69" t="str">
        <f>IFERROR(IF(AE29,EXP(LN(AE29)*VLOOKUP(AE$3,Conditions!$B:$AI,MATCH($B46&amp;"_slope",Conditions!$R$1:$AI$1,0)+16,FALSE)+VLOOKUP(AE$3,Conditions!$B:$AI,MATCH($B46&amp;"_intercept",Conditions!$R$1:$AI$1,0)+16,FALSE)),""),"")</f>
        <v/>
      </c>
      <c r="AF46" s="69" t="str">
        <f>IFERROR(IF(AF29,EXP(LN(AF29)*VLOOKUP(AF$3,Conditions!$B:$AI,MATCH($B46&amp;"_slope",Conditions!$R$1:$AI$1,0)+16,FALSE)+VLOOKUP(AF$3,Conditions!$B:$AI,MATCH($B46&amp;"_intercept",Conditions!$R$1:$AI$1,0)+16,FALSE)),""),"")</f>
        <v/>
      </c>
      <c r="AG46" s="69" t="str">
        <f>IFERROR(IF(AG29,EXP(LN(AG29)*VLOOKUP(AG$3,Conditions!$B:$AI,MATCH($B46&amp;"_slope",Conditions!$R$1:$AI$1,0)+16,FALSE)+VLOOKUP(AG$3,Conditions!$B:$AI,MATCH($B46&amp;"_intercept",Conditions!$R$1:$AI$1,0)+16,FALSE)),""),"")</f>
        <v/>
      </c>
      <c r="AH46" s="69" t="str">
        <f>IFERROR(IF(AH29,EXP(LN(AH29)*VLOOKUP(AH$3,Conditions!$B:$AI,MATCH($B46&amp;"_slope",Conditions!$R$1:$AI$1,0)+16,FALSE)+VLOOKUP(AH$3,Conditions!$B:$AI,MATCH($B46&amp;"_intercept",Conditions!$R$1:$AI$1,0)+16,FALSE)),""),"")</f>
        <v/>
      </c>
      <c r="AI46" s="69" t="str">
        <f>IFERROR(IF(AI29,EXP(LN(AI29)*VLOOKUP(AI$3,Conditions!$B:$AI,MATCH($B46&amp;"_slope",Conditions!$R$1:$AI$1,0)+16,FALSE)+VLOOKUP(AI$3,Conditions!$B:$AI,MATCH($B46&amp;"_intercept",Conditions!$R$1:$AI$1,0)+16,FALSE)),""),"")</f>
        <v/>
      </c>
      <c r="AJ46" s="69" t="str">
        <f>IFERROR(IF(AJ29,EXP(LN(AJ29)*VLOOKUP(AJ$3,Conditions!$B:$AI,MATCH($B46&amp;"_slope",Conditions!$R$1:$AI$1,0)+16,FALSE)+VLOOKUP(AJ$3,Conditions!$B:$AI,MATCH($B46&amp;"_intercept",Conditions!$R$1:$AI$1,0)+16,FALSE)),""),"")</f>
        <v/>
      </c>
      <c r="AK46" s="69" t="str">
        <f>IFERROR(IF(AK29,EXP(LN(AK29)*VLOOKUP(AK$3,Conditions!$B:$AI,MATCH($B46&amp;"_slope",Conditions!$R$1:$AI$1,0)+16,FALSE)+VLOOKUP(AK$3,Conditions!$B:$AI,MATCH($B46&amp;"_intercept",Conditions!$R$1:$AI$1,0)+16,FALSE)),""),"")</f>
        <v/>
      </c>
      <c r="AL46" s="69" t="str">
        <f>IFERROR(IF(AL29,EXP(LN(AL29)*VLOOKUP(AL$3,Conditions!$B:$AI,MATCH($B46&amp;"_slope",Conditions!$R$1:$AI$1,0)+16,FALSE)+VLOOKUP(AL$3,Conditions!$B:$AI,MATCH($B46&amp;"_intercept",Conditions!$R$1:$AI$1,0)+16,FALSE)),""),"")</f>
        <v/>
      </c>
      <c r="AM46" s="69" t="str">
        <f>IFERROR(IF(AM29,EXP(LN(AM29)*VLOOKUP(AM$3,Conditions!$B:$AI,MATCH($B46&amp;"_slope",Conditions!$R$1:$AI$1,0)+16,FALSE)+VLOOKUP(AM$3,Conditions!$B:$AI,MATCH($B46&amp;"_intercept",Conditions!$R$1:$AI$1,0)+16,FALSE)),""),"")</f>
        <v/>
      </c>
      <c r="AN46" s="69" t="str">
        <f>IFERROR(IF(AN29,EXP(LN(AN29)*VLOOKUP(AN$3,Conditions!$B:$AI,MATCH($B46&amp;"_slope",Conditions!$R$1:$AI$1,0)+16,FALSE)+VLOOKUP(AN$3,Conditions!$B:$AI,MATCH($B46&amp;"_intercept",Conditions!$R$1:$AI$1,0)+16,FALSE)),""),"")</f>
        <v/>
      </c>
      <c r="AO46" s="69" t="str">
        <f>IFERROR(IF(AO29,EXP(LN(AO29)*VLOOKUP(AO$3,Conditions!$B:$AI,MATCH($B46&amp;"_slope",Conditions!$R$1:$AI$1,0)+16,FALSE)+VLOOKUP(AO$3,Conditions!$B:$AI,MATCH($B46&amp;"_intercept",Conditions!$R$1:$AI$1,0)+16,FALSE)),""),"")</f>
        <v/>
      </c>
      <c r="AP46" s="69" t="str">
        <f>IFERROR(IF(AP29,EXP(LN(AP29)*VLOOKUP(AP$3,Conditions!$B:$AI,MATCH($B46&amp;"_slope",Conditions!$R$1:$AI$1,0)+16,FALSE)+VLOOKUP(AP$3,Conditions!$B:$AI,MATCH($B46&amp;"_intercept",Conditions!$R$1:$AI$1,0)+16,FALSE)),""),"")</f>
        <v/>
      </c>
      <c r="AQ46" s="69" t="str">
        <f>IFERROR(IF(AQ29,EXP(LN(AQ29)*VLOOKUP(AQ$3,Conditions!$B:$AI,MATCH($B46&amp;"_slope",Conditions!$R$1:$AI$1,0)+16,FALSE)+VLOOKUP(AQ$3,Conditions!$B:$AI,MATCH($B46&amp;"_intercept",Conditions!$R$1:$AI$1,0)+16,FALSE)),""),"")</f>
        <v/>
      </c>
      <c r="AR46" s="69" t="str">
        <f>IFERROR(IF(AR29,EXP(LN(AR29)*VLOOKUP(AR$3,Conditions!$B:$AI,MATCH($B46&amp;"_slope",Conditions!$R$1:$AI$1,0)+16,FALSE)+VLOOKUP(AR$3,Conditions!$B:$AI,MATCH($B46&amp;"_intercept",Conditions!$R$1:$AI$1,0)+16,FALSE)),""),"")</f>
        <v/>
      </c>
      <c r="AS46" s="69" t="str">
        <f>IFERROR(IF(AS29,EXP(LN(AS29)*VLOOKUP(AS$3,Conditions!$B:$AI,MATCH($B46&amp;"_slope",Conditions!$R$1:$AI$1,0)+16,FALSE)+VLOOKUP(AS$3,Conditions!$B:$AI,MATCH($B46&amp;"_intercept",Conditions!$R$1:$AI$1,0)+16,FALSE)),""),"")</f>
        <v/>
      </c>
      <c r="AT46" s="69" t="str">
        <f>IFERROR(IF(AT29,EXP(LN(AT29)*VLOOKUP(AT$3,Conditions!$B:$AI,MATCH($B46&amp;"_slope",Conditions!$R$1:$AI$1,0)+16,FALSE)+VLOOKUP(AT$3,Conditions!$B:$AI,MATCH($B46&amp;"_intercept",Conditions!$R$1:$AI$1,0)+16,FALSE)),""),"")</f>
        <v/>
      </c>
      <c r="AU46" s="69" t="str">
        <f>IFERROR(IF(AU29,EXP(LN(AU29)*VLOOKUP(AU$3,Conditions!$B:$AI,MATCH($B46&amp;"_slope",Conditions!$R$1:$AI$1,0)+16,FALSE)+VLOOKUP(AU$3,Conditions!$B:$AI,MATCH($B46&amp;"_intercept",Conditions!$R$1:$AI$1,0)+16,FALSE)),""),"")</f>
        <v/>
      </c>
      <c r="AV46" s="69" t="str">
        <f>IFERROR(IF(AV29,EXP(LN(AV29)*VLOOKUP(AV$3,Conditions!$B:$AI,MATCH($B46&amp;"_slope",Conditions!$R$1:$AI$1,0)+16,FALSE)+VLOOKUP(AV$3,Conditions!$B:$AI,MATCH($B46&amp;"_intercept",Conditions!$R$1:$AI$1,0)+16,FALSE)),""),"")</f>
        <v/>
      </c>
      <c r="AW46" s="69">
        <f>IFERROR(IF(AW29,EXP(LN(AW29)*VLOOKUP(AW$3,Conditions!$B:$AI,MATCH($B46&amp;"_slope",Conditions!$R$1:$AI$1,0)+16,FALSE)+VLOOKUP(AW$3,Conditions!$B:$AI,MATCH($B46&amp;"_intercept",Conditions!$R$1:$AI$1,0)+16,FALSE)),""),"")</f>
        <v>3.4862880862319225E-4</v>
      </c>
      <c r="AX46" s="69">
        <f>IFERROR(IF(AX29,EXP(LN(AX29)*VLOOKUP(AX$3,Conditions!$B:$AI,MATCH($B46&amp;"_slope",Conditions!$R$1:$AI$1,0)+16,FALSE)+VLOOKUP(AX$3,Conditions!$B:$AI,MATCH($B46&amp;"_intercept",Conditions!$R$1:$AI$1,0)+16,FALSE)),""),"")</f>
        <v>3.2991108243092342E-4</v>
      </c>
      <c r="AY46" s="69">
        <f>IFERROR(IF(AY29,EXP(LN(AY29)*VLOOKUP(AY$3,Conditions!$B:$AI,MATCH($B46&amp;"_slope",Conditions!$R$1:$AI$1,0)+16,FALSE)+VLOOKUP(AY$3,Conditions!$B:$AI,MATCH($B46&amp;"_intercept",Conditions!$R$1:$AI$1,0)+16,FALSE)),""),"")</f>
        <v>3.5661416520470544E-4</v>
      </c>
      <c r="AZ46" s="69">
        <f>IFERROR(IF(AZ29,EXP(LN(AZ29)*VLOOKUP(AZ$3,Conditions!$B:$AI,MATCH($B46&amp;"_slope",Conditions!$R$1:$AI$1,0)+16,FALSE)+VLOOKUP(AZ$3,Conditions!$B:$AI,MATCH($B46&amp;"_intercept",Conditions!$R$1:$AI$1,0)+16,FALSE)),""),"")</f>
        <v>3.672286820283781E-4</v>
      </c>
      <c r="BA46" s="69">
        <f>IFERROR(IF(BA29,EXP(LN(BA29)*VLOOKUP(BA$3,Conditions!$B:$AI,MATCH($B46&amp;"_slope",Conditions!$R$1:$AI$1,0)+16,FALSE)+VLOOKUP(BA$3,Conditions!$B:$AI,MATCH($B46&amp;"_intercept",Conditions!$R$1:$AI$1,0)+16,FALSE)),""),"")</f>
        <v>3.1196749931098537E-4</v>
      </c>
      <c r="BB46" s="69">
        <f>IFERROR(IF(BB29,EXP(LN(BB29)*VLOOKUP(BB$3,Conditions!$B:$AI,MATCH($B46&amp;"_slope",Conditions!$R$1:$AI$1,0)+16,FALSE)+VLOOKUP(BB$3,Conditions!$B:$AI,MATCH($B46&amp;"_intercept",Conditions!$R$1:$AI$1,0)+16,FALSE)),""),"")</f>
        <v>7.325187246734362E-4</v>
      </c>
      <c r="BC46" s="69">
        <f>IFERROR(IF(BC29,EXP(LN(BC29)*VLOOKUP(BC$3,Conditions!$B:$AI,MATCH($B46&amp;"_slope",Conditions!$R$1:$AI$1,0)+16,FALSE)+VLOOKUP(BC$3,Conditions!$B:$AI,MATCH($B46&amp;"_intercept",Conditions!$R$1:$AI$1,0)+16,FALSE)),""),"")</f>
        <v>7.6418328643548317E-4</v>
      </c>
      <c r="BD46" s="69">
        <f>IFERROR(IF(BD29,EXP(LN(BD29)*VLOOKUP(BD$3,Conditions!$B:$AI,MATCH($B46&amp;"_slope",Conditions!$R$1:$AI$1,0)+16,FALSE)+VLOOKUP(BD$3,Conditions!$B:$AI,MATCH($B46&amp;"_intercept",Conditions!$R$1:$AI$1,0)+16,FALSE)),""),"")</f>
        <v>8.1018725105420257E-4</v>
      </c>
      <c r="BE46" s="69">
        <f>IFERROR(IF(BE29,EXP(LN(BE29)*VLOOKUP(BE$3,Conditions!$B:$AI,MATCH($B46&amp;"_slope",Conditions!$R$1:$AI$1,0)+16,FALSE)+VLOOKUP(BE$3,Conditions!$B:$AI,MATCH($B46&amp;"_intercept",Conditions!$R$1:$AI$1,0)+16,FALSE)),""),"")</f>
        <v>7.7712886745832054E-4</v>
      </c>
      <c r="BF46" s="69">
        <f>IFERROR(IF(BF29,EXP(LN(BF29)*VLOOKUP(BF$3,Conditions!$B:$AI,MATCH($B46&amp;"_slope",Conditions!$R$1:$AI$1,0)+16,FALSE)+VLOOKUP(BF$3,Conditions!$B:$AI,MATCH($B46&amp;"_intercept",Conditions!$R$1:$AI$1,0)+16,FALSE)),""),"")</f>
        <v>7.1540189982483829E-4</v>
      </c>
      <c r="BG46" s="69">
        <f>IFERROR(IF(BG29,EXP(LN(BG29)*VLOOKUP(BG$3,Conditions!$B:$AI,MATCH($B46&amp;"_slope",Conditions!$R$1:$AI$1,0)+16,FALSE)+VLOOKUP(BG$3,Conditions!$B:$AI,MATCH($B46&amp;"_intercept",Conditions!$R$1:$AI$1,0)+16,FALSE)),""),"")</f>
        <v>9.6537091314169638E-4</v>
      </c>
      <c r="BH46" s="69">
        <f>IFERROR(IF(BH29,EXP(LN(BH29)*VLOOKUP(BH$3,Conditions!$B:$AI,MATCH($B46&amp;"_slope",Conditions!$R$1:$AI$1,0)+16,FALSE)+VLOOKUP(BH$3,Conditions!$B:$AI,MATCH($B46&amp;"_intercept",Conditions!$R$1:$AI$1,0)+16,FALSE)),""),"")</f>
        <v>1.0164264742796019E-3</v>
      </c>
      <c r="BI46" s="69">
        <f>IFERROR(IF(BI29,EXP(LN(BI29)*VLOOKUP(BI$3,Conditions!$B:$AI,MATCH($B46&amp;"_slope",Conditions!$R$1:$AI$1,0)+16,FALSE)+VLOOKUP(BI$3,Conditions!$B:$AI,MATCH($B46&amp;"_intercept",Conditions!$R$1:$AI$1,0)+16,FALSE)),""),"")</f>
        <v>9.5906541664168626E-4</v>
      </c>
      <c r="BJ46" s="69">
        <f>IFERROR(IF(BJ29,EXP(LN(BJ29)*VLOOKUP(BJ$3,Conditions!$B:$AI,MATCH($B46&amp;"_slope",Conditions!$R$1:$AI$1,0)+16,FALSE)+VLOOKUP(BJ$3,Conditions!$B:$AI,MATCH($B46&amp;"_intercept",Conditions!$R$1:$AI$1,0)+16,FALSE)),""),"")</f>
        <v>9.8268611619670436E-4</v>
      </c>
      <c r="BK46" s="69">
        <f>IFERROR(IF(BK29,EXP(LN(BK29)*VLOOKUP(BK$3,Conditions!$B:$AI,MATCH($B46&amp;"_slope",Conditions!$R$1:$AI$1,0)+16,FALSE)+VLOOKUP(BK$3,Conditions!$B:$AI,MATCH($B46&amp;"_intercept",Conditions!$R$1:$AI$1,0)+16,FALSE)),""),"")</f>
        <v>9.5906541664168626E-4</v>
      </c>
      <c r="BL46" s="69" t="str">
        <f>IFERROR(IF(BL29,EXP(LN(BL29)*VLOOKUP(BL$3,Conditions!$B:$AI,MATCH($B46&amp;"_slope",Conditions!$R$1:$AI$1,0)+16,FALSE)+VLOOKUP(BL$3,Conditions!$B:$AI,MATCH($B46&amp;"_intercept",Conditions!$R$1:$AI$1,0)+16,FALSE)),""),"")</f>
        <v/>
      </c>
      <c r="BM46" s="69" t="str">
        <f>IFERROR(IF(BM29,EXP(LN(BM29)*VLOOKUP(BM$3,Conditions!$B:$AI,MATCH($B46&amp;"_slope",Conditions!$R$1:$AI$1,0)+16,FALSE)+VLOOKUP(BM$3,Conditions!$B:$AI,MATCH($B46&amp;"_intercept",Conditions!$R$1:$AI$1,0)+16,FALSE)),""),"")</f>
        <v/>
      </c>
      <c r="BN46" s="69" t="str">
        <f>IFERROR(IF(BN29,EXP(LN(BN29)*VLOOKUP(BN$3,Conditions!$B:$AI,MATCH($B46&amp;"_slope",Conditions!$R$1:$AI$1,0)+16,FALSE)+VLOOKUP(BN$3,Conditions!$B:$AI,MATCH($B46&amp;"_intercept",Conditions!$R$1:$AI$1,0)+16,FALSE)),""),"")</f>
        <v/>
      </c>
      <c r="BO46" s="69" t="str">
        <f>IFERROR(IF(BO29,EXP(LN(BO29)*VLOOKUP(BO$3,Conditions!$B:$AI,MATCH($B46&amp;"_slope",Conditions!$R$1:$AI$1,0)+16,FALSE)+VLOOKUP(BO$3,Conditions!$B:$AI,MATCH($B46&amp;"_intercept",Conditions!$R$1:$AI$1,0)+16,FALSE)),""),"")</f>
        <v/>
      </c>
      <c r="BP46" s="69" t="str">
        <f>IFERROR(IF(BP29,EXP(LN(BP29)*VLOOKUP(BP$3,Conditions!$B:$AI,MATCH($B46&amp;"_slope",Conditions!$R$1:$AI$1,0)+16,FALSE)+VLOOKUP(BP$3,Conditions!$B:$AI,MATCH($B46&amp;"_intercept",Conditions!$R$1:$AI$1,0)+16,FALSE)),""),"")</f>
        <v/>
      </c>
      <c r="BQ46" s="69" t="str">
        <f>IFERROR(IF(BQ29,EXP(LN(BQ29)*VLOOKUP(BQ$3,Conditions!$B:$AI,MATCH($B46&amp;"_slope",Conditions!$R$1:$AI$1,0)+16,FALSE)+VLOOKUP(BQ$3,Conditions!$B:$AI,MATCH($B46&amp;"_intercept",Conditions!$R$1:$AI$1,0)+16,FALSE)),""),"")</f>
        <v/>
      </c>
      <c r="BR46" s="69" t="str">
        <f>IFERROR(IF(BR29,EXP(LN(BR29)*VLOOKUP(BR$3,Conditions!$B:$AI,MATCH($B46&amp;"_slope",Conditions!$R$1:$AI$1,0)+16,FALSE)+VLOOKUP(BR$3,Conditions!$B:$AI,MATCH($B46&amp;"_intercept",Conditions!$R$1:$AI$1,0)+16,FALSE)),""),"")</f>
        <v/>
      </c>
      <c r="BS46" s="69" t="str">
        <f>IFERROR(IF(BS29,EXP(LN(BS29)*VLOOKUP(BS$3,Conditions!$B:$AI,MATCH($B46&amp;"_slope",Conditions!$R$1:$AI$1,0)+16,FALSE)+VLOOKUP(BS$3,Conditions!$B:$AI,MATCH($B46&amp;"_intercept",Conditions!$R$1:$AI$1,0)+16,FALSE)),""),"")</f>
        <v/>
      </c>
      <c r="BT46" s="69" t="str">
        <f>IFERROR(IF(BT29,EXP(LN(BT29)*VLOOKUP(BT$3,Conditions!$B:$AI,MATCH($B46&amp;"_slope",Conditions!$R$1:$AI$1,0)+16,FALSE)+VLOOKUP(BT$3,Conditions!$B:$AI,MATCH($B46&amp;"_intercept",Conditions!$R$1:$AI$1,0)+16,FALSE)),""),"")</f>
        <v/>
      </c>
      <c r="BU46" s="69" t="str">
        <f>IFERROR(IF(BU29,EXP(LN(BU29)*VLOOKUP(BU$3,Conditions!$B:$AI,MATCH($B46&amp;"_slope",Conditions!$R$1:$AI$1,0)+16,FALSE)+VLOOKUP(BU$3,Conditions!$B:$AI,MATCH($B46&amp;"_intercept",Conditions!$R$1:$AI$1,0)+16,FALSE)),""),"")</f>
        <v/>
      </c>
      <c r="BV46" s="69">
        <f>IFERROR(IF(BV29,EXP(LN(BV29)*VLOOKUP(BV$3,Conditions!$B:$AI,MATCH($B46&amp;"_slope",Conditions!$R$1:$AI$1,0)+16,FALSE)+VLOOKUP(BV$3,Conditions!$B:$AI,MATCH($B46&amp;"_intercept",Conditions!$R$1:$AI$1,0)+16,FALSE)),""),"")</f>
        <v>4.6470736806440119E-4</v>
      </c>
      <c r="BW46" s="69">
        <f>IFERROR(IF(BW29,EXP(LN(BW29)*VLOOKUP(BW$3,Conditions!$B:$AI,MATCH($B46&amp;"_slope",Conditions!$R$1:$AI$1,0)+16,FALSE)+VLOOKUP(BW$3,Conditions!$B:$AI,MATCH($B46&amp;"_intercept",Conditions!$R$1:$AI$1,0)+16,FALSE)),""),"")</f>
        <v>5.3284907986687056E-4</v>
      </c>
      <c r="BX46" s="69">
        <f>IFERROR(IF(BX29,EXP(LN(BX29)*VLOOKUP(BX$3,Conditions!$B:$AI,MATCH($B46&amp;"_slope",Conditions!$R$1:$AI$1,0)+16,FALSE)+VLOOKUP(BX$3,Conditions!$B:$AI,MATCH($B46&amp;"_intercept",Conditions!$R$1:$AI$1,0)+16,FALSE)),""),"")</f>
        <v>6.1578424576754171E-4</v>
      </c>
      <c r="BY46" s="69">
        <f>IFERROR(IF(BY29,EXP(LN(BY29)*VLOOKUP(BY$3,Conditions!$B:$AI,MATCH($B46&amp;"_slope",Conditions!$R$1:$AI$1,0)+16,FALSE)+VLOOKUP(BY$3,Conditions!$B:$AI,MATCH($B46&amp;"_intercept",Conditions!$R$1:$AI$1,0)+16,FALSE)),""),"")</f>
        <v>4.2239060178841058E-4</v>
      </c>
      <c r="BZ46" s="69">
        <f>IFERROR(IF(BZ29,EXP(LN(BZ29)*VLOOKUP(BZ$3,Conditions!$B:$AI,MATCH($B46&amp;"_slope",Conditions!$R$1:$AI$1,0)+16,FALSE)+VLOOKUP(BZ$3,Conditions!$B:$AI,MATCH($B46&amp;"_intercept",Conditions!$R$1:$AI$1,0)+16,FALSE)),""),"")</f>
        <v>4.8013656468720594E-4</v>
      </c>
      <c r="CB46" s="56" t="str">
        <f t="shared" si="12"/>
        <v>ethylene glycol_RI</v>
      </c>
      <c r="CC46" s="69" t="str">
        <f>IFERROR(IF(CC29,EXP(LN(CC29)*VLOOKUP(CC$3,Conditions!$B:$AI,MATCH($B46&amp;"_slope",Conditions!$R$1:$AI$1,0)+16,FALSE)+VLOOKUP(CC$3,Conditions!$B:$AI,MATCH($B46&amp;"_intercept",Conditions!$R$1:$AI$1,0)+16,FALSE)),""),"")</f>
        <v/>
      </c>
      <c r="CD46" s="69" t="str">
        <f>IFERROR(IF(CD29,EXP(LN(CD29)*VLOOKUP(CD$3,Conditions!$B:$AI,MATCH($B46&amp;"_slope",Conditions!$R$1:$AI$1,0)+16,FALSE)+VLOOKUP(CD$3,Conditions!$B:$AI,MATCH($B46&amp;"_intercept",Conditions!$R$1:$AI$1,0)+16,FALSE)),""),"")</f>
        <v/>
      </c>
      <c r="CE46" s="69" t="str">
        <f>IFERROR(IF(CE29,EXP(LN(CE29)*VLOOKUP(CE$3,Conditions!$B:$AI,MATCH($B46&amp;"_slope",Conditions!$R$1:$AI$1,0)+16,FALSE)+VLOOKUP(CE$3,Conditions!$B:$AI,MATCH($B46&amp;"_intercept",Conditions!$R$1:$AI$1,0)+16,FALSE)),""),"")</f>
        <v/>
      </c>
      <c r="CF46" s="69" t="str">
        <f>IFERROR(IF(CF29,EXP(LN(CF29)*VLOOKUP(CF$3,Conditions!$B:$AI,MATCH($B46&amp;"_slope",Conditions!$R$1:$AI$1,0)+16,FALSE)+VLOOKUP(CF$3,Conditions!$B:$AI,MATCH($B46&amp;"_intercept",Conditions!$R$1:$AI$1,0)+16,FALSE)),""),"")</f>
        <v/>
      </c>
      <c r="CG46" s="69" t="str">
        <f>IFERROR(IF(CG29,EXP(LN(CG29)*VLOOKUP(CG$3,Conditions!$B:$AI,MATCH($B46&amp;"_slope",Conditions!$R$1:$AI$1,0)+16,FALSE)+VLOOKUP(CG$3,Conditions!$B:$AI,MATCH($B46&amp;"_intercept",Conditions!$R$1:$AI$1,0)+16,FALSE)),""),"")</f>
        <v/>
      </c>
      <c r="CH46" s="69" t="str">
        <f>IFERROR(IF(CH29,EXP(LN(CH29)*VLOOKUP(CH$3,Conditions!$B:$AI,MATCH($B46&amp;"_slope",Conditions!$R$1:$AI$1,0)+16,FALSE)+VLOOKUP(CH$3,Conditions!$B:$AI,MATCH($B46&amp;"_intercept",Conditions!$R$1:$AI$1,0)+16,FALSE)),""),"")</f>
        <v/>
      </c>
      <c r="CI46" s="69" t="str">
        <f>IFERROR(IF(CI29,EXP(LN(CI29)*VLOOKUP(CI$3,Conditions!$B:$AI,MATCH($B46&amp;"_slope",Conditions!$R$1:$AI$1,0)+16,FALSE)+VLOOKUP(CI$3,Conditions!$B:$AI,MATCH($B46&amp;"_intercept",Conditions!$R$1:$AI$1,0)+16,FALSE)),""),"")</f>
        <v/>
      </c>
      <c r="CJ46" s="69" t="str">
        <f>IFERROR(IF(CJ29,EXP(LN(CJ29)*VLOOKUP(CJ$3,Conditions!$B:$AI,MATCH($B46&amp;"_slope",Conditions!$R$1:$AI$1,0)+16,FALSE)+VLOOKUP(CJ$3,Conditions!$B:$AI,MATCH($B46&amp;"_intercept",Conditions!$R$1:$AI$1,0)+16,FALSE)),""),"")</f>
        <v/>
      </c>
      <c r="CK46" s="69" t="str">
        <f>IFERROR(IF(CK29,EXP(LN(CK29)*VLOOKUP(CK$3,Conditions!$B:$AI,MATCH($B46&amp;"_slope",Conditions!$R$1:$AI$1,0)+16,FALSE)+VLOOKUP(CK$3,Conditions!$B:$AI,MATCH($B46&amp;"_intercept",Conditions!$R$1:$AI$1,0)+16,FALSE)),""),"")</f>
        <v/>
      </c>
      <c r="CL46" s="69">
        <f>IFERROR(IF(CL29,EXP(LN(CL29)*VLOOKUP(CL$3,Conditions!$B:$AI,MATCH($B46&amp;"_slope",Conditions!$R$1:$AI$1,0)+16,FALSE)+VLOOKUP(CL$3,Conditions!$B:$AI,MATCH($B46&amp;"_intercept",Conditions!$R$1:$AI$1,0)+16,FALSE)),""),"")</f>
        <v>3.4293720700311021E-4</v>
      </c>
      <c r="CM46" s="69">
        <f>IFERROR(IF(CM29,EXP(LN(CM29)*VLOOKUP(CM$3,Conditions!$B:$AI,MATCH($B46&amp;"_slope",Conditions!$R$1:$AI$1,0)+16,FALSE)+VLOOKUP(CM$3,Conditions!$B:$AI,MATCH($B46&amp;"_intercept",Conditions!$R$1:$AI$1,0)+16,FALSE)),""),"")</f>
        <v>7.5997041812903747E-4</v>
      </c>
      <c r="CN46" s="69">
        <f>IFERROR(IF(CN29,EXP(LN(CN29)*VLOOKUP(CN$3,Conditions!$B:$AI,MATCH($B46&amp;"_slope",Conditions!$R$1:$AI$1,0)+16,FALSE)+VLOOKUP(CN$3,Conditions!$B:$AI,MATCH($B46&amp;"_intercept",Conditions!$R$1:$AI$1,0)+16,FALSE)),""),"")</f>
        <v>9.7655123946589837E-4</v>
      </c>
      <c r="CO46" s="69" t="str">
        <f>IFERROR(IF(CO29,EXP(LN(CO29)*VLOOKUP(CO$3,Conditions!$B:$AI,MATCH($B46&amp;"_slope",Conditions!$R$1:$AI$1,0)+16,FALSE)+VLOOKUP(CO$3,Conditions!$B:$AI,MATCH($B46&amp;"_intercept",Conditions!$R$1:$AI$1,0)+16,FALSE)),""),"")</f>
        <v/>
      </c>
      <c r="CP46" s="69" t="str">
        <f>IFERROR(IF(CP29,EXP(LN(CP29)*VLOOKUP(CP$3,Conditions!$B:$AI,MATCH($B46&amp;"_slope",Conditions!$R$1:$AI$1,0)+16,FALSE)+VLOOKUP(CP$3,Conditions!$B:$AI,MATCH($B46&amp;"_intercept",Conditions!$R$1:$AI$1,0)+16,FALSE)),""),"")</f>
        <v/>
      </c>
      <c r="CQ46" s="69">
        <f>IFERROR(IF(CQ29,EXP(LN(CQ29)*VLOOKUP(CQ$3,Conditions!$B:$AI,MATCH($B46&amp;"_slope",Conditions!$R$1:$AI$1,0)+16,FALSE)+VLOOKUP(CQ$3,Conditions!$B:$AI,MATCH($B46&amp;"_intercept",Conditions!$R$1:$AI$1,0)+16,FALSE)),""),"")</f>
        <v>5.0368226408439474E-4</v>
      </c>
      <c r="CR46" s="69"/>
      <c r="CS46" s="69"/>
      <c r="CT46" s="69"/>
      <c r="CU46" s="69"/>
    </row>
    <row r="47" spans="1:99" s="58" customFormat="1" x14ac:dyDescent="0.2">
      <c r="A47" s="64"/>
      <c r="B47" s="49" t="str">
        <f t="shared" si="13"/>
        <v>1,2-propanediol_RI</v>
      </c>
      <c r="C47" s="78">
        <v>3</v>
      </c>
      <c r="D47" s="69">
        <f>IFERROR(IF(D30,EXP(LN(D30)*VLOOKUP(D$3,Conditions!$B:$AI,MATCH($B47&amp;"_slope",Conditions!$R$1:$AI$1,0)+16,FALSE)+VLOOKUP(D$3,Conditions!$B:$AI,MATCH($B47&amp;"_intercept",Conditions!$R$1:$AI$1,0)+16,FALSE)),""),"")</f>
        <v>1.0738819026860079E-2</v>
      </c>
      <c r="E47" s="69">
        <f>IFERROR(IF(E30,EXP(LN(E30)*VLOOKUP(E$3,Conditions!$B:$AI,MATCH($B47&amp;"_slope",Conditions!$R$1:$AI$1,0)+16,FALSE)+VLOOKUP(E$3,Conditions!$B:$AI,MATCH($B47&amp;"_intercept",Conditions!$R$1:$AI$1,0)+16,FALSE)),""),"")</f>
        <v>1.0468333685881655E-2</v>
      </c>
      <c r="F47" s="69">
        <f>IFERROR(IF(F30,EXP(LN(F30)*VLOOKUP(F$3,Conditions!$B:$AI,MATCH($B47&amp;"_slope",Conditions!$R$1:$AI$1,0)+16,FALSE)+VLOOKUP(F$3,Conditions!$B:$AI,MATCH($B47&amp;"_intercept",Conditions!$R$1:$AI$1,0)+16,FALSE)),""),"")</f>
        <v>1.0419892357479799E-2</v>
      </c>
      <c r="G47" s="69">
        <f>IFERROR(IF(G30,EXP(LN(G30)*VLOOKUP(G$3,Conditions!$B:$AI,MATCH($B47&amp;"_slope",Conditions!$R$1:$AI$1,0)+16,FALSE)+VLOOKUP(G$3,Conditions!$B:$AI,MATCH($B47&amp;"_intercept",Conditions!$R$1:$AI$1,0)+16,FALSE)),""),"")</f>
        <v>1.0704905062799345E-2</v>
      </c>
      <c r="H47" s="69">
        <f>IFERROR(IF(H30,EXP(LN(H30)*VLOOKUP(H$3,Conditions!$B:$AI,MATCH($B47&amp;"_slope",Conditions!$R$1:$AI$1,0)+16,FALSE)+VLOOKUP(H$3,Conditions!$B:$AI,MATCH($B47&amp;"_intercept",Conditions!$R$1:$AI$1,0)+16,FALSE)),""),"")</f>
        <v>1.0503892412735838E-2</v>
      </c>
      <c r="I47" s="69">
        <f>IFERROR(IF(I30,EXP(LN(I30)*VLOOKUP(I$3,Conditions!$B:$AI,MATCH($B47&amp;"_slope",Conditions!$R$1:$AI$1,0)+16,FALSE)+VLOOKUP(I$3,Conditions!$B:$AI,MATCH($B47&amp;"_intercept",Conditions!$R$1:$AI$1,0)+16,FALSE)),""),"")</f>
        <v>8.708673028074241E-3</v>
      </c>
      <c r="J47" s="69">
        <f>IFERROR(IF(J30,EXP(LN(J30)*VLOOKUP(J$3,Conditions!$B:$AI,MATCH($B47&amp;"_slope",Conditions!$R$1:$AI$1,0)+16,FALSE)+VLOOKUP(J$3,Conditions!$B:$AI,MATCH($B47&amp;"_intercept",Conditions!$R$1:$AI$1,0)+16,FALSE)),""),"")</f>
        <v>8.7030178237158095E-3</v>
      </c>
      <c r="K47" s="69">
        <f>IFERROR(IF(K30,EXP(LN(K30)*VLOOKUP(K$3,Conditions!$B:$AI,MATCH($B47&amp;"_slope",Conditions!$R$1:$AI$1,0)+16,FALSE)+VLOOKUP(K$3,Conditions!$B:$AI,MATCH($B47&amp;"_intercept",Conditions!$R$1:$AI$1,0)+16,FALSE)),""),"")</f>
        <v>8.823662174237341E-3</v>
      </c>
      <c r="L47" s="69">
        <f>IFERROR(IF(L30,EXP(LN(L30)*VLOOKUP(L$3,Conditions!$B:$AI,MATCH($B47&amp;"_slope",Conditions!$R$1:$AI$1,0)+16,FALSE)+VLOOKUP(L$3,Conditions!$B:$AI,MATCH($B47&amp;"_intercept",Conditions!$R$1:$AI$1,0)+16,FALSE)),""),"")</f>
        <v>8.8410875388792061E-3</v>
      </c>
      <c r="M47" s="69">
        <f>IFERROR(IF(M30,EXP(LN(M30)*VLOOKUP(M$3,Conditions!$B:$AI,MATCH($B47&amp;"_slope",Conditions!$R$1:$AI$1,0)+16,FALSE)+VLOOKUP(M$3,Conditions!$B:$AI,MATCH($B47&amp;"_intercept",Conditions!$R$1:$AI$1,0)+16,FALSE)),""),"")</f>
        <v>8.7579939766374692E-3</v>
      </c>
      <c r="N47" s="69">
        <f>IFERROR(IF(N30,EXP(LN(N30)*VLOOKUP(N$3,Conditions!$B:$AI,MATCH($B47&amp;"_slope",Conditions!$R$1:$AI$1,0)+16,FALSE)+VLOOKUP(N$3,Conditions!$B:$AI,MATCH($B47&amp;"_intercept",Conditions!$R$1:$AI$1,0)+16,FALSE)),""),"")</f>
        <v>6.592391632589607E-3</v>
      </c>
      <c r="O47" s="69">
        <f>IFERROR(IF(O30,EXP(LN(O30)*VLOOKUP(O$3,Conditions!$B:$AI,MATCH($B47&amp;"_slope",Conditions!$R$1:$AI$1,0)+16,FALSE)+VLOOKUP(O$3,Conditions!$B:$AI,MATCH($B47&amp;"_intercept",Conditions!$R$1:$AI$1,0)+16,FALSE)),""),"")</f>
        <v>6.7562748243749386E-3</v>
      </c>
      <c r="P47" s="69">
        <f>IFERROR(IF(P30,EXP(LN(P30)*VLOOKUP(P$3,Conditions!$B:$AI,MATCH($B47&amp;"_slope",Conditions!$R$1:$AI$1,0)+16,FALSE)+VLOOKUP(P$3,Conditions!$B:$AI,MATCH($B47&amp;"_intercept",Conditions!$R$1:$AI$1,0)+16,FALSE)),""),"")</f>
        <v>6.6774361817063116E-3</v>
      </c>
      <c r="Q47" s="69">
        <f>IFERROR(IF(Q30,EXP(LN(Q30)*VLOOKUP(Q$3,Conditions!$B:$AI,MATCH($B47&amp;"_slope",Conditions!$R$1:$AI$1,0)+16,FALSE)+VLOOKUP(Q$3,Conditions!$B:$AI,MATCH($B47&amp;"_intercept",Conditions!$R$1:$AI$1,0)+16,FALSE)),""),"")</f>
        <v>6.6790693550771545E-3</v>
      </c>
      <c r="R47" s="69">
        <f>IFERROR(IF(R30,EXP(LN(R30)*VLOOKUP(R$3,Conditions!$B:$AI,MATCH($B47&amp;"_slope",Conditions!$R$1:$AI$1,0)+16,FALSE)+VLOOKUP(R$3,Conditions!$B:$AI,MATCH($B47&amp;"_intercept",Conditions!$R$1:$AI$1,0)+16,FALSE)),""),"")</f>
        <v>6.0213607147873395E-3</v>
      </c>
      <c r="S47" s="69">
        <f>IFERROR(IF(S30,EXP(LN(S30)*VLOOKUP(S$3,Conditions!$B:$AI,MATCH($B47&amp;"_slope",Conditions!$R$1:$AI$1,0)+16,FALSE)+VLOOKUP(S$3,Conditions!$B:$AI,MATCH($B47&amp;"_intercept",Conditions!$R$1:$AI$1,0)+16,FALSE)),""),"")</f>
        <v>2.1751238314549452E-2</v>
      </c>
      <c r="T47" s="69">
        <f>IFERROR(IF(T30,EXP(LN(T30)*VLOOKUP(T$3,Conditions!$B:$AI,MATCH($B47&amp;"_slope",Conditions!$R$1:$AI$1,0)+16,FALSE)+VLOOKUP(T$3,Conditions!$B:$AI,MATCH($B47&amp;"_intercept",Conditions!$R$1:$AI$1,0)+16,FALSE)),""),"")</f>
        <v>2.1683710745737356E-2</v>
      </c>
      <c r="U47" s="69">
        <f>IFERROR(IF(U30,EXP(LN(U30)*VLOOKUP(U$3,Conditions!$B:$AI,MATCH($B47&amp;"_slope",Conditions!$R$1:$AI$1,0)+16,FALSE)+VLOOKUP(U$3,Conditions!$B:$AI,MATCH($B47&amp;"_intercept",Conditions!$R$1:$AI$1,0)+16,FALSE)),""),"")</f>
        <v>2.176051981422028E-2</v>
      </c>
      <c r="V47" s="69">
        <f>IFERROR(IF(V30,EXP(LN(V30)*VLOOKUP(V$3,Conditions!$B:$AI,MATCH($B47&amp;"_slope",Conditions!$R$1:$AI$1,0)+16,FALSE)+VLOOKUP(V$3,Conditions!$B:$AI,MATCH($B47&amp;"_intercept",Conditions!$R$1:$AI$1,0)+16,FALSE)),""),"")</f>
        <v>2.1665977240273474E-2</v>
      </c>
      <c r="W47" s="69" t="str">
        <f>IFERROR(IF(W30,EXP(LN(W30)*VLOOKUP(W$3,Conditions!$B:$AI,MATCH($B47&amp;"_slope",Conditions!$R$1:$AI$1,0)+16,FALSE)+VLOOKUP(W$3,Conditions!$B:$AI,MATCH($B47&amp;"_intercept",Conditions!$R$1:$AI$1,0)+16,FALSE)),""),"")</f>
        <v/>
      </c>
      <c r="X47" s="69">
        <f>IFERROR(IF(X30,EXP(LN(X30)*VLOOKUP(X$3,Conditions!$B:$AI,MATCH($B47&amp;"_slope",Conditions!$R$1:$AI$1,0)+16,FALSE)+VLOOKUP(X$3,Conditions!$B:$AI,MATCH($B47&amp;"_intercept",Conditions!$R$1:$AI$1,0)+16,FALSE)),""),"")</f>
        <v>2.6238179509484278E-2</v>
      </c>
      <c r="Y47" s="69">
        <f>IFERROR(IF(Y30,EXP(LN(Y30)*VLOOKUP(Y$3,Conditions!$B:$AI,MATCH($B47&amp;"_slope",Conditions!$R$1:$AI$1,0)+16,FALSE)+VLOOKUP(Y$3,Conditions!$B:$AI,MATCH($B47&amp;"_intercept",Conditions!$R$1:$AI$1,0)+16,FALSE)),""),"")</f>
        <v>2.6668922407405239E-2</v>
      </c>
      <c r="Z47" s="69">
        <f>IFERROR(IF(Z30,EXP(LN(Z30)*VLOOKUP(Z$3,Conditions!$B:$AI,MATCH($B47&amp;"_slope",Conditions!$R$1:$AI$1,0)+16,FALSE)+VLOOKUP(Z$3,Conditions!$B:$AI,MATCH($B47&amp;"_intercept",Conditions!$R$1:$AI$1,0)+16,FALSE)),""),"")</f>
        <v>2.6264917590825283E-2</v>
      </c>
      <c r="AA47" s="69">
        <f>IFERROR(IF(AA30,EXP(LN(AA30)*VLOOKUP(AA$3,Conditions!$B:$AI,MATCH($B47&amp;"_slope",Conditions!$R$1:$AI$1,0)+16,FALSE)+VLOOKUP(AA$3,Conditions!$B:$AI,MATCH($B47&amp;"_intercept",Conditions!$R$1:$AI$1,0)+16,FALSE)),""),"")</f>
        <v>0.17454258693369129</v>
      </c>
      <c r="AB47" s="69">
        <f>IFERROR(IF(AB30,EXP(LN(AB30)*VLOOKUP(AB$3,Conditions!$B:$AI,MATCH($B47&amp;"_slope",Conditions!$R$1:$AI$1,0)+16,FALSE)+VLOOKUP(AB$3,Conditions!$B:$AI,MATCH($B47&amp;"_intercept",Conditions!$R$1:$AI$1,0)+16,FALSE)),""),"")</f>
        <v>2.6699199602450433E-2</v>
      </c>
      <c r="AC47" s="69">
        <f>IFERROR(IF(AC30,EXP(LN(AC30)*VLOOKUP(AC$3,Conditions!$B:$AI,MATCH($B47&amp;"_slope",Conditions!$R$1:$AI$1,0)+16,FALSE)+VLOOKUP(AC$3,Conditions!$B:$AI,MATCH($B47&amp;"_intercept",Conditions!$R$1:$AI$1,0)+16,FALSE)),""),"")</f>
        <v>3.0268887418625476E-2</v>
      </c>
      <c r="AD47" s="69">
        <f>IFERROR(IF(AD30,EXP(LN(AD30)*VLOOKUP(AD$3,Conditions!$B:$AI,MATCH($B47&amp;"_slope",Conditions!$R$1:$AI$1,0)+16,FALSE)+VLOOKUP(AD$3,Conditions!$B:$AI,MATCH($B47&amp;"_intercept",Conditions!$R$1:$AI$1,0)+16,FALSE)),""),"")</f>
        <v>3.0204443618902597E-2</v>
      </c>
      <c r="AE47" s="69">
        <f>IFERROR(IF(AE30,EXP(LN(AE30)*VLOOKUP(AE$3,Conditions!$B:$AI,MATCH($B47&amp;"_slope",Conditions!$R$1:$AI$1,0)+16,FALSE)+VLOOKUP(AE$3,Conditions!$B:$AI,MATCH($B47&amp;"_intercept",Conditions!$R$1:$AI$1,0)+16,FALSE)),""),"")</f>
        <v>3.0275173032231269E-2</v>
      </c>
      <c r="AF47" s="69">
        <f>IFERROR(IF(AF30,EXP(LN(AF30)*VLOOKUP(AF$3,Conditions!$B:$AI,MATCH($B47&amp;"_slope",Conditions!$R$1:$AI$1,0)+16,FALSE)+VLOOKUP(AF$3,Conditions!$B:$AI,MATCH($B47&amp;"_intercept",Conditions!$R$1:$AI$1,0)+16,FALSE)),""),"")</f>
        <v>3.0313273537509938E-2</v>
      </c>
      <c r="AG47" s="69">
        <f>IFERROR(IF(AG30,EXP(LN(AG30)*VLOOKUP(AG$3,Conditions!$B:$AI,MATCH($B47&amp;"_slope",Conditions!$R$1:$AI$1,0)+16,FALSE)+VLOOKUP(AG$3,Conditions!$B:$AI,MATCH($B47&amp;"_intercept",Conditions!$R$1:$AI$1,0)+16,FALSE)),""),"")</f>
        <v>3.0287350607093828E-2</v>
      </c>
      <c r="AH47" s="69">
        <f>IFERROR(IF(AH30,EXP(LN(AH30)*VLOOKUP(AH$3,Conditions!$B:$AI,MATCH($B47&amp;"_slope",Conditions!$R$1:$AI$1,0)+16,FALSE)+VLOOKUP(AH$3,Conditions!$B:$AI,MATCH($B47&amp;"_intercept",Conditions!$R$1:$AI$1,0)+16,FALSE)),""),"")</f>
        <v>8.1234486483907579E-3</v>
      </c>
      <c r="AI47" s="69">
        <f>IFERROR(IF(AI30,EXP(LN(AI30)*VLOOKUP(AI$3,Conditions!$B:$AI,MATCH($B47&amp;"_slope",Conditions!$R$1:$AI$1,0)+16,FALSE)+VLOOKUP(AI$3,Conditions!$B:$AI,MATCH($B47&amp;"_intercept",Conditions!$R$1:$AI$1,0)+16,FALSE)),""),"")</f>
        <v>8.1291885717428881E-3</v>
      </c>
      <c r="AJ47" s="69">
        <f>IFERROR(IF(AJ30,EXP(LN(AJ30)*VLOOKUP(AJ$3,Conditions!$B:$AI,MATCH($B47&amp;"_slope",Conditions!$R$1:$AI$1,0)+16,FALSE)+VLOOKUP(AJ$3,Conditions!$B:$AI,MATCH($B47&amp;"_intercept",Conditions!$R$1:$AI$1,0)+16,FALSE)),""),"")</f>
        <v>8.1479676643892111E-3</v>
      </c>
      <c r="AK47" s="69">
        <f>IFERROR(IF(AK30,EXP(LN(AK30)*VLOOKUP(AK$3,Conditions!$B:$AI,MATCH($B47&amp;"_slope",Conditions!$R$1:$AI$1,0)+16,FALSE)+VLOOKUP(AK$3,Conditions!$B:$AI,MATCH($B47&amp;"_intercept",Conditions!$R$1:$AI$1,0)+16,FALSE)),""),"")</f>
        <v>7.9770442407676913E-3</v>
      </c>
      <c r="AL47" s="69">
        <f>IFERROR(IF(AL30,EXP(LN(AL30)*VLOOKUP(AL$3,Conditions!$B:$AI,MATCH($B47&amp;"_slope",Conditions!$R$1:$AI$1,0)+16,FALSE)+VLOOKUP(AL$3,Conditions!$B:$AI,MATCH($B47&amp;"_intercept",Conditions!$R$1:$AI$1,0)+16,FALSE)),""),"")</f>
        <v>8.0168395213589903E-3</v>
      </c>
      <c r="AM47" s="69">
        <f>IFERROR(IF(AM30,EXP(LN(AM30)*VLOOKUP(AM$3,Conditions!$B:$AI,MATCH($B47&amp;"_slope",Conditions!$R$1:$AI$1,0)+16,FALSE)+VLOOKUP(AM$3,Conditions!$B:$AI,MATCH($B47&amp;"_intercept",Conditions!$R$1:$AI$1,0)+16,FALSE)),""),"")</f>
        <v>1.175750189750782E-2</v>
      </c>
      <c r="AN47" s="69">
        <f>IFERROR(IF(AN30,EXP(LN(AN30)*VLOOKUP(AN$3,Conditions!$B:$AI,MATCH($B47&amp;"_slope",Conditions!$R$1:$AI$1,0)+16,FALSE)+VLOOKUP(AN$3,Conditions!$B:$AI,MATCH($B47&amp;"_intercept",Conditions!$R$1:$AI$1,0)+16,FALSE)),""),"")</f>
        <v>1.1999803509376258E-2</v>
      </c>
      <c r="AO47" s="69">
        <f>IFERROR(IF(AO30,EXP(LN(AO30)*VLOOKUP(AO$3,Conditions!$B:$AI,MATCH($B47&amp;"_slope",Conditions!$R$1:$AI$1,0)+16,FALSE)+VLOOKUP(AO$3,Conditions!$B:$AI,MATCH($B47&amp;"_intercept",Conditions!$R$1:$AI$1,0)+16,FALSE)),""),"")</f>
        <v>1.1806144098734825E-2</v>
      </c>
      <c r="AP47" s="69">
        <f>IFERROR(IF(AP30,EXP(LN(AP30)*VLOOKUP(AP$3,Conditions!$B:$AI,MATCH($B47&amp;"_slope",Conditions!$R$1:$AI$1,0)+16,FALSE)+VLOOKUP(AP$3,Conditions!$B:$AI,MATCH($B47&amp;"_intercept",Conditions!$R$1:$AI$1,0)+16,FALSE)),""),"")</f>
        <v>1.0655713171850434E-2</v>
      </c>
      <c r="AQ47" s="69">
        <f>IFERROR(IF(AQ30,EXP(LN(AQ30)*VLOOKUP(AQ$3,Conditions!$B:$AI,MATCH($B47&amp;"_slope",Conditions!$R$1:$AI$1,0)+16,FALSE)+VLOOKUP(AQ$3,Conditions!$B:$AI,MATCH($B47&amp;"_intercept",Conditions!$R$1:$AI$1,0)+16,FALSE)),""),"")</f>
        <v>1.1563946382193562E-2</v>
      </c>
      <c r="AR47" s="69">
        <f>IFERROR(IF(AR30,EXP(LN(AR30)*VLOOKUP(AR$3,Conditions!$B:$AI,MATCH($B47&amp;"_slope",Conditions!$R$1:$AI$1,0)+16,FALSE)+VLOOKUP(AR$3,Conditions!$B:$AI,MATCH($B47&amp;"_intercept",Conditions!$R$1:$AI$1,0)+16,FALSE)),""),"")</f>
        <v>3.1484429990498893E-3</v>
      </c>
      <c r="AS47" s="69">
        <f>IFERROR(IF(AS30,EXP(LN(AS30)*VLOOKUP(AS$3,Conditions!$B:$AI,MATCH($B47&amp;"_slope",Conditions!$R$1:$AI$1,0)+16,FALSE)+VLOOKUP(AS$3,Conditions!$B:$AI,MATCH($B47&amp;"_intercept",Conditions!$R$1:$AI$1,0)+16,FALSE)),""),"")</f>
        <v>4.0114035699265454E-3</v>
      </c>
      <c r="AT47" s="69">
        <f>IFERROR(IF(AT30,EXP(LN(AT30)*VLOOKUP(AT$3,Conditions!$B:$AI,MATCH($B47&amp;"_slope",Conditions!$R$1:$AI$1,0)+16,FALSE)+VLOOKUP(AT$3,Conditions!$B:$AI,MATCH($B47&amp;"_intercept",Conditions!$R$1:$AI$1,0)+16,FALSE)),""),"")</f>
        <v>3.2416354506038772E-3</v>
      </c>
      <c r="AU47" s="69">
        <f>IFERROR(IF(AU30,EXP(LN(AU30)*VLOOKUP(AU$3,Conditions!$B:$AI,MATCH($B47&amp;"_slope",Conditions!$R$1:$AI$1,0)+16,FALSE)+VLOOKUP(AU$3,Conditions!$B:$AI,MATCH($B47&amp;"_intercept",Conditions!$R$1:$AI$1,0)+16,FALSE)),""),"")</f>
        <v>4.0114035699265454E-3</v>
      </c>
      <c r="AV47" s="69">
        <f>IFERROR(IF(AV30,EXP(LN(AV30)*VLOOKUP(AV$3,Conditions!$B:$AI,MATCH($B47&amp;"_slope",Conditions!$R$1:$AI$1,0)+16,FALSE)+VLOOKUP(AV$3,Conditions!$B:$AI,MATCH($B47&amp;"_intercept",Conditions!$R$1:$AI$1,0)+16,FALSE)),""),"")</f>
        <v>3.2416354506038772E-3</v>
      </c>
      <c r="AW47" s="69">
        <f>IFERROR(IF(AW30,EXP(LN(AW30)*VLOOKUP(AW$3,Conditions!$B:$AI,MATCH($B47&amp;"_slope",Conditions!$R$1:$AI$1,0)+16,FALSE)+VLOOKUP(AW$3,Conditions!$B:$AI,MATCH($B47&amp;"_intercept",Conditions!$R$1:$AI$1,0)+16,FALSE)),""),"")</f>
        <v>3.8122093110849304E-3</v>
      </c>
      <c r="AX47" s="69">
        <f>IFERROR(IF(AX30,EXP(LN(AX30)*VLOOKUP(AX$3,Conditions!$B:$AI,MATCH($B47&amp;"_slope",Conditions!$R$1:$AI$1,0)+16,FALSE)+VLOOKUP(AX$3,Conditions!$B:$AI,MATCH($B47&amp;"_intercept",Conditions!$R$1:$AI$1,0)+16,FALSE)),""),"")</f>
        <v>3.8281771547394078E-3</v>
      </c>
      <c r="AY47" s="69">
        <f>IFERROR(IF(AY30,EXP(LN(AY30)*VLOOKUP(AY$3,Conditions!$B:$AI,MATCH($B47&amp;"_slope",Conditions!$R$1:$AI$1,0)+16,FALSE)+VLOOKUP(AY$3,Conditions!$B:$AI,MATCH($B47&amp;"_intercept",Conditions!$R$1:$AI$1,0)+16,FALSE)),""),"")</f>
        <v>3.7962270172037286E-3</v>
      </c>
      <c r="AZ47" s="69">
        <f>IFERROR(IF(AZ30,EXP(LN(AZ30)*VLOOKUP(AZ$3,Conditions!$B:$AI,MATCH($B47&amp;"_slope",Conditions!$R$1:$AI$1,0)+16,FALSE)+VLOOKUP(AZ$3,Conditions!$B:$AI,MATCH($B47&amp;"_intercept",Conditions!$R$1:$AI$1,0)+16,FALSE)),""),"")</f>
        <v>3.8085223751434371E-3</v>
      </c>
      <c r="BA47" s="69">
        <f>IFERROR(IF(BA30,EXP(LN(BA30)*VLOOKUP(BA$3,Conditions!$B:$AI,MATCH($B47&amp;"_slope",Conditions!$R$1:$AI$1,0)+16,FALSE)+VLOOKUP(BA$3,Conditions!$B:$AI,MATCH($B47&amp;"_intercept",Conditions!$R$1:$AI$1,0)+16,FALSE)),""),"")</f>
        <v>3.7617541242159912E-3</v>
      </c>
      <c r="BB47" s="69">
        <f>IFERROR(IF(BB30,EXP(LN(BB30)*VLOOKUP(BB$3,Conditions!$B:$AI,MATCH($B47&amp;"_slope",Conditions!$R$1:$AI$1,0)+16,FALSE)+VLOOKUP(BB$3,Conditions!$B:$AI,MATCH($B47&amp;"_intercept",Conditions!$R$1:$AI$1,0)+16,FALSE)),""),"")</f>
        <v>6.3561806030638006E-3</v>
      </c>
      <c r="BC47" s="69">
        <f>IFERROR(IF(BC30,EXP(LN(BC30)*VLOOKUP(BC$3,Conditions!$B:$AI,MATCH($B47&amp;"_slope",Conditions!$R$1:$AI$1,0)+16,FALSE)+VLOOKUP(BC$3,Conditions!$B:$AI,MATCH($B47&amp;"_intercept",Conditions!$R$1:$AI$1,0)+16,FALSE)),""),"")</f>
        <v>6.5700009495481678E-3</v>
      </c>
      <c r="BD47" s="69">
        <f>IFERROR(IF(BD30,EXP(LN(BD30)*VLOOKUP(BD$3,Conditions!$B:$AI,MATCH($B47&amp;"_slope",Conditions!$R$1:$AI$1,0)+16,FALSE)+VLOOKUP(BD$3,Conditions!$B:$AI,MATCH($B47&amp;"_intercept",Conditions!$R$1:$AI$1,0)+16,FALSE)),""),"")</f>
        <v>6.4188403943640452E-3</v>
      </c>
      <c r="BE47" s="69">
        <f>IFERROR(IF(BE30,EXP(LN(BE30)*VLOOKUP(BE$3,Conditions!$B:$AI,MATCH($B47&amp;"_slope",Conditions!$R$1:$AI$1,0)+16,FALSE)+VLOOKUP(BE$3,Conditions!$B:$AI,MATCH($B47&amp;"_intercept",Conditions!$R$1:$AI$1,0)+16,FALSE)),""),"")</f>
        <v>6.4769847547763246E-3</v>
      </c>
      <c r="BF47" s="69">
        <f>IFERROR(IF(BF30,EXP(LN(BF30)*VLOOKUP(BF$3,Conditions!$B:$AI,MATCH($B47&amp;"_slope",Conditions!$R$1:$AI$1,0)+16,FALSE)+VLOOKUP(BF$3,Conditions!$B:$AI,MATCH($B47&amp;"_intercept",Conditions!$R$1:$AI$1,0)+16,FALSE)),""),"")</f>
        <v>6.4791766706834885E-3</v>
      </c>
      <c r="BG47" s="69">
        <f>IFERROR(IF(BG30,EXP(LN(BG30)*VLOOKUP(BG$3,Conditions!$B:$AI,MATCH($B47&amp;"_slope",Conditions!$R$1:$AI$1,0)+16,FALSE)+VLOOKUP(BG$3,Conditions!$B:$AI,MATCH($B47&amp;"_intercept",Conditions!$R$1:$AI$1,0)+16,FALSE)),""),"")</f>
        <v>7.3459999258713897E-3</v>
      </c>
      <c r="BH47" s="69">
        <f>IFERROR(IF(BH30,EXP(LN(BH30)*VLOOKUP(BH$3,Conditions!$B:$AI,MATCH($B47&amp;"_slope",Conditions!$R$1:$AI$1,0)+16,FALSE)+VLOOKUP(BH$3,Conditions!$B:$AI,MATCH($B47&amp;"_intercept",Conditions!$R$1:$AI$1,0)+16,FALSE)),""),"")</f>
        <v>7.3758520310107604E-3</v>
      </c>
      <c r="BI47" s="69">
        <f>IFERROR(IF(BI30,EXP(LN(BI30)*VLOOKUP(BI$3,Conditions!$B:$AI,MATCH($B47&amp;"_slope",Conditions!$R$1:$AI$1,0)+16,FALSE)+VLOOKUP(BI$3,Conditions!$B:$AI,MATCH($B47&amp;"_intercept",Conditions!$R$1:$AI$1,0)+16,FALSE)),""),"")</f>
        <v>7.4189849059439336E-3</v>
      </c>
      <c r="BJ47" s="69">
        <f>IFERROR(IF(BJ30,EXP(LN(BJ30)*VLOOKUP(BJ$3,Conditions!$B:$AI,MATCH($B47&amp;"_slope",Conditions!$R$1:$AI$1,0)+16,FALSE)+VLOOKUP(BJ$3,Conditions!$B:$AI,MATCH($B47&amp;"_intercept",Conditions!$R$1:$AI$1,0)+16,FALSE)),""),"")</f>
        <v>7.5093354245856104E-3</v>
      </c>
      <c r="BK47" s="69">
        <f>IFERROR(IF(BK30,EXP(LN(BK30)*VLOOKUP(BK$3,Conditions!$B:$AI,MATCH($B47&amp;"_slope",Conditions!$R$1:$AI$1,0)+16,FALSE)+VLOOKUP(BK$3,Conditions!$B:$AI,MATCH($B47&amp;"_intercept",Conditions!$R$1:$AI$1,0)+16,FALSE)),""),"")</f>
        <v>7.056234360406752E-3</v>
      </c>
      <c r="BL47" s="69" t="str">
        <f>IFERROR(IF(BL30,EXP(LN(BL30)*VLOOKUP(BL$3,Conditions!$B:$AI,MATCH($B47&amp;"_slope",Conditions!$R$1:$AI$1,0)+16,FALSE)+VLOOKUP(BL$3,Conditions!$B:$AI,MATCH($B47&amp;"_intercept",Conditions!$R$1:$AI$1,0)+16,FALSE)),""),"")</f>
        <v/>
      </c>
      <c r="BM47" s="69" t="str">
        <f>IFERROR(IF(BM30,EXP(LN(BM30)*VLOOKUP(BM$3,Conditions!$B:$AI,MATCH($B47&amp;"_slope",Conditions!$R$1:$AI$1,0)+16,FALSE)+VLOOKUP(BM$3,Conditions!$B:$AI,MATCH($B47&amp;"_intercept",Conditions!$R$1:$AI$1,0)+16,FALSE)),""),"")</f>
        <v/>
      </c>
      <c r="BN47" s="69" t="str">
        <f>IFERROR(IF(BN30,EXP(LN(BN30)*VLOOKUP(BN$3,Conditions!$B:$AI,MATCH($B47&amp;"_slope",Conditions!$R$1:$AI$1,0)+16,FALSE)+VLOOKUP(BN$3,Conditions!$B:$AI,MATCH($B47&amp;"_intercept",Conditions!$R$1:$AI$1,0)+16,FALSE)),""),"")</f>
        <v/>
      </c>
      <c r="BO47" s="69" t="str">
        <f>IFERROR(IF(BO30,EXP(LN(BO30)*VLOOKUP(BO$3,Conditions!$B:$AI,MATCH($B47&amp;"_slope",Conditions!$R$1:$AI$1,0)+16,FALSE)+VLOOKUP(BO$3,Conditions!$B:$AI,MATCH($B47&amp;"_intercept",Conditions!$R$1:$AI$1,0)+16,FALSE)),""),"")</f>
        <v/>
      </c>
      <c r="BP47" s="69" t="str">
        <f>IFERROR(IF(BP30,EXP(LN(BP30)*VLOOKUP(BP$3,Conditions!$B:$AI,MATCH($B47&amp;"_slope",Conditions!$R$1:$AI$1,0)+16,FALSE)+VLOOKUP(BP$3,Conditions!$B:$AI,MATCH($B47&amp;"_intercept",Conditions!$R$1:$AI$1,0)+16,FALSE)),""),"")</f>
        <v/>
      </c>
      <c r="BQ47" s="69" t="str">
        <f>IFERROR(IF(BQ30,EXP(LN(BQ30)*VLOOKUP(BQ$3,Conditions!$B:$AI,MATCH($B47&amp;"_slope",Conditions!$R$1:$AI$1,0)+16,FALSE)+VLOOKUP(BQ$3,Conditions!$B:$AI,MATCH($B47&amp;"_intercept",Conditions!$R$1:$AI$1,0)+16,FALSE)),""),"")</f>
        <v/>
      </c>
      <c r="BR47" s="69" t="str">
        <f>IFERROR(IF(BR30,EXP(LN(BR30)*VLOOKUP(BR$3,Conditions!$B:$AI,MATCH($B47&amp;"_slope",Conditions!$R$1:$AI$1,0)+16,FALSE)+VLOOKUP(BR$3,Conditions!$B:$AI,MATCH($B47&amp;"_intercept",Conditions!$R$1:$AI$1,0)+16,FALSE)),""),"")</f>
        <v/>
      </c>
      <c r="BS47" s="69" t="str">
        <f>IFERROR(IF(BS30,EXP(LN(BS30)*VLOOKUP(BS$3,Conditions!$B:$AI,MATCH($B47&amp;"_slope",Conditions!$R$1:$AI$1,0)+16,FALSE)+VLOOKUP(BS$3,Conditions!$B:$AI,MATCH($B47&amp;"_intercept",Conditions!$R$1:$AI$1,0)+16,FALSE)),""),"")</f>
        <v/>
      </c>
      <c r="BT47" s="69" t="str">
        <f>IFERROR(IF(BT30,EXP(LN(BT30)*VLOOKUP(BT$3,Conditions!$B:$AI,MATCH($B47&amp;"_slope",Conditions!$R$1:$AI$1,0)+16,FALSE)+VLOOKUP(BT$3,Conditions!$B:$AI,MATCH($B47&amp;"_intercept",Conditions!$R$1:$AI$1,0)+16,FALSE)),""),"")</f>
        <v/>
      </c>
      <c r="BU47" s="69" t="str">
        <f>IFERROR(IF(BU30,EXP(LN(BU30)*VLOOKUP(BU$3,Conditions!$B:$AI,MATCH($B47&amp;"_slope",Conditions!$R$1:$AI$1,0)+16,FALSE)+VLOOKUP(BU$3,Conditions!$B:$AI,MATCH($B47&amp;"_intercept",Conditions!$R$1:$AI$1,0)+16,FALSE)),""),"")</f>
        <v/>
      </c>
      <c r="BV47" s="69">
        <f>IFERROR(IF(BV30,EXP(LN(BV30)*VLOOKUP(BV$3,Conditions!$B:$AI,MATCH($B47&amp;"_slope",Conditions!$R$1:$AI$1,0)+16,FALSE)+VLOOKUP(BV$3,Conditions!$B:$AI,MATCH($B47&amp;"_intercept",Conditions!$R$1:$AI$1,0)+16,FALSE)),""),"")</f>
        <v>3.9974210405486887E-3</v>
      </c>
      <c r="BW47" s="69">
        <f>IFERROR(IF(BW30,EXP(LN(BW30)*VLOOKUP(BW$3,Conditions!$B:$AI,MATCH($B47&amp;"_slope",Conditions!$R$1:$AI$1,0)+16,FALSE)+VLOOKUP(BW$3,Conditions!$B:$AI,MATCH($B47&amp;"_intercept",Conditions!$R$1:$AI$1,0)+16,FALSE)),""),"")</f>
        <v>4.1705559956971613E-3</v>
      </c>
      <c r="BX47" s="69">
        <f>IFERROR(IF(BX30,EXP(LN(BX30)*VLOOKUP(BX$3,Conditions!$B:$AI,MATCH($B47&amp;"_slope",Conditions!$R$1:$AI$1,0)+16,FALSE)+VLOOKUP(BX$3,Conditions!$B:$AI,MATCH($B47&amp;"_intercept",Conditions!$R$1:$AI$1,0)+16,FALSE)),""),"")</f>
        <v>4.0478303819165735E-3</v>
      </c>
      <c r="BY47" s="69">
        <f>IFERROR(IF(BY30,EXP(LN(BY30)*VLOOKUP(BY$3,Conditions!$B:$AI,MATCH($B47&amp;"_slope",Conditions!$R$1:$AI$1,0)+16,FALSE)+VLOOKUP(BY$3,Conditions!$B:$AI,MATCH($B47&amp;"_intercept",Conditions!$R$1:$AI$1,0)+16,FALSE)),""),"")</f>
        <v>4.2187061498689931E-3</v>
      </c>
      <c r="BZ47" s="69">
        <f>IFERROR(IF(BZ30,EXP(LN(BZ30)*VLOOKUP(BZ$3,Conditions!$B:$AI,MATCH($B47&amp;"_slope",Conditions!$R$1:$AI$1,0)+16,FALSE)+VLOOKUP(BZ$3,Conditions!$B:$AI,MATCH($B47&amp;"_intercept",Conditions!$R$1:$AI$1,0)+16,FALSE)),""),"")</f>
        <v>4.1162431771933506E-3</v>
      </c>
      <c r="CB47" s="56" t="str">
        <f t="shared" si="12"/>
        <v>1,2-propanediol_RI</v>
      </c>
      <c r="CC47" s="69">
        <f>IFERROR(IF(CC30,EXP(LN(CC30)*VLOOKUP(CC$3,Conditions!$B:$AI,MATCH($B47&amp;"_slope",Conditions!$R$1:$AI$1,0)+16,FALSE)+VLOOKUP(CC$3,Conditions!$B:$AI,MATCH($B47&amp;"_intercept",Conditions!$R$1:$AI$1,0)+16,FALSE)),""),"")</f>
        <v>1.05673397263976E-2</v>
      </c>
      <c r="CD47" s="69">
        <f>IFERROR(IF(CD30,EXP(LN(CD30)*VLOOKUP(CD$3,Conditions!$B:$AI,MATCH($B47&amp;"_slope",Conditions!$R$1:$AI$1,0)+16,FALSE)+VLOOKUP(CD$3,Conditions!$B:$AI,MATCH($B47&amp;"_intercept",Conditions!$R$1:$AI$1,0)+16,FALSE)),""),"")</f>
        <v>8.7669269740369808E-3</v>
      </c>
      <c r="CE47" s="69">
        <f>IFERROR(IF(CE30,EXP(LN(CE30)*VLOOKUP(CE$3,Conditions!$B:$AI,MATCH($B47&amp;"_slope",Conditions!$R$1:$AI$1,0)+16,FALSE)+VLOOKUP(CE$3,Conditions!$B:$AI,MATCH($B47&amp;"_intercept",Conditions!$R$1:$AI$1,0)+16,FALSE)),""),"")</f>
        <v>6.5465003272376417E-3</v>
      </c>
      <c r="CF47" s="69">
        <f>IFERROR(IF(CF30,EXP(LN(CF30)*VLOOKUP(CF$3,Conditions!$B:$AI,MATCH($B47&amp;"_slope",Conditions!$R$1:$AI$1,0)+16,FALSE)+VLOOKUP(CF$3,Conditions!$B:$AI,MATCH($B47&amp;"_intercept",Conditions!$R$1:$AI$1,0)+16,FALSE)),""),"")</f>
        <v>2.1715369937107071E-2</v>
      </c>
      <c r="CG47" s="69">
        <f>IFERROR(IF(CG30,EXP(LN(CG30)*VLOOKUP(CG$3,Conditions!$B:$AI,MATCH($B47&amp;"_slope",Conditions!$R$1:$AI$1,0)+16,FALSE)+VLOOKUP(CG$3,Conditions!$B:$AI,MATCH($B47&amp;"_intercept",Conditions!$R$1:$AI$1,0)+16,FALSE)),""),"")</f>
        <v>6.1397345809714322E-2</v>
      </c>
      <c r="CH47" s="69">
        <f>IFERROR(IF(CH30,EXP(LN(CH30)*VLOOKUP(CH$3,Conditions!$B:$AI,MATCH($B47&amp;"_slope",Conditions!$R$1:$AI$1,0)+16,FALSE)+VLOOKUP(CH$3,Conditions!$B:$AI,MATCH($B47&amp;"_intercept",Conditions!$R$1:$AI$1,0)+16,FALSE)),""),"")</f>
        <v>3.0269830278626616E-2</v>
      </c>
      <c r="CI47" s="69">
        <f>IFERROR(IF(CI30,EXP(LN(CI30)*VLOOKUP(CI$3,Conditions!$B:$AI,MATCH($B47&amp;"_slope",Conditions!$R$1:$AI$1,0)+16,FALSE)+VLOOKUP(CI$3,Conditions!$B:$AI,MATCH($B47&amp;"_intercept",Conditions!$R$1:$AI$1,0)+16,FALSE)),""),"")</f>
        <v>8.0789606100133329E-3</v>
      </c>
      <c r="CJ47" s="69">
        <f>IFERROR(IF(CJ30,EXP(LN(CJ30)*VLOOKUP(CJ$3,Conditions!$B:$AI,MATCH($B47&amp;"_slope",Conditions!$R$1:$AI$1,0)+16,FALSE)+VLOOKUP(CJ$3,Conditions!$B:$AI,MATCH($B47&amp;"_intercept",Conditions!$R$1:$AI$1,0)+16,FALSE)),""),"")</f>
        <v>1.1558723784861141E-2</v>
      </c>
      <c r="CK47" s="69">
        <f>IFERROR(IF(CK30,EXP(LN(CK30)*VLOOKUP(CK$3,Conditions!$B:$AI,MATCH($B47&amp;"_slope",Conditions!$R$1:$AI$1,0)+16,FALSE)+VLOOKUP(CK$3,Conditions!$B:$AI,MATCH($B47&amp;"_intercept",Conditions!$R$1:$AI$1,0)+16,FALSE)),""),"")</f>
        <v>3.5355983742723926E-3</v>
      </c>
      <c r="CL47" s="69">
        <f>IFERROR(IF(CL30,EXP(LN(CL30)*VLOOKUP(CL$3,Conditions!$B:$AI,MATCH($B47&amp;"_slope",Conditions!$R$1:$AI$1,0)+16,FALSE)+VLOOKUP(CL$3,Conditions!$B:$AI,MATCH($B47&amp;"_intercept",Conditions!$R$1:$AI$1,0)+16,FALSE)),""),"")</f>
        <v>3.8013921129631473E-3</v>
      </c>
      <c r="CM47" s="69">
        <f>IFERROR(IF(CM30,EXP(LN(CM30)*VLOOKUP(CM$3,Conditions!$B:$AI,MATCH($B47&amp;"_slope",Conditions!$R$1:$AI$1,0)+16,FALSE)+VLOOKUP(CM$3,Conditions!$B:$AI,MATCH($B47&amp;"_intercept",Conditions!$R$1:$AI$1,0)+16,FALSE)),""),"")</f>
        <v>6.4603209552669657E-3</v>
      </c>
      <c r="CN47" s="69">
        <f>IFERROR(IF(CN30,EXP(LN(CN30)*VLOOKUP(CN$3,Conditions!$B:$AI,MATCH($B47&amp;"_slope",Conditions!$R$1:$AI$1,0)+16,FALSE)+VLOOKUP(CN$3,Conditions!$B:$AI,MATCH($B47&amp;"_intercept",Conditions!$R$1:$AI$1,0)+16,FALSE)),""),"")</f>
        <v>7.3416265285775511E-3</v>
      </c>
      <c r="CO47" s="69" t="str">
        <f>IFERROR(IF(CO30,EXP(LN(CO30)*VLOOKUP(CO$3,Conditions!$B:$AI,MATCH($B47&amp;"_slope",Conditions!$R$1:$AI$1,0)+16,FALSE)+VLOOKUP(CO$3,Conditions!$B:$AI,MATCH($B47&amp;"_intercept",Conditions!$R$1:$AI$1,0)+16,FALSE)),""),"")</f>
        <v/>
      </c>
      <c r="CP47" s="69" t="str">
        <f>IFERROR(IF(CP30,EXP(LN(CP30)*VLOOKUP(CP$3,Conditions!$B:$AI,MATCH($B47&amp;"_slope",Conditions!$R$1:$AI$1,0)+16,FALSE)+VLOOKUP(CP$3,Conditions!$B:$AI,MATCH($B47&amp;"_intercept",Conditions!$R$1:$AI$1,0)+16,FALSE)),""),"")</f>
        <v/>
      </c>
      <c r="CQ47" s="69">
        <f>IFERROR(IF(CQ30,EXP(LN(CQ30)*VLOOKUP(CQ$3,Conditions!$B:$AI,MATCH($B47&amp;"_slope",Conditions!$R$1:$AI$1,0)+16,FALSE)+VLOOKUP(CQ$3,Conditions!$B:$AI,MATCH($B47&amp;"_intercept",Conditions!$R$1:$AI$1,0)+16,FALSE)),""),"")</f>
        <v>4.1103198011765429E-3</v>
      </c>
      <c r="CR47" s="69"/>
      <c r="CS47" s="69"/>
      <c r="CT47" s="69"/>
      <c r="CU47" s="69"/>
    </row>
    <row r="48" spans="1:99" s="58" customFormat="1" x14ac:dyDescent="0.2">
      <c r="A48" s="64"/>
      <c r="B48" s="49" t="str">
        <f t="shared" si="13"/>
        <v>1,3-propanediol_RI</v>
      </c>
      <c r="C48" s="78">
        <v>3</v>
      </c>
      <c r="D48" s="69" t="str">
        <f>IFERROR(IF(D31,EXP(LN(D31)*VLOOKUP(D$3,Conditions!$B:$AI,MATCH($B48&amp;"_slope",Conditions!$R$1:$AI$1,0)+16,FALSE)+VLOOKUP(D$3,Conditions!$B:$AI,MATCH($B48&amp;"_intercept",Conditions!$R$1:$AI$1,0)+16,FALSE)),""),"")</f>
        <v/>
      </c>
      <c r="E48" s="69" t="str">
        <f>IFERROR(IF(E31,EXP(LN(E31)*VLOOKUP(E$3,Conditions!$B:$AI,MATCH($B48&amp;"_slope",Conditions!$R$1:$AI$1,0)+16,FALSE)+VLOOKUP(E$3,Conditions!$B:$AI,MATCH($B48&amp;"_intercept",Conditions!$R$1:$AI$1,0)+16,FALSE)),""),"")</f>
        <v/>
      </c>
      <c r="F48" s="69" t="str">
        <f>IFERROR(IF(F31,EXP(LN(F31)*VLOOKUP(F$3,Conditions!$B:$AI,MATCH($B48&amp;"_slope",Conditions!$R$1:$AI$1,0)+16,FALSE)+VLOOKUP(F$3,Conditions!$B:$AI,MATCH($B48&amp;"_intercept",Conditions!$R$1:$AI$1,0)+16,FALSE)),""),"")</f>
        <v/>
      </c>
      <c r="G48" s="69" t="str">
        <f>IFERROR(IF(G31,EXP(LN(G31)*VLOOKUP(G$3,Conditions!$B:$AI,MATCH($B48&amp;"_slope",Conditions!$R$1:$AI$1,0)+16,FALSE)+VLOOKUP(G$3,Conditions!$B:$AI,MATCH($B48&amp;"_intercept",Conditions!$R$1:$AI$1,0)+16,FALSE)),""),"")</f>
        <v/>
      </c>
      <c r="H48" s="69" t="str">
        <f>IFERROR(IF(H31,EXP(LN(H31)*VLOOKUP(H$3,Conditions!$B:$AI,MATCH($B48&amp;"_slope",Conditions!$R$1:$AI$1,0)+16,FALSE)+VLOOKUP(H$3,Conditions!$B:$AI,MATCH($B48&amp;"_intercept",Conditions!$R$1:$AI$1,0)+16,FALSE)),""),"")</f>
        <v/>
      </c>
      <c r="I48" s="69" t="str">
        <f>IFERROR(IF(I31,EXP(LN(I31)*VLOOKUP(I$3,Conditions!$B:$AI,MATCH($B48&amp;"_slope",Conditions!$R$1:$AI$1,0)+16,FALSE)+VLOOKUP(I$3,Conditions!$B:$AI,MATCH($B48&amp;"_intercept",Conditions!$R$1:$AI$1,0)+16,FALSE)),""),"")</f>
        <v/>
      </c>
      <c r="J48" s="69" t="str">
        <f>IFERROR(IF(J31,EXP(LN(J31)*VLOOKUP(J$3,Conditions!$B:$AI,MATCH($B48&amp;"_slope",Conditions!$R$1:$AI$1,0)+16,FALSE)+VLOOKUP(J$3,Conditions!$B:$AI,MATCH($B48&amp;"_intercept",Conditions!$R$1:$AI$1,0)+16,FALSE)),""),"")</f>
        <v/>
      </c>
      <c r="K48" s="69" t="str">
        <f>IFERROR(IF(K31,EXP(LN(K31)*VLOOKUP(K$3,Conditions!$B:$AI,MATCH($B48&amp;"_slope",Conditions!$R$1:$AI$1,0)+16,FALSE)+VLOOKUP(K$3,Conditions!$B:$AI,MATCH($B48&amp;"_intercept",Conditions!$R$1:$AI$1,0)+16,FALSE)),""),"")</f>
        <v/>
      </c>
      <c r="L48" s="69" t="str">
        <f>IFERROR(IF(L31,EXP(LN(L31)*VLOOKUP(L$3,Conditions!$B:$AI,MATCH($B48&amp;"_slope",Conditions!$R$1:$AI$1,0)+16,FALSE)+VLOOKUP(L$3,Conditions!$B:$AI,MATCH($B48&amp;"_intercept",Conditions!$R$1:$AI$1,0)+16,FALSE)),""),"")</f>
        <v/>
      </c>
      <c r="M48" s="69" t="str">
        <f>IFERROR(IF(M31,EXP(LN(M31)*VLOOKUP(M$3,Conditions!$B:$AI,MATCH($B48&amp;"_slope",Conditions!$R$1:$AI$1,0)+16,FALSE)+VLOOKUP(M$3,Conditions!$B:$AI,MATCH($B48&amp;"_intercept",Conditions!$R$1:$AI$1,0)+16,FALSE)),""),"")</f>
        <v/>
      </c>
      <c r="N48" s="69" t="str">
        <f>IFERROR(IF(N31,EXP(LN(N31)*VLOOKUP(N$3,Conditions!$B:$AI,MATCH($B48&amp;"_slope",Conditions!$R$1:$AI$1,0)+16,FALSE)+VLOOKUP(N$3,Conditions!$B:$AI,MATCH($B48&amp;"_intercept",Conditions!$R$1:$AI$1,0)+16,FALSE)),""),"")</f>
        <v/>
      </c>
      <c r="O48" s="69" t="str">
        <f>IFERROR(IF(O31,EXP(LN(O31)*VLOOKUP(O$3,Conditions!$B:$AI,MATCH($B48&amp;"_slope",Conditions!$R$1:$AI$1,0)+16,FALSE)+VLOOKUP(O$3,Conditions!$B:$AI,MATCH($B48&amp;"_intercept",Conditions!$R$1:$AI$1,0)+16,FALSE)),""),"")</f>
        <v/>
      </c>
      <c r="P48" s="69" t="str">
        <f>IFERROR(IF(P31,EXP(LN(P31)*VLOOKUP(P$3,Conditions!$B:$AI,MATCH($B48&amp;"_slope",Conditions!$R$1:$AI$1,0)+16,FALSE)+VLOOKUP(P$3,Conditions!$B:$AI,MATCH($B48&amp;"_intercept",Conditions!$R$1:$AI$1,0)+16,FALSE)),""),"")</f>
        <v/>
      </c>
      <c r="Q48" s="69" t="str">
        <f>IFERROR(IF(Q31,EXP(LN(Q31)*VLOOKUP(Q$3,Conditions!$B:$AI,MATCH($B48&amp;"_slope",Conditions!$R$1:$AI$1,0)+16,FALSE)+VLOOKUP(Q$3,Conditions!$B:$AI,MATCH($B48&amp;"_intercept",Conditions!$R$1:$AI$1,0)+16,FALSE)),""),"")</f>
        <v/>
      </c>
      <c r="R48" s="69" t="str">
        <f>IFERROR(IF(R31,EXP(LN(R31)*VLOOKUP(R$3,Conditions!$B:$AI,MATCH($B48&amp;"_slope",Conditions!$R$1:$AI$1,0)+16,FALSE)+VLOOKUP(R$3,Conditions!$B:$AI,MATCH($B48&amp;"_intercept",Conditions!$R$1:$AI$1,0)+16,FALSE)),""),"")</f>
        <v/>
      </c>
      <c r="S48" s="69" t="str">
        <f>IFERROR(IF(S31,EXP(LN(S31)*VLOOKUP(S$3,Conditions!$B:$AI,MATCH($B48&amp;"_slope",Conditions!$R$1:$AI$1,0)+16,FALSE)+VLOOKUP(S$3,Conditions!$B:$AI,MATCH($B48&amp;"_intercept",Conditions!$R$1:$AI$1,0)+16,FALSE)),""),"")</f>
        <v/>
      </c>
      <c r="T48" s="69" t="str">
        <f>IFERROR(IF(T31,EXP(LN(T31)*VLOOKUP(T$3,Conditions!$B:$AI,MATCH($B48&amp;"_slope",Conditions!$R$1:$AI$1,0)+16,FALSE)+VLOOKUP(T$3,Conditions!$B:$AI,MATCH($B48&amp;"_intercept",Conditions!$R$1:$AI$1,0)+16,FALSE)),""),"")</f>
        <v/>
      </c>
      <c r="U48" s="69" t="str">
        <f>IFERROR(IF(U31,EXP(LN(U31)*VLOOKUP(U$3,Conditions!$B:$AI,MATCH($B48&amp;"_slope",Conditions!$R$1:$AI$1,0)+16,FALSE)+VLOOKUP(U$3,Conditions!$B:$AI,MATCH($B48&amp;"_intercept",Conditions!$R$1:$AI$1,0)+16,FALSE)),""),"")</f>
        <v/>
      </c>
      <c r="V48" s="69" t="str">
        <f>IFERROR(IF(V31,EXP(LN(V31)*VLOOKUP(V$3,Conditions!$B:$AI,MATCH($B48&amp;"_slope",Conditions!$R$1:$AI$1,0)+16,FALSE)+VLOOKUP(V$3,Conditions!$B:$AI,MATCH($B48&amp;"_intercept",Conditions!$R$1:$AI$1,0)+16,FALSE)),""),"")</f>
        <v/>
      </c>
      <c r="W48" s="69" t="str">
        <f>IFERROR(IF(W31,EXP(LN(W31)*VLOOKUP(W$3,Conditions!$B:$AI,MATCH($B48&amp;"_slope",Conditions!$R$1:$AI$1,0)+16,FALSE)+VLOOKUP(W$3,Conditions!$B:$AI,MATCH($B48&amp;"_intercept",Conditions!$R$1:$AI$1,0)+16,FALSE)),""),"")</f>
        <v/>
      </c>
      <c r="X48" s="69" t="str">
        <f>IFERROR(IF(X31,EXP(LN(X31)*VLOOKUP(X$3,Conditions!$B:$AI,MATCH($B48&amp;"_slope",Conditions!$R$1:$AI$1,0)+16,FALSE)+VLOOKUP(X$3,Conditions!$B:$AI,MATCH($B48&amp;"_intercept",Conditions!$R$1:$AI$1,0)+16,FALSE)),""),"")</f>
        <v/>
      </c>
      <c r="Y48" s="69" t="str">
        <f>IFERROR(IF(Y31,EXP(LN(Y31)*VLOOKUP(Y$3,Conditions!$B:$AI,MATCH($B48&amp;"_slope",Conditions!$R$1:$AI$1,0)+16,FALSE)+VLOOKUP(Y$3,Conditions!$B:$AI,MATCH($B48&amp;"_intercept",Conditions!$R$1:$AI$1,0)+16,FALSE)),""),"")</f>
        <v/>
      </c>
      <c r="Z48" s="69" t="str">
        <f>IFERROR(IF(Z31,EXP(LN(Z31)*VLOOKUP(Z$3,Conditions!$B:$AI,MATCH($B48&amp;"_slope",Conditions!$R$1:$AI$1,0)+16,FALSE)+VLOOKUP(Z$3,Conditions!$B:$AI,MATCH($B48&amp;"_intercept",Conditions!$R$1:$AI$1,0)+16,FALSE)),""),"")</f>
        <v/>
      </c>
      <c r="AA48" s="69" t="str">
        <f>IFERROR(IF(AA31,EXP(LN(AA31)*VLOOKUP(AA$3,Conditions!$B:$AI,MATCH($B48&amp;"_slope",Conditions!$R$1:$AI$1,0)+16,FALSE)+VLOOKUP(AA$3,Conditions!$B:$AI,MATCH($B48&amp;"_intercept",Conditions!$R$1:$AI$1,0)+16,FALSE)),""),"")</f>
        <v/>
      </c>
      <c r="AB48" s="69" t="str">
        <f>IFERROR(IF(AB31,EXP(LN(AB31)*VLOOKUP(AB$3,Conditions!$B:$AI,MATCH($B48&amp;"_slope",Conditions!$R$1:$AI$1,0)+16,FALSE)+VLOOKUP(AB$3,Conditions!$B:$AI,MATCH($B48&amp;"_intercept",Conditions!$R$1:$AI$1,0)+16,FALSE)),""),"")</f>
        <v/>
      </c>
      <c r="AC48" s="69" t="str">
        <f>IFERROR(IF(AC31,EXP(LN(AC31)*VLOOKUP(AC$3,Conditions!$B:$AI,MATCH($B48&amp;"_slope",Conditions!$R$1:$AI$1,0)+16,FALSE)+VLOOKUP(AC$3,Conditions!$B:$AI,MATCH($B48&amp;"_intercept",Conditions!$R$1:$AI$1,0)+16,FALSE)),""),"")</f>
        <v/>
      </c>
      <c r="AD48" s="69" t="str">
        <f>IFERROR(IF(AD31,EXP(LN(AD31)*VLOOKUP(AD$3,Conditions!$B:$AI,MATCH($B48&amp;"_slope",Conditions!$R$1:$AI$1,0)+16,FALSE)+VLOOKUP(AD$3,Conditions!$B:$AI,MATCH($B48&amp;"_intercept",Conditions!$R$1:$AI$1,0)+16,FALSE)),""),"")</f>
        <v/>
      </c>
      <c r="AE48" s="69" t="str">
        <f>IFERROR(IF(AE31,EXP(LN(AE31)*VLOOKUP(AE$3,Conditions!$B:$AI,MATCH($B48&amp;"_slope",Conditions!$R$1:$AI$1,0)+16,FALSE)+VLOOKUP(AE$3,Conditions!$B:$AI,MATCH($B48&amp;"_intercept",Conditions!$R$1:$AI$1,0)+16,FALSE)),""),"")</f>
        <v/>
      </c>
      <c r="AF48" s="69" t="str">
        <f>IFERROR(IF(AF31,EXP(LN(AF31)*VLOOKUP(AF$3,Conditions!$B:$AI,MATCH($B48&amp;"_slope",Conditions!$R$1:$AI$1,0)+16,FALSE)+VLOOKUP(AF$3,Conditions!$B:$AI,MATCH($B48&amp;"_intercept",Conditions!$R$1:$AI$1,0)+16,FALSE)),""),"")</f>
        <v/>
      </c>
      <c r="AG48" s="69" t="str">
        <f>IFERROR(IF(AG31,EXP(LN(AG31)*VLOOKUP(AG$3,Conditions!$B:$AI,MATCH($B48&amp;"_slope",Conditions!$R$1:$AI$1,0)+16,FALSE)+VLOOKUP(AG$3,Conditions!$B:$AI,MATCH($B48&amp;"_intercept",Conditions!$R$1:$AI$1,0)+16,FALSE)),""),"")</f>
        <v/>
      </c>
      <c r="AH48" s="69" t="str">
        <f>IFERROR(IF(AH31,EXP(LN(AH31)*VLOOKUP(AH$3,Conditions!$B:$AI,MATCH($B48&amp;"_slope",Conditions!$R$1:$AI$1,0)+16,FALSE)+VLOOKUP(AH$3,Conditions!$B:$AI,MATCH($B48&amp;"_intercept",Conditions!$R$1:$AI$1,0)+16,FALSE)),""),"")</f>
        <v/>
      </c>
      <c r="AI48" s="69" t="str">
        <f>IFERROR(IF(AI31,EXP(LN(AI31)*VLOOKUP(AI$3,Conditions!$B:$AI,MATCH($B48&amp;"_slope",Conditions!$R$1:$AI$1,0)+16,FALSE)+VLOOKUP(AI$3,Conditions!$B:$AI,MATCH($B48&amp;"_intercept",Conditions!$R$1:$AI$1,0)+16,FALSE)),""),"")</f>
        <v/>
      </c>
      <c r="AJ48" s="69" t="str">
        <f>IFERROR(IF(AJ31,EXP(LN(AJ31)*VLOOKUP(AJ$3,Conditions!$B:$AI,MATCH($B48&amp;"_slope",Conditions!$R$1:$AI$1,0)+16,FALSE)+VLOOKUP(AJ$3,Conditions!$B:$AI,MATCH($B48&amp;"_intercept",Conditions!$R$1:$AI$1,0)+16,FALSE)),""),"")</f>
        <v/>
      </c>
      <c r="AK48" s="69" t="str">
        <f>IFERROR(IF(AK31,EXP(LN(AK31)*VLOOKUP(AK$3,Conditions!$B:$AI,MATCH($B48&amp;"_slope",Conditions!$R$1:$AI$1,0)+16,FALSE)+VLOOKUP(AK$3,Conditions!$B:$AI,MATCH($B48&amp;"_intercept",Conditions!$R$1:$AI$1,0)+16,FALSE)),""),"")</f>
        <v/>
      </c>
      <c r="AL48" s="69" t="str">
        <f>IFERROR(IF(AL31,EXP(LN(AL31)*VLOOKUP(AL$3,Conditions!$B:$AI,MATCH($B48&amp;"_slope",Conditions!$R$1:$AI$1,0)+16,FALSE)+VLOOKUP(AL$3,Conditions!$B:$AI,MATCH($B48&amp;"_intercept",Conditions!$R$1:$AI$1,0)+16,FALSE)),""),"")</f>
        <v/>
      </c>
      <c r="AM48" s="69" t="str">
        <f>IFERROR(IF(AM31,EXP(LN(AM31)*VLOOKUP(AM$3,Conditions!$B:$AI,MATCH($B48&amp;"_slope",Conditions!$R$1:$AI$1,0)+16,FALSE)+VLOOKUP(AM$3,Conditions!$B:$AI,MATCH($B48&amp;"_intercept",Conditions!$R$1:$AI$1,0)+16,FALSE)),""),"")</f>
        <v/>
      </c>
      <c r="AN48" s="69" t="str">
        <f>IFERROR(IF(AN31,EXP(LN(AN31)*VLOOKUP(AN$3,Conditions!$B:$AI,MATCH($B48&amp;"_slope",Conditions!$R$1:$AI$1,0)+16,FALSE)+VLOOKUP(AN$3,Conditions!$B:$AI,MATCH($B48&amp;"_intercept",Conditions!$R$1:$AI$1,0)+16,FALSE)),""),"")</f>
        <v/>
      </c>
      <c r="AO48" s="69" t="str">
        <f>IFERROR(IF(AO31,EXP(LN(AO31)*VLOOKUP(AO$3,Conditions!$B:$AI,MATCH($B48&amp;"_slope",Conditions!$R$1:$AI$1,0)+16,FALSE)+VLOOKUP(AO$3,Conditions!$B:$AI,MATCH($B48&amp;"_intercept",Conditions!$R$1:$AI$1,0)+16,FALSE)),""),"")</f>
        <v/>
      </c>
      <c r="AP48" s="69" t="str">
        <f>IFERROR(IF(AP31,EXP(LN(AP31)*VLOOKUP(AP$3,Conditions!$B:$AI,MATCH($B48&amp;"_slope",Conditions!$R$1:$AI$1,0)+16,FALSE)+VLOOKUP(AP$3,Conditions!$B:$AI,MATCH($B48&amp;"_intercept",Conditions!$R$1:$AI$1,0)+16,FALSE)),""),"")</f>
        <v/>
      </c>
      <c r="AQ48" s="69" t="str">
        <f>IFERROR(IF(AQ31,EXP(LN(AQ31)*VLOOKUP(AQ$3,Conditions!$B:$AI,MATCH($B48&amp;"_slope",Conditions!$R$1:$AI$1,0)+16,FALSE)+VLOOKUP(AQ$3,Conditions!$B:$AI,MATCH($B48&amp;"_intercept",Conditions!$R$1:$AI$1,0)+16,FALSE)),""),"")</f>
        <v/>
      </c>
      <c r="AR48" s="69" t="str">
        <f>IFERROR(IF(AR31,EXP(LN(AR31)*VLOOKUP(AR$3,Conditions!$B:$AI,MATCH($B48&amp;"_slope",Conditions!$R$1:$AI$1,0)+16,FALSE)+VLOOKUP(AR$3,Conditions!$B:$AI,MATCH($B48&amp;"_intercept",Conditions!$R$1:$AI$1,0)+16,FALSE)),""),"")</f>
        <v/>
      </c>
      <c r="AS48" s="69" t="str">
        <f>IFERROR(IF(AS31,EXP(LN(AS31)*VLOOKUP(AS$3,Conditions!$B:$AI,MATCH($B48&amp;"_slope",Conditions!$R$1:$AI$1,0)+16,FALSE)+VLOOKUP(AS$3,Conditions!$B:$AI,MATCH($B48&amp;"_intercept",Conditions!$R$1:$AI$1,0)+16,FALSE)),""),"")</f>
        <v/>
      </c>
      <c r="AT48" s="69" t="str">
        <f>IFERROR(IF(AT31,EXP(LN(AT31)*VLOOKUP(AT$3,Conditions!$B:$AI,MATCH($B48&amp;"_slope",Conditions!$R$1:$AI$1,0)+16,FALSE)+VLOOKUP(AT$3,Conditions!$B:$AI,MATCH($B48&amp;"_intercept",Conditions!$R$1:$AI$1,0)+16,FALSE)),""),"")</f>
        <v/>
      </c>
      <c r="AU48" s="69" t="str">
        <f>IFERROR(IF(AU31,EXP(LN(AU31)*VLOOKUP(AU$3,Conditions!$B:$AI,MATCH($B48&amp;"_slope",Conditions!$R$1:$AI$1,0)+16,FALSE)+VLOOKUP(AU$3,Conditions!$B:$AI,MATCH($B48&amp;"_intercept",Conditions!$R$1:$AI$1,0)+16,FALSE)),""),"")</f>
        <v/>
      </c>
      <c r="AV48" s="69" t="str">
        <f>IFERROR(IF(AV31,EXP(LN(AV31)*VLOOKUP(AV$3,Conditions!$B:$AI,MATCH($B48&amp;"_slope",Conditions!$R$1:$AI$1,0)+16,FALSE)+VLOOKUP(AV$3,Conditions!$B:$AI,MATCH($B48&amp;"_intercept",Conditions!$R$1:$AI$1,0)+16,FALSE)),""),"")</f>
        <v/>
      </c>
      <c r="AW48" s="69" t="str">
        <f>IFERROR(IF(AW31,EXP(LN(AW31)*VLOOKUP(AW$3,Conditions!$B:$AI,MATCH($B48&amp;"_slope",Conditions!$R$1:$AI$1,0)+16,FALSE)+VLOOKUP(AW$3,Conditions!$B:$AI,MATCH($B48&amp;"_intercept",Conditions!$R$1:$AI$1,0)+16,FALSE)),""),"")</f>
        <v/>
      </c>
      <c r="AX48" s="69" t="str">
        <f>IFERROR(IF(AX31,EXP(LN(AX31)*VLOOKUP(AX$3,Conditions!$B:$AI,MATCH($B48&amp;"_slope",Conditions!$R$1:$AI$1,0)+16,FALSE)+VLOOKUP(AX$3,Conditions!$B:$AI,MATCH($B48&amp;"_intercept",Conditions!$R$1:$AI$1,0)+16,FALSE)),""),"")</f>
        <v/>
      </c>
      <c r="AY48" s="69" t="str">
        <f>IFERROR(IF(AY31,EXP(LN(AY31)*VLOOKUP(AY$3,Conditions!$B:$AI,MATCH($B48&amp;"_slope",Conditions!$R$1:$AI$1,0)+16,FALSE)+VLOOKUP(AY$3,Conditions!$B:$AI,MATCH($B48&amp;"_intercept",Conditions!$R$1:$AI$1,0)+16,FALSE)),""),"")</f>
        <v/>
      </c>
      <c r="AZ48" s="69" t="str">
        <f>IFERROR(IF(AZ31,EXP(LN(AZ31)*VLOOKUP(AZ$3,Conditions!$B:$AI,MATCH($B48&amp;"_slope",Conditions!$R$1:$AI$1,0)+16,FALSE)+VLOOKUP(AZ$3,Conditions!$B:$AI,MATCH($B48&amp;"_intercept",Conditions!$R$1:$AI$1,0)+16,FALSE)),""),"")</f>
        <v/>
      </c>
      <c r="BA48" s="69" t="str">
        <f>IFERROR(IF(BA31,EXP(LN(BA31)*VLOOKUP(BA$3,Conditions!$B:$AI,MATCH($B48&amp;"_slope",Conditions!$R$1:$AI$1,0)+16,FALSE)+VLOOKUP(BA$3,Conditions!$B:$AI,MATCH($B48&amp;"_intercept",Conditions!$R$1:$AI$1,0)+16,FALSE)),""),"")</f>
        <v/>
      </c>
      <c r="BB48" s="69" t="str">
        <f>IFERROR(IF(BB31,EXP(LN(BB31)*VLOOKUP(BB$3,Conditions!$B:$AI,MATCH($B48&amp;"_slope",Conditions!$R$1:$AI$1,0)+16,FALSE)+VLOOKUP(BB$3,Conditions!$B:$AI,MATCH($B48&amp;"_intercept",Conditions!$R$1:$AI$1,0)+16,FALSE)),""),"")</f>
        <v/>
      </c>
      <c r="BC48" s="69" t="str">
        <f>IFERROR(IF(BC31,EXP(LN(BC31)*VLOOKUP(BC$3,Conditions!$B:$AI,MATCH($B48&amp;"_slope",Conditions!$R$1:$AI$1,0)+16,FALSE)+VLOOKUP(BC$3,Conditions!$B:$AI,MATCH($B48&amp;"_intercept",Conditions!$R$1:$AI$1,0)+16,FALSE)),""),"")</f>
        <v/>
      </c>
      <c r="BD48" s="69" t="str">
        <f>IFERROR(IF(BD31,EXP(LN(BD31)*VLOOKUP(BD$3,Conditions!$B:$AI,MATCH($B48&amp;"_slope",Conditions!$R$1:$AI$1,0)+16,FALSE)+VLOOKUP(BD$3,Conditions!$B:$AI,MATCH($B48&amp;"_intercept",Conditions!$R$1:$AI$1,0)+16,FALSE)),""),"")</f>
        <v/>
      </c>
      <c r="BE48" s="69" t="str">
        <f>IFERROR(IF(BE31,EXP(LN(BE31)*VLOOKUP(BE$3,Conditions!$B:$AI,MATCH($B48&amp;"_slope",Conditions!$R$1:$AI$1,0)+16,FALSE)+VLOOKUP(BE$3,Conditions!$B:$AI,MATCH($B48&amp;"_intercept",Conditions!$R$1:$AI$1,0)+16,FALSE)),""),"")</f>
        <v/>
      </c>
      <c r="BF48" s="69" t="str">
        <f>IFERROR(IF(BF31,EXP(LN(BF31)*VLOOKUP(BF$3,Conditions!$B:$AI,MATCH($B48&amp;"_slope",Conditions!$R$1:$AI$1,0)+16,FALSE)+VLOOKUP(BF$3,Conditions!$B:$AI,MATCH($B48&amp;"_intercept",Conditions!$R$1:$AI$1,0)+16,FALSE)),""),"")</f>
        <v/>
      </c>
      <c r="BG48" s="69" t="str">
        <f>IFERROR(IF(BG31,EXP(LN(BG31)*VLOOKUP(BG$3,Conditions!$B:$AI,MATCH($B48&amp;"_slope",Conditions!$R$1:$AI$1,0)+16,FALSE)+VLOOKUP(BG$3,Conditions!$B:$AI,MATCH($B48&amp;"_intercept",Conditions!$R$1:$AI$1,0)+16,FALSE)),""),"")</f>
        <v/>
      </c>
      <c r="BH48" s="69" t="str">
        <f>IFERROR(IF(BH31,EXP(LN(BH31)*VLOOKUP(BH$3,Conditions!$B:$AI,MATCH($B48&amp;"_slope",Conditions!$R$1:$AI$1,0)+16,FALSE)+VLOOKUP(BH$3,Conditions!$B:$AI,MATCH($B48&amp;"_intercept",Conditions!$R$1:$AI$1,0)+16,FALSE)),""),"")</f>
        <v/>
      </c>
      <c r="BI48" s="69" t="str">
        <f>IFERROR(IF(BI31,EXP(LN(BI31)*VLOOKUP(BI$3,Conditions!$B:$AI,MATCH($B48&amp;"_slope",Conditions!$R$1:$AI$1,0)+16,FALSE)+VLOOKUP(BI$3,Conditions!$B:$AI,MATCH($B48&amp;"_intercept",Conditions!$R$1:$AI$1,0)+16,FALSE)),""),"")</f>
        <v/>
      </c>
      <c r="BJ48" s="69" t="str">
        <f>IFERROR(IF(BJ31,EXP(LN(BJ31)*VLOOKUP(BJ$3,Conditions!$B:$AI,MATCH($B48&amp;"_slope",Conditions!$R$1:$AI$1,0)+16,FALSE)+VLOOKUP(BJ$3,Conditions!$B:$AI,MATCH($B48&amp;"_intercept",Conditions!$R$1:$AI$1,0)+16,FALSE)),""),"")</f>
        <v/>
      </c>
      <c r="BK48" s="69" t="str">
        <f>IFERROR(IF(BK31,EXP(LN(BK31)*VLOOKUP(BK$3,Conditions!$B:$AI,MATCH($B48&amp;"_slope",Conditions!$R$1:$AI$1,0)+16,FALSE)+VLOOKUP(BK$3,Conditions!$B:$AI,MATCH($B48&amp;"_intercept",Conditions!$R$1:$AI$1,0)+16,FALSE)),""),"")</f>
        <v/>
      </c>
      <c r="BL48" s="69" t="str">
        <f>IFERROR(IF(BL31,EXP(LN(BL31)*VLOOKUP(BL$3,Conditions!$B:$AI,MATCH($B48&amp;"_slope",Conditions!$R$1:$AI$1,0)+16,FALSE)+VLOOKUP(BL$3,Conditions!$B:$AI,MATCH($B48&amp;"_intercept",Conditions!$R$1:$AI$1,0)+16,FALSE)),""),"")</f>
        <v/>
      </c>
      <c r="BM48" s="69" t="str">
        <f>IFERROR(IF(BM31,EXP(LN(BM31)*VLOOKUP(BM$3,Conditions!$B:$AI,MATCH($B48&amp;"_slope",Conditions!$R$1:$AI$1,0)+16,FALSE)+VLOOKUP(BM$3,Conditions!$B:$AI,MATCH($B48&amp;"_intercept",Conditions!$R$1:$AI$1,0)+16,FALSE)),""),"")</f>
        <v/>
      </c>
      <c r="BN48" s="69" t="str">
        <f>IFERROR(IF(BN31,EXP(LN(BN31)*VLOOKUP(BN$3,Conditions!$B:$AI,MATCH($B48&amp;"_slope",Conditions!$R$1:$AI$1,0)+16,FALSE)+VLOOKUP(BN$3,Conditions!$B:$AI,MATCH($B48&amp;"_intercept",Conditions!$R$1:$AI$1,0)+16,FALSE)),""),"")</f>
        <v/>
      </c>
      <c r="BO48" s="69" t="str">
        <f>IFERROR(IF(BO31,EXP(LN(BO31)*VLOOKUP(BO$3,Conditions!$B:$AI,MATCH($B48&amp;"_slope",Conditions!$R$1:$AI$1,0)+16,FALSE)+VLOOKUP(BO$3,Conditions!$B:$AI,MATCH($B48&amp;"_intercept",Conditions!$R$1:$AI$1,0)+16,FALSE)),""),"")</f>
        <v/>
      </c>
      <c r="BP48" s="69" t="str">
        <f>IFERROR(IF(BP31,EXP(LN(BP31)*VLOOKUP(BP$3,Conditions!$B:$AI,MATCH($B48&amp;"_slope",Conditions!$R$1:$AI$1,0)+16,FALSE)+VLOOKUP(BP$3,Conditions!$B:$AI,MATCH($B48&amp;"_intercept",Conditions!$R$1:$AI$1,0)+16,FALSE)),""),"")</f>
        <v/>
      </c>
      <c r="BQ48" s="69" t="str">
        <f>IFERROR(IF(BQ31,EXP(LN(BQ31)*VLOOKUP(BQ$3,Conditions!$B:$AI,MATCH($B48&amp;"_slope",Conditions!$R$1:$AI$1,0)+16,FALSE)+VLOOKUP(BQ$3,Conditions!$B:$AI,MATCH($B48&amp;"_intercept",Conditions!$R$1:$AI$1,0)+16,FALSE)),""),"")</f>
        <v/>
      </c>
      <c r="BR48" s="69" t="str">
        <f>IFERROR(IF(BR31,EXP(LN(BR31)*VLOOKUP(BR$3,Conditions!$B:$AI,MATCH($B48&amp;"_slope",Conditions!$R$1:$AI$1,0)+16,FALSE)+VLOOKUP(BR$3,Conditions!$B:$AI,MATCH($B48&amp;"_intercept",Conditions!$R$1:$AI$1,0)+16,FALSE)),""),"")</f>
        <v/>
      </c>
      <c r="BS48" s="69" t="str">
        <f>IFERROR(IF(BS31,EXP(LN(BS31)*VLOOKUP(BS$3,Conditions!$B:$AI,MATCH($B48&amp;"_slope",Conditions!$R$1:$AI$1,0)+16,FALSE)+VLOOKUP(BS$3,Conditions!$B:$AI,MATCH($B48&amp;"_intercept",Conditions!$R$1:$AI$1,0)+16,FALSE)),""),"")</f>
        <v/>
      </c>
      <c r="BT48" s="69" t="str">
        <f>IFERROR(IF(BT31,EXP(LN(BT31)*VLOOKUP(BT$3,Conditions!$B:$AI,MATCH($B48&amp;"_slope",Conditions!$R$1:$AI$1,0)+16,FALSE)+VLOOKUP(BT$3,Conditions!$B:$AI,MATCH($B48&amp;"_intercept",Conditions!$R$1:$AI$1,0)+16,FALSE)),""),"")</f>
        <v/>
      </c>
      <c r="BU48" s="69" t="str">
        <f>IFERROR(IF(BU31,EXP(LN(BU31)*VLOOKUP(BU$3,Conditions!$B:$AI,MATCH($B48&amp;"_slope",Conditions!$R$1:$AI$1,0)+16,FALSE)+VLOOKUP(BU$3,Conditions!$B:$AI,MATCH($B48&amp;"_intercept",Conditions!$R$1:$AI$1,0)+16,FALSE)),""),"")</f>
        <v/>
      </c>
      <c r="BV48" s="69" t="str">
        <f>IFERROR(IF(BV31,EXP(LN(BV31)*VLOOKUP(BV$3,Conditions!$B:$AI,MATCH($B48&amp;"_slope",Conditions!$R$1:$AI$1,0)+16,FALSE)+VLOOKUP(BV$3,Conditions!$B:$AI,MATCH($B48&amp;"_intercept",Conditions!$R$1:$AI$1,0)+16,FALSE)),""),"")</f>
        <v/>
      </c>
      <c r="BW48" s="69" t="str">
        <f>IFERROR(IF(BW31,EXP(LN(BW31)*VLOOKUP(BW$3,Conditions!$B:$AI,MATCH($B48&amp;"_slope",Conditions!$R$1:$AI$1,0)+16,FALSE)+VLOOKUP(BW$3,Conditions!$B:$AI,MATCH($B48&amp;"_intercept",Conditions!$R$1:$AI$1,0)+16,FALSE)),""),"")</f>
        <v/>
      </c>
      <c r="BX48" s="69" t="str">
        <f>IFERROR(IF(BX31,EXP(LN(BX31)*VLOOKUP(BX$3,Conditions!$B:$AI,MATCH($B48&amp;"_slope",Conditions!$R$1:$AI$1,0)+16,FALSE)+VLOOKUP(BX$3,Conditions!$B:$AI,MATCH($B48&amp;"_intercept",Conditions!$R$1:$AI$1,0)+16,FALSE)),""),"")</f>
        <v/>
      </c>
      <c r="BY48" s="69" t="str">
        <f>IFERROR(IF(BY31,EXP(LN(BY31)*VLOOKUP(BY$3,Conditions!$B:$AI,MATCH($B48&amp;"_slope",Conditions!$R$1:$AI$1,0)+16,FALSE)+VLOOKUP(BY$3,Conditions!$B:$AI,MATCH($B48&amp;"_intercept",Conditions!$R$1:$AI$1,0)+16,FALSE)),""),"")</f>
        <v/>
      </c>
      <c r="BZ48" s="69" t="str">
        <f>IFERROR(IF(BZ31,EXP(LN(BZ31)*VLOOKUP(BZ$3,Conditions!$B:$AI,MATCH($B48&amp;"_slope",Conditions!$R$1:$AI$1,0)+16,FALSE)+VLOOKUP(BZ$3,Conditions!$B:$AI,MATCH($B48&amp;"_intercept",Conditions!$R$1:$AI$1,0)+16,FALSE)),""),"")</f>
        <v/>
      </c>
      <c r="CB48" s="56" t="str">
        <f t="shared" si="12"/>
        <v>1,3-propanediol_RI</v>
      </c>
      <c r="CC48" s="69" t="str">
        <f>IFERROR(IF(CC31,EXP(LN(CC31)*VLOOKUP(CC$3,Conditions!$B:$AI,MATCH($B48&amp;"_slope",Conditions!$R$1:$AI$1,0)+16,FALSE)+VLOOKUP(CC$3,Conditions!$B:$AI,MATCH($B48&amp;"_intercept",Conditions!$R$1:$AI$1,0)+16,FALSE)),""),"")</f>
        <v/>
      </c>
      <c r="CD48" s="69" t="str">
        <f>IFERROR(IF(CD31,EXP(LN(CD31)*VLOOKUP(CD$3,Conditions!$B:$AI,MATCH($B48&amp;"_slope",Conditions!$R$1:$AI$1,0)+16,FALSE)+VLOOKUP(CD$3,Conditions!$B:$AI,MATCH($B48&amp;"_intercept",Conditions!$R$1:$AI$1,0)+16,FALSE)),""),"")</f>
        <v/>
      </c>
      <c r="CE48" s="69" t="str">
        <f>IFERROR(IF(CE31,EXP(LN(CE31)*VLOOKUP(CE$3,Conditions!$B:$AI,MATCH($B48&amp;"_slope",Conditions!$R$1:$AI$1,0)+16,FALSE)+VLOOKUP(CE$3,Conditions!$B:$AI,MATCH($B48&amp;"_intercept",Conditions!$R$1:$AI$1,0)+16,FALSE)),""),"")</f>
        <v/>
      </c>
      <c r="CF48" s="69" t="str">
        <f>IFERROR(IF(CF31,EXP(LN(CF31)*VLOOKUP(CF$3,Conditions!$B:$AI,MATCH($B48&amp;"_slope",Conditions!$R$1:$AI$1,0)+16,FALSE)+VLOOKUP(CF$3,Conditions!$B:$AI,MATCH($B48&amp;"_intercept",Conditions!$R$1:$AI$1,0)+16,FALSE)),""),"")</f>
        <v/>
      </c>
      <c r="CG48" s="69" t="str">
        <f>IFERROR(IF(CG31,EXP(LN(CG31)*VLOOKUP(CG$3,Conditions!$B:$AI,MATCH($B48&amp;"_slope",Conditions!$R$1:$AI$1,0)+16,FALSE)+VLOOKUP(CG$3,Conditions!$B:$AI,MATCH($B48&amp;"_intercept",Conditions!$R$1:$AI$1,0)+16,FALSE)),""),"")</f>
        <v/>
      </c>
      <c r="CH48" s="69" t="str">
        <f>IFERROR(IF(CH31,EXP(LN(CH31)*VLOOKUP(CH$3,Conditions!$B:$AI,MATCH($B48&amp;"_slope",Conditions!$R$1:$AI$1,0)+16,FALSE)+VLOOKUP(CH$3,Conditions!$B:$AI,MATCH($B48&amp;"_intercept",Conditions!$R$1:$AI$1,0)+16,FALSE)),""),"")</f>
        <v/>
      </c>
      <c r="CI48" s="69" t="str">
        <f>IFERROR(IF(CI31,EXP(LN(CI31)*VLOOKUP(CI$3,Conditions!$B:$AI,MATCH($B48&amp;"_slope",Conditions!$R$1:$AI$1,0)+16,FALSE)+VLOOKUP(CI$3,Conditions!$B:$AI,MATCH($B48&amp;"_intercept",Conditions!$R$1:$AI$1,0)+16,FALSE)),""),"")</f>
        <v/>
      </c>
      <c r="CJ48" s="69" t="str">
        <f>IFERROR(IF(CJ31,EXP(LN(CJ31)*VLOOKUP(CJ$3,Conditions!$B:$AI,MATCH($B48&amp;"_slope",Conditions!$R$1:$AI$1,0)+16,FALSE)+VLOOKUP(CJ$3,Conditions!$B:$AI,MATCH($B48&amp;"_intercept",Conditions!$R$1:$AI$1,0)+16,FALSE)),""),"")</f>
        <v/>
      </c>
      <c r="CK48" s="69" t="str">
        <f>IFERROR(IF(CK31,EXP(LN(CK31)*VLOOKUP(CK$3,Conditions!$B:$AI,MATCH($B48&amp;"_slope",Conditions!$R$1:$AI$1,0)+16,FALSE)+VLOOKUP(CK$3,Conditions!$B:$AI,MATCH($B48&amp;"_intercept",Conditions!$R$1:$AI$1,0)+16,FALSE)),""),"")</f>
        <v/>
      </c>
      <c r="CL48" s="69" t="str">
        <f>IFERROR(IF(CL31,EXP(LN(CL31)*VLOOKUP(CL$3,Conditions!$B:$AI,MATCH($B48&amp;"_slope",Conditions!$R$1:$AI$1,0)+16,FALSE)+VLOOKUP(CL$3,Conditions!$B:$AI,MATCH($B48&amp;"_intercept",Conditions!$R$1:$AI$1,0)+16,FALSE)),""),"")</f>
        <v/>
      </c>
      <c r="CM48" s="69" t="str">
        <f>IFERROR(IF(CM31,EXP(LN(CM31)*VLOOKUP(CM$3,Conditions!$B:$AI,MATCH($B48&amp;"_slope",Conditions!$R$1:$AI$1,0)+16,FALSE)+VLOOKUP(CM$3,Conditions!$B:$AI,MATCH($B48&amp;"_intercept",Conditions!$R$1:$AI$1,0)+16,FALSE)),""),"")</f>
        <v/>
      </c>
      <c r="CN48" s="69" t="str">
        <f>IFERROR(IF(CN31,EXP(LN(CN31)*VLOOKUP(CN$3,Conditions!$B:$AI,MATCH($B48&amp;"_slope",Conditions!$R$1:$AI$1,0)+16,FALSE)+VLOOKUP(CN$3,Conditions!$B:$AI,MATCH($B48&amp;"_intercept",Conditions!$R$1:$AI$1,0)+16,FALSE)),""),"")</f>
        <v/>
      </c>
      <c r="CO48" s="69" t="str">
        <f>IFERROR(IF(CO31,EXP(LN(CO31)*VLOOKUP(CO$3,Conditions!$B:$AI,MATCH($B48&amp;"_slope",Conditions!$R$1:$AI$1,0)+16,FALSE)+VLOOKUP(CO$3,Conditions!$B:$AI,MATCH($B48&amp;"_intercept",Conditions!$R$1:$AI$1,0)+16,FALSE)),""),"")</f>
        <v/>
      </c>
      <c r="CP48" s="69" t="str">
        <f>IFERROR(IF(CP31,EXP(LN(CP31)*VLOOKUP(CP$3,Conditions!$B:$AI,MATCH($B48&amp;"_slope",Conditions!$R$1:$AI$1,0)+16,FALSE)+VLOOKUP(CP$3,Conditions!$B:$AI,MATCH($B48&amp;"_intercept",Conditions!$R$1:$AI$1,0)+16,FALSE)),""),"")</f>
        <v/>
      </c>
      <c r="CQ48" s="69" t="str">
        <f>IFERROR(IF(CQ31,EXP(LN(CQ31)*VLOOKUP(CQ$3,Conditions!$B:$AI,MATCH($B48&amp;"_slope",Conditions!$R$1:$AI$1,0)+16,FALSE)+VLOOKUP(CQ$3,Conditions!$B:$AI,MATCH($B48&amp;"_intercept",Conditions!$R$1:$AI$1,0)+16,FALSE)),""),"")</f>
        <v/>
      </c>
      <c r="CR48" s="69"/>
      <c r="CS48" s="69"/>
      <c r="CT48" s="69"/>
      <c r="CU48" s="69"/>
    </row>
    <row r="49" spans="1:99" s="58" customFormat="1" x14ac:dyDescent="0.2">
      <c r="A49" s="64"/>
      <c r="B49" s="49" t="str">
        <f t="shared" si="13"/>
        <v>1-propanol_RI</v>
      </c>
      <c r="C49" s="78">
        <v>3</v>
      </c>
      <c r="D49" s="69" t="str">
        <f>IFERROR(IF(D32,EXP(LN(D32)*VLOOKUP(D$3,Conditions!$B:$AI,MATCH($B49&amp;"_slope",Conditions!$R$1:$AI$1,0)+16,FALSE)+VLOOKUP(D$3,Conditions!$B:$AI,MATCH($B49&amp;"_intercept",Conditions!$R$1:$AI$1,0)+16,FALSE)),""),"")</f>
        <v/>
      </c>
      <c r="E49" s="69" t="str">
        <f>IFERROR(IF(E32,EXP(LN(E32)*VLOOKUP(E$3,Conditions!$B:$AI,MATCH($B49&amp;"_slope",Conditions!$R$1:$AI$1,0)+16,FALSE)+VLOOKUP(E$3,Conditions!$B:$AI,MATCH($B49&amp;"_intercept",Conditions!$R$1:$AI$1,0)+16,FALSE)),""),"")</f>
        <v/>
      </c>
      <c r="F49" s="69" t="str">
        <f>IFERROR(IF(F32,EXP(LN(F32)*VLOOKUP(F$3,Conditions!$B:$AI,MATCH($B49&amp;"_slope",Conditions!$R$1:$AI$1,0)+16,FALSE)+VLOOKUP(F$3,Conditions!$B:$AI,MATCH($B49&amp;"_intercept",Conditions!$R$1:$AI$1,0)+16,FALSE)),""),"")</f>
        <v/>
      </c>
      <c r="G49" s="69" t="str">
        <f>IFERROR(IF(G32,EXP(LN(G32)*VLOOKUP(G$3,Conditions!$B:$AI,MATCH($B49&amp;"_slope",Conditions!$R$1:$AI$1,0)+16,FALSE)+VLOOKUP(G$3,Conditions!$B:$AI,MATCH($B49&amp;"_intercept",Conditions!$R$1:$AI$1,0)+16,FALSE)),""),"")</f>
        <v/>
      </c>
      <c r="H49" s="69" t="str">
        <f>IFERROR(IF(H32,EXP(LN(H32)*VLOOKUP(H$3,Conditions!$B:$AI,MATCH($B49&amp;"_slope",Conditions!$R$1:$AI$1,0)+16,FALSE)+VLOOKUP(H$3,Conditions!$B:$AI,MATCH($B49&amp;"_intercept",Conditions!$R$1:$AI$1,0)+16,FALSE)),""),"")</f>
        <v/>
      </c>
      <c r="I49" s="69" t="str">
        <f>IFERROR(IF(I32,EXP(LN(I32)*VLOOKUP(I$3,Conditions!$B:$AI,MATCH($B49&amp;"_slope",Conditions!$R$1:$AI$1,0)+16,FALSE)+VLOOKUP(I$3,Conditions!$B:$AI,MATCH($B49&amp;"_intercept",Conditions!$R$1:$AI$1,0)+16,FALSE)),""),"")</f>
        <v/>
      </c>
      <c r="J49" s="69" t="str">
        <f>IFERROR(IF(J32,EXP(LN(J32)*VLOOKUP(J$3,Conditions!$B:$AI,MATCH($B49&amp;"_slope",Conditions!$R$1:$AI$1,0)+16,FALSE)+VLOOKUP(J$3,Conditions!$B:$AI,MATCH($B49&amp;"_intercept",Conditions!$R$1:$AI$1,0)+16,FALSE)),""),"")</f>
        <v/>
      </c>
      <c r="K49" s="69" t="str">
        <f>IFERROR(IF(K32,EXP(LN(K32)*VLOOKUP(K$3,Conditions!$B:$AI,MATCH($B49&amp;"_slope",Conditions!$R$1:$AI$1,0)+16,FALSE)+VLOOKUP(K$3,Conditions!$B:$AI,MATCH($B49&amp;"_intercept",Conditions!$R$1:$AI$1,0)+16,FALSE)),""),"")</f>
        <v/>
      </c>
      <c r="L49" s="69" t="str">
        <f>IFERROR(IF(L32,EXP(LN(L32)*VLOOKUP(L$3,Conditions!$B:$AI,MATCH($B49&amp;"_slope",Conditions!$R$1:$AI$1,0)+16,FALSE)+VLOOKUP(L$3,Conditions!$B:$AI,MATCH($B49&amp;"_intercept",Conditions!$R$1:$AI$1,0)+16,FALSE)),""),"")</f>
        <v/>
      </c>
      <c r="M49" s="69" t="str">
        <f>IFERROR(IF(M32,EXP(LN(M32)*VLOOKUP(M$3,Conditions!$B:$AI,MATCH($B49&amp;"_slope",Conditions!$R$1:$AI$1,0)+16,FALSE)+VLOOKUP(M$3,Conditions!$B:$AI,MATCH($B49&amp;"_intercept",Conditions!$R$1:$AI$1,0)+16,FALSE)),""),"")</f>
        <v/>
      </c>
      <c r="N49" s="69" t="str">
        <f>IFERROR(IF(N32,EXP(LN(N32)*VLOOKUP(N$3,Conditions!$B:$AI,MATCH($B49&amp;"_slope",Conditions!$R$1:$AI$1,0)+16,FALSE)+VLOOKUP(N$3,Conditions!$B:$AI,MATCH($B49&amp;"_intercept",Conditions!$R$1:$AI$1,0)+16,FALSE)),""),"")</f>
        <v/>
      </c>
      <c r="O49" s="69" t="str">
        <f>IFERROR(IF(O32,EXP(LN(O32)*VLOOKUP(O$3,Conditions!$B:$AI,MATCH($B49&amp;"_slope",Conditions!$R$1:$AI$1,0)+16,FALSE)+VLOOKUP(O$3,Conditions!$B:$AI,MATCH($B49&amp;"_intercept",Conditions!$R$1:$AI$1,0)+16,FALSE)),""),"")</f>
        <v/>
      </c>
      <c r="P49" s="69" t="str">
        <f>IFERROR(IF(P32,EXP(LN(P32)*VLOOKUP(P$3,Conditions!$B:$AI,MATCH($B49&amp;"_slope",Conditions!$R$1:$AI$1,0)+16,FALSE)+VLOOKUP(P$3,Conditions!$B:$AI,MATCH($B49&amp;"_intercept",Conditions!$R$1:$AI$1,0)+16,FALSE)),""),"")</f>
        <v/>
      </c>
      <c r="Q49" s="69" t="str">
        <f>IFERROR(IF(Q32,EXP(LN(Q32)*VLOOKUP(Q$3,Conditions!$B:$AI,MATCH($B49&amp;"_slope",Conditions!$R$1:$AI$1,0)+16,FALSE)+VLOOKUP(Q$3,Conditions!$B:$AI,MATCH($B49&amp;"_intercept",Conditions!$R$1:$AI$1,0)+16,FALSE)),""),"")</f>
        <v/>
      </c>
      <c r="R49" s="69" t="str">
        <f>IFERROR(IF(R32,EXP(LN(R32)*VLOOKUP(R$3,Conditions!$B:$AI,MATCH($B49&amp;"_slope",Conditions!$R$1:$AI$1,0)+16,FALSE)+VLOOKUP(R$3,Conditions!$B:$AI,MATCH($B49&amp;"_intercept",Conditions!$R$1:$AI$1,0)+16,FALSE)),""),"")</f>
        <v/>
      </c>
      <c r="S49" s="69" t="str">
        <f>IFERROR(IF(S32,EXP(LN(S32)*VLOOKUP(S$3,Conditions!$B:$AI,MATCH($B49&amp;"_slope",Conditions!$R$1:$AI$1,0)+16,FALSE)+VLOOKUP(S$3,Conditions!$B:$AI,MATCH($B49&amp;"_intercept",Conditions!$R$1:$AI$1,0)+16,FALSE)),""),"")</f>
        <v/>
      </c>
      <c r="T49" s="69" t="str">
        <f>IFERROR(IF(T32,EXP(LN(T32)*VLOOKUP(T$3,Conditions!$B:$AI,MATCH($B49&amp;"_slope",Conditions!$R$1:$AI$1,0)+16,FALSE)+VLOOKUP(T$3,Conditions!$B:$AI,MATCH($B49&amp;"_intercept",Conditions!$R$1:$AI$1,0)+16,FALSE)),""),"")</f>
        <v/>
      </c>
      <c r="U49" s="69" t="str">
        <f>IFERROR(IF(U32,EXP(LN(U32)*VLOOKUP(U$3,Conditions!$B:$AI,MATCH($B49&amp;"_slope",Conditions!$R$1:$AI$1,0)+16,FALSE)+VLOOKUP(U$3,Conditions!$B:$AI,MATCH($B49&amp;"_intercept",Conditions!$R$1:$AI$1,0)+16,FALSE)),""),"")</f>
        <v/>
      </c>
      <c r="V49" s="69" t="str">
        <f>IFERROR(IF(V32,EXP(LN(V32)*VLOOKUP(V$3,Conditions!$B:$AI,MATCH($B49&amp;"_slope",Conditions!$R$1:$AI$1,0)+16,FALSE)+VLOOKUP(V$3,Conditions!$B:$AI,MATCH($B49&amp;"_intercept",Conditions!$R$1:$AI$1,0)+16,FALSE)),""),"")</f>
        <v/>
      </c>
      <c r="W49" s="69" t="str">
        <f>IFERROR(IF(W32,EXP(LN(W32)*VLOOKUP(W$3,Conditions!$B:$AI,MATCH($B49&amp;"_slope",Conditions!$R$1:$AI$1,0)+16,FALSE)+VLOOKUP(W$3,Conditions!$B:$AI,MATCH($B49&amp;"_intercept",Conditions!$R$1:$AI$1,0)+16,FALSE)),""),"")</f>
        <v/>
      </c>
      <c r="X49" s="69" t="str">
        <f>IFERROR(IF(X32,EXP(LN(X32)*VLOOKUP(X$3,Conditions!$B:$AI,MATCH($B49&amp;"_slope",Conditions!$R$1:$AI$1,0)+16,FALSE)+VLOOKUP(X$3,Conditions!$B:$AI,MATCH($B49&amp;"_intercept",Conditions!$R$1:$AI$1,0)+16,FALSE)),""),"")</f>
        <v/>
      </c>
      <c r="Y49" s="69" t="str">
        <f>IFERROR(IF(Y32,EXP(LN(Y32)*VLOOKUP(Y$3,Conditions!$B:$AI,MATCH($B49&amp;"_slope",Conditions!$R$1:$AI$1,0)+16,FALSE)+VLOOKUP(Y$3,Conditions!$B:$AI,MATCH($B49&amp;"_intercept",Conditions!$R$1:$AI$1,0)+16,FALSE)),""),"")</f>
        <v/>
      </c>
      <c r="Z49" s="69" t="str">
        <f>IFERROR(IF(Z32,EXP(LN(Z32)*VLOOKUP(Z$3,Conditions!$B:$AI,MATCH($B49&amp;"_slope",Conditions!$R$1:$AI$1,0)+16,FALSE)+VLOOKUP(Z$3,Conditions!$B:$AI,MATCH($B49&amp;"_intercept",Conditions!$R$1:$AI$1,0)+16,FALSE)),""),"")</f>
        <v/>
      </c>
      <c r="AA49" s="69" t="str">
        <f>IFERROR(IF(AA32,EXP(LN(AA32)*VLOOKUP(AA$3,Conditions!$B:$AI,MATCH($B49&amp;"_slope",Conditions!$R$1:$AI$1,0)+16,FALSE)+VLOOKUP(AA$3,Conditions!$B:$AI,MATCH($B49&amp;"_intercept",Conditions!$R$1:$AI$1,0)+16,FALSE)),""),"")</f>
        <v/>
      </c>
      <c r="AB49" s="69" t="str">
        <f>IFERROR(IF(AB32,EXP(LN(AB32)*VLOOKUP(AB$3,Conditions!$B:$AI,MATCH($B49&amp;"_slope",Conditions!$R$1:$AI$1,0)+16,FALSE)+VLOOKUP(AB$3,Conditions!$B:$AI,MATCH($B49&amp;"_intercept",Conditions!$R$1:$AI$1,0)+16,FALSE)),""),"")</f>
        <v/>
      </c>
      <c r="AC49" s="69" t="str">
        <f>IFERROR(IF(AC32,EXP(LN(AC32)*VLOOKUP(AC$3,Conditions!$B:$AI,MATCH($B49&amp;"_slope",Conditions!$R$1:$AI$1,0)+16,FALSE)+VLOOKUP(AC$3,Conditions!$B:$AI,MATCH($B49&amp;"_intercept",Conditions!$R$1:$AI$1,0)+16,FALSE)),""),"")</f>
        <v/>
      </c>
      <c r="AD49" s="69" t="str">
        <f>IFERROR(IF(AD32,EXP(LN(AD32)*VLOOKUP(AD$3,Conditions!$B:$AI,MATCH($B49&amp;"_slope",Conditions!$R$1:$AI$1,0)+16,FALSE)+VLOOKUP(AD$3,Conditions!$B:$AI,MATCH($B49&amp;"_intercept",Conditions!$R$1:$AI$1,0)+16,FALSE)),""),"")</f>
        <v/>
      </c>
      <c r="AE49" s="69" t="str">
        <f>IFERROR(IF(AE32,EXP(LN(AE32)*VLOOKUP(AE$3,Conditions!$B:$AI,MATCH($B49&amp;"_slope",Conditions!$R$1:$AI$1,0)+16,FALSE)+VLOOKUP(AE$3,Conditions!$B:$AI,MATCH($B49&amp;"_intercept",Conditions!$R$1:$AI$1,0)+16,FALSE)),""),"")</f>
        <v/>
      </c>
      <c r="AF49" s="69" t="str">
        <f>IFERROR(IF(AF32,EXP(LN(AF32)*VLOOKUP(AF$3,Conditions!$B:$AI,MATCH($B49&amp;"_slope",Conditions!$R$1:$AI$1,0)+16,FALSE)+VLOOKUP(AF$3,Conditions!$B:$AI,MATCH($B49&amp;"_intercept",Conditions!$R$1:$AI$1,0)+16,FALSE)),""),"")</f>
        <v/>
      </c>
      <c r="AG49" s="69" t="str">
        <f>IFERROR(IF(AG32,EXP(LN(AG32)*VLOOKUP(AG$3,Conditions!$B:$AI,MATCH($B49&amp;"_slope",Conditions!$R$1:$AI$1,0)+16,FALSE)+VLOOKUP(AG$3,Conditions!$B:$AI,MATCH($B49&amp;"_intercept",Conditions!$R$1:$AI$1,0)+16,FALSE)),""),"")</f>
        <v/>
      </c>
      <c r="AH49" s="69" t="str">
        <f>IFERROR(IF(AH32,EXP(LN(AH32)*VLOOKUP(AH$3,Conditions!$B:$AI,MATCH($B49&amp;"_slope",Conditions!$R$1:$AI$1,0)+16,FALSE)+VLOOKUP(AH$3,Conditions!$B:$AI,MATCH($B49&amp;"_intercept",Conditions!$R$1:$AI$1,0)+16,FALSE)),""),"")</f>
        <v/>
      </c>
      <c r="AI49" s="69" t="str">
        <f>IFERROR(IF(AI32,EXP(LN(AI32)*VLOOKUP(AI$3,Conditions!$B:$AI,MATCH($B49&amp;"_slope",Conditions!$R$1:$AI$1,0)+16,FALSE)+VLOOKUP(AI$3,Conditions!$B:$AI,MATCH($B49&amp;"_intercept",Conditions!$R$1:$AI$1,0)+16,FALSE)),""),"")</f>
        <v/>
      </c>
      <c r="AJ49" s="69" t="str">
        <f>IFERROR(IF(AJ32,EXP(LN(AJ32)*VLOOKUP(AJ$3,Conditions!$B:$AI,MATCH($B49&amp;"_slope",Conditions!$R$1:$AI$1,0)+16,FALSE)+VLOOKUP(AJ$3,Conditions!$B:$AI,MATCH($B49&amp;"_intercept",Conditions!$R$1:$AI$1,0)+16,FALSE)),""),"")</f>
        <v/>
      </c>
      <c r="AK49" s="69" t="str">
        <f>IFERROR(IF(AK32,EXP(LN(AK32)*VLOOKUP(AK$3,Conditions!$B:$AI,MATCH($B49&amp;"_slope",Conditions!$R$1:$AI$1,0)+16,FALSE)+VLOOKUP(AK$3,Conditions!$B:$AI,MATCH($B49&amp;"_intercept",Conditions!$R$1:$AI$1,0)+16,FALSE)),""),"")</f>
        <v/>
      </c>
      <c r="AL49" s="69" t="str">
        <f>IFERROR(IF(AL32,EXP(LN(AL32)*VLOOKUP(AL$3,Conditions!$B:$AI,MATCH($B49&amp;"_slope",Conditions!$R$1:$AI$1,0)+16,FALSE)+VLOOKUP(AL$3,Conditions!$B:$AI,MATCH($B49&amp;"_intercept",Conditions!$R$1:$AI$1,0)+16,FALSE)),""),"")</f>
        <v/>
      </c>
      <c r="AM49" s="69" t="str">
        <f>IFERROR(IF(AM32,EXP(LN(AM32)*VLOOKUP(AM$3,Conditions!$B:$AI,MATCH($B49&amp;"_slope",Conditions!$R$1:$AI$1,0)+16,FALSE)+VLOOKUP(AM$3,Conditions!$B:$AI,MATCH($B49&amp;"_intercept",Conditions!$R$1:$AI$1,0)+16,FALSE)),""),"")</f>
        <v/>
      </c>
      <c r="AN49" s="69" t="str">
        <f>IFERROR(IF(AN32,EXP(LN(AN32)*VLOOKUP(AN$3,Conditions!$B:$AI,MATCH($B49&amp;"_slope",Conditions!$R$1:$AI$1,0)+16,FALSE)+VLOOKUP(AN$3,Conditions!$B:$AI,MATCH($B49&amp;"_intercept",Conditions!$R$1:$AI$1,0)+16,FALSE)),""),"")</f>
        <v/>
      </c>
      <c r="AO49" s="69" t="str">
        <f>IFERROR(IF(AO32,EXP(LN(AO32)*VLOOKUP(AO$3,Conditions!$B:$AI,MATCH($B49&amp;"_slope",Conditions!$R$1:$AI$1,0)+16,FALSE)+VLOOKUP(AO$3,Conditions!$B:$AI,MATCH($B49&amp;"_intercept",Conditions!$R$1:$AI$1,0)+16,FALSE)),""),"")</f>
        <v/>
      </c>
      <c r="AP49" s="69" t="str">
        <f>IFERROR(IF(AP32,EXP(LN(AP32)*VLOOKUP(AP$3,Conditions!$B:$AI,MATCH($B49&amp;"_slope",Conditions!$R$1:$AI$1,0)+16,FALSE)+VLOOKUP(AP$3,Conditions!$B:$AI,MATCH($B49&amp;"_intercept",Conditions!$R$1:$AI$1,0)+16,FALSE)),""),"")</f>
        <v/>
      </c>
      <c r="AQ49" s="69" t="str">
        <f>IFERROR(IF(AQ32,EXP(LN(AQ32)*VLOOKUP(AQ$3,Conditions!$B:$AI,MATCH($B49&amp;"_slope",Conditions!$R$1:$AI$1,0)+16,FALSE)+VLOOKUP(AQ$3,Conditions!$B:$AI,MATCH($B49&amp;"_intercept",Conditions!$R$1:$AI$1,0)+16,FALSE)),""),"")</f>
        <v/>
      </c>
      <c r="AR49" s="69" t="str">
        <f>IFERROR(IF(AR32,EXP(LN(AR32)*VLOOKUP(AR$3,Conditions!$B:$AI,MATCH($B49&amp;"_slope",Conditions!$R$1:$AI$1,0)+16,FALSE)+VLOOKUP(AR$3,Conditions!$B:$AI,MATCH($B49&amp;"_intercept",Conditions!$R$1:$AI$1,0)+16,FALSE)),""),"")</f>
        <v/>
      </c>
      <c r="AS49" s="69" t="str">
        <f>IFERROR(IF(AS32,EXP(LN(AS32)*VLOOKUP(AS$3,Conditions!$B:$AI,MATCH($B49&amp;"_slope",Conditions!$R$1:$AI$1,0)+16,FALSE)+VLOOKUP(AS$3,Conditions!$B:$AI,MATCH($B49&amp;"_intercept",Conditions!$R$1:$AI$1,0)+16,FALSE)),""),"")</f>
        <v/>
      </c>
      <c r="AT49" s="69" t="str">
        <f>IFERROR(IF(AT32,EXP(LN(AT32)*VLOOKUP(AT$3,Conditions!$B:$AI,MATCH($B49&amp;"_slope",Conditions!$R$1:$AI$1,0)+16,FALSE)+VLOOKUP(AT$3,Conditions!$B:$AI,MATCH($B49&amp;"_intercept",Conditions!$R$1:$AI$1,0)+16,FALSE)),""),"")</f>
        <v/>
      </c>
      <c r="AU49" s="69" t="str">
        <f>IFERROR(IF(AU32,EXP(LN(AU32)*VLOOKUP(AU$3,Conditions!$B:$AI,MATCH($B49&amp;"_slope",Conditions!$R$1:$AI$1,0)+16,FALSE)+VLOOKUP(AU$3,Conditions!$B:$AI,MATCH($B49&amp;"_intercept",Conditions!$R$1:$AI$1,0)+16,FALSE)),""),"")</f>
        <v/>
      </c>
      <c r="AV49" s="69" t="str">
        <f>IFERROR(IF(AV32,EXP(LN(AV32)*VLOOKUP(AV$3,Conditions!$B:$AI,MATCH($B49&amp;"_slope",Conditions!$R$1:$AI$1,0)+16,FALSE)+VLOOKUP(AV$3,Conditions!$B:$AI,MATCH($B49&amp;"_intercept",Conditions!$R$1:$AI$1,0)+16,FALSE)),""),"")</f>
        <v/>
      </c>
      <c r="AW49" s="69" t="str">
        <f>IFERROR(IF(AW32,EXP(LN(AW32)*VLOOKUP(AW$3,Conditions!$B:$AI,MATCH($B49&amp;"_slope",Conditions!$R$1:$AI$1,0)+16,FALSE)+VLOOKUP(AW$3,Conditions!$B:$AI,MATCH($B49&amp;"_intercept",Conditions!$R$1:$AI$1,0)+16,FALSE)),""),"")</f>
        <v/>
      </c>
      <c r="AX49" s="69" t="str">
        <f>IFERROR(IF(AX32,EXP(LN(AX32)*VLOOKUP(AX$3,Conditions!$B:$AI,MATCH($B49&amp;"_slope",Conditions!$R$1:$AI$1,0)+16,FALSE)+VLOOKUP(AX$3,Conditions!$B:$AI,MATCH($B49&amp;"_intercept",Conditions!$R$1:$AI$1,0)+16,FALSE)),""),"")</f>
        <v/>
      </c>
      <c r="AY49" s="69" t="str">
        <f>IFERROR(IF(AY32,EXP(LN(AY32)*VLOOKUP(AY$3,Conditions!$B:$AI,MATCH($B49&amp;"_slope",Conditions!$R$1:$AI$1,0)+16,FALSE)+VLOOKUP(AY$3,Conditions!$B:$AI,MATCH($B49&amp;"_intercept",Conditions!$R$1:$AI$1,0)+16,FALSE)),""),"")</f>
        <v/>
      </c>
      <c r="AZ49" s="69" t="str">
        <f>IFERROR(IF(AZ32,EXP(LN(AZ32)*VLOOKUP(AZ$3,Conditions!$B:$AI,MATCH($B49&amp;"_slope",Conditions!$R$1:$AI$1,0)+16,FALSE)+VLOOKUP(AZ$3,Conditions!$B:$AI,MATCH($B49&amp;"_intercept",Conditions!$R$1:$AI$1,0)+16,FALSE)),""),"")</f>
        <v/>
      </c>
      <c r="BA49" s="69" t="str">
        <f>IFERROR(IF(BA32,EXP(LN(BA32)*VLOOKUP(BA$3,Conditions!$B:$AI,MATCH($B49&amp;"_slope",Conditions!$R$1:$AI$1,0)+16,FALSE)+VLOOKUP(BA$3,Conditions!$B:$AI,MATCH($B49&amp;"_intercept",Conditions!$R$1:$AI$1,0)+16,FALSE)),""),"")</f>
        <v/>
      </c>
      <c r="BB49" s="69" t="str">
        <f>IFERROR(IF(BB32,EXP(LN(BB32)*VLOOKUP(BB$3,Conditions!$B:$AI,MATCH($B49&amp;"_slope",Conditions!$R$1:$AI$1,0)+16,FALSE)+VLOOKUP(BB$3,Conditions!$B:$AI,MATCH($B49&amp;"_intercept",Conditions!$R$1:$AI$1,0)+16,FALSE)),""),"")</f>
        <v/>
      </c>
      <c r="BC49" s="69" t="str">
        <f>IFERROR(IF(BC32,EXP(LN(BC32)*VLOOKUP(BC$3,Conditions!$B:$AI,MATCH($B49&amp;"_slope",Conditions!$R$1:$AI$1,0)+16,FALSE)+VLOOKUP(BC$3,Conditions!$B:$AI,MATCH($B49&amp;"_intercept",Conditions!$R$1:$AI$1,0)+16,FALSE)),""),"")</f>
        <v/>
      </c>
      <c r="BD49" s="69" t="str">
        <f>IFERROR(IF(BD32,EXP(LN(BD32)*VLOOKUP(BD$3,Conditions!$B:$AI,MATCH($B49&amp;"_slope",Conditions!$R$1:$AI$1,0)+16,FALSE)+VLOOKUP(BD$3,Conditions!$B:$AI,MATCH($B49&amp;"_intercept",Conditions!$R$1:$AI$1,0)+16,FALSE)),""),"")</f>
        <v/>
      </c>
      <c r="BE49" s="69" t="str">
        <f>IFERROR(IF(BE32,EXP(LN(BE32)*VLOOKUP(BE$3,Conditions!$B:$AI,MATCH($B49&amp;"_slope",Conditions!$R$1:$AI$1,0)+16,FALSE)+VLOOKUP(BE$3,Conditions!$B:$AI,MATCH($B49&amp;"_intercept",Conditions!$R$1:$AI$1,0)+16,FALSE)),""),"")</f>
        <v/>
      </c>
      <c r="BF49" s="69" t="str">
        <f>IFERROR(IF(BF32,EXP(LN(BF32)*VLOOKUP(BF$3,Conditions!$B:$AI,MATCH($B49&amp;"_slope",Conditions!$R$1:$AI$1,0)+16,FALSE)+VLOOKUP(BF$3,Conditions!$B:$AI,MATCH($B49&amp;"_intercept",Conditions!$R$1:$AI$1,0)+16,FALSE)),""),"")</f>
        <v/>
      </c>
      <c r="BG49" s="69" t="str">
        <f>IFERROR(IF(BG32,EXP(LN(BG32)*VLOOKUP(BG$3,Conditions!$B:$AI,MATCH($B49&amp;"_slope",Conditions!$R$1:$AI$1,0)+16,FALSE)+VLOOKUP(BG$3,Conditions!$B:$AI,MATCH($B49&amp;"_intercept",Conditions!$R$1:$AI$1,0)+16,FALSE)),""),"")</f>
        <v/>
      </c>
      <c r="BH49" s="69" t="str">
        <f>IFERROR(IF(BH32,EXP(LN(BH32)*VLOOKUP(BH$3,Conditions!$B:$AI,MATCH($B49&amp;"_slope",Conditions!$R$1:$AI$1,0)+16,FALSE)+VLOOKUP(BH$3,Conditions!$B:$AI,MATCH($B49&amp;"_intercept",Conditions!$R$1:$AI$1,0)+16,FALSE)),""),"")</f>
        <v/>
      </c>
      <c r="BI49" s="69" t="str">
        <f>IFERROR(IF(BI32,EXP(LN(BI32)*VLOOKUP(BI$3,Conditions!$B:$AI,MATCH($B49&amp;"_slope",Conditions!$R$1:$AI$1,0)+16,FALSE)+VLOOKUP(BI$3,Conditions!$B:$AI,MATCH($B49&amp;"_intercept",Conditions!$R$1:$AI$1,0)+16,FALSE)),""),"")</f>
        <v/>
      </c>
      <c r="BJ49" s="69" t="str">
        <f>IFERROR(IF(BJ32,EXP(LN(BJ32)*VLOOKUP(BJ$3,Conditions!$B:$AI,MATCH($B49&amp;"_slope",Conditions!$R$1:$AI$1,0)+16,FALSE)+VLOOKUP(BJ$3,Conditions!$B:$AI,MATCH($B49&amp;"_intercept",Conditions!$R$1:$AI$1,0)+16,FALSE)),""),"")</f>
        <v/>
      </c>
      <c r="BK49" s="69" t="str">
        <f>IFERROR(IF(BK32,EXP(LN(BK32)*VLOOKUP(BK$3,Conditions!$B:$AI,MATCH($B49&amp;"_slope",Conditions!$R$1:$AI$1,0)+16,FALSE)+VLOOKUP(BK$3,Conditions!$B:$AI,MATCH($B49&amp;"_intercept",Conditions!$R$1:$AI$1,0)+16,FALSE)),""),"")</f>
        <v/>
      </c>
      <c r="BL49" s="69" t="str">
        <f>IFERROR(IF(BL32,EXP(LN(BL32)*VLOOKUP(BL$3,Conditions!$B:$AI,MATCH($B49&amp;"_slope",Conditions!$R$1:$AI$1,0)+16,FALSE)+VLOOKUP(BL$3,Conditions!$B:$AI,MATCH($B49&amp;"_intercept",Conditions!$R$1:$AI$1,0)+16,FALSE)),""),"")</f>
        <v/>
      </c>
      <c r="BM49" s="69" t="str">
        <f>IFERROR(IF(BM32,EXP(LN(BM32)*VLOOKUP(BM$3,Conditions!$B:$AI,MATCH($B49&amp;"_slope",Conditions!$R$1:$AI$1,0)+16,FALSE)+VLOOKUP(BM$3,Conditions!$B:$AI,MATCH($B49&amp;"_intercept",Conditions!$R$1:$AI$1,0)+16,FALSE)),""),"")</f>
        <v/>
      </c>
      <c r="BN49" s="69" t="str">
        <f>IFERROR(IF(BN32,EXP(LN(BN32)*VLOOKUP(BN$3,Conditions!$B:$AI,MATCH($B49&amp;"_slope",Conditions!$R$1:$AI$1,0)+16,FALSE)+VLOOKUP(BN$3,Conditions!$B:$AI,MATCH($B49&amp;"_intercept",Conditions!$R$1:$AI$1,0)+16,FALSE)),""),"")</f>
        <v/>
      </c>
      <c r="BO49" s="69" t="str">
        <f>IFERROR(IF(BO32,EXP(LN(BO32)*VLOOKUP(BO$3,Conditions!$B:$AI,MATCH($B49&amp;"_slope",Conditions!$R$1:$AI$1,0)+16,FALSE)+VLOOKUP(BO$3,Conditions!$B:$AI,MATCH($B49&amp;"_intercept",Conditions!$R$1:$AI$1,0)+16,FALSE)),""),"")</f>
        <v/>
      </c>
      <c r="BP49" s="69" t="str">
        <f>IFERROR(IF(BP32,EXP(LN(BP32)*VLOOKUP(BP$3,Conditions!$B:$AI,MATCH($B49&amp;"_slope",Conditions!$R$1:$AI$1,0)+16,FALSE)+VLOOKUP(BP$3,Conditions!$B:$AI,MATCH($B49&amp;"_intercept",Conditions!$R$1:$AI$1,0)+16,FALSE)),""),"")</f>
        <v/>
      </c>
      <c r="BQ49" s="69" t="str">
        <f>IFERROR(IF(BQ32,EXP(LN(BQ32)*VLOOKUP(BQ$3,Conditions!$B:$AI,MATCH($B49&amp;"_slope",Conditions!$R$1:$AI$1,0)+16,FALSE)+VLOOKUP(BQ$3,Conditions!$B:$AI,MATCH($B49&amp;"_intercept",Conditions!$R$1:$AI$1,0)+16,FALSE)),""),"")</f>
        <v/>
      </c>
      <c r="BR49" s="69" t="str">
        <f>IFERROR(IF(BR32,EXP(LN(BR32)*VLOOKUP(BR$3,Conditions!$B:$AI,MATCH($B49&amp;"_slope",Conditions!$R$1:$AI$1,0)+16,FALSE)+VLOOKUP(BR$3,Conditions!$B:$AI,MATCH($B49&amp;"_intercept",Conditions!$R$1:$AI$1,0)+16,FALSE)),""),"")</f>
        <v/>
      </c>
      <c r="BS49" s="69" t="str">
        <f>IFERROR(IF(BS32,EXP(LN(BS32)*VLOOKUP(BS$3,Conditions!$B:$AI,MATCH($B49&amp;"_slope",Conditions!$R$1:$AI$1,0)+16,FALSE)+VLOOKUP(BS$3,Conditions!$B:$AI,MATCH($B49&amp;"_intercept",Conditions!$R$1:$AI$1,0)+16,FALSE)),""),"")</f>
        <v/>
      </c>
      <c r="BT49" s="69" t="str">
        <f>IFERROR(IF(BT32,EXP(LN(BT32)*VLOOKUP(BT$3,Conditions!$B:$AI,MATCH($B49&amp;"_slope",Conditions!$R$1:$AI$1,0)+16,FALSE)+VLOOKUP(BT$3,Conditions!$B:$AI,MATCH($B49&amp;"_intercept",Conditions!$R$1:$AI$1,0)+16,FALSE)),""),"")</f>
        <v/>
      </c>
      <c r="BU49" s="69" t="str">
        <f>IFERROR(IF(BU32,EXP(LN(BU32)*VLOOKUP(BU$3,Conditions!$B:$AI,MATCH($B49&amp;"_slope",Conditions!$R$1:$AI$1,0)+16,FALSE)+VLOOKUP(BU$3,Conditions!$B:$AI,MATCH($B49&amp;"_intercept",Conditions!$R$1:$AI$1,0)+16,FALSE)),""),"")</f>
        <v/>
      </c>
      <c r="BV49" s="69" t="str">
        <f>IFERROR(IF(BV32,EXP(LN(BV32)*VLOOKUP(BV$3,Conditions!$B:$AI,MATCH($B49&amp;"_slope",Conditions!$R$1:$AI$1,0)+16,FALSE)+VLOOKUP(BV$3,Conditions!$B:$AI,MATCH($B49&amp;"_intercept",Conditions!$R$1:$AI$1,0)+16,FALSE)),""),"")</f>
        <v/>
      </c>
      <c r="BW49" s="69" t="str">
        <f>IFERROR(IF(BW32,EXP(LN(BW32)*VLOOKUP(BW$3,Conditions!$B:$AI,MATCH($B49&amp;"_slope",Conditions!$R$1:$AI$1,0)+16,FALSE)+VLOOKUP(BW$3,Conditions!$B:$AI,MATCH($B49&amp;"_intercept",Conditions!$R$1:$AI$1,0)+16,FALSE)),""),"")</f>
        <v/>
      </c>
      <c r="BX49" s="69" t="str">
        <f>IFERROR(IF(BX32,EXP(LN(BX32)*VLOOKUP(BX$3,Conditions!$B:$AI,MATCH($B49&amp;"_slope",Conditions!$R$1:$AI$1,0)+16,FALSE)+VLOOKUP(BX$3,Conditions!$B:$AI,MATCH($B49&amp;"_intercept",Conditions!$R$1:$AI$1,0)+16,FALSE)),""),"")</f>
        <v/>
      </c>
      <c r="BY49" s="69" t="str">
        <f>IFERROR(IF(BY32,EXP(LN(BY32)*VLOOKUP(BY$3,Conditions!$B:$AI,MATCH($B49&amp;"_slope",Conditions!$R$1:$AI$1,0)+16,FALSE)+VLOOKUP(BY$3,Conditions!$B:$AI,MATCH($B49&amp;"_intercept",Conditions!$R$1:$AI$1,0)+16,FALSE)),""),"")</f>
        <v/>
      </c>
      <c r="BZ49" s="69" t="str">
        <f>IFERROR(IF(BZ32,EXP(LN(BZ32)*VLOOKUP(BZ$3,Conditions!$B:$AI,MATCH($B49&amp;"_slope",Conditions!$R$1:$AI$1,0)+16,FALSE)+VLOOKUP(BZ$3,Conditions!$B:$AI,MATCH($B49&amp;"_intercept",Conditions!$R$1:$AI$1,0)+16,FALSE)),""),"")</f>
        <v/>
      </c>
      <c r="CB49" s="56" t="str">
        <f t="shared" si="12"/>
        <v>1-propanol_RI</v>
      </c>
      <c r="CC49" s="69" t="str">
        <f>IFERROR(IF(CC32,EXP(LN(CC32)*VLOOKUP(CC$3,Conditions!$B:$AI,MATCH($B49&amp;"_slope",Conditions!$R$1:$AI$1,0)+16,FALSE)+VLOOKUP(CC$3,Conditions!$B:$AI,MATCH($B49&amp;"_intercept",Conditions!$R$1:$AI$1,0)+16,FALSE)),""),"")</f>
        <v/>
      </c>
      <c r="CD49" s="69" t="str">
        <f>IFERROR(IF(CD32,EXP(LN(CD32)*VLOOKUP(CD$3,Conditions!$B:$AI,MATCH($B49&amp;"_slope",Conditions!$R$1:$AI$1,0)+16,FALSE)+VLOOKUP(CD$3,Conditions!$B:$AI,MATCH($B49&amp;"_intercept",Conditions!$R$1:$AI$1,0)+16,FALSE)),""),"")</f>
        <v/>
      </c>
      <c r="CE49" s="69" t="str">
        <f>IFERROR(IF(CE32,EXP(LN(CE32)*VLOOKUP(CE$3,Conditions!$B:$AI,MATCH($B49&amp;"_slope",Conditions!$R$1:$AI$1,0)+16,FALSE)+VLOOKUP(CE$3,Conditions!$B:$AI,MATCH($B49&amp;"_intercept",Conditions!$R$1:$AI$1,0)+16,FALSE)),""),"")</f>
        <v/>
      </c>
      <c r="CF49" s="69" t="str">
        <f>IFERROR(IF(CF32,EXP(LN(CF32)*VLOOKUP(CF$3,Conditions!$B:$AI,MATCH($B49&amp;"_slope",Conditions!$R$1:$AI$1,0)+16,FALSE)+VLOOKUP(CF$3,Conditions!$B:$AI,MATCH($B49&amp;"_intercept",Conditions!$R$1:$AI$1,0)+16,FALSE)),""),"")</f>
        <v/>
      </c>
      <c r="CG49" s="69" t="str">
        <f>IFERROR(IF(CG32,EXP(LN(CG32)*VLOOKUP(CG$3,Conditions!$B:$AI,MATCH($B49&amp;"_slope",Conditions!$R$1:$AI$1,0)+16,FALSE)+VLOOKUP(CG$3,Conditions!$B:$AI,MATCH($B49&amp;"_intercept",Conditions!$R$1:$AI$1,0)+16,FALSE)),""),"")</f>
        <v/>
      </c>
      <c r="CH49" s="69" t="str">
        <f>IFERROR(IF(CH32,EXP(LN(CH32)*VLOOKUP(CH$3,Conditions!$B:$AI,MATCH($B49&amp;"_slope",Conditions!$R$1:$AI$1,0)+16,FALSE)+VLOOKUP(CH$3,Conditions!$B:$AI,MATCH($B49&amp;"_intercept",Conditions!$R$1:$AI$1,0)+16,FALSE)),""),"")</f>
        <v/>
      </c>
      <c r="CI49" s="69" t="str">
        <f>IFERROR(IF(CI32,EXP(LN(CI32)*VLOOKUP(CI$3,Conditions!$B:$AI,MATCH($B49&amp;"_slope",Conditions!$R$1:$AI$1,0)+16,FALSE)+VLOOKUP(CI$3,Conditions!$B:$AI,MATCH($B49&amp;"_intercept",Conditions!$R$1:$AI$1,0)+16,FALSE)),""),"")</f>
        <v/>
      </c>
      <c r="CJ49" s="69" t="str">
        <f>IFERROR(IF(CJ32,EXP(LN(CJ32)*VLOOKUP(CJ$3,Conditions!$B:$AI,MATCH($B49&amp;"_slope",Conditions!$R$1:$AI$1,0)+16,FALSE)+VLOOKUP(CJ$3,Conditions!$B:$AI,MATCH($B49&amp;"_intercept",Conditions!$R$1:$AI$1,0)+16,FALSE)),""),"")</f>
        <v/>
      </c>
      <c r="CK49" s="69" t="str">
        <f>IFERROR(IF(CK32,EXP(LN(CK32)*VLOOKUP(CK$3,Conditions!$B:$AI,MATCH($B49&amp;"_slope",Conditions!$R$1:$AI$1,0)+16,FALSE)+VLOOKUP(CK$3,Conditions!$B:$AI,MATCH($B49&amp;"_intercept",Conditions!$R$1:$AI$1,0)+16,FALSE)),""),"")</f>
        <v/>
      </c>
      <c r="CL49" s="69" t="str">
        <f>IFERROR(IF(CL32,EXP(LN(CL32)*VLOOKUP(CL$3,Conditions!$B:$AI,MATCH($B49&amp;"_slope",Conditions!$R$1:$AI$1,0)+16,FALSE)+VLOOKUP(CL$3,Conditions!$B:$AI,MATCH($B49&amp;"_intercept",Conditions!$R$1:$AI$1,0)+16,FALSE)),""),"")</f>
        <v/>
      </c>
      <c r="CM49" s="69" t="str">
        <f>IFERROR(IF(CM32,EXP(LN(CM32)*VLOOKUP(CM$3,Conditions!$B:$AI,MATCH($B49&amp;"_slope",Conditions!$R$1:$AI$1,0)+16,FALSE)+VLOOKUP(CM$3,Conditions!$B:$AI,MATCH($B49&amp;"_intercept",Conditions!$R$1:$AI$1,0)+16,FALSE)),""),"")</f>
        <v/>
      </c>
      <c r="CN49" s="69" t="str">
        <f>IFERROR(IF(CN32,EXP(LN(CN32)*VLOOKUP(CN$3,Conditions!$B:$AI,MATCH($B49&amp;"_slope",Conditions!$R$1:$AI$1,0)+16,FALSE)+VLOOKUP(CN$3,Conditions!$B:$AI,MATCH($B49&amp;"_intercept",Conditions!$R$1:$AI$1,0)+16,FALSE)),""),"")</f>
        <v/>
      </c>
      <c r="CO49" s="69" t="str">
        <f>IFERROR(IF(CO32,EXP(LN(CO32)*VLOOKUP(CO$3,Conditions!$B:$AI,MATCH($B49&amp;"_slope",Conditions!$R$1:$AI$1,0)+16,FALSE)+VLOOKUP(CO$3,Conditions!$B:$AI,MATCH($B49&amp;"_intercept",Conditions!$R$1:$AI$1,0)+16,FALSE)),""),"")</f>
        <v/>
      </c>
      <c r="CP49" s="69" t="str">
        <f>IFERROR(IF(CP32,EXP(LN(CP32)*VLOOKUP(CP$3,Conditions!$B:$AI,MATCH($B49&amp;"_slope",Conditions!$R$1:$AI$1,0)+16,FALSE)+VLOOKUP(CP$3,Conditions!$B:$AI,MATCH($B49&amp;"_intercept",Conditions!$R$1:$AI$1,0)+16,FALSE)),""),"")</f>
        <v/>
      </c>
      <c r="CQ49" s="69" t="str">
        <f>IFERROR(IF(CQ32,EXP(LN(CQ32)*VLOOKUP(CQ$3,Conditions!$B:$AI,MATCH($B49&amp;"_slope",Conditions!$R$1:$AI$1,0)+16,FALSE)+VLOOKUP(CQ$3,Conditions!$B:$AI,MATCH($B49&amp;"_intercept",Conditions!$R$1:$AI$1,0)+16,FALSE)),""),"")</f>
        <v/>
      </c>
      <c r="CR49" s="69"/>
      <c r="CS49" s="69"/>
      <c r="CT49" s="69"/>
      <c r="CU49" s="69"/>
    </row>
    <row r="50" spans="1:99" s="58" customFormat="1" x14ac:dyDescent="0.2">
      <c r="A50" s="64"/>
      <c r="B50" s="49" t="str">
        <f t="shared" si="13"/>
        <v>methanol_RI</v>
      </c>
      <c r="C50" s="78">
        <v>1</v>
      </c>
      <c r="D50" s="69" t="str">
        <f>IFERROR(IF(D33,EXP(LN(D33)*VLOOKUP(D$3,Conditions!$B:$AI,MATCH($B50&amp;"_slope",Conditions!$R$1:$AI$1,0)+16,FALSE)+VLOOKUP(D$3,Conditions!$B:$AI,MATCH($B50&amp;"_intercept",Conditions!$R$1:$AI$1,0)+16,FALSE)),""),"")</f>
        <v/>
      </c>
      <c r="E50" s="69" t="str">
        <f>IFERROR(IF(E33,EXP(LN(E33)*VLOOKUP(E$3,Conditions!$B:$AI,MATCH($B50&amp;"_slope",Conditions!$R$1:$AI$1,0)+16,FALSE)+VLOOKUP(E$3,Conditions!$B:$AI,MATCH($B50&amp;"_intercept",Conditions!$R$1:$AI$1,0)+16,FALSE)),""),"")</f>
        <v/>
      </c>
      <c r="F50" s="69" t="str">
        <f>IFERROR(IF(F33,EXP(LN(F33)*VLOOKUP(F$3,Conditions!$B:$AI,MATCH($B50&amp;"_slope",Conditions!$R$1:$AI$1,0)+16,FALSE)+VLOOKUP(F$3,Conditions!$B:$AI,MATCH($B50&amp;"_intercept",Conditions!$R$1:$AI$1,0)+16,FALSE)),""),"")</f>
        <v/>
      </c>
      <c r="G50" s="69" t="str">
        <f>IFERROR(IF(G33,EXP(LN(G33)*VLOOKUP(G$3,Conditions!$B:$AI,MATCH($B50&amp;"_slope",Conditions!$R$1:$AI$1,0)+16,FALSE)+VLOOKUP(G$3,Conditions!$B:$AI,MATCH($B50&amp;"_intercept",Conditions!$R$1:$AI$1,0)+16,FALSE)),""),"")</f>
        <v/>
      </c>
      <c r="H50" s="69" t="str">
        <f>IFERROR(IF(H33,EXP(LN(H33)*VLOOKUP(H$3,Conditions!$B:$AI,MATCH($B50&amp;"_slope",Conditions!$R$1:$AI$1,0)+16,FALSE)+VLOOKUP(H$3,Conditions!$B:$AI,MATCH($B50&amp;"_intercept",Conditions!$R$1:$AI$1,0)+16,FALSE)),""),"")</f>
        <v/>
      </c>
      <c r="I50" s="69" t="str">
        <f>IFERROR(IF(I33,EXP(LN(I33)*VLOOKUP(I$3,Conditions!$B:$AI,MATCH($B50&amp;"_slope",Conditions!$R$1:$AI$1,0)+16,FALSE)+VLOOKUP(I$3,Conditions!$B:$AI,MATCH($B50&amp;"_intercept",Conditions!$R$1:$AI$1,0)+16,FALSE)),""),"")</f>
        <v/>
      </c>
      <c r="J50" s="69" t="str">
        <f>IFERROR(IF(J33,EXP(LN(J33)*VLOOKUP(J$3,Conditions!$B:$AI,MATCH($B50&amp;"_slope",Conditions!$R$1:$AI$1,0)+16,FALSE)+VLOOKUP(J$3,Conditions!$B:$AI,MATCH($B50&amp;"_intercept",Conditions!$R$1:$AI$1,0)+16,FALSE)),""),"")</f>
        <v/>
      </c>
      <c r="K50" s="69" t="str">
        <f>IFERROR(IF(K33,EXP(LN(K33)*VLOOKUP(K$3,Conditions!$B:$AI,MATCH($B50&amp;"_slope",Conditions!$R$1:$AI$1,0)+16,FALSE)+VLOOKUP(K$3,Conditions!$B:$AI,MATCH($B50&amp;"_intercept",Conditions!$R$1:$AI$1,0)+16,FALSE)),""),"")</f>
        <v/>
      </c>
      <c r="L50" s="69" t="str">
        <f>IFERROR(IF(L33,EXP(LN(L33)*VLOOKUP(L$3,Conditions!$B:$AI,MATCH($B50&amp;"_slope",Conditions!$R$1:$AI$1,0)+16,FALSE)+VLOOKUP(L$3,Conditions!$B:$AI,MATCH($B50&amp;"_intercept",Conditions!$R$1:$AI$1,0)+16,FALSE)),""),"")</f>
        <v/>
      </c>
      <c r="M50" s="69" t="str">
        <f>IFERROR(IF(M33,EXP(LN(M33)*VLOOKUP(M$3,Conditions!$B:$AI,MATCH($B50&amp;"_slope",Conditions!$R$1:$AI$1,0)+16,FALSE)+VLOOKUP(M$3,Conditions!$B:$AI,MATCH($B50&amp;"_intercept",Conditions!$R$1:$AI$1,0)+16,FALSE)),""),"")</f>
        <v/>
      </c>
      <c r="N50" s="69" t="str">
        <f>IFERROR(IF(N33,EXP(LN(N33)*VLOOKUP(N$3,Conditions!$B:$AI,MATCH($B50&amp;"_slope",Conditions!$R$1:$AI$1,0)+16,FALSE)+VLOOKUP(N$3,Conditions!$B:$AI,MATCH($B50&amp;"_intercept",Conditions!$R$1:$AI$1,0)+16,FALSE)),""),"")</f>
        <v/>
      </c>
      <c r="O50" s="69" t="str">
        <f>IFERROR(IF(O33,EXP(LN(O33)*VLOOKUP(O$3,Conditions!$B:$AI,MATCH($B50&amp;"_slope",Conditions!$R$1:$AI$1,0)+16,FALSE)+VLOOKUP(O$3,Conditions!$B:$AI,MATCH($B50&amp;"_intercept",Conditions!$R$1:$AI$1,0)+16,FALSE)),""),"")</f>
        <v/>
      </c>
      <c r="P50" s="69" t="str">
        <f>IFERROR(IF(P33,EXP(LN(P33)*VLOOKUP(P$3,Conditions!$B:$AI,MATCH($B50&amp;"_slope",Conditions!$R$1:$AI$1,0)+16,FALSE)+VLOOKUP(P$3,Conditions!$B:$AI,MATCH($B50&amp;"_intercept",Conditions!$R$1:$AI$1,0)+16,FALSE)),""),"")</f>
        <v/>
      </c>
      <c r="Q50" s="69" t="str">
        <f>IFERROR(IF(Q33,EXP(LN(Q33)*VLOOKUP(Q$3,Conditions!$B:$AI,MATCH($B50&amp;"_slope",Conditions!$R$1:$AI$1,0)+16,FALSE)+VLOOKUP(Q$3,Conditions!$B:$AI,MATCH($B50&amp;"_intercept",Conditions!$R$1:$AI$1,0)+16,FALSE)),""),"")</f>
        <v/>
      </c>
      <c r="R50" s="69" t="str">
        <f>IFERROR(IF(R33,EXP(LN(R33)*VLOOKUP(R$3,Conditions!$B:$AI,MATCH($B50&amp;"_slope",Conditions!$R$1:$AI$1,0)+16,FALSE)+VLOOKUP(R$3,Conditions!$B:$AI,MATCH($B50&amp;"_intercept",Conditions!$R$1:$AI$1,0)+16,FALSE)),""),"")</f>
        <v/>
      </c>
      <c r="S50" s="69" t="str">
        <f>IFERROR(IF(S33,EXP(LN(S33)*VLOOKUP(S$3,Conditions!$B:$AI,MATCH($B50&amp;"_slope",Conditions!$R$1:$AI$1,0)+16,FALSE)+VLOOKUP(S$3,Conditions!$B:$AI,MATCH($B50&amp;"_intercept",Conditions!$R$1:$AI$1,0)+16,FALSE)),""),"")</f>
        <v/>
      </c>
      <c r="T50" s="69" t="str">
        <f>IFERROR(IF(T33,EXP(LN(T33)*VLOOKUP(T$3,Conditions!$B:$AI,MATCH($B50&amp;"_slope",Conditions!$R$1:$AI$1,0)+16,FALSE)+VLOOKUP(T$3,Conditions!$B:$AI,MATCH($B50&amp;"_intercept",Conditions!$R$1:$AI$1,0)+16,FALSE)),""),"")</f>
        <v/>
      </c>
      <c r="U50" s="69" t="str">
        <f>IFERROR(IF(U33,EXP(LN(U33)*VLOOKUP(U$3,Conditions!$B:$AI,MATCH($B50&amp;"_slope",Conditions!$R$1:$AI$1,0)+16,FALSE)+VLOOKUP(U$3,Conditions!$B:$AI,MATCH($B50&amp;"_intercept",Conditions!$R$1:$AI$1,0)+16,FALSE)),""),"")</f>
        <v/>
      </c>
      <c r="V50" s="69" t="str">
        <f>IFERROR(IF(V33,EXP(LN(V33)*VLOOKUP(V$3,Conditions!$B:$AI,MATCH($B50&amp;"_slope",Conditions!$R$1:$AI$1,0)+16,FALSE)+VLOOKUP(V$3,Conditions!$B:$AI,MATCH($B50&amp;"_intercept",Conditions!$R$1:$AI$1,0)+16,FALSE)),""),"")</f>
        <v/>
      </c>
      <c r="W50" s="69" t="str">
        <f>IFERROR(IF(W33,EXP(LN(W33)*VLOOKUP(W$3,Conditions!$B:$AI,MATCH($B50&amp;"_slope",Conditions!$R$1:$AI$1,0)+16,FALSE)+VLOOKUP(W$3,Conditions!$B:$AI,MATCH($B50&amp;"_intercept",Conditions!$R$1:$AI$1,0)+16,FALSE)),""),"")</f>
        <v/>
      </c>
      <c r="X50" s="69" t="str">
        <f>IFERROR(IF(X33,EXP(LN(X33)*VLOOKUP(X$3,Conditions!$B:$AI,MATCH($B50&amp;"_slope",Conditions!$R$1:$AI$1,0)+16,FALSE)+VLOOKUP(X$3,Conditions!$B:$AI,MATCH($B50&amp;"_intercept",Conditions!$R$1:$AI$1,0)+16,FALSE)),""),"")</f>
        <v/>
      </c>
      <c r="Y50" s="69" t="str">
        <f>IFERROR(IF(Y33,EXP(LN(Y33)*VLOOKUP(Y$3,Conditions!$B:$AI,MATCH($B50&amp;"_slope",Conditions!$R$1:$AI$1,0)+16,FALSE)+VLOOKUP(Y$3,Conditions!$B:$AI,MATCH($B50&amp;"_intercept",Conditions!$R$1:$AI$1,0)+16,FALSE)),""),"")</f>
        <v/>
      </c>
      <c r="Z50" s="69" t="str">
        <f>IFERROR(IF(Z33,EXP(LN(Z33)*VLOOKUP(Z$3,Conditions!$B:$AI,MATCH($B50&amp;"_slope",Conditions!$R$1:$AI$1,0)+16,FALSE)+VLOOKUP(Z$3,Conditions!$B:$AI,MATCH($B50&amp;"_intercept",Conditions!$R$1:$AI$1,0)+16,FALSE)),""),"")</f>
        <v/>
      </c>
      <c r="AA50" s="69" t="str">
        <f>IFERROR(IF(AA33,EXP(LN(AA33)*VLOOKUP(AA$3,Conditions!$B:$AI,MATCH($B50&amp;"_slope",Conditions!$R$1:$AI$1,0)+16,FALSE)+VLOOKUP(AA$3,Conditions!$B:$AI,MATCH($B50&amp;"_intercept",Conditions!$R$1:$AI$1,0)+16,FALSE)),""),"")</f>
        <v/>
      </c>
      <c r="AB50" s="69" t="str">
        <f>IFERROR(IF(AB33,EXP(LN(AB33)*VLOOKUP(AB$3,Conditions!$B:$AI,MATCH($B50&amp;"_slope",Conditions!$R$1:$AI$1,0)+16,FALSE)+VLOOKUP(AB$3,Conditions!$B:$AI,MATCH($B50&amp;"_intercept",Conditions!$R$1:$AI$1,0)+16,FALSE)),""),"")</f>
        <v/>
      </c>
      <c r="AC50" s="69" t="str">
        <f>IFERROR(IF(AC33,EXP(LN(AC33)*VLOOKUP(AC$3,Conditions!$B:$AI,MATCH($B50&amp;"_slope",Conditions!$R$1:$AI$1,0)+16,FALSE)+VLOOKUP(AC$3,Conditions!$B:$AI,MATCH($B50&amp;"_intercept",Conditions!$R$1:$AI$1,0)+16,FALSE)),""),"")</f>
        <v/>
      </c>
      <c r="AD50" s="69" t="str">
        <f>IFERROR(IF(AD33,EXP(LN(AD33)*VLOOKUP(AD$3,Conditions!$B:$AI,MATCH($B50&amp;"_slope",Conditions!$R$1:$AI$1,0)+16,FALSE)+VLOOKUP(AD$3,Conditions!$B:$AI,MATCH($B50&amp;"_intercept",Conditions!$R$1:$AI$1,0)+16,FALSE)),""),"")</f>
        <v/>
      </c>
      <c r="AE50" s="69" t="str">
        <f>IFERROR(IF(AE33,EXP(LN(AE33)*VLOOKUP(AE$3,Conditions!$B:$AI,MATCH($B50&amp;"_slope",Conditions!$R$1:$AI$1,0)+16,FALSE)+VLOOKUP(AE$3,Conditions!$B:$AI,MATCH($B50&amp;"_intercept",Conditions!$R$1:$AI$1,0)+16,FALSE)),""),"")</f>
        <v/>
      </c>
      <c r="AF50" s="69" t="str">
        <f>IFERROR(IF(AF33,EXP(LN(AF33)*VLOOKUP(AF$3,Conditions!$B:$AI,MATCH($B50&amp;"_slope",Conditions!$R$1:$AI$1,0)+16,FALSE)+VLOOKUP(AF$3,Conditions!$B:$AI,MATCH($B50&amp;"_intercept",Conditions!$R$1:$AI$1,0)+16,FALSE)),""),"")</f>
        <v/>
      </c>
      <c r="AG50" s="69" t="str">
        <f>IFERROR(IF(AG33,EXP(LN(AG33)*VLOOKUP(AG$3,Conditions!$B:$AI,MATCH($B50&amp;"_slope",Conditions!$R$1:$AI$1,0)+16,FALSE)+VLOOKUP(AG$3,Conditions!$B:$AI,MATCH($B50&amp;"_intercept",Conditions!$R$1:$AI$1,0)+16,FALSE)),""),"")</f>
        <v/>
      </c>
      <c r="AH50" s="69">
        <f>IFERROR(IF(AH33,EXP(LN(AH33)*VLOOKUP(AH$3,Conditions!$B:$AI,MATCH($B50&amp;"_slope",Conditions!$R$1:$AI$1,0)+16,FALSE)+VLOOKUP(AH$3,Conditions!$B:$AI,MATCH($B50&amp;"_intercept",Conditions!$R$1:$AI$1,0)+16,FALSE)),""),"")</f>
        <v>2.2814653001754476E-2</v>
      </c>
      <c r="AI50" s="69">
        <f>IFERROR(IF(AI33,EXP(LN(AI33)*VLOOKUP(AI$3,Conditions!$B:$AI,MATCH($B50&amp;"_slope",Conditions!$R$1:$AI$1,0)+16,FALSE)+VLOOKUP(AI$3,Conditions!$B:$AI,MATCH($B50&amp;"_intercept",Conditions!$R$1:$AI$1,0)+16,FALSE)),""),"")</f>
        <v>2.0154557439470745E-2</v>
      </c>
      <c r="AJ50" s="69">
        <f>IFERROR(IF(AJ33,EXP(LN(AJ33)*VLOOKUP(AJ$3,Conditions!$B:$AI,MATCH($B50&amp;"_slope",Conditions!$R$1:$AI$1,0)+16,FALSE)+VLOOKUP(AJ$3,Conditions!$B:$AI,MATCH($B50&amp;"_intercept",Conditions!$R$1:$AI$1,0)+16,FALSE)),""),"")</f>
        <v>1.996106383405253E-2</v>
      </c>
      <c r="AK50" s="69">
        <f>IFERROR(IF(AK33,EXP(LN(AK33)*VLOOKUP(AK$3,Conditions!$B:$AI,MATCH($B50&amp;"_slope",Conditions!$R$1:$AI$1,0)+16,FALSE)+VLOOKUP(AK$3,Conditions!$B:$AI,MATCH($B50&amp;"_intercept",Conditions!$R$1:$AI$1,0)+16,FALSE)),""),"")</f>
        <v>1.9463784596053749E-2</v>
      </c>
      <c r="AL50" s="69">
        <f>IFERROR(IF(AL33,EXP(LN(AL33)*VLOOKUP(AL$3,Conditions!$B:$AI,MATCH($B50&amp;"_slope",Conditions!$R$1:$AI$1,0)+16,FALSE)+VLOOKUP(AL$3,Conditions!$B:$AI,MATCH($B50&amp;"_intercept",Conditions!$R$1:$AI$1,0)+16,FALSE)),""),"")</f>
        <v>2.1419082726269464E-2</v>
      </c>
      <c r="AM50" s="69" t="str">
        <f>IFERROR(IF(AM33,EXP(LN(AM33)*VLOOKUP(AM$3,Conditions!$B:$AI,MATCH($B50&amp;"_slope",Conditions!$R$1:$AI$1,0)+16,FALSE)+VLOOKUP(AM$3,Conditions!$B:$AI,MATCH($B50&amp;"_intercept",Conditions!$R$1:$AI$1,0)+16,FALSE)),""),"")</f>
        <v/>
      </c>
      <c r="AN50" s="69" t="str">
        <f>IFERROR(IF(AN33,EXP(LN(AN33)*VLOOKUP(AN$3,Conditions!$B:$AI,MATCH($B50&amp;"_slope",Conditions!$R$1:$AI$1,0)+16,FALSE)+VLOOKUP(AN$3,Conditions!$B:$AI,MATCH($B50&amp;"_intercept",Conditions!$R$1:$AI$1,0)+16,FALSE)),""),"")</f>
        <v/>
      </c>
      <c r="AO50" s="69" t="str">
        <f>IFERROR(IF(AO33,EXP(LN(AO33)*VLOOKUP(AO$3,Conditions!$B:$AI,MATCH($B50&amp;"_slope",Conditions!$R$1:$AI$1,0)+16,FALSE)+VLOOKUP(AO$3,Conditions!$B:$AI,MATCH($B50&amp;"_intercept",Conditions!$R$1:$AI$1,0)+16,FALSE)),""),"")</f>
        <v/>
      </c>
      <c r="AP50" s="69" t="str">
        <f>IFERROR(IF(AP33,EXP(LN(AP33)*VLOOKUP(AP$3,Conditions!$B:$AI,MATCH($B50&amp;"_slope",Conditions!$R$1:$AI$1,0)+16,FALSE)+VLOOKUP(AP$3,Conditions!$B:$AI,MATCH($B50&amp;"_intercept",Conditions!$R$1:$AI$1,0)+16,FALSE)),""),"")</f>
        <v/>
      </c>
      <c r="AQ50" s="69" t="str">
        <f>IFERROR(IF(AQ33,EXP(LN(AQ33)*VLOOKUP(AQ$3,Conditions!$B:$AI,MATCH($B50&amp;"_slope",Conditions!$R$1:$AI$1,0)+16,FALSE)+VLOOKUP(AQ$3,Conditions!$B:$AI,MATCH($B50&amp;"_intercept",Conditions!$R$1:$AI$1,0)+16,FALSE)),""),"")</f>
        <v/>
      </c>
      <c r="AR50" s="69" t="str">
        <f>IFERROR(IF(AR33,EXP(LN(AR33)*VLOOKUP(AR$3,Conditions!$B:$AI,MATCH($B50&amp;"_slope",Conditions!$R$1:$AI$1,0)+16,FALSE)+VLOOKUP(AR$3,Conditions!$B:$AI,MATCH($B50&amp;"_intercept",Conditions!$R$1:$AI$1,0)+16,FALSE)),""),"")</f>
        <v/>
      </c>
      <c r="AS50" s="69" t="str">
        <f>IFERROR(IF(AS33,EXP(LN(AS33)*VLOOKUP(AS$3,Conditions!$B:$AI,MATCH($B50&amp;"_slope",Conditions!$R$1:$AI$1,0)+16,FALSE)+VLOOKUP(AS$3,Conditions!$B:$AI,MATCH($B50&amp;"_intercept",Conditions!$R$1:$AI$1,0)+16,FALSE)),""),"")</f>
        <v/>
      </c>
      <c r="AT50" s="69" t="str">
        <f>IFERROR(IF(AT33,EXP(LN(AT33)*VLOOKUP(AT$3,Conditions!$B:$AI,MATCH($B50&amp;"_slope",Conditions!$R$1:$AI$1,0)+16,FALSE)+VLOOKUP(AT$3,Conditions!$B:$AI,MATCH($B50&amp;"_intercept",Conditions!$R$1:$AI$1,0)+16,FALSE)),""),"")</f>
        <v/>
      </c>
      <c r="AU50" s="69" t="str">
        <f>IFERROR(IF(AU33,EXP(LN(AU33)*VLOOKUP(AU$3,Conditions!$B:$AI,MATCH($B50&amp;"_slope",Conditions!$R$1:$AI$1,0)+16,FALSE)+VLOOKUP(AU$3,Conditions!$B:$AI,MATCH($B50&amp;"_intercept",Conditions!$R$1:$AI$1,0)+16,FALSE)),""),"")</f>
        <v/>
      </c>
      <c r="AV50" s="69" t="str">
        <f>IFERROR(IF(AV33,EXP(LN(AV33)*VLOOKUP(AV$3,Conditions!$B:$AI,MATCH($B50&amp;"_slope",Conditions!$R$1:$AI$1,0)+16,FALSE)+VLOOKUP(AV$3,Conditions!$B:$AI,MATCH($B50&amp;"_intercept",Conditions!$R$1:$AI$1,0)+16,FALSE)),""),"")</f>
        <v/>
      </c>
      <c r="AW50" s="69" t="str">
        <f>IFERROR(IF(AW33,EXP(LN(AW33)*VLOOKUP(AW$3,Conditions!$B:$AI,MATCH($B50&amp;"_slope",Conditions!$R$1:$AI$1,0)+16,FALSE)+VLOOKUP(AW$3,Conditions!$B:$AI,MATCH($B50&amp;"_intercept",Conditions!$R$1:$AI$1,0)+16,FALSE)),""),"")</f>
        <v/>
      </c>
      <c r="AX50" s="69" t="str">
        <f>IFERROR(IF(AX33,EXP(LN(AX33)*VLOOKUP(AX$3,Conditions!$B:$AI,MATCH($B50&amp;"_slope",Conditions!$R$1:$AI$1,0)+16,FALSE)+VLOOKUP(AX$3,Conditions!$B:$AI,MATCH($B50&amp;"_intercept",Conditions!$R$1:$AI$1,0)+16,FALSE)),""),"")</f>
        <v/>
      </c>
      <c r="AY50" s="69" t="str">
        <f>IFERROR(IF(AY33,EXP(LN(AY33)*VLOOKUP(AY$3,Conditions!$B:$AI,MATCH($B50&amp;"_slope",Conditions!$R$1:$AI$1,0)+16,FALSE)+VLOOKUP(AY$3,Conditions!$B:$AI,MATCH($B50&amp;"_intercept",Conditions!$R$1:$AI$1,0)+16,FALSE)),""),"")</f>
        <v/>
      </c>
      <c r="AZ50" s="69" t="str">
        <f>IFERROR(IF(AZ33,EXP(LN(AZ33)*VLOOKUP(AZ$3,Conditions!$B:$AI,MATCH($B50&amp;"_slope",Conditions!$R$1:$AI$1,0)+16,FALSE)+VLOOKUP(AZ$3,Conditions!$B:$AI,MATCH($B50&amp;"_intercept",Conditions!$R$1:$AI$1,0)+16,FALSE)),""),"")</f>
        <v/>
      </c>
      <c r="BA50" s="69" t="str">
        <f>IFERROR(IF(BA33,EXP(LN(BA33)*VLOOKUP(BA$3,Conditions!$B:$AI,MATCH($B50&amp;"_slope",Conditions!$R$1:$AI$1,0)+16,FALSE)+VLOOKUP(BA$3,Conditions!$B:$AI,MATCH($B50&amp;"_intercept",Conditions!$R$1:$AI$1,0)+16,FALSE)),""),"")</f>
        <v/>
      </c>
      <c r="BB50" s="69" t="str">
        <f>IFERROR(IF(BB33,EXP(LN(BB33)*VLOOKUP(BB$3,Conditions!$B:$AI,MATCH($B50&amp;"_slope",Conditions!$R$1:$AI$1,0)+16,FALSE)+VLOOKUP(BB$3,Conditions!$B:$AI,MATCH($B50&amp;"_intercept",Conditions!$R$1:$AI$1,0)+16,FALSE)),""),"")</f>
        <v/>
      </c>
      <c r="BC50" s="69" t="str">
        <f>IFERROR(IF(BC33,EXP(LN(BC33)*VLOOKUP(BC$3,Conditions!$B:$AI,MATCH($B50&amp;"_slope",Conditions!$R$1:$AI$1,0)+16,FALSE)+VLOOKUP(BC$3,Conditions!$B:$AI,MATCH($B50&amp;"_intercept",Conditions!$R$1:$AI$1,0)+16,FALSE)),""),"")</f>
        <v/>
      </c>
      <c r="BD50" s="69" t="str">
        <f>IFERROR(IF(BD33,EXP(LN(BD33)*VLOOKUP(BD$3,Conditions!$B:$AI,MATCH($B50&amp;"_slope",Conditions!$R$1:$AI$1,0)+16,FALSE)+VLOOKUP(BD$3,Conditions!$B:$AI,MATCH($B50&amp;"_intercept",Conditions!$R$1:$AI$1,0)+16,FALSE)),""),"")</f>
        <v/>
      </c>
      <c r="BE50" s="69" t="str">
        <f>IFERROR(IF(BE33,EXP(LN(BE33)*VLOOKUP(BE$3,Conditions!$B:$AI,MATCH($B50&amp;"_slope",Conditions!$R$1:$AI$1,0)+16,FALSE)+VLOOKUP(BE$3,Conditions!$B:$AI,MATCH($B50&amp;"_intercept",Conditions!$R$1:$AI$1,0)+16,FALSE)),""),"")</f>
        <v/>
      </c>
      <c r="BF50" s="69" t="str">
        <f>IFERROR(IF(BF33,EXP(LN(BF33)*VLOOKUP(BF$3,Conditions!$B:$AI,MATCH($B50&amp;"_slope",Conditions!$R$1:$AI$1,0)+16,FALSE)+VLOOKUP(BF$3,Conditions!$B:$AI,MATCH($B50&amp;"_intercept",Conditions!$R$1:$AI$1,0)+16,FALSE)),""),"")</f>
        <v/>
      </c>
      <c r="BG50" s="69" t="str">
        <f>IFERROR(IF(BG33,EXP(LN(BG33)*VLOOKUP(BG$3,Conditions!$B:$AI,MATCH($B50&amp;"_slope",Conditions!$R$1:$AI$1,0)+16,FALSE)+VLOOKUP(BG$3,Conditions!$B:$AI,MATCH($B50&amp;"_intercept",Conditions!$R$1:$AI$1,0)+16,FALSE)),""),"")</f>
        <v/>
      </c>
      <c r="BH50" s="69" t="str">
        <f>IFERROR(IF(BH33,EXP(LN(BH33)*VLOOKUP(BH$3,Conditions!$B:$AI,MATCH($B50&amp;"_slope",Conditions!$R$1:$AI$1,0)+16,FALSE)+VLOOKUP(BH$3,Conditions!$B:$AI,MATCH($B50&amp;"_intercept",Conditions!$R$1:$AI$1,0)+16,FALSE)),""),"")</f>
        <v/>
      </c>
      <c r="BI50" s="69" t="str">
        <f>IFERROR(IF(BI33,EXP(LN(BI33)*VLOOKUP(BI$3,Conditions!$B:$AI,MATCH($B50&amp;"_slope",Conditions!$R$1:$AI$1,0)+16,FALSE)+VLOOKUP(BI$3,Conditions!$B:$AI,MATCH($B50&amp;"_intercept",Conditions!$R$1:$AI$1,0)+16,FALSE)),""),"")</f>
        <v/>
      </c>
      <c r="BJ50" s="69" t="str">
        <f>IFERROR(IF(BJ33,EXP(LN(BJ33)*VLOOKUP(BJ$3,Conditions!$B:$AI,MATCH($B50&amp;"_slope",Conditions!$R$1:$AI$1,0)+16,FALSE)+VLOOKUP(BJ$3,Conditions!$B:$AI,MATCH($B50&amp;"_intercept",Conditions!$R$1:$AI$1,0)+16,FALSE)),""),"")</f>
        <v/>
      </c>
      <c r="BK50" s="69" t="str">
        <f>IFERROR(IF(BK33,EXP(LN(BK33)*VLOOKUP(BK$3,Conditions!$B:$AI,MATCH($B50&amp;"_slope",Conditions!$R$1:$AI$1,0)+16,FALSE)+VLOOKUP(BK$3,Conditions!$B:$AI,MATCH($B50&amp;"_intercept",Conditions!$R$1:$AI$1,0)+16,FALSE)),""),"")</f>
        <v/>
      </c>
      <c r="BL50" s="69" t="str">
        <f>IFERROR(IF(BL33,EXP(LN(BL33)*VLOOKUP(BL$3,Conditions!$B:$AI,MATCH($B50&amp;"_slope",Conditions!$R$1:$AI$1,0)+16,FALSE)+VLOOKUP(BL$3,Conditions!$B:$AI,MATCH($B50&amp;"_intercept",Conditions!$R$1:$AI$1,0)+16,FALSE)),""),"")</f>
        <v/>
      </c>
      <c r="BM50" s="69" t="str">
        <f>IFERROR(IF(BM33,EXP(LN(BM33)*VLOOKUP(BM$3,Conditions!$B:$AI,MATCH($B50&amp;"_slope",Conditions!$R$1:$AI$1,0)+16,FALSE)+VLOOKUP(BM$3,Conditions!$B:$AI,MATCH($B50&amp;"_intercept",Conditions!$R$1:$AI$1,0)+16,FALSE)),""),"")</f>
        <v/>
      </c>
      <c r="BN50" s="69" t="str">
        <f>IFERROR(IF(BN33,EXP(LN(BN33)*VLOOKUP(BN$3,Conditions!$B:$AI,MATCH($B50&amp;"_slope",Conditions!$R$1:$AI$1,0)+16,FALSE)+VLOOKUP(BN$3,Conditions!$B:$AI,MATCH($B50&amp;"_intercept",Conditions!$R$1:$AI$1,0)+16,FALSE)),""),"")</f>
        <v/>
      </c>
      <c r="BO50" s="69" t="str">
        <f>IFERROR(IF(BO33,EXP(LN(BO33)*VLOOKUP(BO$3,Conditions!$B:$AI,MATCH($B50&amp;"_slope",Conditions!$R$1:$AI$1,0)+16,FALSE)+VLOOKUP(BO$3,Conditions!$B:$AI,MATCH($B50&amp;"_intercept",Conditions!$R$1:$AI$1,0)+16,FALSE)),""),"")</f>
        <v/>
      </c>
      <c r="BP50" s="69" t="str">
        <f>IFERROR(IF(BP33,EXP(LN(BP33)*VLOOKUP(BP$3,Conditions!$B:$AI,MATCH($B50&amp;"_slope",Conditions!$R$1:$AI$1,0)+16,FALSE)+VLOOKUP(BP$3,Conditions!$B:$AI,MATCH($B50&amp;"_intercept",Conditions!$R$1:$AI$1,0)+16,FALSE)),""),"")</f>
        <v/>
      </c>
      <c r="BQ50" s="69" t="str">
        <f>IFERROR(IF(BQ33,EXP(LN(BQ33)*VLOOKUP(BQ$3,Conditions!$B:$AI,MATCH($B50&amp;"_slope",Conditions!$R$1:$AI$1,0)+16,FALSE)+VLOOKUP(BQ$3,Conditions!$B:$AI,MATCH($B50&amp;"_intercept",Conditions!$R$1:$AI$1,0)+16,FALSE)),""),"")</f>
        <v/>
      </c>
      <c r="BR50" s="69" t="str">
        <f>IFERROR(IF(BR33,EXP(LN(BR33)*VLOOKUP(BR$3,Conditions!$B:$AI,MATCH($B50&amp;"_slope",Conditions!$R$1:$AI$1,0)+16,FALSE)+VLOOKUP(BR$3,Conditions!$B:$AI,MATCH($B50&amp;"_intercept",Conditions!$R$1:$AI$1,0)+16,FALSE)),""),"")</f>
        <v/>
      </c>
      <c r="BS50" s="69" t="str">
        <f>IFERROR(IF(BS33,EXP(LN(BS33)*VLOOKUP(BS$3,Conditions!$B:$AI,MATCH($B50&amp;"_slope",Conditions!$R$1:$AI$1,0)+16,FALSE)+VLOOKUP(BS$3,Conditions!$B:$AI,MATCH($B50&amp;"_intercept",Conditions!$R$1:$AI$1,0)+16,FALSE)),""),"")</f>
        <v/>
      </c>
      <c r="BT50" s="69" t="str">
        <f>IFERROR(IF(BT33,EXP(LN(BT33)*VLOOKUP(BT$3,Conditions!$B:$AI,MATCH($B50&amp;"_slope",Conditions!$R$1:$AI$1,0)+16,FALSE)+VLOOKUP(BT$3,Conditions!$B:$AI,MATCH($B50&amp;"_intercept",Conditions!$R$1:$AI$1,0)+16,FALSE)),""),"")</f>
        <v/>
      </c>
      <c r="BU50" s="69" t="str">
        <f>IFERROR(IF(BU33,EXP(LN(BU33)*VLOOKUP(BU$3,Conditions!$B:$AI,MATCH($B50&amp;"_slope",Conditions!$R$1:$AI$1,0)+16,FALSE)+VLOOKUP(BU$3,Conditions!$B:$AI,MATCH($B50&amp;"_intercept",Conditions!$R$1:$AI$1,0)+16,FALSE)),""),"")</f>
        <v/>
      </c>
      <c r="BV50" s="69" t="str">
        <f>IFERROR(IF(BV33,EXP(LN(BV33)*VLOOKUP(BV$3,Conditions!$B:$AI,MATCH($B50&amp;"_slope",Conditions!$R$1:$AI$1,0)+16,FALSE)+VLOOKUP(BV$3,Conditions!$B:$AI,MATCH($B50&amp;"_intercept",Conditions!$R$1:$AI$1,0)+16,FALSE)),""),"")</f>
        <v/>
      </c>
      <c r="BW50" s="69" t="str">
        <f>IFERROR(IF(BW33,EXP(LN(BW33)*VLOOKUP(BW$3,Conditions!$B:$AI,MATCH($B50&amp;"_slope",Conditions!$R$1:$AI$1,0)+16,FALSE)+VLOOKUP(BW$3,Conditions!$B:$AI,MATCH($B50&amp;"_intercept",Conditions!$R$1:$AI$1,0)+16,FALSE)),""),"")</f>
        <v/>
      </c>
      <c r="BX50" s="69" t="str">
        <f>IFERROR(IF(BX33,EXP(LN(BX33)*VLOOKUP(BX$3,Conditions!$B:$AI,MATCH($B50&amp;"_slope",Conditions!$R$1:$AI$1,0)+16,FALSE)+VLOOKUP(BX$3,Conditions!$B:$AI,MATCH($B50&amp;"_intercept",Conditions!$R$1:$AI$1,0)+16,FALSE)),""),"")</f>
        <v/>
      </c>
      <c r="BY50" s="69" t="str">
        <f>IFERROR(IF(BY33,EXP(LN(BY33)*VLOOKUP(BY$3,Conditions!$B:$AI,MATCH($B50&amp;"_slope",Conditions!$R$1:$AI$1,0)+16,FALSE)+VLOOKUP(BY$3,Conditions!$B:$AI,MATCH($B50&amp;"_intercept",Conditions!$R$1:$AI$1,0)+16,FALSE)),""),"")</f>
        <v/>
      </c>
      <c r="BZ50" s="69" t="str">
        <f>IFERROR(IF(BZ33,EXP(LN(BZ33)*VLOOKUP(BZ$3,Conditions!$B:$AI,MATCH($B50&amp;"_slope",Conditions!$R$1:$AI$1,0)+16,FALSE)+VLOOKUP(BZ$3,Conditions!$B:$AI,MATCH($B50&amp;"_intercept",Conditions!$R$1:$AI$1,0)+16,FALSE)),""),"")</f>
        <v/>
      </c>
      <c r="CB50" s="56" t="str">
        <f t="shared" si="12"/>
        <v>methanol_RI</v>
      </c>
      <c r="CC50" s="69" t="str">
        <f>IFERROR(IF(CC33,EXP(LN(CC33)*VLOOKUP(CC$3,Conditions!$B:$AI,MATCH($B50&amp;"_slope",Conditions!$R$1:$AI$1,0)+16,FALSE)+VLOOKUP(CC$3,Conditions!$B:$AI,MATCH($B50&amp;"_intercept",Conditions!$R$1:$AI$1,0)+16,FALSE)),""),"")</f>
        <v/>
      </c>
      <c r="CD50" s="69" t="str">
        <f>IFERROR(IF(CD33,EXP(LN(CD33)*VLOOKUP(CD$3,Conditions!$B:$AI,MATCH($B50&amp;"_slope",Conditions!$R$1:$AI$1,0)+16,FALSE)+VLOOKUP(CD$3,Conditions!$B:$AI,MATCH($B50&amp;"_intercept",Conditions!$R$1:$AI$1,0)+16,FALSE)),""),"")</f>
        <v/>
      </c>
      <c r="CE50" s="69" t="str">
        <f>IFERROR(IF(CE33,EXP(LN(CE33)*VLOOKUP(CE$3,Conditions!$B:$AI,MATCH($B50&amp;"_slope",Conditions!$R$1:$AI$1,0)+16,FALSE)+VLOOKUP(CE$3,Conditions!$B:$AI,MATCH($B50&amp;"_intercept",Conditions!$R$1:$AI$1,0)+16,FALSE)),""),"")</f>
        <v/>
      </c>
      <c r="CF50" s="69" t="str">
        <f>IFERROR(IF(CF33,EXP(LN(CF33)*VLOOKUP(CF$3,Conditions!$B:$AI,MATCH($B50&amp;"_slope",Conditions!$R$1:$AI$1,0)+16,FALSE)+VLOOKUP(CF$3,Conditions!$B:$AI,MATCH($B50&amp;"_intercept",Conditions!$R$1:$AI$1,0)+16,FALSE)),""),"")</f>
        <v/>
      </c>
      <c r="CG50" s="69" t="str">
        <f>IFERROR(IF(CG33,EXP(LN(CG33)*VLOOKUP(CG$3,Conditions!$B:$AI,MATCH($B50&amp;"_slope",Conditions!$R$1:$AI$1,0)+16,FALSE)+VLOOKUP(CG$3,Conditions!$B:$AI,MATCH($B50&amp;"_intercept",Conditions!$R$1:$AI$1,0)+16,FALSE)),""),"")</f>
        <v/>
      </c>
      <c r="CH50" s="69" t="str">
        <f>IFERROR(IF(CH33,EXP(LN(CH33)*VLOOKUP(CH$3,Conditions!$B:$AI,MATCH($B50&amp;"_slope",Conditions!$R$1:$AI$1,0)+16,FALSE)+VLOOKUP(CH$3,Conditions!$B:$AI,MATCH($B50&amp;"_intercept",Conditions!$R$1:$AI$1,0)+16,FALSE)),""),"")</f>
        <v/>
      </c>
      <c r="CI50" s="69">
        <f>IFERROR(IF(CI33,EXP(LN(CI33)*VLOOKUP(CI$3,Conditions!$B:$AI,MATCH($B50&amp;"_slope",Conditions!$R$1:$AI$1,0)+16,FALSE)+VLOOKUP(CI$3,Conditions!$B:$AI,MATCH($B50&amp;"_intercept",Conditions!$R$1:$AI$1,0)+16,FALSE)),""),"")</f>
        <v>2.0773998401494138E-2</v>
      </c>
      <c r="CJ50" s="69" t="str">
        <f>IFERROR(IF(CJ33,EXP(LN(CJ33)*VLOOKUP(CJ$3,Conditions!$B:$AI,MATCH($B50&amp;"_slope",Conditions!$R$1:$AI$1,0)+16,FALSE)+VLOOKUP(CJ$3,Conditions!$B:$AI,MATCH($B50&amp;"_intercept",Conditions!$R$1:$AI$1,0)+16,FALSE)),""),"")</f>
        <v/>
      </c>
      <c r="CK50" s="69" t="str">
        <f>IFERROR(IF(CK33,EXP(LN(CK33)*VLOOKUP(CK$3,Conditions!$B:$AI,MATCH($B50&amp;"_slope",Conditions!$R$1:$AI$1,0)+16,FALSE)+VLOOKUP(CK$3,Conditions!$B:$AI,MATCH($B50&amp;"_intercept",Conditions!$R$1:$AI$1,0)+16,FALSE)),""),"")</f>
        <v/>
      </c>
      <c r="CL50" s="69" t="str">
        <f>IFERROR(IF(CL33,EXP(LN(CL33)*VLOOKUP(CL$3,Conditions!$B:$AI,MATCH($B50&amp;"_slope",Conditions!$R$1:$AI$1,0)+16,FALSE)+VLOOKUP(CL$3,Conditions!$B:$AI,MATCH($B50&amp;"_intercept",Conditions!$R$1:$AI$1,0)+16,FALSE)),""),"")</f>
        <v/>
      </c>
      <c r="CM50" s="69" t="str">
        <f>IFERROR(IF(CM33,EXP(LN(CM33)*VLOOKUP(CM$3,Conditions!$B:$AI,MATCH($B50&amp;"_slope",Conditions!$R$1:$AI$1,0)+16,FALSE)+VLOOKUP(CM$3,Conditions!$B:$AI,MATCH($B50&amp;"_intercept",Conditions!$R$1:$AI$1,0)+16,FALSE)),""),"")</f>
        <v/>
      </c>
      <c r="CN50" s="69" t="str">
        <f>IFERROR(IF(CN33,EXP(LN(CN33)*VLOOKUP(CN$3,Conditions!$B:$AI,MATCH($B50&amp;"_slope",Conditions!$R$1:$AI$1,0)+16,FALSE)+VLOOKUP(CN$3,Conditions!$B:$AI,MATCH($B50&amp;"_intercept",Conditions!$R$1:$AI$1,0)+16,FALSE)),""),"")</f>
        <v/>
      </c>
      <c r="CO50" s="69" t="str">
        <f>IFERROR(IF(CO33,EXP(LN(CO33)*VLOOKUP(CO$3,Conditions!$B:$AI,MATCH($B50&amp;"_slope",Conditions!$R$1:$AI$1,0)+16,FALSE)+VLOOKUP(CO$3,Conditions!$B:$AI,MATCH($B50&amp;"_intercept",Conditions!$R$1:$AI$1,0)+16,FALSE)),""),"")</f>
        <v/>
      </c>
      <c r="CP50" s="69" t="str">
        <f>IFERROR(IF(CP33,EXP(LN(CP33)*VLOOKUP(CP$3,Conditions!$B:$AI,MATCH($B50&amp;"_slope",Conditions!$R$1:$AI$1,0)+16,FALSE)+VLOOKUP(CP$3,Conditions!$B:$AI,MATCH($B50&amp;"_intercept",Conditions!$R$1:$AI$1,0)+16,FALSE)),""),"")</f>
        <v/>
      </c>
      <c r="CQ50" s="69" t="str">
        <f>IFERROR(IF(CQ33,EXP(LN(CQ33)*VLOOKUP(CQ$3,Conditions!$B:$AI,MATCH($B50&amp;"_slope",Conditions!$R$1:$AI$1,0)+16,FALSE)+VLOOKUP(CQ$3,Conditions!$B:$AI,MATCH($B50&amp;"_intercept",Conditions!$R$1:$AI$1,0)+16,FALSE)),""),"")</f>
        <v/>
      </c>
      <c r="CR50" s="69"/>
      <c r="CS50" s="69"/>
      <c r="CT50" s="69"/>
      <c r="CU50" s="69"/>
    </row>
    <row r="51" spans="1:99" s="58" customFormat="1" x14ac:dyDescent="0.2">
      <c r="A51" s="64"/>
      <c r="B51" s="49" t="str">
        <f t="shared" si="13"/>
        <v>ethanol_RI</v>
      </c>
      <c r="C51" s="78">
        <v>2</v>
      </c>
      <c r="D51" s="69" t="str">
        <f>IFERROR(IF(D34,EXP(LN(D34)*VLOOKUP(D$3,Conditions!$B:$AI,MATCH($B51&amp;"_slope",Conditions!$R$1:$AI$1,0)+16,FALSE)+VLOOKUP(D$3,Conditions!$B:$AI,MATCH($B51&amp;"_intercept",Conditions!$R$1:$AI$1,0)+16,FALSE)),""),"")</f>
        <v/>
      </c>
      <c r="E51" s="69" t="str">
        <f>IFERROR(IF(E34,EXP(LN(E34)*VLOOKUP(E$3,Conditions!$B:$AI,MATCH($B51&amp;"_slope",Conditions!$R$1:$AI$1,0)+16,FALSE)+VLOOKUP(E$3,Conditions!$B:$AI,MATCH($B51&amp;"_intercept",Conditions!$R$1:$AI$1,0)+16,FALSE)),""),"")</f>
        <v/>
      </c>
      <c r="F51" s="69" t="str">
        <f>IFERROR(IF(F34,EXP(LN(F34)*VLOOKUP(F$3,Conditions!$B:$AI,MATCH($B51&amp;"_slope",Conditions!$R$1:$AI$1,0)+16,FALSE)+VLOOKUP(F$3,Conditions!$B:$AI,MATCH($B51&amp;"_intercept",Conditions!$R$1:$AI$1,0)+16,FALSE)),""),"")</f>
        <v/>
      </c>
      <c r="G51" s="69" t="str">
        <f>IFERROR(IF(G34,EXP(LN(G34)*VLOOKUP(G$3,Conditions!$B:$AI,MATCH($B51&amp;"_slope",Conditions!$R$1:$AI$1,0)+16,FALSE)+VLOOKUP(G$3,Conditions!$B:$AI,MATCH($B51&amp;"_intercept",Conditions!$R$1:$AI$1,0)+16,FALSE)),""),"")</f>
        <v/>
      </c>
      <c r="H51" s="69" t="str">
        <f>IFERROR(IF(H34,EXP(LN(H34)*VLOOKUP(H$3,Conditions!$B:$AI,MATCH($B51&amp;"_slope",Conditions!$R$1:$AI$1,0)+16,FALSE)+VLOOKUP(H$3,Conditions!$B:$AI,MATCH($B51&amp;"_intercept",Conditions!$R$1:$AI$1,0)+16,FALSE)),""),"")</f>
        <v/>
      </c>
      <c r="I51" s="69" t="str">
        <f>IFERROR(IF(I34,EXP(LN(I34)*VLOOKUP(I$3,Conditions!$B:$AI,MATCH($B51&amp;"_slope",Conditions!$R$1:$AI$1,0)+16,FALSE)+VLOOKUP(I$3,Conditions!$B:$AI,MATCH($B51&amp;"_intercept",Conditions!$R$1:$AI$1,0)+16,FALSE)),""),"")</f>
        <v/>
      </c>
      <c r="J51" s="69" t="str">
        <f>IFERROR(IF(J34,EXP(LN(J34)*VLOOKUP(J$3,Conditions!$B:$AI,MATCH($B51&amp;"_slope",Conditions!$R$1:$AI$1,0)+16,FALSE)+VLOOKUP(J$3,Conditions!$B:$AI,MATCH($B51&amp;"_intercept",Conditions!$R$1:$AI$1,0)+16,FALSE)),""),"")</f>
        <v/>
      </c>
      <c r="K51" s="69" t="str">
        <f>IFERROR(IF(K34,EXP(LN(K34)*VLOOKUP(K$3,Conditions!$B:$AI,MATCH($B51&amp;"_slope",Conditions!$R$1:$AI$1,0)+16,FALSE)+VLOOKUP(K$3,Conditions!$B:$AI,MATCH($B51&amp;"_intercept",Conditions!$R$1:$AI$1,0)+16,FALSE)),""),"")</f>
        <v/>
      </c>
      <c r="L51" s="69" t="str">
        <f>IFERROR(IF(L34,EXP(LN(L34)*VLOOKUP(L$3,Conditions!$B:$AI,MATCH($B51&amp;"_slope",Conditions!$R$1:$AI$1,0)+16,FALSE)+VLOOKUP(L$3,Conditions!$B:$AI,MATCH($B51&amp;"_intercept",Conditions!$R$1:$AI$1,0)+16,FALSE)),""),"")</f>
        <v/>
      </c>
      <c r="M51" s="69" t="str">
        <f>IFERROR(IF(M34,EXP(LN(M34)*VLOOKUP(M$3,Conditions!$B:$AI,MATCH($B51&amp;"_slope",Conditions!$R$1:$AI$1,0)+16,FALSE)+VLOOKUP(M$3,Conditions!$B:$AI,MATCH($B51&amp;"_intercept",Conditions!$R$1:$AI$1,0)+16,FALSE)),""),"")</f>
        <v/>
      </c>
      <c r="N51" s="69" t="str">
        <f>IFERROR(IF(N34,EXP(LN(N34)*VLOOKUP(N$3,Conditions!$B:$AI,MATCH($B51&amp;"_slope",Conditions!$R$1:$AI$1,0)+16,FALSE)+VLOOKUP(N$3,Conditions!$B:$AI,MATCH($B51&amp;"_intercept",Conditions!$R$1:$AI$1,0)+16,FALSE)),""),"")</f>
        <v/>
      </c>
      <c r="O51" s="69" t="str">
        <f>IFERROR(IF(O34,EXP(LN(O34)*VLOOKUP(O$3,Conditions!$B:$AI,MATCH($B51&amp;"_slope",Conditions!$R$1:$AI$1,0)+16,FALSE)+VLOOKUP(O$3,Conditions!$B:$AI,MATCH($B51&amp;"_intercept",Conditions!$R$1:$AI$1,0)+16,FALSE)),""),"")</f>
        <v/>
      </c>
      <c r="P51" s="69" t="str">
        <f>IFERROR(IF(P34,EXP(LN(P34)*VLOOKUP(P$3,Conditions!$B:$AI,MATCH($B51&amp;"_slope",Conditions!$R$1:$AI$1,0)+16,FALSE)+VLOOKUP(P$3,Conditions!$B:$AI,MATCH($B51&amp;"_intercept",Conditions!$R$1:$AI$1,0)+16,FALSE)),""),"")</f>
        <v/>
      </c>
      <c r="Q51" s="69" t="str">
        <f>IFERROR(IF(Q34,EXP(LN(Q34)*VLOOKUP(Q$3,Conditions!$B:$AI,MATCH($B51&amp;"_slope",Conditions!$R$1:$AI$1,0)+16,FALSE)+VLOOKUP(Q$3,Conditions!$B:$AI,MATCH($B51&amp;"_intercept",Conditions!$R$1:$AI$1,0)+16,FALSE)),""),"")</f>
        <v/>
      </c>
      <c r="R51" s="69" t="str">
        <f>IFERROR(IF(R34,EXP(LN(R34)*VLOOKUP(R$3,Conditions!$B:$AI,MATCH($B51&amp;"_slope",Conditions!$R$1:$AI$1,0)+16,FALSE)+VLOOKUP(R$3,Conditions!$B:$AI,MATCH($B51&amp;"_intercept",Conditions!$R$1:$AI$1,0)+16,FALSE)),""),"")</f>
        <v/>
      </c>
      <c r="S51" s="69" t="str">
        <f>IFERROR(IF(S34,EXP(LN(S34)*VLOOKUP(S$3,Conditions!$B:$AI,MATCH($B51&amp;"_slope",Conditions!$R$1:$AI$1,0)+16,FALSE)+VLOOKUP(S$3,Conditions!$B:$AI,MATCH($B51&amp;"_intercept",Conditions!$R$1:$AI$1,0)+16,FALSE)),""),"")</f>
        <v/>
      </c>
      <c r="T51" s="69" t="str">
        <f>IFERROR(IF(T34,EXP(LN(T34)*VLOOKUP(T$3,Conditions!$B:$AI,MATCH($B51&amp;"_slope",Conditions!$R$1:$AI$1,0)+16,FALSE)+VLOOKUP(T$3,Conditions!$B:$AI,MATCH($B51&amp;"_intercept",Conditions!$R$1:$AI$1,0)+16,FALSE)),""),"")</f>
        <v/>
      </c>
      <c r="U51" s="69" t="str">
        <f>IFERROR(IF(U34,EXP(LN(U34)*VLOOKUP(U$3,Conditions!$B:$AI,MATCH($B51&amp;"_slope",Conditions!$R$1:$AI$1,0)+16,FALSE)+VLOOKUP(U$3,Conditions!$B:$AI,MATCH($B51&amp;"_intercept",Conditions!$R$1:$AI$1,0)+16,FALSE)),""),"")</f>
        <v/>
      </c>
      <c r="V51" s="69" t="str">
        <f>IFERROR(IF(V34,EXP(LN(V34)*VLOOKUP(V$3,Conditions!$B:$AI,MATCH($B51&amp;"_slope",Conditions!$R$1:$AI$1,0)+16,FALSE)+VLOOKUP(V$3,Conditions!$B:$AI,MATCH($B51&amp;"_intercept",Conditions!$R$1:$AI$1,0)+16,FALSE)),""),"")</f>
        <v/>
      </c>
      <c r="W51" s="69" t="str">
        <f>IFERROR(IF(W34,EXP(LN(W34)*VLOOKUP(W$3,Conditions!$B:$AI,MATCH($B51&amp;"_slope",Conditions!$R$1:$AI$1,0)+16,FALSE)+VLOOKUP(W$3,Conditions!$B:$AI,MATCH($B51&amp;"_intercept",Conditions!$R$1:$AI$1,0)+16,FALSE)),""),"")</f>
        <v/>
      </c>
      <c r="X51" s="69" t="str">
        <f>IFERROR(IF(X34,EXP(LN(X34)*VLOOKUP(X$3,Conditions!$B:$AI,MATCH($B51&amp;"_slope",Conditions!$R$1:$AI$1,0)+16,FALSE)+VLOOKUP(X$3,Conditions!$B:$AI,MATCH($B51&amp;"_intercept",Conditions!$R$1:$AI$1,0)+16,FALSE)),""),"")</f>
        <v/>
      </c>
      <c r="Y51" s="69" t="str">
        <f>IFERROR(IF(Y34,EXP(LN(Y34)*VLOOKUP(Y$3,Conditions!$B:$AI,MATCH($B51&amp;"_slope",Conditions!$R$1:$AI$1,0)+16,FALSE)+VLOOKUP(Y$3,Conditions!$B:$AI,MATCH($B51&amp;"_intercept",Conditions!$R$1:$AI$1,0)+16,FALSE)),""),"")</f>
        <v/>
      </c>
      <c r="Z51" s="69" t="str">
        <f>IFERROR(IF(Z34,EXP(LN(Z34)*VLOOKUP(Z$3,Conditions!$B:$AI,MATCH($B51&amp;"_slope",Conditions!$R$1:$AI$1,0)+16,FALSE)+VLOOKUP(Z$3,Conditions!$B:$AI,MATCH($B51&amp;"_intercept",Conditions!$R$1:$AI$1,0)+16,FALSE)),""),"")</f>
        <v/>
      </c>
      <c r="AA51" s="69" t="str">
        <f>IFERROR(IF(AA34,EXP(LN(AA34)*VLOOKUP(AA$3,Conditions!$B:$AI,MATCH($B51&amp;"_slope",Conditions!$R$1:$AI$1,0)+16,FALSE)+VLOOKUP(AA$3,Conditions!$B:$AI,MATCH($B51&amp;"_intercept",Conditions!$R$1:$AI$1,0)+16,FALSE)),""),"")</f>
        <v/>
      </c>
      <c r="AB51" s="69" t="str">
        <f>IFERROR(IF(AB34,EXP(LN(AB34)*VLOOKUP(AB$3,Conditions!$B:$AI,MATCH($B51&amp;"_slope",Conditions!$R$1:$AI$1,0)+16,FALSE)+VLOOKUP(AB$3,Conditions!$B:$AI,MATCH($B51&amp;"_intercept",Conditions!$R$1:$AI$1,0)+16,FALSE)),""),"")</f>
        <v/>
      </c>
      <c r="AC51" s="69" t="str">
        <f>IFERROR(IF(AC34,EXP(LN(AC34)*VLOOKUP(AC$3,Conditions!$B:$AI,MATCH($B51&amp;"_slope",Conditions!$R$1:$AI$1,0)+16,FALSE)+VLOOKUP(AC$3,Conditions!$B:$AI,MATCH($B51&amp;"_intercept",Conditions!$R$1:$AI$1,0)+16,FALSE)),""),"")</f>
        <v/>
      </c>
      <c r="AD51" s="69" t="str">
        <f>IFERROR(IF(AD34,EXP(LN(AD34)*VLOOKUP(AD$3,Conditions!$B:$AI,MATCH($B51&amp;"_slope",Conditions!$R$1:$AI$1,0)+16,FALSE)+VLOOKUP(AD$3,Conditions!$B:$AI,MATCH($B51&amp;"_intercept",Conditions!$R$1:$AI$1,0)+16,FALSE)),""),"")</f>
        <v/>
      </c>
      <c r="AE51" s="69" t="str">
        <f>IFERROR(IF(AE34,EXP(LN(AE34)*VLOOKUP(AE$3,Conditions!$B:$AI,MATCH($B51&amp;"_slope",Conditions!$R$1:$AI$1,0)+16,FALSE)+VLOOKUP(AE$3,Conditions!$B:$AI,MATCH($B51&amp;"_intercept",Conditions!$R$1:$AI$1,0)+16,FALSE)),""),"")</f>
        <v/>
      </c>
      <c r="AF51" s="69" t="str">
        <f>IFERROR(IF(AF34,EXP(LN(AF34)*VLOOKUP(AF$3,Conditions!$B:$AI,MATCH($B51&amp;"_slope",Conditions!$R$1:$AI$1,0)+16,FALSE)+VLOOKUP(AF$3,Conditions!$B:$AI,MATCH($B51&amp;"_intercept",Conditions!$R$1:$AI$1,0)+16,FALSE)),""),"")</f>
        <v/>
      </c>
      <c r="AG51" s="69" t="str">
        <f>IFERROR(IF(AG34,EXP(LN(AG34)*VLOOKUP(AG$3,Conditions!$B:$AI,MATCH($B51&amp;"_slope",Conditions!$R$1:$AI$1,0)+16,FALSE)+VLOOKUP(AG$3,Conditions!$B:$AI,MATCH($B51&amp;"_intercept",Conditions!$R$1:$AI$1,0)+16,FALSE)),""),"")</f>
        <v/>
      </c>
      <c r="AH51" s="69" t="str">
        <f>IFERROR(IF(AH34,EXP(LN(AH34)*VLOOKUP(AH$3,Conditions!$B:$AI,MATCH($B51&amp;"_slope",Conditions!$R$1:$AI$1,0)+16,FALSE)+VLOOKUP(AH$3,Conditions!$B:$AI,MATCH($B51&amp;"_intercept",Conditions!$R$1:$AI$1,0)+16,FALSE)),""),"")</f>
        <v/>
      </c>
      <c r="AI51" s="69" t="str">
        <f>IFERROR(IF(AI34,EXP(LN(AI34)*VLOOKUP(AI$3,Conditions!$B:$AI,MATCH($B51&amp;"_slope",Conditions!$R$1:$AI$1,0)+16,FALSE)+VLOOKUP(AI$3,Conditions!$B:$AI,MATCH($B51&amp;"_intercept",Conditions!$R$1:$AI$1,0)+16,FALSE)),""),"")</f>
        <v/>
      </c>
      <c r="AJ51" s="69" t="str">
        <f>IFERROR(IF(AJ34,EXP(LN(AJ34)*VLOOKUP(AJ$3,Conditions!$B:$AI,MATCH($B51&amp;"_slope",Conditions!$R$1:$AI$1,0)+16,FALSE)+VLOOKUP(AJ$3,Conditions!$B:$AI,MATCH($B51&amp;"_intercept",Conditions!$R$1:$AI$1,0)+16,FALSE)),""),"")</f>
        <v/>
      </c>
      <c r="AK51" s="69" t="str">
        <f>IFERROR(IF(AK34,EXP(LN(AK34)*VLOOKUP(AK$3,Conditions!$B:$AI,MATCH($B51&amp;"_slope",Conditions!$R$1:$AI$1,0)+16,FALSE)+VLOOKUP(AK$3,Conditions!$B:$AI,MATCH($B51&amp;"_intercept",Conditions!$R$1:$AI$1,0)+16,FALSE)),""),"")</f>
        <v/>
      </c>
      <c r="AL51" s="69" t="str">
        <f>IFERROR(IF(AL34,EXP(LN(AL34)*VLOOKUP(AL$3,Conditions!$B:$AI,MATCH($B51&amp;"_slope",Conditions!$R$1:$AI$1,0)+16,FALSE)+VLOOKUP(AL$3,Conditions!$B:$AI,MATCH($B51&amp;"_intercept",Conditions!$R$1:$AI$1,0)+16,FALSE)),""),"")</f>
        <v/>
      </c>
      <c r="AM51" s="69" t="str">
        <f>IFERROR(IF(AM34,EXP(LN(AM34)*VLOOKUP(AM$3,Conditions!$B:$AI,MATCH($B51&amp;"_slope",Conditions!$R$1:$AI$1,0)+16,FALSE)+VLOOKUP(AM$3,Conditions!$B:$AI,MATCH($B51&amp;"_intercept",Conditions!$R$1:$AI$1,0)+16,FALSE)),""),"")</f>
        <v/>
      </c>
      <c r="AN51" s="69" t="str">
        <f>IFERROR(IF(AN34,EXP(LN(AN34)*VLOOKUP(AN$3,Conditions!$B:$AI,MATCH($B51&amp;"_slope",Conditions!$R$1:$AI$1,0)+16,FALSE)+VLOOKUP(AN$3,Conditions!$B:$AI,MATCH($B51&amp;"_intercept",Conditions!$R$1:$AI$1,0)+16,FALSE)),""),"")</f>
        <v/>
      </c>
      <c r="AO51" s="69" t="str">
        <f>IFERROR(IF(AO34,EXP(LN(AO34)*VLOOKUP(AO$3,Conditions!$B:$AI,MATCH($B51&amp;"_slope",Conditions!$R$1:$AI$1,0)+16,FALSE)+VLOOKUP(AO$3,Conditions!$B:$AI,MATCH($B51&amp;"_intercept",Conditions!$R$1:$AI$1,0)+16,FALSE)),""),"")</f>
        <v/>
      </c>
      <c r="AP51" s="69" t="str">
        <f>IFERROR(IF(AP34,EXP(LN(AP34)*VLOOKUP(AP$3,Conditions!$B:$AI,MATCH($B51&amp;"_slope",Conditions!$R$1:$AI$1,0)+16,FALSE)+VLOOKUP(AP$3,Conditions!$B:$AI,MATCH($B51&amp;"_intercept",Conditions!$R$1:$AI$1,0)+16,FALSE)),""),"")</f>
        <v/>
      </c>
      <c r="AQ51" s="69" t="str">
        <f>IFERROR(IF(AQ34,EXP(LN(AQ34)*VLOOKUP(AQ$3,Conditions!$B:$AI,MATCH($B51&amp;"_slope",Conditions!$R$1:$AI$1,0)+16,FALSE)+VLOOKUP(AQ$3,Conditions!$B:$AI,MATCH($B51&amp;"_intercept",Conditions!$R$1:$AI$1,0)+16,FALSE)),""),"")</f>
        <v/>
      </c>
      <c r="AR51" s="69" t="str">
        <f>IFERROR(IF(AR34,EXP(LN(AR34)*VLOOKUP(AR$3,Conditions!$B:$AI,MATCH($B51&amp;"_slope",Conditions!$R$1:$AI$1,0)+16,FALSE)+VLOOKUP(AR$3,Conditions!$B:$AI,MATCH($B51&amp;"_intercept",Conditions!$R$1:$AI$1,0)+16,FALSE)),""),"")</f>
        <v/>
      </c>
      <c r="AS51" s="69" t="str">
        <f>IFERROR(IF(AS34,EXP(LN(AS34)*VLOOKUP(AS$3,Conditions!$B:$AI,MATCH($B51&amp;"_slope",Conditions!$R$1:$AI$1,0)+16,FALSE)+VLOOKUP(AS$3,Conditions!$B:$AI,MATCH($B51&amp;"_intercept",Conditions!$R$1:$AI$1,0)+16,FALSE)),""),"")</f>
        <v/>
      </c>
      <c r="AT51" s="69" t="str">
        <f>IFERROR(IF(AT34,EXP(LN(AT34)*VLOOKUP(AT$3,Conditions!$B:$AI,MATCH($B51&amp;"_slope",Conditions!$R$1:$AI$1,0)+16,FALSE)+VLOOKUP(AT$3,Conditions!$B:$AI,MATCH($B51&amp;"_intercept",Conditions!$R$1:$AI$1,0)+16,FALSE)),""),"")</f>
        <v/>
      </c>
      <c r="AU51" s="69" t="str">
        <f>IFERROR(IF(AU34,EXP(LN(AU34)*VLOOKUP(AU$3,Conditions!$B:$AI,MATCH($B51&amp;"_slope",Conditions!$R$1:$AI$1,0)+16,FALSE)+VLOOKUP(AU$3,Conditions!$B:$AI,MATCH($B51&amp;"_intercept",Conditions!$R$1:$AI$1,0)+16,FALSE)),""),"")</f>
        <v/>
      </c>
      <c r="AV51" s="69" t="str">
        <f>IFERROR(IF(AV34,EXP(LN(AV34)*VLOOKUP(AV$3,Conditions!$B:$AI,MATCH($B51&amp;"_slope",Conditions!$R$1:$AI$1,0)+16,FALSE)+VLOOKUP(AV$3,Conditions!$B:$AI,MATCH($B51&amp;"_intercept",Conditions!$R$1:$AI$1,0)+16,FALSE)),""),"")</f>
        <v/>
      </c>
      <c r="AW51" s="69" t="str">
        <f>IFERROR(IF(AW34,EXP(LN(AW34)*VLOOKUP(AW$3,Conditions!$B:$AI,MATCH($B51&amp;"_slope",Conditions!$R$1:$AI$1,0)+16,FALSE)+VLOOKUP(AW$3,Conditions!$B:$AI,MATCH($B51&amp;"_intercept",Conditions!$R$1:$AI$1,0)+16,FALSE)),""),"")</f>
        <v/>
      </c>
      <c r="AX51" s="69" t="str">
        <f>IFERROR(IF(AX34,EXP(LN(AX34)*VLOOKUP(AX$3,Conditions!$B:$AI,MATCH($B51&amp;"_slope",Conditions!$R$1:$AI$1,0)+16,FALSE)+VLOOKUP(AX$3,Conditions!$B:$AI,MATCH($B51&amp;"_intercept",Conditions!$R$1:$AI$1,0)+16,FALSE)),""),"")</f>
        <v/>
      </c>
      <c r="AY51" s="69" t="str">
        <f>IFERROR(IF(AY34,EXP(LN(AY34)*VLOOKUP(AY$3,Conditions!$B:$AI,MATCH($B51&amp;"_slope",Conditions!$R$1:$AI$1,0)+16,FALSE)+VLOOKUP(AY$3,Conditions!$B:$AI,MATCH($B51&amp;"_intercept",Conditions!$R$1:$AI$1,0)+16,FALSE)),""),"")</f>
        <v/>
      </c>
      <c r="AZ51" s="69" t="str">
        <f>IFERROR(IF(AZ34,EXP(LN(AZ34)*VLOOKUP(AZ$3,Conditions!$B:$AI,MATCH($B51&amp;"_slope",Conditions!$R$1:$AI$1,0)+16,FALSE)+VLOOKUP(AZ$3,Conditions!$B:$AI,MATCH($B51&amp;"_intercept",Conditions!$R$1:$AI$1,0)+16,FALSE)),""),"")</f>
        <v/>
      </c>
      <c r="BA51" s="69" t="str">
        <f>IFERROR(IF(BA34,EXP(LN(BA34)*VLOOKUP(BA$3,Conditions!$B:$AI,MATCH($B51&amp;"_slope",Conditions!$R$1:$AI$1,0)+16,FALSE)+VLOOKUP(BA$3,Conditions!$B:$AI,MATCH($B51&amp;"_intercept",Conditions!$R$1:$AI$1,0)+16,FALSE)),""),"")</f>
        <v/>
      </c>
      <c r="BB51" s="69" t="str">
        <f>IFERROR(IF(BB34,EXP(LN(BB34)*VLOOKUP(BB$3,Conditions!$B:$AI,MATCH($B51&amp;"_slope",Conditions!$R$1:$AI$1,0)+16,FALSE)+VLOOKUP(BB$3,Conditions!$B:$AI,MATCH($B51&amp;"_intercept",Conditions!$R$1:$AI$1,0)+16,FALSE)),""),"")</f>
        <v/>
      </c>
      <c r="BC51" s="69" t="str">
        <f>IFERROR(IF(BC34,EXP(LN(BC34)*VLOOKUP(BC$3,Conditions!$B:$AI,MATCH($B51&amp;"_slope",Conditions!$R$1:$AI$1,0)+16,FALSE)+VLOOKUP(BC$3,Conditions!$B:$AI,MATCH($B51&amp;"_intercept",Conditions!$R$1:$AI$1,0)+16,FALSE)),""),"")</f>
        <v/>
      </c>
      <c r="BD51" s="69" t="str">
        <f>IFERROR(IF(BD34,EXP(LN(BD34)*VLOOKUP(BD$3,Conditions!$B:$AI,MATCH($B51&amp;"_slope",Conditions!$R$1:$AI$1,0)+16,FALSE)+VLOOKUP(BD$3,Conditions!$B:$AI,MATCH($B51&amp;"_intercept",Conditions!$R$1:$AI$1,0)+16,FALSE)),""),"")</f>
        <v/>
      </c>
      <c r="BE51" s="69" t="str">
        <f>IFERROR(IF(BE34,EXP(LN(BE34)*VLOOKUP(BE$3,Conditions!$B:$AI,MATCH($B51&amp;"_slope",Conditions!$R$1:$AI$1,0)+16,FALSE)+VLOOKUP(BE$3,Conditions!$B:$AI,MATCH($B51&amp;"_intercept",Conditions!$R$1:$AI$1,0)+16,FALSE)),""),"")</f>
        <v/>
      </c>
      <c r="BF51" s="69" t="str">
        <f>IFERROR(IF(BF34,EXP(LN(BF34)*VLOOKUP(BF$3,Conditions!$B:$AI,MATCH($B51&amp;"_slope",Conditions!$R$1:$AI$1,0)+16,FALSE)+VLOOKUP(BF$3,Conditions!$B:$AI,MATCH($B51&amp;"_intercept",Conditions!$R$1:$AI$1,0)+16,FALSE)),""),"")</f>
        <v/>
      </c>
      <c r="BG51" s="69" t="str">
        <f>IFERROR(IF(BG34,EXP(LN(BG34)*VLOOKUP(BG$3,Conditions!$B:$AI,MATCH($B51&amp;"_slope",Conditions!$R$1:$AI$1,0)+16,FALSE)+VLOOKUP(BG$3,Conditions!$B:$AI,MATCH($B51&amp;"_intercept",Conditions!$R$1:$AI$1,0)+16,FALSE)),""),"")</f>
        <v/>
      </c>
      <c r="BH51" s="69" t="str">
        <f>IFERROR(IF(BH34,EXP(LN(BH34)*VLOOKUP(BH$3,Conditions!$B:$AI,MATCH($B51&amp;"_slope",Conditions!$R$1:$AI$1,0)+16,FALSE)+VLOOKUP(BH$3,Conditions!$B:$AI,MATCH($B51&amp;"_intercept",Conditions!$R$1:$AI$1,0)+16,FALSE)),""),"")</f>
        <v/>
      </c>
      <c r="BI51" s="69" t="str">
        <f>IFERROR(IF(BI34,EXP(LN(BI34)*VLOOKUP(BI$3,Conditions!$B:$AI,MATCH($B51&amp;"_slope",Conditions!$R$1:$AI$1,0)+16,FALSE)+VLOOKUP(BI$3,Conditions!$B:$AI,MATCH($B51&amp;"_intercept",Conditions!$R$1:$AI$1,0)+16,FALSE)),""),"")</f>
        <v/>
      </c>
      <c r="BJ51" s="69" t="str">
        <f>IFERROR(IF(BJ34,EXP(LN(BJ34)*VLOOKUP(BJ$3,Conditions!$B:$AI,MATCH($B51&amp;"_slope",Conditions!$R$1:$AI$1,0)+16,FALSE)+VLOOKUP(BJ$3,Conditions!$B:$AI,MATCH($B51&amp;"_intercept",Conditions!$R$1:$AI$1,0)+16,FALSE)),""),"")</f>
        <v/>
      </c>
      <c r="BK51" s="69" t="str">
        <f>IFERROR(IF(BK34,EXP(LN(BK34)*VLOOKUP(BK$3,Conditions!$B:$AI,MATCH($B51&amp;"_slope",Conditions!$R$1:$AI$1,0)+16,FALSE)+VLOOKUP(BK$3,Conditions!$B:$AI,MATCH($B51&amp;"_intercept",Conditions!$R$1:$AI$1,0)+16,FALSE)),""),"")</f>
        <v/>
      </c>
      <c r="BL51" s="69" t="str">
        <f>IFERROR(IF(BL34,EXP(LN(BL34)*VLOOKUP(BL$3,Conditions!$B:$AI,MATCH($B51&amp;"_slope",Conditions!$R$1:$AI$1,0)+16,FALSE)+VLOOKUP(BL$3,Conditions!$B:$AI,MATCH($B51&amp;"_intercept",Conditions!$R$1:$AI$1,0)+16,FALSE)),""),"")</f>
        <v/>
      </c>
      <c r="BM51" s="69" t="str">
        <f>IFERROR(IF(BM34,EXP(LN(BM34)*VLOOKUP(BM$3,Conditions!$B:$AI,MATCH($B51&amp;"_slope",Conditions!$R$1:$AI$1,0)+16,FALSE)+VLOOKUP(BM$3,Conditions!$B:$AI,MATCH($B51&amp;"_intercept",Conditions!$R$1:$AI$1,0)+16,FALSE)),""),"")</f>
        <v/>
      </c>
      <c r="BN51" s="69" t="str">
        <f>IFERROR(IF(BN34,EXP(LN(BN34)*VLOOKUP(BN$3,Conditions!$B:$AI,MATCH($B51&amp;"_slope",Conditions!$R$1:$AI$1,0)+16,FALSE)+VLOOKUP(BN$3,Conditions!$B:$AI,MATCH($B51&amp;"_intercept",Conditions!$R$1:$AI$1,0)+16,FALSE)),""),"")</f>
        <v/>
      </c>
      <c r="BO51" s="69" t="str">
        <f>IFERROR(IF(BO34,EXP(LN(BO34)*VLOOKUP(BO$3,Conditions!$B:$AI,MATCH($B51&amp;"_slope",Conditions!$R$1:$AI$1,0)+16,FALSE)+VLOOKUP(BO$3,Conditions!$B:$AI,MATCH($B51&amp;"_intercept",Conditions!$R$1:$AI$1,0)+16,FALSE)),""),"")</f>
        <v/>
      </c>
      <c r="BP51" s="69" t="str">
        <f>IFERROR(IF(BP34,EXP(LN(BP34)*VLOOKUP(BP$3,Conditions!$B:$AI,MATCH($B51&amp;"_slope",Conditions!$R$1:$AI$1,0)+16,FALSE)+VLOOKUP(BP$3,Conditions!$B:$AI,MATCH($B51&amp;"_intercept",Conditions!$R$1:$AI$1,0)+16,FALSE)),""),"")</f>
        <v/>
      </c>
      <c r="BQ51" s="69" t="str">
        <f>IFERROR(IF(BQ34,EXP(LN(BQ34)*VLOOKUP(BQ$3,Conditions!$B:$AI,MATCH($B51&amp;"_slope",Conditions!$R$1:$AI$1,0)+16,FALSE)+VLOOKUP(BQ$3,Conditions!$B:$AI,MATCH($B51&amp;"_intercept",Conditions!$R$1:$AI$1,0)+16,FALSE)),""),"")</f>
        <v/>
      </c>
      <c r="BR51" s="69" t="str">
        <f>IFERROR(IF(BR34,EXP(LN(BR34)*VLOOKUP(BR$3,Conditions!$B:$AI,MATCH($B51&amp;"_slope",Conditions!$R$1:$AI$1,0)+16,FALSE)+VLOOKUP(BR$3,Conditions!$B:$AI,MATCH($B51&amp;"_intercept",Conditions!$R$1:$AI$1,0)+16,FALSE)),""),"")</f>
        <v/>
      </c>
      <c r="BS51" s="69" t="str">
        <f>IFERROR(IF(BS34,EXP(LN(BS34)*VLOOKUP(BS$3,Conditions!$B:$AI,MATCH($B51&amp;"_slope",Conditions!$R$1:$AI$1,0)+16,FALSE)+VLOOKUP(BS$3,Conditions!$B:$AI,MATCH($B51&amp;"_intercept",Conditions!$R$1:$AI$1,0)+16,FALSE)),""),"")</f>
        <v/>
      </c>
      <c r="BT51" s="69" t="str">
        <f>IFERROR(IF(BT34,EXP(LN(BT34)*VLOOKUP(BT$3,Conditions!$B:$AI,MATCH($B51&amp;"_slope",Conditions!$R$1:$AI$1,0)+16,FALSE)+VLOOKUP(BT$3,Conditions!$B:$AI,MATCH($B51&amp;"_intercept",Conditions!$R$1:$AI$1,0)+16,FALSE)),""),"")</f>
        <v/>
      </c>
      <c r="BU51" s="69" t="str">
        <f>IFERROR(IF(BU34,EXP(LN(BU34)*VLOOKUP(BU$3,Conditions!$B:$AI,MATCH($B51&amp;"_slope",Conditions!$R$1:$AI$1,0)+16,FALSE)+VLOOKUP(BU$3,Conditions!$B:$AI,MATCH($B51&amp;"_intercept",Conditions!$R$1:$AI$1,0)+16,FALSE)),""),"")</f>
        <v/>
      </c>
      <c r="BV51" s="69" t="str">
        <f>IFERROR(IF(BV34,EXP(LN(BV34)*VLOOKUP(BV$3,Conditions!$B:$AI,MATCH($B51&amp;"_slope",Conditions!$R$1:$AI$1,0)+16,FALSE)+VLOOKUP(BV$3,Conditions!$B:$AI,MATCH($B51&amp;"_intercept",Conditions!$R$1:$AI$1,0)+16,FALSE)),""),"")</f>
        <v/>
      </c>
      <c r="BW51" s="69" t="str">
        <f>IFERROR(IF(BW34,EXP(LN(BW34)*VLOOKUP(BW$3,Conditions!$B:$AI,MATCH($B51&amp;"_slope",Conditions!$R$1:$AI$1,0)+16,FALSE)+VLOOKUP(BW$3,Conditions!$B:$AI,MATCH($B51&amp;"_intercept",Conditions!$R$1:$AI$1,0)+16,FALSE)),""),"")</f>
        <v/>
      </c>
      <c r="BX51" s="69" t="str">
        <f>IFERROR(IF(BX34,EXP(LN(BX34)*VLOOKUP(BX$3,Conditions!$B:$AI,MATCH($B51&amp;"_slope",Conditions!$R$1:$AI$1,0)+16,FALSE)+VLOOKUP(BX$3,Conditions!$B:$AI,MATCH($B51&amp;"_intercept",Conditions!$R$1:$AI$1,0)+16,FALSE)),""),"")</f>
        <v/>
      </c>
      <c r="BY51" s="69" t="str">
        <f>IFERROR(IF(BY34,EXP(LN(BY34)*VLOOKUP(BY$3,Conditions!$B:$AI,MATCH($B51&amp;"_slope",Conditions!$R$1:$AI$1,0)+16,FALSE)+VLOOKUP(BY$3,Conditions!$B:$AI,MATCH($B51&amp;"_intercept",Conditions!$R$1:$AI$1,0)+16,FALSE)),""),"")</f>
        <v/>
      </c>
      <c r="BZ51" s="69" t="str">
        <f>IFERROR(IF(BZ34,EXP(LN(BZ34)*VLOOKUP(BZ$3,Conditions!$B:$AI,MATCH($B51&amp;"_slope",Conditions!$R$1:$AI$1,0)+16,FALSE)+VLOOKUP(BZ$3,Conditions!$B:$AI,MATCH($B51&amp;"_intercept",Conditions!$R$1:$AI$1,0)+16,FALSE)),""),"")</f>
        <v/>
      </c>
      <c r="CB51" s="56" t="str">
        <f t="shared" si="12"/>
        <v>ethanol_RI</v>
      </c>
      <c r="CC51" s="69" t="str">
        <f>IFERROR(IF(CC34,EXP(LN(CC34)*VLOOKUP(CC$3,Conditions!$B:$AI,MATCH($B51&amp;"_slope",Conditions!$R$1:$AI$1,0)+16,FALSE)+VLOOKUP(CC$3,Conditions!$B:$AI,MATCH($B51&amp;"_intercept",Conditions!$R$1:$AI$1,0)+16,FALSE)),""),"")</f>
        <v/>
      </c>
      <c r="CD51" s="69" t="str">
        <f>IFERROR(IF(CD34,EXP(LN(CD34)*VLOOKUP(CD$3,Conditions!$B:$AI,MATCH($B51&amp;"_slope",Conditions!$R$1:$AI$1,0)+16,FALSE)+VLOOKUP(CD$3,Conditions!$B:$AI,MATCH($B51&amp;"_intercept",Conditions!$R$1:$AI$1,0)+16,FALSE)),""),"")</f>
        <v/>
      </c>
      <c r="CE51" s="69" t="str">
        <f>IFERROR(IF(CE34,EXP(LN(CE34)*VLOOKUP(CE$3,Conditions!$B:$AI,MATCH($B51&amp;"_slope",Conditions!$R$1:$AI$1,0)+16,FALSE)+VLOOKUP(CE$3,Conditions!$B:$AI,MATCH($B51&amp;"_intercept",Conditions!$R$1:$AI$1,0)+16,FALSE)),""),"")</f>
        <v/>
      </c>
      <c r="CF51" s="69" t="str">
        <f>IFERROR(IF(CF34,EXP(LN(CF34)*VLOOKUP(CF$3,Conditions!$B:$AI,MATCH($B51&amp;"_slope",Conditions!$R$1:$AI$1,0)+16,FALSE)+VLOOKUP(CF$3,Conditions!$B:$AI,MATCH($B51&amp;"_intercept",Conditions!$R$1:$AI$1,0)+16,FALSE)),""),"")</f>
        <v/>
      </c>
      <c r="CG51" s="69" t="str">
        <f>IFERROR(IF(CG34,EXP(LN(CG34)*VLOOKUP(CG$3,Conditions!$B:$AI,MATCH($B51&amp;"_slope",Conditions!$R$1:$AI$1,0)+16,FALSE)+VLOOKUP(CG$3,Conditions!$B:$AI,MATCH($B51&amp;"_intercept",Conditions!$R$1:$AI$1,0)+16,FALSE)),""),"")</f>
        <v/>
      </c>
      <c r="CH51" s="69" t="str">
        <f>IFERROR(IF(CH34,EXP(LN(CH34)*VLOOKUP(CH$3,Conditions!$B:$AI,MATCH($B51&amp;"_slope",Conditions!$R$1:$AI$1,0)+16,FALSE)+VLOOKUP(CH$3,Conditions!$B:$AI,MATCH($B51&amp;"_intercept",Conditions!$R$1:$AI$1,0)+16,FALSE)),""),"")</f>
        <v/>
      </c>
      <c r="CI51" s="69" t="str">
        <f>IFERROR(IF(CI34,EXP(LN(CI34)*VLOOKUP(CI$3,Conditions!$B:$AI,MATCH($B51&amp;"_slope",Conditions!$R$1:$AI$1,0)+16,FALSE)+VLOOKUP(CI$3,Conditions!$B:$AI,MATCH($B51&amp;"_intercept",Conditions!$R$1:$AI$1,0)+16,FALSE)),""),"")</f>
        <v/>
      </c>
      <c r="CJ51" s="69" t="str">
        <f>IFERROR(IF(CJ34,EXP(LN(CJ34)*VLOOKUP(CJ$3,Conditions!$B:$AI,MATCH($B51&amp;"_slope",Conditions!$R$1:$AI$1,0)+16,FALSE)+VLOOKUP(CJ$3,Conditions!$B:$AI,MATCH($B51&amp;"_intercept",Conditions!$R$1:$AI$1,0)+16,FALSE)),""),"")</f>
        <v/>
      </c>
      <c r="CK51" s="69" t="str">
        <f>IFERROR(IF(CK34,EXP(LN(CK34)*VLOOKUP(CK$3,Conditions!$B:$AI,MATCH($B51&amp;"_slope",Conditions!$R$1:$AI$1,0)+16,FALSE)+VLOOKUP(CK$3,Conditions!$B:$AI,MATCH($B51&amp;"_intercept",Conditions!$R$1:$AI$1,0)+16,FALSE)),""),"")</f>
        <v/>
      </c>
      <c r="CL51" s="69" t="str">
        <f>IFERROR(IF(CL34,EXP(LN(CL34)*VLOOKUP(CL$3,Conditions!$B:$AI,MATCH($B51&amp;"_slope",Conditions!$R$1:$AI$1,0)+16,FALSE)+VLOOKUP(CL$3,Conditions!$B:$AI,MATCH($B51&amp;"_intercept",Conditions!$R$1:$AI$1,0)+16,FALSE)),""),"")</f>
        <v/>
      </c>
      <c r="CM51" s="69" t="str">
        <f>IFERROR(IF(CM34,EXP(LN(CM34)*VLOOKUP(CM$3,Conditions!$B:$AI,MATCH($B51&amp;"_slope",Conditions!$R$1:$AI$1,0)+16,FALSE)+VLOOKUP(CM$3,Conditions!$B:$AI,MATCH($B51&amp;"_intercept",Conditions!$R$1:$AI$1,0)+16,FALSE)),""),"")</f>
        <v/>
      </c>
      <c r="CN51" s="69" t="str">
        <f>IFERROR(IF(CN34,EXP(LN(CN34)*VLOOKUP(CN$3,Conditions!$B:$AI,MATCH($B51&amp;"_slope",Conditions!$R$1:$AI$1,0)+16,FALSE)+VLOOKUP(CN$3,Conditions!$B:$AI,MATCH($B51&amp;"_intercept",Conditions!$R$1:$AI$1,0)+16,FALSE)),""),"")</f>
        <v/>
      </c>
      <c r="CO51" s="69" t="str">
        <f>IFERROR(IF(CO34,EXP(LN(CO34)*VLOOKUP(CO$3,Conditions!$B:$AI,MATCH($B51&amp;"_slope",Conditions!$R$1:$AI$1,0)+16,FALSE)+VLOOKUP(CO$3,Conditions!$B:$AI,MATCH($B51&amp;"_intercept",Conditions!$R$1:$AI$1,0)+16,FALSE)),""),"")</f>
        <v/>
      </c>
      <c r="CP51" s="69" t="str">
        <f>IFERROR(IF(CP34,EXP(LN(CP34)*VLOOKUP(CP$3,Conditions!$B:$AI,MATCH($B51&amp;"_slope",Conditions!$R$1:$AI$1,0)+16,FALSE)+VLOOKUP(CP$3,Conditions!$B:$AI,MATCH($B51&amp;"_intercept",Conditions!$R$1:$AI$1,0)+16,FALSE)),""),"")</f>
        <v/>
      </c>
      <c r="CQ51" s="69" t="str">
        <f>IFERROR(IF(CQ34,EXP(LN(CQ34)*VLOOKUP(CQ$3,Conditions!$B:$AI,MATCH($B51&amp;"_slope",Conditions!$R$1:$AI$1,0)+16,FALSE)+VLOOKUP(CQ$3,Conditions!$B:$AI,MATCH($B51&amp;"_intercept",Conditions!$R$1:$AI$1,0)+16,FALSE)),""),"")</f>
        <v/>
      </c>
      <c r="CR51" s="69"/>
      <c r="CS51" s="69"/>
      <c r="CT51" s="69"/>
      <c r="CU51" s="69"/>
    </row>
    <row r="52" spans="1:99" s="58" customFormat="1" x14ac:dyDescent="0.2">
      <c r="A52" s="64"/>
      <c r="B52" s="49" t="str">
        <f t="shared" si="13"/>
        <v>acetone_RI</v>
      </c>
      <c r="C52" s="78">
        <v>3</v>
      </c>
      <c r="D52" s="69">
        <f>IFERROR(IF(D35,EXP(LN(D35)*VLOOKUP(D$3,Conditions!$B:$AI,MATCH($B52&amp;"_slope",Conditions!$R$1:$AI$1,0)+16,FALSE)+VLOOKUP(D$3,Conditions!$B:$AI,MATCH($B52&amp;"_intercept",Conditions!$R$1:$AI$1,0)+16,FALSE)),""),"")</f>
        <v>1.1746555894912995E-3</v>
      </c>
      <c r="E52" s="69">
        <f>IFERROR(IF(E35,EXP(LN(E35)*VLOOKUP(E$3,Conditions!$B:$AI,MATCH($B52&amp;"_slope",Conditions!$R$1:$AI$1,0)+16,FALSE)+VLOOKUP(E$3,Conditions!$B:$AI,MATCH($B52&amp;"_intercept",Conditions!$R$1:$AI$1,0)+16,FALSE)),""),"")</f>
        <v>1.603041044137235E-3</v>
      </c>
      <c r="F52" s="69">
        <f>IFERROR(IF(F35,EXP(LN(F35)*VLOOKUP(F$3,Conditions!$B:$AI,MATCH($B52&amp;"_slope",Conditions!$R$1:$AI$1,0)+16,FALSE)+VLOOKUP(F$3,Conditions!$B:$AI,MATCH($B52&amp;"_intercept",Conditions!$R$1:$AI$1,0)+16,FALSE)),""),"")</f>
        <v>1.5653311993083692E-3</v>
      </c>
      <c r="G52" s="69">
        <f>IFERROR(IF(G35,EXP(LN(G35)*VLOOKUP(G$3,Conditions!$B:$AI,MATCH($B52&amp;"_slope",Conditions!$R$1:$AI$1,0)+16,FALSE)+VLOOKUP(G$3,Conditions!$B:$AI,MATCH($B52&amp;"_intercept",Conditions!$R$1:$AI$1,0)+16,FALSE)),""),"")</f>
        <v>1.196841075783497E-3</v>
      </c>
      <c r="H52" s="69">
        <f>IFERROR(IF(H35,EXP(LN(H35)*VLOOKUP(H$3,Conditions!$B:$AI,MATCH($B52&amp;"_slope",Conditions!$R$1:$AI$1,0)+16,FALSE)+VLOOKUP(H$3,Conditions!$B:$AI,MATCH($B52&amp;"_intercept",Conditions!$R$1:$AI$1,0)+16,FALSE)),""),"")</f>
        <v>1.3116996163983076E-3</v>
      </c>
      <c r="I52" s="69">
        <f>IFERROR(IF(I35,EXP(LN(I35)*VLOOKUP(I$3,Conditions!$B:$AI,MATCH($B52&amp;"_slope",Conditions!$R$1:$AI$1,0)+16,FALSE)+VLOOKUP(I$3,Conditions!$B:$AI,MATCH($B52&amp;"_intercept",Conditions!$R$1:$AI$1,0)+16,FALSE)),""),"")</f>
        <v>1.475195543981207E-3</v>
      </c>
      <c r="J52" s="69">
        <f>IFERROR(IF(J35,EXP(LN(J35)*VLOOKUP(J$3,Conditions!$B:$AI,MATCH($B52&amp;"_slope",Conditions!$R$1:$AI$1,0)+16,FALSE)+VLOOKUP(J$3,Conditions!$B:$AI,MATCH($B52&amp;"_intercept",Conditions!$R$1:$AI$1,0)+16,FALSE)),""),"")</f>
        <v>1.2873965937547174E-3</v>
      </c>
      <c r="K52" s="69">
        <f>IFERROR(IF(K35,EXP(LN(K35)*VLOOKUP(K$3,Conditions!$B:$AI,MATCH($B52&amp;"_slope",Conditions!$R$1:$AI$1,0)+16,FALSE)+VLOOKUP(K$3,Conditions!$B:$AI,MATCH($B52&amp;"_intercept",Conditions!$R$1:$AI$1,0)+16,FALSE)),""),"")</f>
        <v>1.092738910754391E-3</v>
      </c>
      <c r="L52" s="69">
        <f>IFERROR(IF(L35,EXP(LN(L35)*VLOOKUP(L$3,Conditions!$B:$AI,MATCH($B52&amp;"_slope",Conditions!$R$1:$AI$1,0)+16,FALSE)+VLOOKUP(L$3,Conditions!$B:$AI,MATCH($B52&amp;"_intercept",Conditions!$R$1:$AI$1,0)+16,FALSE)),""),"")</f>
        <v>1.209138794139054E-3</v>
      </c>
      <c r="M52" s="69">
        <f>IFERROR(IF(M35,EXP(LN(M35)*VLOOKUP(M$3,Conditions!$B:$AI,MATCH($B52&amp;"_slope",Conditions!$R$1:$AI$1,0)+16,FALSE)+VLOOKUP(M$3,Conditions!$B:$AI,MATCH($B52&amp;"_intercept",Conditions!$R$1:$AI$1,0)+16,FALSE)),""),"")</f>
        <v>1.5653311993083692E-3</v>
      </c>
      <c r="N52" s="69">
        <f>IFERROR(IF(N35,EXP(LN(N35)*VLOOKUP(N$3,Conditions!$B:$AI,MATCH($B52&amp;"_slope",Conditions!$R$1:$AI$1,0)+16,FALSE)+VLOOKUP(N$3,Conditions!$B:$AI,MATCH($B52&amp;"_intercept",Conditions!$R$1:$AI$1,0)+16,FALSE)),""),"")</f>
        <v>7.9375627294793829E-4</v>
      </c>
      <c r="O52" s="69">
        <f>IFERROR(IF(O35,EXP(LN(O35)*VLOOKUP(O$3,Conditions!$B:$AI,MATCH($B52&amp;"_slope",Conditions!$R$1:$AI$1,0)+16,FALSE)+VLOOKUP(O$3,Conditions!$B:$AI,MATCH($B52&amp;"_intercept",Conditions!$R$1:$AI$1,0)+16,FALSE)),""),"")</f>
        <v>1.0098585053042418E-3</v>
      </c>
      <c r="P52" s="69">
        <f>IFERROR(IF(P35,EXP(LN(P35)*VLOOKUP(P$3,Conditions!$B:$AI,MATCH($B52&amp;"_slope",Conditions!$R$1:$AI$1,0)+16,FALSE)+VLOOKUP(P$3,Conditions!$B:$AI,MATCH($B52&amp;"_intercept",Conditions!$R$1:$AI$1,0)+16,FALSE)),""),"")</f>
        <v>6.6887118899907716E-4</v>
      </c>
      <c r="Q52" s="69">
        <f>IFERROR(IF(Q35,EXP(LN(Q35)*VLOOKUP(Q$3,Conditions!$B:$AI,MATCH($B52&amp;"_slope",Conditions!$R$1:$AI$1,0)+16,FALSE)+VLOOKUP(Q$3,Conditions!$B:$AI,MATCH($B52&amp;"_intercept",Conditions!$R$1:$AI$1,0)+16,FALSE)),""),"")</f>
        <v>6.580828603655589E-4</v>
      </c>
      <c r="R52" s="69">
        <f>IFERROR(IF(R35,EXP(LN(R35)*VLOOKUP(R$3,Conditions!$B:$AI,MATCH($B52&amp;"_slope",Conditions!$R$1:$AI$1,0)+16,FALSE)+VLOOKUP(R$3,Conditions!$B:$AI,MATCH($B52&amp;"_intercept",Conditions!$R$1:$AI$1,0)+16,FALSE)),""),"")</f>
        <v>6.4455874704460417E-4</v>
      </c>
      <c r="S52" s="69">
        <f>IFERROR(IF(S35,EXP(LN(S35)*VLOOKUP(S$3,Conditions!$B:$AI,MATCH($B52&amp;"_slope",Conditions!$R$1:$AI$1,0)+16,FALSE)+VLOOKUP(S$3,Conditions!$B:$AI,MATCH($B52&amp;"_intercept",Conditions!$R$1:$AI$1,0)+16,FALSE)),""),"")</f>
        <v>5.629368989267889E-3</v>
      </c>
      <c r="T52" s="69">
        <f>IFERROR(IF(T35,EXP(LN(T35)*VLOOKUP(T$3,Conditions!$B:$AI,MATCH($B52&amp;"_slope",Conditions!$R$1:$AI$1,0)+16,FALSE)+VLOOKUP(T$3,Conditions!$B:$AI,MATCH($B52&amp;"_intercept",Conditions!$R$1:$AI$1,0)+16,FALSE)),""),"")</f>
        <v>5.9686381417420158E-3</v>
      </c>
      <c r="U52" s="69">
        <f>IFERROR(IF(U35,EXP(LN(U35)*VLOOKUP(U$3,Conditions!$B:$AI,MATCH($B52&amp;"_slope",Conditions!$R$1:$AI$1,0)+16,FALSE)+VLOOKUP(U$3,Conditions!$B:$AI,MATCH($B52&amp;"_intercept",Conditions!$R$1:$AI$1,0)+16,FALSE)),""),"")</f>
        <v>6.2211334053715412E-3</v>
      </c>
      <c r="V52" s="69">
        <f>IFERROR(IF(V35,EXP(LN(V35)*VLOOKUP(V$3,Conditions!$B:$AI,MATCH($B52&amp;"_slope",Conditions!$R$1:$AI$1,0)+16,FALSE)+VLOOKUP(V$3,Conditions!$B:$AI,MATCH($B52&amp;"_intercept",Conditions!$R$1:$AI$1,0)+16,FALSE)),""),"")</f>
        <v>6.3809852435067864E-3</v>
      </c>
      <c r="W52" s="69" t="str">
        <f>IFERROR(IF(W35,EXP(LN(W35)*VLOOKUP(W$3,Conditions!$B:$AI,MATCH($B52&amp;"_slope",Conditions!$R$1:$AI$1,0)+16,FALSE)+VLOOKUP(W$3,Conditions!$B:$AI,MATCH($B52&amp;"_intercept",Conditions!$R$1:$AI$1,0)+16,FALSE)),""),"")</f>
        <v/>
      </c>
      <c r="X52" s="69" t="str">
        <f>IFERROR(IF(X35,EXP(LN(X35)*VLOOKUP(X$3,Conditions!$B:$AI,MATCH($B52&amp;"_slope",Conditions!$R$1:$AI$1,0)+16,FALSE)+VLOOKUP(X$3,Conditions!$B:$AI,MATCH($B52&amp;"_intercept",Conditions!$R$1:$AI$1,0)+16,FALSE)),""),"")</f>
        <v/>
      </c>
      <c r="Y52" s="69" t="str">
        <f>IFERROR(IF(Y35,EXP(LN(Y35)*VLOOKUP(Y$3,Conditions!$B:$AI,MATCH($B52&amp;"_slope",Conditions!$R$1:$AI$1,0)+16,FALSE)+VLOOKUP(Y$3,Conditions!$B:$AI,MATCH($B52&amp;"_intercept",Conditions!$R$1:$AI$1,0)+16,FALSE)),""),"")</f>
        <v/>
      </c>
      <c r="Z52" s="69" t="str">
        <f>IFERROR(IF(Z35,EXP(LN(Z35)*VLOOKUP(Z$3,Conditions!$B:$AI,MATCH($B52&amp;"_slope",Conditions!$R$1:$AI$1,0)+16,FALSE)+VLOOKUP(Z$3,Conditions!$B:$AI,MATCH($B52&amp;"_intercept",Conditions!$R$1:$AI$1,0)+16,FALSE)),""),"")</f>
        <v/>
      </c>
      <c r="AA52" s="69" t="str">
        <f>IFERROR(IF(AA35,EXP(LN(AA35)*VLOOKUP(AA$3,Conditions!$B:$AI,MATCH($B52&amp;"_slope",Conditions!$R$1:$AI$1,0)+16,FALSE)+VLOOKUP(AA$3,Conditions!$B:$AI,MATCH($B52&amp;"_intercept",Conditions!$R$1:$AI$1,0)+16,FALSE)),""),"")</f>
        <v/>
      </c>
      <c r="AB52" s="69" t="str">
        <f>IFERROR(IF(AB35,EXP(LN(AB35)*VLOOKUP(AB$3,Conditions!$B:$AI,MATCH($B52&amp;"_slope",Conditions!$R$1:$AI$1,0)+16,FALSE)+VLOOKUP(AB$3,Conditions!$B:$AI,MATCH($B52&amp;"_intercept",Conditions!$R$1:$AI$1,0)+16,FALSE)),""),"")</f>
        <v/>
      </c>
      <c r="AC52" s="69">
        <f>IFERROR(IF(AC35,EXP(LN(AC35)*VLOOKUP(AC$3,Conditions!$B:$AI,MATCH($B52&amp;"_slope",Conditions!$R$1:$AI$1,0)+16,FALSE)+VLOOKUP(AC$3,Conditions!$B:$AI,MATCH($B52&amp;"_intercept",Conditions!$R$1:$AI$1,0)+16,FALSE)),""),"")</f>
        <v>4.6451283288533162E-3</v>
      </c>
      <c r="AD52" s="69">
        <f>IFERROR(IF(AD35,EXP(LN(AD35)*VLOOKUP(AD$3,Conditions!$B:$AI,MATCH($B52&amp;"_slope",Conditions!$R$1:$AI$1,0)+16,FALSE)+VLOOKUP(AD$3,Conditions!$B:$AI,MATCH($B52&amp;"_intercept",Conditions!$R$1:$AI$1,0)+16,FALSE)),""),"")</f>
        <v>4.3966980764652778E-3</v>
      </c>
      <c r="AE52" s="69">
        <f>IFERROR(IF(AE35,EXP(LN(AE35)*VLOOKUP(AE$3,Conditions!$B:$AI,MATCH($B52&amp;"_slope",Conditions!$R$1:$AI$1,0)+16,FALSE)+VLOOKUP(AE$3,Conditions!$B:$AI,MATCH($B52&amp;"_intercept",Conditions!$R$1:$AI$1,0)+16,FALSE)),""),"")</f>
        <v>5.2262269574941764E-3</v>
      </c>
      <c r="AF52" s="69">
        <f>IFERROR(IF(AF35,EXP(LN(AF35)*VLOOKUP(AF$3,Conditions!$B:$AI,MATCH($B52&amp;"_slope",Conditions!$R$1:$AI$1,0)+16,FALSE)+VLOOKUP(AF$3,Conditions!$B:$AI,MATCH($B52&amp;"_intercept",Conditions!$R$1:$AI$1,0)+16,FALSE)),""),"")</f>
        <v>4.5572169366407548E-3</v>
      </c>
      <c r="AG52" s="69">
        <f>IFERROR(IF(AG35,EXP(LN(AG35)*VLOOKUP(AG$3,Conditions!$B:$AI,MATCH($B52&amp;"_slope",Conditions!$R$1:$AI$1,0)+16,FALSE)+VLOOKUP(AG$3,Conditions!$B:$AI,MATCH($B52&amp;"_intercept",Conditions!$R$1:$AI$1,0)+16,FALSE)),""),"")</f>
        <v>4.3866357764316723E-3</v>
      </c>
      <c r="AH52" s="69">
        <f>IFERROR(IF(AH35,EXP(LN(AH35)*VLOOKUP(AH$3,Conditions!$B:$AI,MATCH($B52&amp;"_slope",Conditions!$R$1:$AI$1,0)+16,FALSE)+VLOOKUP(AH$3,Conditions!$B:$AI,MATCH($B52&amp;"_intercept",Conditions!$R$1:$AI$1,0)+16,FALSE)),""),"")</f>
        <v>1.0250038175745853E-3</v>
      </c>
      <c r="AI52" s="69">
        <f>IFERROR(IF(AI35,EXP(LN(AI35)*VLOOKUP(AI$3,Conditions!$B:$AI,MATCH($B52&amp;"_slope",Conditions!$R$1:$AI$1,0)+16,FALSE)+VLOOKUP(AI$3,Conditions!$B:$AI,MATCH($B52&amp;"_intercept",Conditions!$R$1:$AI$1,0)+16,FALSE)),""),"")</f>
        <v>1.0149108279480751E-3</v>
      </c>
      <c r="AJ52" s="69">
        <f>IFERROR(IF(AJ35,EXP(LN(AJ35)*VLOOKUP(AJ$3,Conditions!$B:$AI,MATCH($B52&amp;"_slope",Conditions!$R$1:$AI$1,0)+16,FALSE)+VLOOKUP(AJ$3,Conditions!$B:$AI,MATCH($B52&amp;"_intercept",Conditions!$R$1:$AI$1,0)+16,FALSE)),""),"")</f>
        <v>9.5911534976495004E-4</v>
      </c>
      <c r="AK52" s="69">
        <f>IFERROR(IF(AK35,EXP(LN(AK35)*VLOOKUP(AK$3,Conditions!$B:$AI,MATCH($B52&amp;"_slope",Conditions!$R$1:$AI$1,0)+16,FALSE)+VLOOKUP(AK$3,Conditions!$B:$AI,MATCH($B52&amp;"_intercept",Conditions!$R$1:$AI$1,0)+16,FALSE)),""),"")</f>
        <v>1.1300876271037237E-3</v>
      </c>
      <c r="AL52" s="69">
        <f>IFERROR(IF(AL35,EXP(LN(AL35)*VLOOKUP(AL$3,Conditions!$B:$AI,MATCH($B52&amp;"_slope",Conditions!$R$1:$AI$1,0)+16,FALSE)+VLOOKUP(AL$3,Conditions!$B:$AI,MATCH($B52&amp;"_intercept",Conditions!$R$1:$AI$1,0)+16,FALSE)),""),"")</f>
        <v>1.0952349137688421E-3</v>
      </c>
      <c r="AM52" s="69">
        <f>IFERROR(IF(AM35,EXP(LN(AM35)*VLOOKUP(AM$3,Conditions!$B:$AI,MATCH($B52&amp;"_slope",Conditions!$R$1:$AI$1,0)+16,FALSE)+VLOOKUP(AM$3,Conditions!$B:$AI,MATCH($B52&amp;"_intercept",Conditions!$R$1:$AI$1,0)+16,FALSE)),""),"")</f>
        <v>2.3771916206397439E-3</v>
      </c>
      <c r="AN52" s="69">
        <f>IFERROR(IF(AN35,EXP(LN(AN35)*VLOOKUP(AN$3,Conditions!$B:$AI,MATCH($B52&amp;"_slope",Conditions!$R$1:$AI$1,0)+16,FALSE)+VLOOKUP(AN$3,Conditions!$B:$AI,MATCH($B52&amp;"_intercept",Conditions!$R$1:$AI$1,0)+16,FALSE)),""),"")</f>
        <v>2.3039789287279521E-3</v>
      </c>
      <c r="AO52" s="69">
        <f>IFERROR(IF(AO35,EXP(LN(AO35)*VLOOKUP(AO$3,Conditions!$B:$AI,MATCH($B52&amp;"_slope",Conditions!$R$1:$AI$1,0)+16,FALSE)+VLOOKUP(AO$3,Conditions!$B:$AI,MATCH($B52&amp;"_intercept",Conditions!$R$1:$AI$1,0)+16,FALSE)),""),"")</f>
        <v>2.2371079526766996E-3</v>
      </c>
      <c r="AP52" s="69">
        <f>IFERROR(IF(AP35,EXP(LN(AP35)*VLOOKUP(AP$3,Conditions!$B:$AI,MATCH($B52&amp;"_slope",Conditions!$R$1:$AI$1,0)+16,FALSE)+VLOOKUP(AP$3,Conditions!$B:$AI,MATCH($B52&amp;"_intercept",Conditions!$R$1:$AI$1,0)+16,FALSE)),""),"")</f>
        <v>2.2214603999658141E-3</v>
      </c>
      <c r="AQ52" s="69">
        <f>IFERROR(IF(AQ35,EXP(LN(AQ35)*VLOOKUP(AQ$3,Conditions!$B:$AI,MATCH($B52&amp;"_slope",Conditions!$R$1:$AI$1,0)+16,FALSE)+VLOOKUP(AQ$3,Conditions!$B:$AI,MATCH($B52&amp;"_intercept",Conditions!$R$1:$AI$1,0)+16,FALSE)),""),"")</f>
        <v>2.5291648291546989E-3</v>
      </c>
      <c r="AR52" s="69" t="str">
        <f>IFERROR(IF(AR35,EXP(LN(AR35)*VLOOKUP(AR$3,Conditions!$B:$AI,MATCH($B52&amp;"_slope",Conditions!$R$1:$AI$1,0)+16,FALSE)+VLOOKUP(AR$3,Conditions!$B:$AI,MATCH($B52&amp;"_intercept",Conditions!$R$1:$AI$1,0)+16,FALSE)),""),"")</f>
        <v/>
      </c>
      <c r="AS52" s="69" t="str">
        <f>IFERROR(IF(AS35,EXP(LN(AS35)*VLOOKUP(AS$3,Conditions!$B:$AI,MATCH($B52&amp;"_slope",Conditions!$R$1:$AI$1,0)+16,FALSE)+VLOOKUP(AS$3,Conditions!$B:$AI,MATCH($B52&amp;"_intercept",Conditions!$R$1:$AI$1,0)+16,FALSE)),""),"")</f>
        <v/>
      </c>
      <c r="AT52" s="69" t="str">
        <f>IFERROR(IF(AT35,EXP(LN(AT35)*VLOOKUP(AT$3,Conditions!$B:$AI,MATCH($B52&amp;"_slope",Conditions!$R$1:$AI$1,0)+16,FALSE)+VLOOKUP(AT$3,Conditions!$B:$AI,MATCH($B52&amp;"_intercept",Conditions!$R$1:$AI$1,0)+16,FALSE)),""),"")</f>
        <v/>
      </c>
      <c r="AU52" s="69" t="str">
        <f>IFERROR(IF(AU35,EXP(LN(AU35)*VLOOKUP(AU$3,Conditions!$B:$AI,MATCH($B52&amp;"_slope",Conditions!$R$1:$AI$1,0)+16,FALSE)+VLOOKUP(AU$3,Conditions!$B:$AI,MATCH($B52&amp;"_intercept",Conditions!$R$1:$AI$1,0)+16,FALSE)),""),"")</f>
        <v/>
      </c>
      <c r="AV52" s="69" t="str">
        <f>IFERROR(IF(AV35,EXP(LN(AV35)*VLOOKUP(AV$3,Conditions!$B:$AI,MATCH($B52&amp;"_slope",Conditions!$R$1:$AI$1,0)+16,FALSE)+VLOOKUP(AV$3,Conditions!$B:$AI,MATCH($B52&amp;"_intercept",Conditions!$R$1:$AI$1,0)+16,FALSE)),""),"")</f>
        <v/>
      </c>
      <c r="AW52" s="69" t="str">
        <f>IFERROR(IF(AW35,EXP(LN(AW35)*VLOOKUP(AW$3,Conditions!$B:$AI,MATCH($B52&amp;"_slope",Conditions!$R$1:$AI$1,0)+16,FALSE)+VLOOKUP(AW$3,Conditions!$B:$AI,MATCH($B52&amp;"_intercept",Conditions!$R$1:$AI$1,0)+16,FALSE)),""),"")</f>
        <v/>
      </c>
      <c r="AX52" s="69" t="str">
        <f>IFERROR(IF(AX35,EXP(LN(AX35)*VLOOKUP(AX$3,Conditions!$B:$AI,MATCH($B52&amp;"_slope",Conditions!$R$1:$AI$1,0)+16,FALSE)+VLOOKUP(AX$3,Conditions!$B:$AI,MATCH($B52&amp;"_intercept",Conditions!$R$1:$AI$1,0)+16,FALSE)),""),"")</f>
        <v/>
      </c>
      <c r="AY52" s="69" t="str">
        <f>IFERROR(IF(AY35,EXP(LN(AY35)*VLOOKUP(AY$3,Conditions!$B:$AI,MATCH($B52&amp;"_slope",Conditions!$R$1:$AI$1,0)+16,FALSE)+VLOOKUP(AY$3,Conditions!$B:$AI,MATCH($B52&amp;"_intercept",Conditions!$R$1:$AI$1,0)+16,FALSE)),""),"")</f>
        <v/>
      </c>
      <c r="AZ52" s="69" t="str">
        <f>IFERROR(IF(AZ35,EXP(LN(AZ35)*VLOOKUP(AZ$3,Conditions!$B:$AI,MATCH($B52&amp;"_slope",Conditions!$R$1:$AI$1,0)+16,FALSE)+VLOOKUP(AZ$3,Conditions!$B:$AI,MATCH($B52&amp;"_intercept",Conditions!$R$1:$AI$1,0)+16,FALSE)),""),"")</f>
        <v/>
      </c>
      <c r="BA52" s="69" t="str">
        <f>IFERROR(IF(BA35,EXP(LN(BA35)*VLOOKUP(BA$3,Conditions!$B:$AI,MATCH($B52&amp;"_slope",Conditions!$R$1:$AI$1,0)+16,FALSE)+VLOOKUP(BA$3,Conditions!$B:$AI,MATCH($B52&amp;"_intercept",Conditions!$R$1:$AI$1,0)+16,FALSE)),""),"")</f>
        <v/>
      </c>
      <c r="BB52" s="69">
        <f>IFERROR(IF(BB35,EXP(LN(BB35)*VLOOKUP(BB$3,Conditions!$B:$AI,MATCH($B52&amp;"_slope",Conditions!$R$1:$AI$1,0)+16,FALSE)+VLOOKUP(BB$3,Conditions!$B:$AI,MATCH($B52&amp;"_intercept",Conditions!$R$1:$AI$1,0)+16,FALSE)),""),"")</f>
        <v>1.5085000845304517E-3</v>
      </c>
      <c r="BC52" s="69">
        <f>IFERROR(IF(BC35,EXP(LN(BC35)*VLOOKUP(BC$3,Conditions!$B:$AI,MATCH($B52&amp;"_slope",Conditions!$R$1:$AI$1,0)+16,FALSE)+VLOOKUP(BC$3,Conditions!$B:$AI,MATCH($B52&amp;"_intercept",Conditions!$R$1:$AI$1,0)+16,FALSE)),""),"")</f>
        <v>1.7687809890965225E-3</v>
      </c>
      <c r="BD52" s="69">
        <f>IFERROR(IF(BD35,EXP(LN(BD35)*VLOOKUP(BD$3,Conditions!$B:$AI,MATCH($B52&amp;"_slope",Conditions!$R$1:$AI$1,0)+16,FALSE)+VLOOKUP(BD$3,Conditions!$B:$AI,MATCH($B52&amp;"_intercept",Conditions!$R$1:$AI$1,0)+16,FALSE)),""),"")</f>
        <v>1.5393239942250046E-3</v>
      </c>
      <c r="BE52" s="69">
        <f>IFERROR(IF(BE35,EXP(LN(BE35)*VLOOKUP(BE$3,Conditions!$B:$AI,MATCH($B52&amp;"_slope",Conditions!$R$1:$AI$1,0)+16,FALSE)+VLOOKUP(BE$3,Conditions!$B:$AI,MATCH($B52&amp;"_intercept",Conditions!$R$1:$AI$1,0)+16,FALSE)),""),"")</f>
        <v>1.1771238294935485E-3</v>
      </c>
      <c r="BF52" s="69">
        <f>IFERROR(IF(BF35,EXP(LN(BF35)*VLOOKUP(BF$3,Conditions!$B:$AI,MATCH($B52&amp;"_slope",Conditions!$R$1:$AI$1,0)+16,FALSE)+VLOOKUP(BF$3,Conditions!$B:$AI,MATCH($B52&amp;"_intercept",Conditions!$R$1:$AI$1,0)+16,FALSE)),""),"")</f>
        <v>1.3938192450861774E-3</v>
      </c>
      <c r="BG52" s="69">
        <f>IFERROR(IF(BG35,EXP(LN(BG35)*VLOOKUP(BG$3,Conditions!$B:$AI,MATCH($B52&amp;"_slope",Conditions!$R$1:$AI$1,0)+16,FALSE)+VLOOKUP(BG$3,Conditions!$B:$AI,MATCH($B52&amp;"_intercept",Conditions!$R$1:$AI$1,0)+16,FALSE)),""),"")</f>
        <v>1.7664638004579701E-3</v>
      </c>
      <c r="BH52" s="69">
        <f>IFERROR(IF(BH35,EXP(LN(BH35)*VLOOKUP(BH$3,Conditions!$B:$AI,MATCH($B52&amp;"_slope",Conditions!$R$1:$AI$1,0)+16,FALSE)+VLOOKUP(BH$3,Conditions!$B:$AI,MATCH($B52&amp;"_intercept",Conditions!$R$1:$AI$1,0)+16,FALSE)),""),"")</f>
        <v>1.4369898494632385E-3</v>
      </c>
      <c r="BI52" s="69">
        <f>IFERROR(IF(BI35,EXP(LN(BI35)*VLOOKUP(BI$3,Conditions!$B:$AI,MATCH($B52&amp;"_slope",Conditions!$R$1:$AI$1,0)+16,FALSE)+VLOOKUP(BI$3,Conditions!$B:$AI,MATCH($B52&amp;"_intercept",Conditions!$R$1:$AI$1,0)+16,FALSE)),""),"")</f>
        <v>1.0577008620800859E-3</v>
      </c>
      <c r="BJ52" s="69">
        <f>IFERROR(IF(BJ35,EXP(LN(BJ35)*VLOOKUP(BJ$3,Conditions!$B:$AI,MATCH($B52&amp;"_slope",Conditions!$R$1:$AI$1,0)+16,FALSE)+VLOOKUP(BJ$3,Conditions!$B:$AI,MATCH($B52&amp;"_intercept",Conditions!$R$1:$AI$1,0)+16,FALSE)),""),"")</f>
        <v>1.4847229058942383E-3</v>
      </c>
      <c r="BK52" s="69">
        <f>IFERROR(IF(BK35,EXP(LN(BK35)*VLOOKUP(BK$3,Conditions!$B:$AI,MATCH($B52&amp;"_slope",Conditions!$R$1:$AI$1,0)+16,FALSE)+VLOOKUP(BK$3,Conditions!$B:$AI,MATCH($B52&amp;"_intercept",Conditions!$R$1:$AI$1,0)+16,FALSE)),""),"")</f>
        <v>1.8610912937413527E-3</v>
      </c>
      <c r="BL52" s="69" t="str">
        <f>IFERROR(IF(BL35,EXP(LN(BL35)*VLOOKUP(BL$3,Conditions!$B:$AI,MATCH($B52&amp;"_slope",Conditions!$R$1:$AI$1,0)+16,FALSE)+VLOOKUP(BL$3,Conditions!$B:$AI,MATCH($B52&amp;"_intercept",Conditions!$R$1:$AI$1,0)+16,FALSE)),""),"")</f>
        <v/>
      </c>
      <c r="BM52" s="69" t="str">
        <f>IFERROR(IF(BM35,EXP(LN(BM35)*VLOOKUP(BM$3,Conditions!$B:$AI,MATCH($B52&amp;"_slope",Conditions!$R$1:$AI$1,0)+16,FALSE)+VLOOKUP(BM$3,Conditions!$B:$AI,MATCH($B52&amp;"_intercept",Conditions!$R$1:$AI$1,0)+16,FALSE)),""),"")</f>
        <v/>
      </c>
      <c r="BN52" s="69" t="str">
        <f>IFERROR(IF(BN35,EXP(LN(BN35)*VLOOKUP(BN$3,Conditions!$B:$AI,MATCH($B52&amp;"_slope",Conditions!$R$1:$AI$1,0)+16,FALSE)+VLOOKUP(BN$3,Conditions!$B:$AI,MATCH($B52&amp;"_intercept",Conditions!$R$1:$AI$1,0)+16,FALSE)),""),"")</f>
        <v/>
      </c>
      <c r="BO52" s="69" t="str">
        <f>IFERROR(IF(BO35,EXP(LN(BO35)*VLOOKUP(BO$3,Conditions!$B:$AI,MATCH($B52&amp;"_slope",Conditions!$R$1:$AI$1,0)+16,FALSE)+VLOOKUP(BO$3,Conditions!$B:$AI,MATCH($B52&amp;"_intercept",Conditions!$R$1:$AI$1,0)+16,FALSE)),""),"")</f>
        <v/>
      </c>
      <c r="BP52" s="69" t="str">
        <f>IFERROR(IF(BP35,EXP(LN(BP35)*VLOOKUP(BP$3,Conditions!$B:$AI,MATCH($B52&amp;"_slope",Conditions!$R$1:$AI$1,0)+16,FALSE)+VLOOKUP(BP$3,Conditions!$B:$AI,MATCH($B52&amp;"_intercept",Conditions!$R$1:$AI$1,0)+16,FALSE)),""),"")</f>
        <v/>
      </c>
      <c r="BQ52" s="69" t="str">
        <f>IFERROR(IF(BQ35,EXP(LN(BQ35)*VLOOKUP(BQ$3,Conditions!$B:$AI,MATCH($B52&amp;"_slope",Conditions!$R$1:$AI$1,0)+16,FALSE)+VLOOKUP(BQ$3,Conditions!$B:$AI,MATCH($B52&amp;"_intercept",Conditions!$R$1:$AI$1,0)+16,FALSE)),""),"")</f>
        <v/>
      </c>
      <c r="BR52" s="69" t="str">
        <f>IFERROR(IF(BR35,EXP(LN(BR35)*VLOOKUP(BR$3,Conditions!$B:$AI,MATCH($B52&amp;"_slope",Conditions!$R$1:$AI$1,0)+16,FALSE)+VLOOKUP(BR$3,Conditions!$B:$AI,MATCH($B52&amp;"_intercept",Conditions!$R$1:$AI$1,0)+16,FALSE)),""),"")</f>
        <v/>
      </c>
      <c r="BS52" s="69" t="str">
        <f>IFERROR(IF(BS35,EXP(LN(BS35)*VLOOKUP(BS$3,Conditions!$B:$AI,MATCH($B52&amp;"_slope",Conditions!$R$1:$AI$1,0)+16,FALSE)+VLOOKUP(BS$3,Conditions!$B:$AI,MATCH($B52&amp;"_intercept",Conditions!$R$1:$AI$1,0)+16,FALSE)),""),"")</f>
        <v/>
      </c>
      <c r="BT52" s="69" t="str">
        <f>IFERROR(IF(BT35,EXP(LN(BT35)*VLOOKUP(BT$3,Conditions!$B:$AI,MATCH($B52&amp;"_slope",Conditions!$R$1:$AI$1,0)+16,FALSE)+VLOOKUP(BT$3,Conditions!$B:$AI,MATCH($B52&amp;"_intercept",Conditions!$R$1:$AI$1,0)+16,FALSE)),""),"")</f>
        <v/>
      </c>
      <c r="BU52" s="69" t="str">
        <f>IFERROR(IF(BU35,EXP(LN(BU35)*VLOOKUP(BU$3,Conditions!$B:$AI,MATCH($B52&amp;"_slope",Conditions!$R$1:$AI$1,0)+16,FALSE)+VLOOKUP(BU$3,Conditions!$B:$AI,MATCH($B52&amp;"_intercept",Conditions!$R$1:$AI$1,0)+16,FALSE)),""),"")</f>
        <v/>
      </c>
      <c r="BV52" s="69" t="str">
        <f>IFERROR(IF(BV35,EXP(LN(BV35)*VLOOKUP(BV$3,Conditions!$B:$AI,MATCH($B52&amp;"_slope",Conditions!$R$1:$AI$1,0)+16,FALSE)+VLOOKUP(BV$3,Conditions!$B:$AI,MATCH($B52&amp;"_intercept",Conditions!$R$1:$AI$1,0)+16,FALSE)),""),"")</f>
        <v/>
      </c>
      <c r="BW52" s="69" t="str">
        <f>IFERROR(IF(BW35,EXP(LN(BW35)*VLOOKUP(BW$3,Conditions!$B:$AI,MATCH($B52&amp;"_slope",Conditions!$R$1:$AI$1,0)+16,FALSE)+VLOOKUP(BW$3,Conditions!$B:$AI,MATCH($B52&amp;"_intercept",Conditions!$R$1:$AI$1,0)+16,FALSE)),""),"")</f>
        <v/>
      </c>
      <c r="BX52" s="69" t="str">
        <f>IFERROR(IF(BX35,EXP(LN(BX35)*VLOOKUP(BX$3,Conditions!$B:$AI,MATCH($B52&amp;"_slope",Conditions!$R$1:$AI$1,0)+16,FALSE)+VLOOKUP(BX$3,Conditions!$B:$AI,MATCH($B52&amp;"_intercept",Conditions!$R$1:$AI$1,0)+16,FALSE)),""),"")</f>
        <v/>
      </c>
      <c r="BY52" s="69" t="str">
        <f>IFERROR(IF(BY35,EXP(LN(BY35)*VLOOKUP(BY$3,Conditions!$B:$AI,MATCH($B52&amp;"_slope",Conditions!$R$1:$AI$1,0)+16,FALSE)+VLOOKUP(BY$3,Conditions!$B:$AI,MATCH($B52&amp;"_intercept",Conditions!$R$1:$AI$1,0)+16,FALSE)),""),"")</f>
        <v/>
      </c>
      <c r="BZ52" s="69" t="str">
        <f>IFERROR(IF(BZ35,EXP(LN(BZ35)*VLOOKUP(BZ$3,Conditions!$B:$AI,MATCH($B52&amp;"_slope",Conditions!$R$1:$AI$1,0)+16,FALSE)+VLOOKUP(BZ$3,Conditions!$B:$AI,MATCH($B52&amp;"_intercept",Conditions!$R$1:$AI$1,0)+16,FALSE)),""),"")</f>
        <v/>
      </c>
      <c r="CB52" s="56" t="str">
        <f t="shared" si="12"/>
        <v>acetone_RI</v>
      </c>
      <c r="CC52" s="69">
        <f>IFERROR(IF(CC35,EXP(LN(CC35)*VLOOKUP(CC$3,Conditions!$B:$AI,MATCH($B52&amp;"_slope",Conditions!$R$1:$AI$1,0)+16,FALSE)+VLOOKUP(CC$3,Conditions!$B:$AI,MATCH($B52&amp;"_intercept",Conditions!$R$1:$AI$1,0)+16,FALSE)),""),"")</f>
        <v>1.3721564026009825E-3</v>
      </c>
      <c r="CD52" s="69">
        <f>IFERROR(IF(CD35,EXP(LN(CD35)*VLOOKUP(CD$3,Conditions!$B:$AI,MATCH($B52&amp;"_slope",Conditions!$R$1:$AI$1,0)+16,FALSE)+VLOOKUP(CD$3,Conditions!$B:$AI,MATCH($B52&amp;"_intercept",Conditions!$R$1:$AI$1,0)+16,FALSE)),""),"")</f>
        <v>1.3277013985036825E-3</v>
      </c>
      <c r="CE52" s="69">
        <f>IFERROR(IF(CE35,EXP(LN(CE35)*VLOOKUP(CE$3,Conditions!$B:$AI,MATCH($B52&amp;"_slope",Conditions!$R$1:$AI$1,0)+16,FALSE)+VLOOKUP(CE$3,Conditions!$B:$AI,MATCH($B52&amp;"_intercept",Conditions!$R$1:$AI$1,0)+16,FALSE)),""),"")</f>
        <v>7.5689718225845515E-4</v>
      </c>
      <c r="CF52" s="69">
        <f>IFERROR(IF(CF35,EXP(LN(CF35)*VLOOKUP(CF$3,Conditions!$B:$AI,MATCH($B52&amp;"_slope",Conditions!$R$1:$AI$1,0)+16,FALSE)+VLOOKUP(CF$3,Conditions!$B:$AI,MATCH($B52&amp;"_intercept",Conditions!$R$1:$AI$1,0)+16,FALSE)),""),"")</f>
        <v>6.0510689327425487E-3</v>
      </c>
      <c r="CG52" s="69" t="str">
        <f>IFERROR(IF(CG35,EXP(LN(CG35)*VLOOKUP(CG$3,Conditions!$B:$AI,MATCH($B52&amp;"_slope",Conditions!$R$1:$AI$1,0)+16,FALSE)+VLOOKUP(CG$3,Conditions!$B:$AI,MATCH($B52&amp;"_intercept",Conditions!$R$1:$AI$1,0)+16,FALSE)),""),"")</f>
        <v/>
      </c>
      <c r="CH52" s="69">
        <f>IFERROR(IF(CH35,EXP(LN(CH35)*VLOOKUP(CH$3,Conditions!$B:$AI,MATCH($B52&amp;"_slope",Conditions!$R$1:$AI$1,0)+16,FALSE)+VLOOKUP(CH$3,Conditions!$B:$AI,MATCH($B52&amp;"_intercept",Conditions!$R$1:$AI$1,0)+16,FALSE)),""),"")</f>
        <v>4.6439312801902057E-3</v>
      </c>
      <c r="CI52" s="69">
        <f>IFERROR(IF(CI35,EXP(LN(CI35)*VLOOKUP(CI$3,Conditions!$B:$AI,MATCH($B52&amp;"_slope",Conditions!$R$1:$AI$1,0)+16,FALSE)+VLOOKUP(CI$3,Conditions!$B:$AI,MATCH($B52&amp;"_intercept",Conditions!$R$1:$AI$1,0)+16,FALSE)),""),"")</f>
        <v>1.0451438698821202E-3</v>
      </c>
      <c r="CJ52" s="69">
        <f>IFERROR(IF(CJ35,EXP(LN(CJ35)*VLOOKUP(CJ$3,Conditions!$B:$AI,MATCH($B52&amp;"_slope",Conditions!$R$1:$AI$1,0)+16,FALSE)+VLOOKUP(CJ$3,Conditions!$B:$AI,MATCH($B52&amp;"_intercept",Conditions!$R$1:$AI$1,0)+16,FALSE)),""),"")</f>
        <v>2.3341944647885357E-3</v>
      </c>
      <c r="CK52" s="69" t="str">
        <f>IFERROR(IF(CK35,EXP(LN(CK35)*VLOOKUP(CK$3,Conditions!$B:$AI,MATCH($B52&amp;"_slope",Conditions!$R$1:$AI$1,0)+16,FALSE)+VLOOKUP(CK$3,Conditions!$B:$AI,MATCH($B52&amp;"_intercept",Conditions!$R$1:$AI$1,0)+16,FALSE)),""),"")</f>
        <v/>
      </c>
      <c r="CL52" s="69" t="str">
        <f>IFERROR(IF(CL35,EXP(LN(CL35)*VLOOKUP(CL$3,Conditions!$B:$AI,MATCH($B52&amp;"_slope",Conditions!$R$1:$AI$1,0)+16,FALSE)+VLOOKUP(CL$3,Conditions!$B:$AI,MATCH($B52&amp;"_intercept",Conditions!$R$1:$AI$1,0)+16,FALSE)),""),"")</f>
        <v/>
      </c>
      <c r="CM52" s="69">
        <f>IFERROR(IF(CM35,EXP(LN(CM35)*VLOOKUP(CM$3,Conditions!$B:$AI,MATCH($B52&amp;"_slope",Conditions!$R$1:$AI$1,0)+16,FALSE)+VLOOKUP(CM$3,Conditions!$B:$AI,MATCH($B52&amp;"_intercept",Conditions!$R$1:$AI$1,0)+16,FALSE)),""),"")</f>
        <v>1.4794840329176776E-3</v>
      </c>
      <c r="CN52" s="69">
        <f>IFERROR(IF(CN35,EXP(LN(CN35)*VLOOKUP(CN$3,Conditions!$B:$AI,MATCH($B52&amp;"_slope",Conditions!$R$1:$AI$1,0)+16,FALSE)+VLOOKUP(CN$3,Conditions!$B:$AI,MATCH($B52&amp;"_intercept",Conditions!$R$1:$AI$1,0)+16,FALSE)),""),"")</f>
        <v>1.5255837170100534E-3</v>
      </c>
      <c r="CO52" s="69" t="str">
        <f>IFERROR(IF(CO35,EXP(LN(CO35)*VLOOKUP(CO$3,Conditions!$B:$AI,MATCH($B52&amp;"_slope",Conditions!$R$1:$AI$1,0)+16,FALSE)+VLOOKUP(CO$3,Conditions!$B:$AI,MATCH($B52&amp;"_intercept",Conditions!$R$1:$AI$1,0)+16,FALSE)),""),"")</f>
        <v/>
      </c>
      <c r="CP52" s="69" t="str">
        <f>IFERROR(IF(CP35,EXP(LN(CP35)*VLOOKUP(CP$3,Conditions!$B:$AI,MATCH($B52&amp;"_slope",Conditions!$R$1:$AI$1,0)+16,FALSE)+VLOOKUP(CP$3,Conditions!$B:$AI,MATCH($B52&amp;"_intercept",Conditions!$R$1:$AI$1,0)+16,FALSE)),""),"")</f>
        <v/>
      </c>
      <c r="CQ52" s="69" t="str">
        <f>IFERROR(IF(CQ35,EXP(LN(CQ35)*VLOOKUP(CQ$3,Conditions!$B:$AI,MATCH($B52&amp;"_slope",Conditions!$R$1:$AI$1,0)+16,FALSE)+VLOOKUP(CQ$3,Conditions!$B:$AI,MATCH($B52&amp;"_intercept",Conditions!$R$1:$AI$1,0)+16,FALSE)),""),"")</f>
        <v/>
      </c>
      <c r="CR52" s="69"/>
      <c r="CS52" s="69"/>
      <c r="CT52" s="69"/>
      <c r="CU52" s="69"/>
    </row>
    <row r="53" spans="1:99" s="58" customFormat="1" x14ac:dyDescent="0.2">
      <c r="A53" s="64"/>
      <c r="B53" s="49" t="str">
        <f t="shared" si="13"/>
        <v>2-propanol_RI</v>
      </c>
      <c r="C53" s="78">
        <v>3</v>
      </c>
      <c r="D53" s="69">
        <f>IFERROR(IF(D36,EXP(LN(D36)*VLOOKUP(D$3,Conditions!$B:$AI,MATCH($B53&amp;"_slope",Conditions!$R$1:$AI$1,0)+16,FALSE)+VLOOKUP(D$3,Conditions!$B:$AI,MATCH($B53&amp;"_intercept",Conditions!$R$1:$AI$1,0)+16,FALSE)),""),"")</f>
        <v>2.960204977149689E-3</v>
      </c>
      <c r="E53" s="69">
        <f>IFERROR(IF(E36,EXP(LN(E36)*VLOOKUP(E$3,Conditions!$B:$AI,MATCH($B53&amp;"_slope",Conditions!$R$1:$AI$1,0)+16,FALSE)+VLOOKUP(E$3,Conditions!$B:$AI,MATCH($B53&amp;"_intercept",Conditions!$R$1:$AI$1,0)+16,FALSE)),""),"")</f>
        <v>2.019250073678341E-3</v>
      </c>
      <c r="F53" s="69">
        <f>IFERROR(IF(F36,EXP(LN(F36)*VLOOKUP(F$3,Conditions!$B:$AI,MATCH($B53&amp;"_slope",Conditions!$R$1:$AI$1,0)+16,FALSE)+VLOOKUP(F$3,Conditions!$B:$AI,MATCH($B53&amp;"_intercept",Conditions!$R$1:$AI$1,0)+16,FALSE)),""),"")</f>
        <v>2.3067428602760189E-3</v>
      </c>
      <c r="G53" s="69">
        <f>IFERROR(IF(G36,EXP(LN(G36)*VLOOKUP(G$3,Conditions!$B:$AI,MATCH($B53&amp;"_slope",Conditions!$R$1:$AI$1,0)+16,FALSE)+VLOOKUP(G$3,Conditions!$B:$AI,MATCH($B53&amp;"_intercept",Conditions!$R$1:$AI$1,0)+16,FALSE)),""),"")</f>
        <v>2.1701266252313564E-3</v>
      </c>
      <c r="H53" s="69">
        <f>IFERROR(IF(H36,EXP(LN(H36)*VLOOKUP(H$3,Conditions!$B:$AI,MATCH($B53&amp;"_slope",Conditions!$R$1:$AI$1,0)+16,FALSE)+VLOOKUP(H$3,Conditions!$B:$AI,MATCH($B53&amp;"_intercept",Conditions!$R$1:$AI$1,0)+16,FALSE)),""),"")</f>
        <v>2.3556954470059974E-3</v>
      </c>
      <c r="I53" s="69">
        <f>IFERROR(IF(I36,EXP(LN(I36)*VLOOKUP(I$3,Conditions!$B:$AI,MATCH($B53&amp;"_slope",Conditions!$R$1:$AI$1,0)+16,FALSE)+VLOOKUP(I$3,Conditions!$B:$AI,MATCH($B53&amp;"_intercept",Conditions!$R$1:$AI$1,0)+16,FALSE)),""),"")</f>
        <v>1.5980452452720299E-3</v>
      </c>
      <c r="J53" s="69">
        <f>IFERROR(IF(J36,EXP(LN(J36)*VLOOKUP(J$3,Conditions!$B:$AI,MATCH($B53&amp;"_slope",Conditions!$R$1:$AI$1,0)+16,FALSE)+VLOOKUP(J$3,Conditions!$B:$AI,MATCH($B53&amp;"_intercept",Conditions!$R$1:$AI$1,0)+16,FALSE)),""),"")</f>
        <v>2.1130058883417463E-3</v>
      </c>
      <c r="K53" s="69">
        <f>IFERROR(IF(K36,EXP(LN(K36)*VLOOKUP(K$3,Conditions!$B:$AI,MATCH($B53&amp;"_slope",Conditions!$R$1:$AI$1,0)+16,FALSE)+VLOOKUP(K$3,Conditions!$B:$AI,MATCH($B53&amp;"_intercept",Conditions!$R$1:$AI$1,0)+16,FALSE)),""),"")</f>
        <v>1.7640745682541547E-3</v>
      </c>
      <c r="L53" s="69">
        <f>IFERROR(IF(L36,EXP(LN(L36)*VLOOKUP(L$3,Conditions!$B:$AI,MATCH($B53&amp;"_slope",Conditions!$R$1:$AI$1,0)+16,FALSE)+VLOOKUP(L$3,Conditions!$B:$AI,MATCH($B53&amp;"_intercept",Conditions!$R$1:$AI$1,0)+16,FALSE)),""),"")</f>
        <v>2.0755620149716632E-3</v>
      </c>
      <c r="M53" s="69">
        <f>IFERROR(IF(M36,EXP(LN(M36)*VLOOKUP(M$3,Conditions!$B:$AI,MATCH($B53&amp;"_slope",Conditions!$R$1:$AI$1,0)+16,FALSE)+VLOOKUP(M$3,Conditions!$B:$AI,MATCH($B53&amp;"_intercept",Conditions!$R$1:$AI$1,0)+16,FALSE)),""),"")</f>
        <v>2.6695663647473165E-3</v>
      </c>
      <c r="N53" s="69">
        <f>IFERROR(IF(N36,EXP(LN(N36)*VLOOKUP(N$3,Conditions!$B:$AI,MATCH($B53&amp;"_slope",Conditions!$R$1:$AI$1,0)+16,FALSE)+VLOOKUP(N$3,Conditions!$B:$AI,MATCH($B53&amp;"_intercept",Conditions!$R$1:$AI$1,0)+16,FALSE)),""),"")</f>
        <v>1.0342480291978147E-3</v>
      </c>
      <c r="O53" s="69">
        <f>IFERROR(IF(O36,EXP(LN(O36)*VLOOKUP(O$3,Conditions!$B:$AI,MATCH($B53&amp;"_slope",Conditions!$R$1:$AI$1,0)+16,FALSE)+VLOOKUP(O$3,Conditions!$B:$AI,MATCH($B53&amp;"_intercept",Conditions!$R$1:$AI$1,0)+16,FALSE)),""),"")</f>
        <v>1.284159462731239E-3</v>
      </c>
      <c r="P53" s="69">
        <f>IFERROR(IF(P36,EXP(LN(P36)*VLOOKUP(P$3,Conditions!$B:$AI,MATCH($B53&amp;"_slope",Conditions!$R$1:$AI$1,0)+16,FALSE)+VLOOKUP(P$3,Conditions!$B:$AI,MATCH($B53&amp;"_intercept",Conditions!$R$1:$AI$1,0)+16,FALSE)),""),"")</f>
        <v>1.836910710140052E-3</v>
      </c>
      <c r="Q53" s="69">
        <f>IFERROR(IF(Q36,EXP(LN(Q36)*VLOOKUP(Q$3,Conditions!$B:$AI,MATCH($B53&amp;"_slope",Conditions!$R$1:$AI$1,0)+16,FALSE)+VLOOKUP(Q$3,Conditions!$B:$AI,MATCH($B53&amp;"_intercept",Conditions!$R$1:$AI$1,0)+16,FALSE)),""),"")</f>
        <v>1.084264084316736E-3</v>
      </c>
      <c r="R53" s="69">
        <f>IFERROR(IF(R36,EXP(LN(R36)*VLOOKUP(R$3,Conditions!$B:$AI,MATCH($B53&amp;"_slope",Conditions!$R$1:$AI$1,0)+16,FALSE)+VLOOKUP(R$3,Conditions!$B:$AI,MATCH($B53&amp;"_intercept",Conditions!$R$1:$AI$1,0)+16,FALSE)),""),"")</f>
        <v>1.9049643009841912E-3</v>
      </c>
      <c r="S53" s="69">
        <f>IFERROR(IF(S36,EXP(LN(S36)*VLOOKUP(S$3,Conditions!$B:$AI,MATCH($B53&amp;"_slope",Conditions!$R$1:$AI$1,0)+16,FALSE)+VLOOKUP(S$3,Conditions!$B:$AI,MATCH($B53&amp;"_intercept",Conditions!$R$1:$AI$1,0)+16,FALSE)),""),"")</f>
        <v>1.3769696805533771E-3</v>
      </c>
      <c r="T53" s="69">
        <f>IFERROR(IF(T36,EXP(LN(T36)*VLOOKUP(T$3,Conditions!$B:$AI,MATCH($B53&amp;"_slope",Conditions!$R$1:$AI$1,0)+16,FALSE)+VLOOKUP(T$3,Conditions!$B:$AI,MATCH($B53&amp;"_intercept",Conditions!$R$1:$AI$1,0)+16,FALSE)),""),"")</f>
        <v>1.4334603562612472E-3</v>
      </c>
      <c r="U53" s="69">
        <f>IFERROR(IF(U36,EXP(LN(U36)*VLOOKUP(U$3,Conditions!$B:$AI,MATCH($B53&amp;"_slope",Conditions!$R$1:$AI$1,0)+16,FALSE)+VLOOKUP(U$3,Conditions!$B:$AI,MATCH($B53&amp;"_intercept",Conditions!$R$1:$AI$1,0)+16,FALSE)),""),"")</f>
        <v>1.3977516931940391E-3</v>
      </c>
      <c r="V53" s="69">
        <f>IFERROR(IF(V36,EXP(LN(V36)*VLOOKUP(V$3,Conditions!$B:$AI,MATCH($B53&amp;"_slope",Conditions!$R$1:$AI$1,0)+16,FALSE)+VLOOKUP(V$3,Conditions!$B:$AI,MATCH($B53&amp;"_intercept",Conditions!$R$1:$AI$1,0)+16,FALSE)),""),"")</f>
        <v>1.1646903613414721E-3</v>
      </c>
      <c r="W53" s="69" t="str">
        <f>IFERROR(IF(W36,EXP(LN(W36)*VLOOKUP(W$3,Conditions!$B:$AI,MATCH($B53&amp;"_slope",Conditions!$R$1:$AI$1,0)+16,FALSE)+VLOOKUP(W$3,Conditions!$B:$AI,MATCH($B53&amp;"_intercept",Conditions!$R$1:$AI$1,0)+16,FALSE)),""),"")</f>
        <v/>
      </c>
      <c r="X53" s="69" t="str">
        <f>IFERROR(IF(X36,EXP(LN(X36)*VLOOKUP(X$3,Conditions!$B:$AI,MATCH($B53&amp;"_slope",Conditions!$R$1:$AI$1,0)+16,FALSE)+VLOOKUP(X$3,Conditions!$B:$AI,MATCH($B53&amp;"_intercept",Conditions!$R$1:$AI$1,0)+16,FALSE)),""),"")</f>
        <v/>
      </c>
      <c r="Y53" s="69" t="str">
        <f>IFERROR(IF(Y36,EXP(LN(Y36)*VLOOKUP(Y$3,Conditions!$B:$AI,MATCH($B53&amp;"_slope",Conditions!$R$1:$AI$1,0)+16,FALSE)+VLOOKUP(Y$3,Conditions!$B:$AI,MATCH($B53&amp;"_intercept",Conditions!$R$1:$AI$1,0)+16,FALSE)),""),"")</f>
        <v/>
      </c>
      <c r="Z53" s="69" t="str">
        <f>IFERROR(IF(Z36,EXP(LN(Z36)*VLOOKUP(Z$3,Conditions!$B:$AI,MATCH($B53&amp;"_slope",Conditions!$R$1:$AI$1,0)+16,FALSE)+VLOOKUP(Z$3,Conditions!$B:$AI,MATCH($B53&amp;"_intercept",Conditions!$R$1:$AI$1,0)+16,FALSE)),""),"")</f>
        <v/>
      </c>
      <c r="AA53" s="69" t="str">
        <f>IFERROR(IF(AA36,EXP(LN(AA36)*VLOOKUP(AA$3,Conditions!$B:$AI,MATCH($B53&amp;"_slope",Conditions!$R$1:$AI$1,0)+16,FALSE)+VLOOKUP(AA$3,Conditions!$B:$AI,MATCH($B53&amp;"_intercept",Conditions!$R$1:$AI$1,0)+16,FALSE)),""),"")</f>
        <v/>
      </c>
      <c r="AB53" s="69" t="str">
        <f>IFERROR(IF(AB36,EXP(LN(AB36)*VLOOKUP(AB$3,Conditions!$B:$AI,MATCH($B53&amp;"_slope",Conditions!$R$1:$AI$1,0)+16,FALSE)+VLOOKUP(AB$3,Conditions!$B:$AI,MATCH($B53&amp;"_intercept",Conditions!$R$1:$AI$1,0)+16,FALSE)),""),"")</f>
        <v/>
      </c>
      <c r="AC53" s="69">
        <f>IFERROR(IF(AC36,EXP(LN(AC36)*VLOOKUP(AC$3,Conditions!$B:$AI,MATCH($B53&amp;"_slope",Conditions!$R$1:$AI$1,0)+16,FALSE)+VLOOKUP(AC$3,Conditions!$B:$AI,MATCH($B53&amp;"_intercept",Conditions!$R$1:$AI$1,0)+16,FALSE)),""),"")</f>
        <v>2.0656374756038488E-3</v>
      </c>
      <c r="AD53" s="69">
        <f>IFERROR(IF(AD36,EXP(LN(AD36)*VLOOKUP(AD$3,Conditions!$B:$AI,MATCH($B53&amp;"_slope",Conditions!$R$1:$AI$1,0)+16,FALSE)+VLOOKUP(AD$3,Conditions!$B:$AI,MATCH($B53&amp;"_intercept",Conditions!$R$1:$AI$1,0)+16,FALSE)),""),"")</f>
        <v>1.9616478550158567E-3</v>
      </c>
      <c r="AE53" s="69">
        <f>IFERROR(IF(AE36,EXP(LN(AE36)*VLOOKUP(AE$3,Conditions!$B:$AI,MATCH($B53&amp;"_slope",Conditions!$R$1:$AI$1,0)+16,FALSE)+VLOOKUP(AE$3,Conditions!$B:$AI,MATCH($B53&amp;"_intercept",Conditions!$R$1:$AI$1,0)+16,FALSE)),""),"")</f>
        <v>1.9627574035051289E-3</v>
      </c>
      <c r="AF53" s="69">
        <f>IFERROR(IF(AF36,EXP(LN(AF36)*VLOOKUP(AF$3,Conditions!$B:$AI,MATCH($B53&amp;"_slope",Conditions!$R$1:$AI$1,0)+16,FALSE)+VLOOKUP(AF$3,Conditions!$B:$AI,MATCH($B53&amp;"_intercept",Conditions!$R$1:$AI$1,0)+16,FALSE)),""),"")</f>
        <v>2.0358308935272086E-3</v>
      </c>
      <c r="AG53" s="69">
        <f>IFERROR(IF(AG36,EXP(LN(AG36)*VLOOKUP(AG$3,Conditions!$B:$AI,MATCH($B53&amp;"_slope",Conditions!$R$1:$AI$1,0)+16,FALSE)+VLOOKUP(AG$3,Conditions!$B:$AI,MATCH($B53&amp;"_intercept",Conditions!$R$1:$AI$1,0)+16,FALSE)),""),"")</f>
        <v>2.0512923604617253E-3</v>
      </c>
      <c r="AH53" s="69">
        <f>IFERROR(IF(AH36,EXP(LN(AH36)*VLOOKUP(AH$3,Conditions!$B:$AI,MATCH($B53&amp;"_slope",Conditions!$R$1:$AI$1,0)+16,FALSE)+VLOOKUP(AH$3,Conditions!$B:$AI,MATCH($B53&amp;"_intercept",Conditions!$R$1:$AI$1,0)+16,FALSE)),""),"")</f>
        <v>4.179498004996062E-4</v>
      </c>
      <c r="AI53" s="69">
        <f>IFERROR(IF(AI36,EXP(LN(AI36)*VLOOKUP(AI$3,Conditions!$B:$AI,MATCH($B53&amp;"_slope",Conditions!$R$1:$AI$1,0)+16,FALSE)+VLOOKUP(AI$3,Conditions!$B:$AI,MATCH($B53&amp;"_intercept",Conditions!$R$1:$AI$1,0)+16,FALSE)),""),"")</f>
        <v>4.469840308952945E-4</v>
      </c>
      <c r="AJ53" s="69">
        <f>IFERROR(IF(AJ36,EXP(LN(AJ36)*VLOOKUP(AJ$3,Conditions!$B:$AI,MATCH($B53&amp;"_slope",Conditions!$R$1:$AI$1,0)+16,FALSE)+VLOOKUP(AJ$3,Conditions!$B:$AI,MATCH($B53&amp;"_intercept",Conditions!$R$1:$AI$1,0)+16,FALSE)),""),"")</f>
        <v>5.2512151981844613E-4</v>
      </c>
      <c r="AK53" s="69">
        <f>IFERROR(IF(AK36,EXP(LN(AK36)*VLOOKUP(AK$3,Conditions!$B:$AI,MATCH($B53&amp;"_slope",Conditions!$R$1:$AI$1,0)+16,FALSE)+VLOOKUP(AK$3,Conditions!$B:$AI,MATCH($B53&amp;"_intercept",Conditions!$R$1:$AI$1,0)+16,FALSE)),""),"")</f>
        <v>9.695291382622105E-4</v>
      </c>
      <c r="AL53" s="69">
        <f>IFERROR(IF(AL36,EXP(LN(AL36)*VLOOKUP(AL$3,Conditions!$B:$AI,MATCH($B53&amp;"_slope",Conditions!$R$1:$AI$1,0)+16,FALSE)+VLOOKUP(AL$3,Conditions!$B:$AI,MATCH($B53&amp;"_intercept",Conditions!$R$1:$AI$1,0)+16,FALSE)),""),"")</f>
        <v>6.1843431899560018E-4</v>
      </c>
      <c r="AM53" s="69">
        <f>IFERROR(IF(AM36,EXP(LN(AM36)*VLOOKUP(AM$3,Conditions!$B:$AI,MATCH($B53&amp;"_slope",Conditions!$R$1:$AI$1,0)+16,FALSE)+VLOOKUP(AM$3,Conditions!$B:$AI,MATCH($B53&amp;"_intercept",Conditions!$R$1:$AI$1,0)+16,FALSE)),""),"")</f>
        <v>9.4543457356838668E-4</v>
      </c>
      <c r="AN53" s="69">
        <f>IFERROR(IF(AN36,EXP(LN(AN36)*VLOOKUP(AN$3,Conditions!$B:$AI,MATCH($B53&amp;"_slope",Conditions!$R$1:$AI$1,0)+16,FALSE)+VLOOKUP(AN$3,Conditions!$B:$AI,MATCH($B53&amp;"_intercept",Conditions!$R$1:$AI$1,0)+16,FALSE)),""),"")</f>
        <v>1.0055431984067448E-3</v>
      </c>
      <c r="AO53" s="69">
        <f>IFERROR(IF(AO36,EXP(LN(AO36)*VLOOKUP(AO$3,Conditions!$B:$AI,MATCH($B53&amp;"_slope",Conditions!$R$1:$AI$1,0)+16,FALSE)+VLOOKUP(AO$3,Conditions!$B:$AI,MATCH($B53&amp;"_intercept",Conditions!$R$1:$AI$1,0)+16,FALSE)),""),"")</f>
        <v>1.0973194076559249E-3</v>
      </c>
      <c r="AP53" s="69">
        <f>IFERROR(IF(AP36,EXP(LN(AP36)*VLOOKUP(AP$3,Conditions!$B:$AI,MATCH($B53&amp;"_slope",Conditions!$R$1:$AI$1,0)+16,FALSE)+VLOOKUP(AP$3,Conditions!$B:$AI,MATCH($B53&amp;"_intercept",Conditions!$R$1:$AI$1,0)+16,FALSE)),""),"")</f>
        <v>1.1032477483606414E-3</v>
      </c>
      <c r="AQ53" s="69">
        <f>IFERROR(IF(AQ36,EXP(LN(AQ36)*VLOOKUP(AQ$3,Conditions!$B:$AI,MATCH($B53&amp;"_slope",Conditions!$R$1:$AI$1,0)+16,FALSE)+VLOOKUP(AQ$3,Conditions!$B:$AI,MATCH($B53&amp;"_intercept",Conditions!$R$1:$AI$1,0)+16,FALSE)),""),"")</f>
        <v>1.1292893863861348E-3</v>
      </c>
      <c r="AR53" s="69" t="str">
        <f>IFERROR(IF(AR36,EXP(LN(AR36)*VLOOKUP(AR$3,Conditions!$B:$AI,MATCH($B53&amp;"_slope",Conditions!$R$1:$AI$1,0)+16,FALSE)+VLOOKUP(AR$3,Conditions!$B:$AI,MATCH($B53&amp;"_intercept",Conditions!$R$1:$AI$1,0)+16,FALSE)),""),"")</f>
        <v/>
      </c>
      <c r="AS53" s="69" t="str">
        <f>IFERROR(IF(AS36,EXP(LN(AS36)*VLOOKUP(AS$3,Conditions!$B:$AI,MATCH($B53&amp;"_slope",Conditions!$R$1:$AI$1,0)+16,FALSE)+VLOOKUP(AS$3,Conditions!$B:$AI,MATCH($B53&amp;"_intercept",Conditions!$R$1:$AI$1,0)+16,FALSE)),""),"")</f>
        <v/>
      </c>
      <c r="AT53" s="69" t="str">
        <f>IFERROR(IF(AT36,EXP(LN(AT36)*VLOOKUP(AT$3,Conditions!$B:$AI,MATCH($B53&amp;"_slope",Conditions!$R$1:$AI$1,0)+16,FALSE)+VLOOKUP(AT$3,Conditions!$B:$AI,MATCH($B53&amp;"_intercept",Conditions!$R$1:$AI$1,0)+16,FALSE)),""),"")</f>
        <v/>
      </c>
      <c r="AU53" s="69" t="str">
        <f>IFERROR(IF(AU36,EXP(LN(AU36)*VLOOKUP(AU$3,Conditions!$B:$AI,MATCH($B53&amp;"_slope",Conditions!$R$1:$AI$1,0)+16,FALSE)+VLOOKUP(AU$3,Conditions!$B:$AI,MATCH($B53&amp;"_intercept",Conditions!$R$1:$AI$1,0)+16,FALSE)),""),"")</f>
        <v/>
      </c>
      <c r="AV53" s="69" t="str">
        <f>IFERROR(IF(AV36,EXP(LN(AV36)*VLOOKUP(AV$3,Conditions!$B:$AI,MATCH($B53&amp;"_slope",Conditions!$R$1:$AI$1,0)+16,FALSE)+VLOOKUP(AV$3,Conditions!$B:$AI,MATCH($B53&amp;"_intercept",Conditions!$R$1:$AI$1,0)+16,FALSE)),""),"")</f>
        <v/>
      </c>
      <c r="AW53" s="69" t="str">
        <f>IFERROR(IF(AW36,EXP(LN(AW36)*VLOOKUP(AW$3,Conditions!$B:$AI,MATCH($B53&amp;"_slope",Conditions!$R$1:$AI$1,0)+16,FALSE)+VLOOKUP(AW$3,Conditions!$B:$AI,MATCH($B53&amp;"_intercept",Conditions!$R$1:$AI$1,0)+16,FALSE)),""),"")</f>
        <v/>
      </c>
      <c r="AX53" s="69" t="str">
        <f>IFERROR(IF(AX36,EXP(LN(AX36)*VLOOKUP(AX$3,Conditions!$B:$AI,MATCH($B53&amp;"_slope",Conditions!$R$1:$AI$1,0)+16,FALSE)+VLOOKUP(AX$3,Conditions!$B:$AI,MATCH($B53&amp;"_intercept",Conditions!$R$1:$AI$1,0)+16,FALSE)),""),"")</f>
        <v/>
      </c>
      <c r="AY53" s="69" t="str">
        <f>IFERROR(IF(AY36,EXP(LN(AY36)*VLOOKUP(AY$3,Conditions!$B:$AI,MATCH($B53&amp;"_slope",Conditions!$R$1:$AI$1,0)+16,FALSE)+VLOOKUP(AY$3,Conditions!$B:$AI,MATCH($B53&amp;"_intercept",Conditions!$R$1:$AI$1,0)+16,FALSE)),""),"")</f>
        <v/>
      </c>
      <c r="AZ53" s="69" t="str">
        <f>IFERROR(IF(AZ36,EXP(LN(AZ36)*VLOOKUP(AZ$3,Conditions!$B:$AI,MATCH($B53&amp;"_slope",Conditions!$R$1:$AI$1,0)+16,FALSE)+VLOOKUP(AZ$3,Conditions!$B:$AI,MATCH($B53&amp;"_intercept",Conditions!$R$1:$AI$1,0)+16,FALSE)),""),"")</f>
        <v/>
      </c>
      <c r="BA53" s="69" t="str">
        <f>IFERROR(IF(BA36,EXP(LN(BA36)*VLOOKUP(BA$3,Conditions!$B:$AI,MATCH($B53&amp;"_slope",Conditions!$R$1:$AI$1,0)+16,FALSE)+VLOOKUP(BA$3,Conditions!$B:$AI,MATCH($B53&amp;"_intercept",Conditions!$R$1:$AI$1,0)+16,FALSE)),""),"")</f>
        <v/>
      </c>
      <c r="BB53" s="69">
        <f>IFERROR(IF(BB36,EXP(LN(BB36)*VLOOKUP(BB$3,Conditions!$B:$AI,MATCH($B53&amp;"_slope",Conditions!$R$1:$AI$1,0)+16,FALSE)+VLOOKUP(BB$3,Conditions!$B:$AI,MATCH($B53&amp;"_intercept",Conditions!$R$1:$AI$1,0)+16,FALSE)),""),"")</f>
        <v>9.5146475160024695E-4</v>
      </c>
      <c r="BC53" s="69">
        <f>IFERROR(IF(BC36,EXP(LN(BC36)*VLOOKUP(BC$3,Conditions!$B:$AI,MATCH($B53&amp;"_slope",Conditions!$R$1:$AI$1,0)+16,FALSE)+VLOOKUP(BC$3,Conditions!$B:$AI,MATCH($B53&amp;"_intercept",Conditions!$R$1:$AI$1,0)+16,FALSE)),""),"")</f>
        <v>6.8141037199500275E-4</v>
      </c>
      <c r="BD53" s="69">
        <f>IFERROR(IF(BD36,EXP(LN(BD36)*VLOOKUP(BD$3,Conditions!$B:$AI,MATCH($B53&amp;"_slope",Conditions!$R$1:$AI$1,0)+16,FALSE)+VLOOKUP(BD$3,Conditions!$B:$AI,MATCH($B53&amp;"_intercept",Conditions!$R$1:$AI$1,0)+16,FALSE)),""),"")</f>
        <v>4.9793583088957104E-4</v>
      </c>
      <c r="BE53" s="69">
        <f>IFERROR(IF(BE36,EXP(LN(BE36)*VLOOKUP(BE$3,Conditions!$B:$AI,MATCH($B53&amp;"_slope",Conditions!$R$1:$AI$1,0)+16,FALSE)+VLOOKUP(BE$3,Conditions!$B:$AI,MATCH($B53&amp;"_intercept",Conditions!$R$1:$AI$1,0)+16,FALSE)),""),"")</f>
        <v>2.3081630169479589E-4</v>
      </c>
      <c r="BF53" s="69">
        <f>IFERROR(IF(BF36,EXP(LN(BF36)*VLOOKUP(BF$3,Conditions!$B:$AI,MATCH($B53&amp;"_slope",Conditions!$R$1:$AI$1,0)+16,FALSE)+VLOOKUP(BF$3,Conditions!$B:$AI,MATCH($B53&amp;"_intercept",Conditions!$R$1:$AI$1,0)+16,FALSE)),""),"")</f>
        <v>4.4172156830517333E-4</v>
      </c>
      <c r="BG53" s="69">
        <f>IFERROR(IF(BG36,EXP(LN(BG36)*VLOOKUP(BG$3,Conditions!$B:$AI,MATCH($B53&amp;"_slope",Conditions!$R$1:$AI$1,0)+16,FALSE)+VLOOKUP(BG$3,Conditions!$B:$AI,MATCH($B53&amp;"_intercept",Conditions!$R$1:$AI$1,0)+16,FALSE)),""),"")</f>
        <v>3.7529573492549404E-4</v>
      </c>
      <c r="BH53" s="69">
        <f>IFERROR(IF(BH36,EXP(LN(BH36)*VLOOKUP(BH$3,Conditions!$B:$AI,MATCH($B53&amp;"_slope",Conditions!$R$1:$AI$1,0)+16,FALSE)+VLOOKUP(BH$3,Conditions!$B:$AI,MATCH($B53&amp;"_intercept",Conditions!$R$1:$AI$1,0)+16,FALSE)),""),"")</f>
        <v>1.7465670318274093E-4</v>
      </c>
      <c r="BI53" s="69">
        <f>IFERROR(IF(BI36,EXP(LN(BI36)*VLOOKUP(BI$3,Conditions!$B:$AI,MATCH($B53&amp;"_slope",Conditions!$R$1:$AI$1,0)+16,FALSE)+VLOOKUP(BI$3,Conditions!$B:$AI,MATCH($B53&amp;"_intercept",Conditions!$R$1:$AI$1,0)+16,FALSE)),""),"")</f>
        <v>4.4829853364522271E-4</v>
      </c>
      <c r="BJ53" s="69">
        <f>IFERROR(IF(BJ36,EXP(LN(BJ36)*VLOOKUP(BJ$3,Conditions!$B:$AI,MATCH($B53&amp;"_slope",Conditions!$R$1:$AI$1,0)+16,FALSE)+VLOOKUP(BJ$3,Conditions!$B:$AI,MATCH($B53&amp;"_intercept",Conditions!$R$1:$AI$1,0)+16,FALSE)),""),"")</f>
        <v>3.7395410865258266E-4</v>
      </c>
      <c r="BK53" s="69">
        <f>IFERROR(IF(BK36,EXP(LN(BK36)*VLOOKUP(BK$3,Conditions!$B:$AI,MATCH($B53&amp;"_slope",Conditions!$R$1:$AI$1,0)+16,FALSE)+VLOOKUP(BK$3,Conditions!$B:$AI,MATCH($B53&amp;"_intercept",Conditions!$R$1:$AI$1,0)+16,FALSE)),""),"")</f>
        <v>4.5486444979678681E-4</v>
      </c>
      <c r="BL53" s="69" t="str">
        <f>IFERROR(IF(BL36,EXP(LN(BL36)*VLOOKUP(BL$3,Conditions!$B:$AI,MATCH($B53&amp;"_slope",Conditions!$R$1:$AI$1,0)+16,FALSE)+VLOOKUP(BL$3,Conditions!$B:$AI,MATCH($B53&amp;"_intercept",Conditions!$R$1:$AI$1,0)+16,FALSE)),""),"")</f>
        <v/>
      </c>
      <c r="BM53" s="69" t="str">
        <f>IFERROR(IF(BM36,EXP(LN(BM36)*VLOOKUP(BM$3,Conditions!$B:$AI,MATCH($B53&amp;"_slope",Conditions!$R$1:$AI$1,0)+16,FALSE)+VLOOKUP(BM$3,Conditions!$B:$AI,MATCH($B53&amp;"_intercept",Conditions!$R$1:$AI$1,0)+16,FALSE)),""),"")</f>
        <v/>
      </c>
      <c r="BN53" s="69" t="str">
        <f>IFERROR(IF(BN36,EXP(LN(BN36)*VLOOKUP(BN$3,Conditions!$B:$AI,MATCH($B53&amp;"_slope",Conditions!$R$1:$AI$1,0)+16,FALSE)+VLOOKUP(BN$3,Conditions!$B:$AI,MATCH($B53&amp;"_intercept",Conditions!$R$1:$AI$1,0)+16,FALSE)),""),"")</f>
        <v/>
      </c>
      <c r="BO53" s="69" t="str">
        <f>IFERROR(IF(BO36,EXP(LN(BO36)*VLOOKUP(BO$3,Conditions!$B:$AI,MATCH($B53&amp;"_slope",Conditions!$R$1:$AI$1,0)+16,FALSE)+VLOOKUP(BO$3,Conditions!$B:$AI,MATCH($B53&amp;"_intercept",Conditions!$R$1:$AI$1,0)+16,FALSE)),""),"")</f>
        <v/>
      </c>
      <c r="BP53" s="69" t="str">
        <f>IFERROR(IF(BP36,EXP(LN(BP36)*VLOOKUP(BP$3,Conditions!$B:$AI,MATCH($B53&amp;"_slope",Conditions!$R$1:$AI$1,0)+16,FALSE)+VLOOKUP(BP$3,Conditions!$B:$AI,MATCH($B53&amp;"_intercept",Conditions!$R$1:$AI$1,0)+16,FALSE)),""),"")</f>
        <v/>
      </c>
      <c r="BQ53" s="69" t="str">
        <f>IFERROR(IF(BQ36,EXP(LN(BQ36)*VLOOKUP(BQ$3,Conditions!$B:$AI,MATCH($B53&amp;"_slope",Conditions!$R$1:$AI$1,0)+16,FALSE)+VLOOKUP(BQ$3,Conditions!$B:$AI,MATCH($B53&amp;"_intercept",Conditions!$R$1:$AI$1,0)+16,FALSE)),""),"")</f>
        <v/>
      </c>
      <c r="BR53" s="69" t="str">
        <f>IFERROR(IF(BR36,EXP(LN(BR36)*VLOOKUP(BR$3,Conditions!$B:$AI,MATCH($B53&amp;"_slope",Conditions!$R$1:$AI$1,0)+16,FALSE)+VLOOKUP(BR$3,Conditions!$B:$AI,MATCH($B53&amp;"_intercept",Conditions!$R$1:$AI$1,0)+16,FALSE)),""),"")</f>
        <v/>
      </c>
      <c r="BS53" s="69" t="str">
        <f>IFERROR(IF(BS36,EXP(LN(BS36)*VLOOKUP(BS$3,Conditions!$B:$AI,MATCH($B53&amp;"_slope",Conditions!$R$1:$AI$1,0)+16,FALSE)+VLOOKUP(BS$3,Conditions!$B:$AI,MATCH($B53&amp;"_intercept",Conditions!$R$1:$AI$1,0)+16,FALSE)),""),"")</f>
        <v/>
      </c>
      <c r="BT53" s="69" t="str">
        <f>IFERROR(IF(BT36,EXP(LN(BT36)*VLOOKUP(BT$3,Conditions!$B:$AI,MATCH($B53&amp;"_slope",Conditions!$R$1:$AI$1,0)+16,FALSE)+VLOOKUP(BT$3,Conditions!$B:$AI,MATCH($B53&amp;"_intercept",Conditions!$R$1:$AI$1,0)+16,FALSE)),""),"")</f>
        <v/>
      </c>
      <c r="BU53" s="69" t="str">
        <f>IFERROR(IF(BU36,EXP(LN(BU36)*VLOOKUP(BU$3,Conditions!$B:$AI,MATCH($B53&amp;"_slope",Conditions!$R$1:$AI$1,0)+16,FALSE)+VLOOKUP(BU$3,Conditions!$B:$AI,MATCH($B53&amp;"_intercept",Conditions!$R$1:$AI$1,0)+16,FALSE)),""),"")</f>
        <v/>
      </c>
      <c r="BV53" s="69">
        <f>IFERROR(IF(BV36,EXP(LN(BV36)*VLOOKUP(BV$3,Conditions!$B:$AI,MATCH($B53&amp;"_slope",Conditions!$R$1:$AI$1,0)+16,FALSE)+VLOOKUP(BV$3,Conditions!$B:$AI,MATCH($B53&amp;"_intercept",Conditions!$R$1:$AI$1,0)+16,FALSE)),""),"")</f>
        <v>3.2117362019309183E-4</v>
      </c>
      <c r="BW53" s="69">
        <f>IFERROR(IF(BW36,EXP(LN(BW36)*VLOOKUP(BW$3,Conditions!$B:$AI,MATCH($B53&amp;"_slope",Conditions!$R$1:$AI$1,0)+16,FALSE)+VLOOKUP(BW$3,Conditions!$B:$AI,MATCH($B53&amp;"_intercept",Conditions!$R$1:$AI$1,0)+16,FALSE)),""),"")</f>
        <v>2.9234507143957881E-4</v>
      </c>
      <c r="BX53" s="69">
        <f>IFERROR(IF(BX36,EXP(LN(BX36)*VLOOKUP(BX$3,Conditions!$B:$AI,MATCH($B53&amp;"_slope",Conditions!$R$1:$AI$1,0)+16,FALSE)+VLOOKUP(BX$3,Conditions!$B:$AI,MATCH($B53&amp;"_intercept",Conditions!$R$1:$AI$1,0)+16,FALSE)),""),"")</f>
        <v>5.3028123227545632E-4</v>
      </c>
      <c r="BY53" s="69">
        <f>IFERROR(IF(BY36,EXP(LN(BY36)*VLOOKUP(BY$3,Conditions!$B:$AI,MATCH($B53&amp;"_slope",Conditions!$R$1:$AI$1,0)+16,FALSE)+VLOOKUP(BY$3,Conditions!$B:$AI,MATCH($B53&amp;"_intercept",Conditions!$R$1:$AI$1,0)+16,FALSE)),""),"")</f>
        <v>3.8600914891378987E-4</v>
      </c>
      <c r="BZ53" s="69">
        <f>IFERROR(IF(BZ36,EXP(LN(BZ36)*VLOOKUP(BZ$3,Conditions!$B:$AI,MATCH($B53&amp;"_slope",Conditions!$R$1:$AI$1,0)+16,FALSE)+VLOOKUP(BZ$3,Conditions!$B:$AI,MATCH($B53&amp;"_intercept",Conditions!$R$1:$AI$1,0)+16,FALSE)),""),"")</f>
        <v>4.2059862181908559E-4</v>
      </c>
      <c r="CB53" s="56" t="str">
        <f t="shared" si="12"/>
        <v>2-propanol_RI</v>
      </c>
      <c r="CC53" s="69">
        <f>IFERROR(IF(CC36,EXP(LN(CC36)*VLOOKUP(CC$3,Conditions!$B:$AI,MATCH($B53&amp;"_slope",Conditions!$R$1:$AI$1,0)+16,FALSE)+VLOOKUP(CC$3,Conditions!$B:$AI,MATCH($B53&amp;"_intercept",Conditions!$R$1:$AI$1,0)+16,FALSE)),""),"")</f>
        <v>2.364820281051231E-3</v>
      </c>
      <c r="CD53" s="69">
        <f>IFERROR(IF(CD36,EXP(LN(CD36)*VLOOKUP(CD$3,Conditions!$B:$AI,MATCH($B53&amp;"_slope",Conditions!$R$1:$AI$1,0)+16,FALSE)+VLOOKUP(CD$3,Conditions!$B:$AI,MATCH($B53&amp;"_intercept",Conditions!$R$1:$AI$1,0)+16,FALSE)),""),"")</f>
        <v>2.0477594928167242E-3</v>
      </c>
      <c r="CE53" s="69">
        <f>IFERROR(IF(CE36,EXP(LN(CE36)*VLOOKUP(CE$3,Conditions!$B:$AI,MATCH($B53&amp;"_slope",Conditions!$R$1:$AI$1,0)+16,FALSE)+VLOOKUP(CE$3,Conditions!$B:$AI,MATCH($B53&amp;"_intercept",Conditions!$R$1:$AI$1,0)+16,FALSE)),""),"")</f>
        <v>1.4343805099942687E-3</v>
      </c>
      <c r="CF53" s="69">
        <f>IFERROR(IF(CF36,EXP(LN(CF36)*VLOOKUP(CF$3,Conditions!$B:$AI,MATCH($B53&amp;"_slope",Conditions!$R$1:$AI$1,0)+16,FALSE)+VLOOKUP(CF$3,Conditions!$B:$AI,MATCH($B53&amp;"_intercept",Conditions!$R$1:$AI$1,0)+16,FALSE)),""),"")</f>
        <v>1.343701155298206E-3</v>
      </c>
      <c r="CG53" s="69" t="str">
        <f>IFERROR(IF(CG36,EXP(LN(CG36)*VLOOKUP(CG$3,Conditions!$B:$AI,MATCH($B53&amp;"_slope",Conditions!$R$1:$AI$1,0)+16,FALSE)+VLOOKUP(CG$3,Conditions!$B:$AI,MATCH($B53&amp;"_intercept",Conditions!$R$1:$AI$1,0)+16,FALSE)),""),"")</f>
        <v/>
      </c>
      <c r="CH53" s="69">
        <f>IFERROR(IF(CH36,EXP(LN(CH36)*VLOOKUP(CH$3,Conditions!$B:$AI,MATCH($B53&amp;"_slope",Conditions!$R$1:$AI$1,0)+16,FALSE)+VLOOKUP(CH$3,Conditions!$B:$AI,MATCH($B53&amp;"_intercept",Conditions!$R$1:$AI$1,0)+16,FALSE)),""),"")</f>
        <v>2.0154895870771079E-3</v>
      </c>
      <c r="CI53" s="69">
        <f>IFERROR(IF(CI36,EXP(LN(CI36)*VLOOKUP(CI$3,Conditions!$B:$AI,MATCH($B53&amp;"_slope",Conditions!$R$1:$AI$1,0)+16,FALSE)+VLOOKUP(CI$3,Conditions!$B:$AI,MATCH($B53&amp;"_intercept",Conditions!$R$1:$AI$1,0)+16,FALSE)),""),"")</f>
        <v>5.9914617978069895E-4</v>
      </c>
      <c r="CJ53" s="69">
        <f>IFERROR(IF(CJ36,EXP(LN(CJ36)*VLOOKUP(CJ$3,Conditions!$B:$AI,MATCH($B53&amp;"_slope",Conditions!$R$1:$AI$1,0)+16,FALSE)+VLOOKUP(CJ$3,Conditions!$B:$AI,MATCH($B53&amp;"_intercept",Conditions!$R$1:$AI$1,0)+16,FALSE)),""),"")</f>
        <v>1.0564314537131892E-3</v>
      </c>
      <c r="CK53" s="69" t="str">
        <f>IFERROR(IF(CK36,EXP(LN(CK36)*VLOOKUP(CK$3,Conditions!$B:$AI,MATCH($B53&amp;"_slope",Conditions!$R$1:$AI$1,0)+16,FALSE)+VLOOKUP(CK$3,Conditions!$B:$AI,MATCH($B53&amp;"_intercept",Conditions!$R$1:$AI$1,0)+16,FALSE)),""),"")</f>
        <v/>
      </c>
      <c r="CL53" s="69" t="str">
        <f>IFERROR(IF(CL36,EXP(LN(CL36)*VLOOKUP(CL$3,Conditions!$B:$AI,MATCH($B53&amp;"_slope",Conditions!$R$1:$AI$1,0)+16,FALSE)+VLOOKUP(CL$3,Conditions!$B:$AI,MATCH($B53&amp;"_intercept",Conditions!$R$1:$AI$1,0)+16,FALSE)),""),"")</f>
        <v/>
      </c>
      <c r="CM53" s="69">
        <f>IFERROR(IF(CM36,EXP(LN(CM36)*VLOOKUP(CM$3,Conditions!$B:$AI,MATCH($B53&amp;"_slope",Conditions!$R$1:$AI$1,0)+16,FALSE)+VLOOKUP(CM$3,Conditions!$B:$AI,MATCH($B53&amp;"_intercept",Conditions!$R$1:$AI$1,0)+16,FALSE)),""),"")</f>
        <v>5.6675365451126422E-4</v>
      </c>
      <c r="CN53" s="69">
        <f>IFERROR(IF(CN36,EXP(LN(CN36)*VLOOKUP(CN$3,Conditions!$B:$AI,MATCH($B53&amp;"_slope",Conditions!$R$1:$AI$1,0)+16,FALSE)+VLOOKUP(CN$3,Conditions!$B:$AI,MATCH($B53&amp;"_intercept",Conditions!$R$1:$AI$1,0)+16,FALSE)),""),"")</f>
        <v>3.6723764338352687E-4</v>
      </c>
      <c r="CO53" s="69" t="str">
        <f>IFERROR(IF(CO36,EXP(LN(CO36)*VLOOKUP(CO$3,Conditions!$B:$AI,MATCH($B53&amp;"_slope",Conditions!$R$1:$AI$1,0)+16,FALSE)+VLOOKUP(CO$3,Conditions!$B:$AI,MATCH($B53&amp;"_intercept",Conditions!$R$1:$AI$1,0)+16,FALSE)),""),"")</f>
        <v/>
      </c>
      <c r="CP53" s="69" t="str">
        <f>IFERROR(IF(CP36,EXP(LN(CP36)*VLOOKUP(CP$3,Conditions!$B:$AI,MATCH($B53&amp;"_slope",Conditions!$R$1:$AI$1,0)+16,FALSE)+VLOOKUP(CP$3,Conditions!$B:$AI,MATCH($B53&amp;"_intercept",Conditions!$R$1:$AI$1,0)+16,FALSE)),""),"")</f>
        <v/>
      </c>
      <c r="CQ53" s="69">
        <f>IFERROR(IF(CQ36,EXP(LN(CQ36)*VLOOKUP(CQ$3,Conditions!$B:$AI,MATCH($B53&amp;"_slope",Conditions!$R$1:$AI$1,0)+16,FALSE)+VLOOKUP(CQ$3,Conditions!$B:$AI,MATCH($B53&amp;"_intercept",Conditions!$R$1:$AI$1,0)+16,FALSE)),""),"")</f>
        <v>3.9108603883360134E-4</v>
      </c>
      <c r="CR53" s="69"/>
      <c r="CS53" s="69"/>
      <c r="CT53" s="69"/>
      <c r="CU53" s="69"/>
    </row>
    <row r="54" spans="1:99" s="58" customFormat="1" x14ac:dyDescent="0.2">
      <c r="A54" s="64"/>
      <c r="B54" s="49" t="s">
        <v>79</v>
      </c>
      <c r="C54" s="78"/>
      <c r="D54" s="69" t="str">
        <f>IFERROR(IF(D37,EXP(LN(D37)*VLOOKUP(D$3,Conditions!$B:$AI,MATCH($B54&amp;"_slope",Conditions!$R$1:$AI$1,0)+16,FALSE)+VLOOKUP(D$3,Conditions!$B:$AI,MATCH($B54&amp;"_intercept",Conditions!$R$1:$AI$1,0)+16,FALSE)),""),"")</f>
        <v/>
      </c>
      <c r="E54" s="69" t="str">
        <f>IFERROR(IF(E37,EXP(LN(E37)*VLOOKUP(E$3,Conditions!$B:$AI,MATCH($B54&amp;"_slope",Conditions!$R$1:$AI$1,0)+16,FALSE)+VLOOKUP(E$3,Conditions!$B:$AI,MATCH($B54&amp;"_intercept",Conditions!$R$1:$AI$1,0)+16,FALSE)),""),"")</f>
        <v/>
      </c>
      <c r="F54" s="69" t="str">
        <f>IFERROR(IF(F37,EXP(LN(F37)*VLOOKUP(F$3,Conditions!$B:$AI,MATCH($B54&amp;"_slope",Conditions!$R$1:$AI$1,0)+16,FALSE)+VLOOKUP(F$3,Conditions!$B:$AI,MATCH($B54&amp;"_intercept",Conditions!$R$1:$AI$1,0)+16,FALSE)),""),"")</f>
        <v/>
      </c>
      <c r="G54" s="69" t="str">
        <f>IFERROR(IF(G37,EXP(LN(G37)*VLOOKUP(G$3,Conditions!$B:$AI,MATCH($B54&amp;"_slope",Conditions!$R$1:$AI$1,0)+16,FALSE)+VLOOKUP(G$3,Conditions!$B:$AI,MATCH($B54&amp;"_intercept",Conditions!$R$1:$AI$1,0)+16,FALSE)),""),"")</f>
        <v/>
      </c>
      <c r="H54" s="69" t="str">
        <f>IFERROR(IF(H37,EXP(LN(H37)*VLOOKUP(H$3,Conditions!$B:$AI,MATCH($B54&amp;"_slope",Conditions!$R$1:$AI$1,0)+16,FALSE)+VLOOKUP(H$3,Conditions!$B:$AI,MATCH($B54&amp;"_intercept",Conditions!$R$1:$AI$1,0)+16,FALSE)),""),"")</f>
        <v/>
      </c>
      <c r="I54" s="69" t="str">
        <f>IFERROR(IF(I37,EXP(LN(I37)*VLOOKUP(I$3,Conditions!$B:$AI,MATCH($B54&amp;"_slope",Conditions!$R$1:$AI$1,0)+16,FALSE)+VLOOKUP(I$3,Conditions!$B:$AI,MATCH($B54&amp;"_intercept",Conditions!$R$1:$AI$1,0)+16,FALSE)),""),"")</f>
        <v/>
      </c>
      <c r="J54" s="69" t="str">
        <f>IFERROR(IF(J37,EXP(LN(J37)*VLOOKUP(J$3,Conditions!$B:$AI,MATCH($B54&amp;"_slope",Conditions!$R$1:$AI$1,0)+16,FALSE)+VLOOKUP(J$3,Conditions!$B:$AI,MATCH($B54&amp;"_intercept",Conditions!$R$1:$AI$1,0)+16,FALSE)),""),"")</f>
        <v/>
      </c>
      <c r="K54" s="69" t="str">
        <f>IFERROR(IF(K37,EXP(LN(K37)*VLOOKUP(K$3,Conditions!$B:$AI,MATCH($B54&amp;"_slope",Conditions!$R$1:$AI$1,0)+16,FALSE)+VLOOKUP(K$3,Conditions!$B:$AI,MATCH($B54&amp;"_intercept",Conditions!$R$1:$AI$1,0)+16,FALSE)),""),"")</f>
        <v/>
      </c>
      <c r="L54" s="69" t="str">
        <f>IFERROR(IF(L37,EXP(LN(L37)*VLOOKUP(L$3,Conditions!$B:$AI,MATCH($B54&amp;"_slope",Conditions!$R$1:$AI$1,0)+16,FALSE)+VLOOKUP(L$3,Conditions!$B:$AI,MATCH($B54&amp;"_intercept",Conditions!$R$1:$AI$1,0)+16,FALSE)),""),"")</f>
        <v/>
      </c>
      <c r="M54" s="69" t="str">
        <f>IFERROR(IF(M37,EXP(LN(M37)*VLOOKUP(M$3,Conditions!$B:$AI,MATCH($B54&amp;"_slope",Conditions!$R$1:$AI$1,0)+16,FALSE)+VLOOKUP(M$3,Conditions!$B:$AI,MATCH($B54&amp;"_intercept",Conditions!$R$1:$AI$1,0)+16,FALSE)),""),"")</f>
        <v/>
      </c>
      <c r="N54" s="69" t="str">
        <f>IFERROR(IF(N37,EXP(LN(N37)*VLOOKUP(N$3,Conditions!$B:$AI,MATCH($B54&amp;"_slope",Conditions!$R$1:$AI$1,0)+16,FALSE)+VLOOKUP(N$3,Conditions!$B:$AI,MATCH($B54&amp;"_intercept",Conditions!$R$1:$AI$1,0)+16,FALSE)),""),"")</f>
        <v/>
      </c>
      <c r="O54" s="69" t="str">
        <f>IFERROR(IF(O37,EXP(LN(O37)*VLOOKUP(O$3,Conditions!$B:$AI,MATCH($B54&amp;"_slope",Conditions!$R$1:$AI$1,0)+16,FALSE)+VLOOKUP(O$3,Conditions!$B:$AI,MATCH($B54&amp;"_intercept",Conditions!$R$1:$AI$1,0)+16,FALSE)),""),"")</f>
        <v/>
      </c>
      <c r="P54" s="69" t="str">
        <f>IFERROR(IF(P37,EXP(LN(P37)*VLOOKUP(P$3,Conditions!$B:$AI,MATCH($B54&amp;"_slope",Conditions!$R$1:$AI$1,0)+16,FALSE)+VLOOKUP(P$3,Conditions!$B:$AI,MATCH($B54&amp;"_intercept",Conditions!$R$1:$AI$1,0)+16,FALSE)),""),"")</f>
        <v/>
      </c>
      <c r="Q54" s="69" t="str">
        <f>IFERROR(IF(Q37,EXP(LN(Q37)*VLOOKUP(Q$3,Conditions!$B:$AI,MATCH($B54&amp;"_slope",Conditions!$R$1:$AI$1,0)+16,FALSE)+VLOOKUP(Q$3,Conditions!$B:$AI,MATCH($B54&amp;"_intercept",Conditions!$R$1:$AI$1,0)+16,FALSE)),""),"")</f>
        <v/>
      </c>
      <c r="R54" s="69" t="str">
        <f>IFERROR(IF(R37,EXP(LN(R37)*VLOOKUP(R$3,Conditions!$B:$AI,MATCH($B54&amp;"_slope",Conditions!$R$1:$AI$1,0)+16,FALSE)+VLOOKUP(R$3,Conditions!$B:$AI,MATCH($B54&amp;"_intercept",Conditions!$R$1:$AI$1,0)+16,FALSE)),""),"")</f>
        <v/>
      </c>
      <c r="S54" s="69" t="str">
        <f>IFERROR(IF(S37,EXP(LN(S37)*VLOOKUP(S$3,Conditions!$B:$AI,MATCH($B54&amp;"_slope",Conditions!$R$1:$AI$1,0)+16,FALSE)+VLOOKUP(S$3,Conditions!$B:$AI,MATCH($B54&amp;"_intercept",Conditions!$R$1:$AI$1,0)+16,FALSE)),""),"")</f>
        <v/>
      </c>
      <c r="T54" s="69" t="str">
        <f>IFERROR(IF(T37,EXP(LN(T37)*VLOOKUP(T$3,Conditions!$B:$AI,MATCH($B54&amp;"_slope",Conditions!$R$1:$AI$1,0)+16,FALSE)+VLOOKUP(T$3,Conditions!$B:$AI,MATCH($B54&amp;"_intercept",Conditions!$R$1:$AI$1,0)+16,FALSE)),""),"")</f>
        <v/>
      </c>
      <c r="U54" s="69" t="str">
        <f>IFERROR(IF(U37,EXP(LN(U37)*VLOOKUP(U$3,Conditions!$B:$AI,MATCH($B54&amp;"_slope",Conditions!$R$1:$AI$1,0)+16,FALSE)+VLOOKUP(U$3,Conditions!$B:$AI,MATCH($B54&amp;"_intercept",Conditions!$R$1:$AI$1,0)+16,FALSE)),""),"")</f>
        <v/>
      </c>
      <c r="V54" s="69" t="str">
        <f>IFERROR(IF(V37,EXP(LN(V37)*VLOOKUP(V$3,Conditions!$B:$AI,MATCH($B54&amp;"_slope",Conditions!$R$1:$AI$1,0)+16,FALSE)+VLOOKUP(V$3,Conditions!$B:$AI,MATCH($B54&amp;"_intercept",Conditions!$R$1:$AI$1,0)+16,FALSE)),""),"")</f>
        <v/>
      </c>
      <c r="W54" s="69" t="str">
        <f>IFERROR(IF(W37,EXP(LN(W37)*VLOOKUP(W$3,Conditions!$B:$AI,MATCH($B54&amp;"_slope",Conditions!$R$1:$AI$1,0)+16,FALSE)+VLOOKUP(W$3,Conditions!$B:$AI,MATCH($B54&amp;"_intercept",Conditions!$R$1:$AI$1,0)+16,FALSE)),""),"")</f>
        <v/>
      </c>
      <c r="X54" s="69" t="str">
        <f>IFERROR(IF(X37,EXP(LN(X37)*VLOOKUP(X$3,Conditions!$B:$AI,MATCH($B54&amp;"_slope",Conditions!$R$1:$AI$1,0)+16,FALSE)+VLOOKUP(X$3,Conditions!$B:$AI,MATCH($B54&amp;"_intercept",Conditions!$R$1:$AI$1,0)+16,FALSE)),""),"")</f>
        <v/>
      </c>
      <c r="Y54" s="69" t="str">
        <f>IFERROR(IF(Y37,EXP(LN(Y37)*VLOOKUP(Y$3,Conditions!$B:$AI,MATCH($B54&amp;"_slope",Conditions!$R$1:$AI$1,0)+16,FALSE)+VLOOKUP(Y$3,Conditions!$B:$AI,MATCH($B54&amp;"_intercept",Conditions!$R$1:$AI$1,0)+16,FALSE)),""),"")</f>
        <v/>
      </c>
      <c r="Z54" s="69" t="str">
        <f>IFERROR(IF(Z37,EXP(LN(Z37)*VLOOKUP(Z$3,Conditions!$B:$AI,MATCH($B54&amp;"_slope",Conditions!$R$1:$AI$1,0)+16,FALSE)+VLOOKUP(Z$3,Conditions!$B:$AI,MATCH($B54&amp;"_intercept",Conditions!$R$1:$AI$1,0)+16,FALSE)),""),"")</f>
        <v/>
      </c>
      <c r="AA54" s="69" t="str">
        <f>IFERROR(IF(AA37,EXP(LN(AA37)*VLOOKUP(AA$3,Conditions!$B:$AI,MATCH($B54&amp;"_slope",Conditions!$R$1:$AI$1,0)+16,FALSE)+VLOOKUP(AA$3,Conditions!$B:$AI,MATCH($B54&amp;"_intercept",Conditions!$R$1:$AI$1,0)+16,FALSE)),""),"")</f>
        <v/>
      </c>
      <c r="AB54" s="69" t="str">
        <f>IFERROR(IF(AB37,EXP(LN(AB37)*VLOOKUP(AB$3,Conditions!$B:$AI,MATCH($B54&amp;"_slope",Conditions!$R$1:$AI$1,0)+16,FALSE)+VLOOKUP(AB$3,Conditions!$B:$AI,MATCH($B54&amp;"_intercept",Conditions!$R$1:$AI$1,0)+16,FALSE)),""),"")</f>
        <v/>
      </c>
      <c r="AC54" s="69" t="str">
        <f>IFERROR(IF(AC37,EXP(LN(AC37)*VLOOKUP(AC$3,Conditions!$B:$AI,MATCH($B54&amp;"_slope",Conditions!$R$1:$AI$1,0)+16,FALSE)+VLOOKUP(AC$3,Conditions!$B:$AI,MATCH($B54&amp;"_intercept",Conditions!$R$1:$AI$1,0)+16,FALSE)),""),"")</f>
        <v/>
      </c>
      <c r="AD54" s="69" t="str">
        <f>IFERROR(IF(AD37,EXP(LN(AD37)*VLOOKUP(AD$3,Conditions!$B:$AI,MATCH($B54&amp;"_slope",Conditions!$R$1:$AI$1,0)+16,FALSE)+VLOOKUP(AD$3,Conditions!$B:$AI,MATCH($B54&amp;"_intercept",Conditions!$R$1:$AI$1,0)+16,FALSE)),""),"")</f>
        <v/>
      </c>
      <c r="AE54" s="69" t="str">
        <f>IFERROR(IF(AE37,EXP(LN(AE37)*VLOOKUP(AE$3,Conditions!$B:$AI,MATCH($B54&amp;"_slope",Conditions!$R$1:$AI$1,0)+16,FALSE)+VLOOKUP(AE$3,Conditions!$B:$AI,MATCH($B54&amp;"_intercept",Conditions!$R$1:$AI$1,0)+16,FALSE)),""),"")</f>
        <v/>
      </c>
      <c r="AF54" s="69" t="str">
        <f>IFERROR(IF(AF37,EXP(LN(AF37)*VLOOKUP(AF$3,Conditions!$B:$AI,MATCH($B54&amp;"_slope",Conditions!$R$1:$AI$1,0)+16,FALSE)+VLOOKUP(AF$3,Conditions!$B:$AI,MATCH($B54&amp;"_intercept",Conditions!$R$1:$AI$1,0)+16,FALSE)),""),"")</f>
        <v/>
      </c>
      <c r="AG54" s="69" t="str">
        <f>IFERROR(IF(AG37,EXP(LN(AG37)*VLOOKUP(AG$3,Conditions!$B:$AI,MATCH($B54&amp;"_slope",Conditions!$R$1:$AI$1,0)+16,FALSE)+VLOOKUP(AG$3,Conditions!$B:$AI,MATCH($B54&amp;"_intercept",Conditions!$R$1:$AI$1,0)+16,FALSE)),""),"")</f>
        <v/>
      </c>
      <c r="AH54" s="69" t="str">
        <f>IFERROR(IF(AH37,EXP(LN(AH37)*VLOOKUP(AH$3,Conditions!$B:$AI,MATCH($B54&amp;"_slope",Conditions!$R$1:$AI$1,0)+16,FALSE)+VLOOKUP(AH$3,Conditions!$B:$AI,MATCH($B54&amp;"_intercept",Conditions!$R$1:$AI$1,0)+16,FALSE)),""),"")</f>
        <v/>
      </c>
      <c r="AI54" s="69" t="str">
        <f>IFERROR(IF(AI37,EXP(LN(AI37)*VLOOKUP(AI$3,Conditions!$B:$AI,MATCH($B54&amp;"_slope",Conditions!$R$1:$AI$1,0)+16,FALSE)+VLOOKUP(AI$3,Conditions!$B:$AI,MATCH($B54&amp;"_intercept",Conditions!$R$1:$AI$1,0)+16,FALSE)),""),"")</f>
        <v/>
      </c>
      <c r="AJ54" s="69" t="str">
        <f>IFERROR(IF(AJ37,EXP(LN(AJ37)*VLOOKUP(AJ$3,Conditions!$B:$AI,MATCH($B54&amp;"_slope",Conditions!$R$1:$AI$1,0)+16,FALSE)+VLOOKUP(AJ$3,Conditions!$B:$AI,MATCH($B54&amp;"_intercept",Conditions!$R$1:$AI$1,0)+16,FALSE)),""),"")</f>
        <v/>
      </c>
      <c r="AK54" s="69" t="str">
        <f>IFERROR(IF(AK37,EXP(LN(AK37)*VLOOKUP(AK$3,Conditions!$B:$AI,MATCH($B54&amp;"_slope",Conditions!$R$1:$AI$1,0)+16,FALSE)+VLOOKUP(AK$3,Conditions!$B:$AI,MATCH($B54&amp;"_intercept",Conditions!$R$1:$AI$1,0)+16,FALSE)),""),"")</f>
        <v/>
      </c>
      <c r="AL54" s="69" t="str">
        <f>IFERROR(IF(AL37,EXP(LN(AL37)*VLOOKUP(AL$3,Conditions!$B:$AI,MATCH($B54&amp;"_slope",Conditions!$R$1:$AI$1,0)+16,FALSE)+VLOOKUP(AL$3,Conditions!$B:$AI,MATCH($B54&amp;"_intercept",Conditions!$R$1:$AI$1,0)+16,FALSE)),""),"")</f>
        <v/>
      </c>
      <c r="AM54" s="69" t="str">
        <f>IFERROR(IF(AM37,EXP(LN(AM37)*VLOOKUP(AM$3,Conditions!$B:$AI,MATCH($B54&amp;"_slope",Conditions!$R$1:$AI$1,0)+16,FALSE)+VLOOKUP(AM$3,Conditions!$B:$AI,MATCH($B54&amp;"_intercept",Conditions!$R$1:$AI$1,0)+16,FALSE)),""),"")</f>
        <v/>
      </c>
      <c r="AN54" s="69" t="str">
        <f>IFERROR(IF(AN37,EXP(LN(AN37)*VLOOKUP(AN$3,Conditions!$B:$AI,MATCH($B54&amp;"_slope",Conditions!$R$1:$AI$1,0)+16,FALSE)+VLOOKUP(AN$3,Conditions!$B:$AI,MATCH($B54&amp;"_intercept",Conditions!$R$1:$AI$1,0)+16,FALSE)),""),"")</f>
        <v/>
      </c>
      <c r="AO54" s="69" t="str">
        <f>IFERROR(IF(AO37,EXP(LN(AO37)*VLOOKUP(AO$3,Conditions!$B:$AI,MATCH($B54&amp;"_slope",Conditions!$R$1:$AI$1,0)+16,FALSE)+VLOOKUP(AO$3,Conditions!$B:$AI,MATCH($B54&amp;"_intercept",Conditions!$R$1:$AI$1,0)+16,FALSE)),""),"")</f>
        <v/>
      </c>
      <c r="AP54" s="69" t="str">
        <f>IFERROR(IF(AP37,EXP(LN(AP37)*VLOOKUP(AP$3,Conditions!$B:$AI,MATCH($B54&amp;"_slope",Conditions!$R$1:$AI$1,0)+16,FALSE)+VLOOKUP(AP$3,Conditions!$B:$AI,MATCH($B54&amp;"_intercept",Conditions!$R$1:$AI$1,0)+16,FALSE)),""),"")</f>
        <v/>
      </c>
      <c r="AQ54" s="69" t="str">
        <f>IFERROR(IF(AQ37,EXP(LN(AQ37)*VLOOKUP(AQ$3,Conditions!$B:$AI,MATCH($B54&amp;"_slope",Conditions!$R$1:$AI$1,0)+16,FALSE)+VLOOKUP(AQ$3,Conditions!$B:$AI,MATCH($B54&amp;"_intercept",Conditions!$R$1:$AI$1,0)+16,FALSE)),""),"")</f>
        <v/>
      </c>
      <c r="AR54" s="69" t="str">
        <f>IFERROR(IF(AR37,EXP(LN(AR37)*VLOOKUP(AR$3,Conditions!$B:$AI,MATCH($B54&amp;"_slope",Conditions!$R$1:$AI$1,0)+16,FALSE)+VLOOKUP(AR$3,Conditions!$B:$AI,MATCH($B54&amp;"_intercept",Conditions!$R$1:$AI$1,0)+16,FALSE)),""),"")</f>
        <v/>
      </c>
      <c r="AS54" s="69" t="str">
        <f>IFERROR(IF(AS37,EXP(LN(AS37)*VLOOKUP(AS$3,Conditions!$B:$AI,MATCH($B54&amp;"_slope",Conditions!$R$1:$AI$1,0)+16,FALSE)+VLOOKUP(AS$3,Conditions!$B:$AI,MATCH($B54&amp;"_intercept",Conditions!$R$1:$AI$1,0)+16,FALSE)),""),"")</f>
        <v/>
      </c>
      <c r="AT54" s="69" t="str">
        <f>IFERROR(IF(AT37,EXP(LN(AT37)*VLOOKUP(AT$3,Conditions!$B:$AI,MATCH($B54&amp;"_slope",Conditions!$R$1:$AI$1,0)+16,FALSE)+VLOOKUP(AT$3,Conditions!$B:$AI,MATCH($B54&amp;"_intercept",Conditions!$R$1:$AI$1,0)+16,FALSE)),""),"")</f>
        <v/>
      </c>
      <c r="AU54" s="69" t="str">
        <f>IFERROR(IF(AU37,EXP(LN(AU37)*VLOOKUP(AU$3,Conditions!$B:$AI,MATCH($B54&amp;"_slope",Conditions!$R$1:$AI$1,0)+16,FALSE)+VLOOKUP(AU$3,Conditions!$B:$AI,MATCH($B54&amp;"_intercept",Conditions!$R$1:$AI$1,0)+16,FALSE)),""),"")</f>
        <v/>
      </c>
      <c r="AV54" s="69" t="str">
        <f>IFERROR(IF(AV37,EXP(LN(AV37)*VLOOKUP(AV$3,Conditions!$B:$AI,MATCH($B54&amp;"_slope",Conditions!$R$1:$AI$1,0)+16,FALSE)+VLOOKUP(AV$3,Conditions!$B:$AI,MATCH($B54&amp;"_intercept",Conditions!$R$1:$AI$1,0)+16,FALSE)),""),"")</f>
        <v/>
      </c>
      <c r="AW54" s="69" t="str">
        <f>IFERROR(IF(AW37,EXP(LN(AW37)*VLOOKUP(AW$3,Conditions!$B:$AI,MATCH($B54&amp;"_slope",Conditions!$R$1:$AI$1,0)+16,FALSE)+VLOOKUP(AW$3,Conditions!$B:$AI,MATCH($B54&amp;"_intercept",Conditions!$R$1:$AI$1,0)+16,FALSE)),""),"")</f>
        <v/>
      </c>
      <c r="AX54" s="69" t="str">
        <f>IFERROR(IF(AX37,EXP(LN(AX37)*VLOOKUP(AX$3,Conditions!$B:$AI,MATCH($B54&amp;"_slope",Conditions!$R$1:$AI$1,0)+16,FALSE)+VLOOKUP(AX$3,Conditions!$B:$AI,MATCH($B54&amp;"_intercept",Conditions!$R$1:$AI$1,0)+16,FALSE)),""),"")</f>
        <v/>
      </c>
      <c r="AY54" s="69" t="str">
        <f>IFERROR(IF(AY37,EXP(LN(AY37)*VLOOKUP(AY$3,Conditions!$B:$AI,MATCH($B54&amp;"_slope",Conditions!$R$1:$AI$1,0)+16,FALSE)+VLOOKUP(AY$3,Conditions!$B:$AI,MATCH($B54&amp;"_intercept",Conditions!$R$1:$AI$1,0)+16,FALSE)),""),"")</f>
        <v/>
      </c>
      <c r="AZ54" s="69" t="str">
        <f>IFERROR(IF(AZ37,EXP(LN(AZ37)*VLOOKUP(AZ$3,Conditions!$B:$AI,MATCH($B54&amp;"_slope",Conditions!$R$1:$AI$1,0)+16,FALSE)+VLOOKUP(AZ$3,Conditions!$B:$AI,MATCH($B54&amp;"_intercept",Conditions!$R$1:$AI$1,0)+16,FALSE)),""),"")</f>
        <v/>
      </c>
      <c r="BA54" s="69" t="str">
        <f>IFERROR(IF(BA37,EXP(LN(BA37)*VLOOKUP(BA$3,Conditions!$B:$AI,MATCH($B54&amp;"_slope",Conditions!$R$1:$AI$1,0)+16,FALSE)+VLOOKUP(BA$3,Conditions!$B:$AI,MATCH($B54&amp;"_intercept",Conditions!$R$1:$AI$1,0)+16,FALSE)),""),"")</f>
        <v/>
      </c>
      <c r="BB54" s="69" t="str">
        <f>IFERROR(IF(BB37,EXP(LN(BB37)*VLOOKUP(BB$3,Conditions!$B:$AI,MATCH($B54&amp;"_slope",Conditions!$R$1:$AI$1,0)+16,FALSE)+VLOOKUP(BB$3,Conditions!$B:$AI,MATCH($B54&amp;"_intercept",Conditions!$R$1:$AI$1,0)+16,FALSE)),""),"")</f>
        <v/>
      </c>
      <c r="BC54" s="69" t="str">
        <f>IFERROR(IF(BC37,EXP(LN(BC37)*VLOOKUP(BC$3,Conditions!$B:$AI,MATCH($B54&amp;"_slope",Conditions!$R$1:$AI$1,0)+16,FALSE)+VLOOKUP(BC$3,Conditions!$B:$AI,MATCH($B54&amp;"_intercept",Conditions!$R$1:$AI$1,0)+16,FALSE)),""),"")</f>
        <v/>
      </c>
      <c r="BD54" s="69" t="str">
        <f>IFERROR(IF(BD37,EXP(LN(BD37)*VLOOKUP(BD$3,Conditions!$B:$AI,MATCH($B54&amp;"_slope",Conditions!$R$1:$AI$1,0)+16,FALSE)+VLOOKUP(BD$3,Conditions!$B:$AI,MATCH($B54&amp;"_intercept",Conditions!$R$1:$AI$1,0)+16,FALSE)),""),"")</f>
        <v/>
      </c>
      <c r="BE54" s="69" t="str">
        <f>IFERROR(IF(BE37,EXP(LN(BE37)*VLOOKUP(BE$3,Conditions!$B:$AI,MATCH($B54&amp;"_slope",Conditions!$R$1:$AI$1,0)+16,FALSE)+VLOOKUP(BE$3,Conditions!$B:$AI,MATCH($B54&amp;"_intercept",Conditions!$R$1:$AI$1,0)+16,FALSE)),""),"")</f>
        <v/>
      </c>
      <c r="BF54" s="69" t="str">
        <f>IFERROR(IF(BF37,EXP(LN(BF37)*VLOOKUP(BF$3,Conditions!$B:$AI,MATCH($B54&amp;"_slope",Conditions!$R$1:$AI$1,0)+16,FALSE)+VLOOKUP(BF$3,Conditions!$B:$AI,MATCH($B54&amp;"_intercept",Conditions!$R$1:$AI$1,0)+16,FALSE)),""),"")</f>
        <v/>
      </c>
      <c r="BG54" s="69" t="str">
        <f>IFERROR(IF(BG37,EXP(LN(BG37)*VLOOKUP(BG$3,Conditions!$B:$AI,MATCH($B54&amp;"_slope",Conditions!$R$1:$AI$1,0)+16,FALSE)+VLOOKUP(BG$3,Conditions!$B:$AI,MATCH($B54&amp;"_intercept",Conditions!$R$1:$AI$1,0)+16,FALSE)),""),"")</f>
        <v/>
      </c>
      <c r="BH54" s="69" t="str">
        <f>IFERROR(IF(BH37,EXP(LN(BH37)*VLOOKUP(BH$3,Conditions!$B:$AI,MATCH($B54&amp;"_slope",Conditions!$R$1:$AI$1,0)+16,FALSE)+VLOOKUP(BH$3,Conditions!$B:$AI,MATCH($B54&amp;"_intercept",Conditions!$R$1:$AI$1,0)+16,FALSE)),""),"")</f>
        <v/>
      </c>
      <c r="BI54" s="69" t="str">
        <f>IFERROR(IF(BI37,EXP(LN(BI37)*VLOOKUP(BI$3,Conditions!$B:$AI,MATCH($B54&amp;"_slope",Conditions!$R$1:$AI$1,0)+16,FALSE)+VLOOKUP(BI$3,Conditions!$B:$AI,MATCH($B54&amp;"_intercept",Conditions!$R$1:$AI$1,0)+16,FALSE)),""),"")</f>
        <v/>
      </c>
      <c r="BJ54" s="69" t="str">
        <f>IFERROR(IF(BJ37,EXP(LN(BJ37)*VLOOKUP(BJ$3,Conditions!$B:$AI,MATCH($B54&amp;"_slope",Conditions!$R$1:$AI$1,0)+16,FALSE)+VLOOKUP(BJ$3,Conditions!$B:$AI,MATCH($B54&amp;"_intercept",Conditions!$R$1:$AI$1,0)+16,FALSE)),""),"")</f>
        <v/>
      </c>
      <c r="BK54" s="69" t="str">
        <f>IFERROR(IF(BK37,EXP(LN(BK37)*VLOOKUP(BK$3,Conditions!$B:$AI,MATCH($B54&amp;"_slope",Conditions!$R$1:$AI$1,0)+16,FALSE)+VLOOKUP(BK$3,Conditions!$B:$AI,MATCH($B54&amp;"_intercept",Conditions!$R$1:$AI$1,0)+16,FALSE)),""),"")</f>
        <v/>
      </c>
      <c r="BL54" s="69" t="str">
        <f>IFERROR(IF(BL37,EXP(LN(BL37)*VLOOKUP(BL$3,Conditions!$B:$AI,MATCH($B54&amp;"_slope",Conditions!$R$1:$AI$1,0)+16,FALSE)+VLOOKUP(BL$3,Conditions!$B:$AI,MATCH($B54&amp;"_intercept",Conditions!$R$1:$AI$1,0)+16,FALSE)),""),"")</f>
        <v/>
      </c>
      <c r="BM54" s="69" t="str">
        <f>IFERROR(IF(BM37,EXP(LN(BM37)*VLOOKUP(BM$3,Conditions!$B:$AI,MATCH($B54&amp;"_slope",Conditions!$R$1:$AI$1,0)+16,FALSE)+VLOOKUP(BM$3,Conditions!$B:$AI,MATCH($B54&amp;"_intercept",Conditions!$R$1:$AI$1,0)+16,FALSE)),""),"")</f>
        <v/>
      </c>
      <c r="BN54" s="69" t="str">
        <f>IFERROR(IF(BN37,EXP(LN(BN37)*VLOOKUP(BN$3,Conditions!$B:$AI,MATCH($B54&amp;"_slope",Conditions!$R$1:$AI$1,0)+16,FALSE)+VLOOKUP(BN$3,Conditions!$B:$AI,MATCH($B54&amp;"_intercept",Conditions!$R$1:$AI$1,0)+16,FALSE)),""),"")</f>
        <v/>
      </c>
      <c r="BO54" s="69" t="str">
        <f>IFERROR(IF(BO37,EXP(LN(BO37)*VLOOKUP(BO$3,Conditions!$B:$AI,MATCH($B54&amp;"_slope",Conditions!$R$1:$AI$1,0)+16,FALSE)+VLOOKUP(BO$3,Conditions!$B:$AI,MATCH($B54&amp;"_intercept",Conditions!$R$1:$AI$1,0)+16,FALSE)),""),"")</f>
        <v/>
      </c>
      <c r="BP54" s="69" t="str">
        <f>IFERROR(IF(BP37,EXP(LN(BP37)*VLOOKUP(BP$3,Conditions!$B:$AI,MATCH($B54&amp;"_slope",Conditions!$R$1:$AI$1,0)+16,FALSE)+VLOOKUP(BP$3,Conditions!$B:$AI,MATCH($B54&amp;"_intercept",Conditions!$R$1:$AI$1,0)+16,FALSE)),""),"")</f>
        <v/>
      </c>
      <c r="BQ54" s="69" t="str">
        <f>IFERROR(IF(BQ37,EXP(LN(BQ37)*VLOOKUP(BQ$3,Conditions!$B:$AI,MATCH($B54&amp;"_slope",Conditions!$R$1:$AI$1,0)+16,FALSE)+VLOOKUP(BQ$3,Conditions!$B:$AI,MATCH($B54&amp;"_intercept",Conditions!$R$1:$AI$1,0)+16,FALSE)),""),"")</f>
        <v/>
      </c>
      <c r="BR54" s="69" t="str">
        <f>IFERROR(IF(BR37,EXP(LN(BR37)*VLOOKUP(BR$3,Conditions!$B:$AI,MATCH($B54&amp;"_slope",Conditions!$R$1:$AI$1,0)+16,FALSE)+VLOOKUP(BR$3,Conditions!$B:$AI,MATCH($B54&amp;"_intercept",Conditions!$R$1:$AI$1,0)+16,FALSE)),""),"")</f>
        <v/>
      </c>
      <c r="BS54" s="69" t="str">
        <f>IFERROR(IF(BS37,EXP(LN(BS37)*VLOOKUP(BS$3,Conditions!$B:$AI,MATCH($B54&amp;"_slope",Conditions!$R$1:$AI$1,0)+16,FALSE)+VLOOKUP(BS$3,Conditions!$B:$AI,MATCH($B54&amp;"_intercept",Conditions!$R$1:$AI$1,0)+16,FALSE)),""),"")</f>
        <v/>
      </c>
      <c r="BT54" s="69" t="str">
        <f>IFERROR(IF(BT37,EXP(LN(BT37)*VLOOKUP(BT$3,Conditions!$B:$AI,MATCH($B54&amp;"_slope",Conditions!$R$1:$AI$1,0)+16,FALSE)+VLOOKUP(BT$3,Conditions!$B:$AI,MATCH($B54&amp;"_intercept",Conditions!$R$1:$AI$1,0)+16,FALSE)),""),"")</f>
        <v/>
      </c>
      <c r="BU54" s="69" t="str">
        <f>IFERROR(IF(BU37,EXP(LN(BU37)*VLOOKUP(BU$3,Conditions!$B:$AI,MATCH($B54&amp;"_slope",Conditions!$R$1:$AI$1,0)+16,FALSE)+VLOOKUP(BU$3,Conditions!$B:$AI,MATCH($B54&amp;"_intercept",Conditions!$R$1:$AI$1,0)+16,FALSE)),""),"")</f>
        <v/>
      </c>
      <c r="BV54" s="69" t="str">
        <f>IFERROR(IF(BV37,EXP(LN(BV37)*VLOOKUP(BV$3,Conditions!$B:$AI,MATCH($B54&amp;"_slope",Conditions!$R$1:$AI$1,0)+16,FALSE)+VLOOKUP(BV$3,Conditions!$B:$AI,MATCH($B54&amp;"_intercept",Conditions!$R$1:$AI$1,0)+16,FALSE)),""),"")</f>
        <v/>
      </c>
      <c r="BW54" s="69" t="str">
        <f>IFERROR(IF(BW37,EXP(LN(BW37)*VLOOKUP(BW$3,Conditions!$B:$AI,MATCH($B54&amp;"_slope",Conditions!$R$1:$AI$1,0)+16,FALSE)+VLOOKUP(BW$3,Conditions!$B:$AI,MATCH($B54&amp;"_intercept",Conditions!$R$1:$AI$1,0)+16,FALSE)),""),"")</f>
        <v/>
      </c>
      <c r="BX54" s="69" t="str">
        <f>IFERROR(IF(BX37,EXP(LN(BX37)*VLOOKUP(BX$3,Conditions!$B:$AI,MATCH($B54&amp;"_slope",Conditions!$R$1:$AI$1,0)+16,FALSE)+VLOOKUP(BX$3,Conditions!$B:$AI,MATCH($B54&amp;"_intercept",Conditions!$R$1:$AI$1,0)+16,FALSE)),""),"")</f>
        <v/>
      </c>
      <c r="BY54" s="69" t="str">
        <f>IFERROR(IF(BY37,EXP(LN(BY37)*VLOOKUP(BY$3,Conditions!$B:$AI,MATCH($B54&amp;"_slope",Conditions!$R$1:$AI$1,0)+16,FALSE)+VLOOKUP(BY$3,Conditions!$B:$AI,MATCH($B54&amp;"_intercept",Conditions!$R$1:$AI$1,0)+16,FALSE)),""),"")</f>
        <v/>
      </c>
      <c r="BZ54" s="69" t="str">
        <f>IFERROR(IF(BZ37,EXP(LN(BZ37)*VLOOKUP(BZ$3,Conditions!$B:$AI,MATCH($B54&amp;"_slope",Conditions!$R$1:$AI$1,0)+16,FALSE)+VLOOKUP(BZ$3,Conditions!$B:$AI,MATCH($B54&amp;"_intercept",Conditions!$R$1:$AI$1,0)+16,FALSE)),""),"")</f>
        <v/>
      </c>
      <c r="CB54" s="56" t="str">
        <f t="shared" si="12"/>
        <v>??c</v>
      </c>
      <c r="CC54" s="69" t="str">
        <f>IFERROR(IF(CC37,EXP(LN(CC37)*VLOOKUP(CC$3,Conditions!$B:$AI,MATCH($B54&amp;"_slope",Conditions!$R$1:$AI$1,0)+16,FALSE)+VLOOKUP(CC$3,Conditions!$B:$AI,MATCH($B54&amp;"_intercept",Conditions!$R$1:$AI$1,0)+16,FALSE)),""),"")</f>
        <v/>
      </c>
      <c r="CD54" s="69" t="str">
        <f>IFERROR(IF(CD37,EXP(LN(CD37)*VLOOKUP(CD$3,Conditions!$B:$AI,MATCH($B54&amp;"_slope",Conditions!$R$1:$AI$1,0)+16,FALSE)+VLOOKUP(CD$3,Conditions!$B:$AI,MATCH($B54&amp;"_intercept",Conditions!$R$1:$AI$1,0)+16,FALSE)),""),"")</f>
        <v/>
      </c>
      <c r="CE54" s="69" t="str">
        <f>IFERROR(IF(CE37,EXP(LN(CE37)*VLOOKUP(CE$3,Conditions!$B:$AI,MATCH($B54&amp;"_slope",Conditions!$R$1:$AI$1,0)+16,FALSE)+VLOOKUP(CE$3,Conditions!$B:$AI,MATCH($B54&amp;"_intercept",Conditions!$R$1:$AI$1,0)+16,FALSE)),""),"")</f>
        <v/>
      </c>
      <c r="CF54" s="69" t="str">
        <f>IFERROR(IF(CF37,EXP(LN(CF37)*VLOOKUP(CF$3,Conditions!$B:$AI,MATCH($B54&amp;"_slope",Conditions!$R$1:$AI$1,0)+16,FALSE)+VLOOKUP(CF$3,Conditions!$B:$AI,MATCH($B54&amp;"_intercept",Conditions!$R$1:$AI$1,0)+16,FALSE)),""),"")</f>
        <v/>
      </c>
      <c r="CG54" s="69" t="str">
        <f>IFERROR(IF(CG37,EXP(LN(CG37)*VLOOKUP(CG$3,Conditions!$B:$AI,MATCH($B54&amp;"_slope",Conditions!$R$1:$AI$1,0)+16,FALSE)+VLOOKUP(CG$3,Conditions!$B:$AI,MATCH($B54&amp;"_intercept",Conditions!$R$1:$AI$1,0)+16,FALSE)),""),"")</f>
        <v/>
      </c>
      <c r="CH54" s="69" t="str">
        <f>IFERROR(IF(CH37,EXP(LN(CH37)*VLOOKUP(CH$3,Conditions!$B:$AI,MATCH($B54&amp;"_slope",Conditions!$R$1:$AI$1,0)+16,FALSE)+VLOOKUP(CH$3,Conditions!$B:$AI,MATCH($B54&amp;"_intercept",Conditions!$R$1:$AI$1,0)+16,FALSE)),""),"")</f>
        <v/>
      </c>
      <c r="CI54" s="69" t="str">
        <f>IFERROR(IF(CI37,EXP(LN(CI37)*VLOOKUP(CI$3,Conditions!$B:$AI,MATCH($B54&amp;"_slope",Conditions!$R$1:$AI$1,0)+16,FALSE)+VLOOKUP(CI$3,Conditions!$B:$AI,MATCH($B54&amp;"_intercept",Conditions!$R$1:$AI$1,0)+16,FALSE)),""),"")</f>
        <v/>
      </c>
      <c r="CJ54" s="69" t="str">
        <f>IFERROR(IF(CJ37,EXP(LN(CJ37)*VLOOKUP(CJ$3,Conditions!$B:$AI,MATCH($B54&amp;"_slope",Conditions!$R$1:$AI$1,0)+16,FALSE)+VLOOKUP(CJ$3,Conditions!$B:$AI,MATCH($B54&amp;"_intercept",Conditions!$R$1:$AI$1,0)+16,FALSE)),""),"")</f>
        <v/>
      </c>
      <c r="CK54" s="69" t="str">
        <f>IFERROR(IF(CK37,EXP(LN(CK37)*VLOOKUP(CK$3,Conditions!$B:$AI,MATCH($B54&amp;"_slope",Conditions!$R$1:$AI$1,0)+16,FALSE)+VLOOKUP(CK$3,Conditions!$B:$AI,MATCH($B54&amp;"_intercept",Conditions!$R$1:$AI$1,0)+16,FALSE)),""),"")</f>
        <v/>
      </c>
      <c r="CL54" s="69" t="str">
        <f>IFERROR(IF(CL37,EXP(LN(CL37)*VLOOKUP(CL$3,Conditions!$B:$AI,MATCH($B54&amp;"_slope",Conditions!$R$1:$AI$1,0)+16,FALSE)+VLOOKUP(CL$3,Conditions!$B:$AI,MATCH($B54&amp;"_intercept",Conditions!$R$1:$AI$1,0)+16,FALSE)),""),"")</f>
        <v/>
      </c>
      <c r="CM54" s="69" t="str">
        <f>IFERROR(IF(CM37,EXP(LN(CM37)*VLOOKUP(CM$3,Conditions!$B:$AI,MATCH($B54&amp;"_slope",Conditions!$R$1:$AI$1,0)+16,FALSE)+VLOOKUP(CM$3,Conditions!$B:$AI,MATCH($B54&amp;"_intercept",Conditions!$R$1:$AI$1,0)+16,FALSE)),""),"")</f>
        <v/>
      </c>
      <c r="CN54" s="69" t="str">
        <f>IFERROR(IF(CN37,EXP(LN(CN37)*VLOOKUP(CN$3,Conditions!$B:$AI,MATCH($B54&amp;"_slope",Conditions!$R$1:$AI$1,0)+16,FALSE)+VLOOKUP(CN$3,Conditions!$B:$AI,MATCH($B54&amp;"_intercept",Conditions!$R$1:$AI$1,0)+16,FALSE)),""),"")</f>
        <v/>
      </c>
      <c r="CO54" s="69" t="str">
        <f>IFERROR(IF(CO37,EXP(LN(CO37)*VLOOKUP(CO$3,Conditions!$B:$AI,MATCH($B54&amp;"_slope",Conditions!$R$1:$AI$1,0)+16,FALSE)+VLOOKUP(CO$3,Conditions!$B:$AI,MATCH($B54&amp;"_intercept",Conditions!$R$1:$AI$1,0)+16,FALSE)),""),"")</f>
        <v/>
      </c>
      <c r="CP54" s="69" t="str">
        <f>IFERROR(IF(CP37,EXP(LN(CP37)*VLOOKUP(CP$3,Conditions!$B:$AI,MATCH($B54&amp;"_slope",Conditions!$R$1:$AI$1,0)+16,FALSE)+VLOOKUP(CP$3,Conditions!$B:$AI,MATCH($B54&amp;"_intercept",Conditions!$R$1:$AI$1,0)+16,FALSE)),""),"")</f>
        <v/>
      </c>
      <c r="CQ54" s="69" t="str">
        <f>IFERROR(IF(CQ37,EXP(LN(CQ37)*VLOOKUP(CQ$3,Conditions!$B:$AI,MATCH($B54&amp;"_slope",Conditions!$R$1:$AI$1,0)+16,FALSE)+VLOOKUP(CQ$3,Conditions!$B:$AI,MATCH($B54&amp;"_intercept",Conditions!$R$1:$AI$1,0)+16,FALSE)),""),"")</f>
        <v/>
      </c>
      <c r="CR54" s="69"/>
      <c r="CS54" s="69"/>
      <c r="CT54" s="69"/>
      <c r="CU54" s="69"/>
    </row>
    <row r="55" spans="1:99" x14ac:dyDescent="0.2">
      <c r="C55" s="78"/>
      <c r="CB55" s="56"/>
      <c r="CC55" s="70"/>
      <c r="CD55" s="70"/>
      <c r="CE55" s="70"/>
      <c r="CF55" s="70"/>
      <c r="CG55" s="70"/>
      <c r="CH55" s="70"/>
      <c r="CI55" s="70"/>
      <c r="CJ55" s="70"/>
      <c r="CK55" s="70"/>
      <c r="CL55" s="70"/>
      <c r="CM55" s="70"/>
      <c r="CN55" s="70"/>
      <c r="CO55" s="70"/>
      <c r="CP55" s="70"/>
      <c r="CQ55" s="70"/>
      <c r="CR55" s="70"/>
      <c r="CS55" s="70"/>
      <c r="CT55" s="70"/>
      <c r="CU55" s="70"/>
    </row>
    <row r="56" spans="1:99" x14ac:dyDescent="0.2">
      <c r="B56" s="52" t="s">
        <v>63</v>
      </c>
      <c r="C56" s="78"/>
      <c r="D56" s="119">
        <f>(D41-D45)/D41</f>
        <v>4.1281530048697064E-2</v>
      </c>
      <c r="E56" s="119">
        <f t="shared" ref="E56:BP56" si="14">(E41-E45)/E41</f>
        <v>4.0549862692148435E-2</v>
      </c>
      <c r="F56" s="119">
        <f t="shared" si="14"/>
        <v>4.0895066793915476E-2</v>
      </c>
      <c r="G56" s="119">
        <f t="shared" si="14"/>
        <v>5.3302136698410843E-2</v>
      </c>
      <c r="H56" s="119">
        <f t="shared" si="14"/>
        <v>4.3597237800688429E-2</v>
      </c>
      <c r="I56" s="119">
        <f t="shared" si="14"/>
        <v>3.9367581231461127E-2</v>
      </c>
      <c r="J56" s="119">
        <f t="shared" si="14"/>
        <v>3.8651866890488162E-2</v>
      </c>
      <c r="K56" s="119">
        <f t="shared" si="14"/>
        <v>3.958350710685353E-2</v>
      </c>
      <c r="L56" s="119">
        <f t="shared" si="14"/>
        <v>3.8525825377351344E-2</v>
      </c>
      <c r="M56" s="119">
        <f t="shared" si="14"/>
        <v>3.9652560124335115E-2</v>
      </c>
      <c r="N56" s="119">
        <f t="shared" si="14"/>
        <v>2.5059888108378111E-2</v>
      </c>
      <c r="O56" s="119">
        <f t="shared" si="14"/>
        <v>2.273379887194411E-2</v>
      </c>
      <c r="P56" s="119">
        <f t="shared" si="14"/>
        <v>2.0104926412390769E-2</v>
      </c>
      <c r="Q56" s="119">
        <f t="shared" si="14"/>
        <v>1.9817435148575639E-2</v>
      </c>
      <c r="R56" s="119">
        <f t="shared" si="14"/>
        <v>2.1048778223314121E-2</v>
      </c>
      <c r="S56" s="119">
        <f t="shared" si="14"/>
        <v>0.17603095503294242</v>
      </c>
      <c r="T56" s="119">
        <f t="shared" si="14"/>
        <v>0.17676333393941945</v>
      </c>
      <c r="U56" s="119">
        <f t="shared" si="14"/>
        <v>0.17395300160004462</v>
      </c>
      <c r="V56" s="119">
        <f t="shared" si="14"/>
        <v>0.17533788592007035</v>
      </c>
      <c r="W56" s="119" t="e">
        <f t="shared" si="14"/>
        <v>#VALUE!</v>
      </c>
      <c r="X56" s="119">
        <f t="shared" si="14"/>
        <v>0.1129760737509861</v>
      </c>
      <c r="Y56" s="119">
        <f t="shared" si="14"/>
        <v>0.11275997301330566</v>
      </c>
      <c r="Z56" s="119">
        <f t="shared" si="14"/>
        <v>0.11293215999073773</v>
      </c>
      <c r="AA56" s="119">
        <f t="shared" si="14"/>
        <v>0.11300149756319446</v>
      </c>
      <c r="AB56" s="119">
        <f t="shared" si="14"/>
        <v>0.11219488944943012</v>
      </c>
      <c r="AC56" s="119">
        <f t="shared" si="14"/>
        <v>0.1450324524253287</v>
      </c>
      <c r="AD56" s="119">
        <f t="shared" si="14"/>
        <v>0.14654355028943272</v>
      </c>
      <c r="AE56" s="119">
        <f t="shared" si="14"/>
        <v>0.14647273204147657</v>
      </c>
      <c r="AF56" s="119">
        <f t="shared" si="14"/>
        <v>0.1434632637173148</v>
      </c>
      <c r="AG56" s="119">
        <f t="shared" si="14"/>
        <v>0.14396575182807145</v>
      </c>
      <c r="AH56" s="119">
        <f t="shared" si="14"/>
        <v>0.13751029918671459</v>
      </c>
      <c r="AI56" s="119">
        <f t="shared" si="14"/>
        <v>0.13767082134677078</v>
      </c>
      <c r="AJ56" s="119">
        <f t="shared" si="14"/>
        <v>0.13760402668534574</v>
      </c>
      <c r="AK56" s="119">
        <f t="shared" si="14"/>
        <v>0.13764173331303736</v>
      </c>
      <c r="AL56" s="119">
        <f t="shared" si="14"/>
        <v>0.1383829568436738</v>
      </c>
      <c r="AM56" s="119">
        <f t="shared" si="14"/>
        <v>0.16232084229085664</v>
      </c>
      <c r="AN56" s="119">
        <f t="shared" si="14"/>
        <v>0.16225696933072206</v>
      </c>
      <c r="AO56" s="119">
        <f t="shared" si="14"/>
        <v>0.16223700908724037</v>
      </c>
      <c r="AP56" s="119">
        <f t="shared" si="14"/>
        <v>0.16178691274684309</v>
      </c>
      <c r="AQ56" s="119">
        <f t="shared" si="14"/>
        <v>0.16298254247057553</v>
      </c>
      <c r="AR56" s="119">
        <f t="shared" si="14"/>
        <v>0.10517284446035267</v>
      </c>
      <c r="AS56" s="119">
        <f t="shared" si="14"/>
        <v>0.15167289805650067</v>
      </c>
      <c r="AT56" s="119">
        <f t="shared" si="14"/>
        <v>0.15250288541316234</v>
      </c>
      <c r="AU56" s="119">
        <f t="shared" si="14"/>
        <v>0.15167289805650067</v>
      </c>
      <c r="AV56" s="119">
        <f t="shared" si="14"/>
        <v>0.15250288541316234</v>
      </c>
      <c r="AW56" s="119">
        <f t="shared" si="14"/>
        <v>0.13876628401868626</v>
      </c>
      <c r="AX56" s="119">
        <f t="shared" si="14"/>
        <v>0.13875434814931445</v>
      </c>
      <c r="AY56" s="119">
        <f t="shared" si="14"/>
        <v>0.13952622032690926</v>
      </c>
      <c r="AZ56" s="119">
        <f t="shared" si="14"/>
        <v>0.13947847451871964</v>
      </c>
      <c r="BA56" s="119">
        <f t="shared" si="14"/>
        <v>0.13945062286656351</v>
      </c>
      <c r="BB56" s="119">
        <f t="shared" si="14"/>
        <v>0.21620836519715905</v>
      </c>
      <c r="BC56" s="119">
        <f t="shared" si="14"/>
        <v>0.21409996403105583</v>
      </c>
      <c r="BD56" s="119">
        <f t="shared" si="14"/>
        <v>0.21579220797286996</v>
      </c>
      <c r="BE56" s="119">
        <f t="shared" si="14"/>
        <v>0.21497974657394009</v>
      </c>
      <c r="BF56" s="119">
        <f t="shared" si="14"/>
        <v>0.21612909618985049</v>
      </c>
      <c r="BG56" s="119">
        <f t="shared" si="14"/>
        <v>0.26965114606515411</v>
      </c>
      <c r="BH56" s="119">
        <f t="shared" si="14"/>
        <v>0.27028069340012317</v>
      </c>
      <c r="BI56" s="119">
        <f t="shared" si="14"/>
        <v>0.26992040652389915</v>
      </c>
      <c r="BJ56" s="119">
        <f t="shared" si="14"/>
        <v>0.26985214277691338</v>
      </c>
      <c r="BK56" s="119">
        <f t="shared" si="14"/>
        <v>0.26855520021605328</v>
      </c>
      <c r="BL56" s="119">
        <f t="shared" si="14"/>
        <v>6.5976747301605132E-2</v>
      </c>
      <c r="BM56" s="119">
        <f t="shared" si="14"/>
        <v>6.601570879106583E-2</v>
      </c>
      <c r="BN56" s="119">
        <f t="shared" si="14"/>
        <v>6.6175451860241277E-2</v>
      </c>
      <c r="BO56" s="119">
        <f t="shared" si="14"/>
        <v>6.5088450306497236E-2</v>
      </c>
      <c r="BP56" s="119">
        <f t="shared" si="14"/>
        <v>6.5068970645002236E-2</v>
      </c>
      <c r="BQ56" s="119" t="e">
        <f t="shared" ref="BQ56:BU56" si="15">(BQ41-BQ45)/BQ41</f>
        <v>#DIV/0!</v>
      </c>
      <c r="BR56" s="119" t="e">
        <f t="shared" si="15"/>
        <v>#DIV/0!</v>
      </c>
      <c r="BS56" s="119" t="e">
        <f t="shared" si="15"/>
        <v>#DIV/0!</v>
      </c>
      <c r="BT56" s="119" t="e">
        <f t="shared" si="15"/>
        <v>#DIV/0!</v>
      </c>
      <c r="BU56" s="119" t="e">
        <f t="shared" si="15"/>
        <v>#DIV/0!</v>
      </c>
      <c r="BV56" s="119">
        <f>IF(BV13="Ethanol",(#REF!-BV51)/#REF!,(BV41-BV45)/BV41)</f>
        <v>0.17283209868835139</v>
      </c>
      <c r="BW56" s="119">
        <f>IF(BW13="Ethanol",(#REF!-BW51)/#REF!,(BW41-BW45)/BW41)</f>
        <v>0.17244256358502177</v>
      </c>
      <c r="BX56" s="119">
        <f>IF(BX13="Ethanol",(#REF!-BX51)/#REF!,(BX41-BX45)/BX41)</f>
        <v>0.17045931182944574</v>
      </c>
      <c r="BY56" s="119">
        <f>IF(BY13="Ethanol",(#REF!-BY51)/#REF!,(BY41-BY45)/BY41)</f>
        <v>0.17067370446768509</v>
      </c>
      <c r="BZ56" s="119">
        <f>IF(BZ13="Ethanol",(#REF!-BZ51)/#REF!,(BZ41-BZ45)/BZ41)</f>
        <v>0.17073444961915038</v>
      </c>
      <c r="CB56" s="56" t="str">
        <f>B56</f>
        <v>Conversion</v>
      </c>
      <c r="CC56" s="121">
        <f>IF(CC13="Ethanol",(#REF!-CC51)/#REF!,(CC41-CC45)/CC41)</f>
        <v>4.3924480603077229E-2</v>
      </c>
      <c r="CD56" s="121">
        <f>IF(CD13="Ethanol",(#REF!-CD51)/#REF!,(CD41-CD45)/CD41)</f>
        <v>3.9156261513287029E-2</v>
      </c>
      <c r="CE56" s="121">
        <f>IF(CE13="Ethanol",(#REF!-CE51)/#REF!,(CE41-CE45)/CE41)</f>
        <v>2.1752856143003249E-2</v>
      </c>
      <c r="CF56" s="121">
        <f>IF(CF13="Ethanol",(#REF!-CF51)/#REF!,(CF41-CF45)/CF41)</f>
        <v>0.17552125724570508</v>
      </c>
      <c r="CG56" s="121">
        <f>IF(CG13="Ethanol",(#REF!-CG51)/#REF!,(CG41-CG45)/CG41)</f>
        <v>0.11277291586125961</v>
      </c>
      <c r="CH56" s="121">
        <f>IF(CH13="Ethanol",(#REF!-CH51)/#REF!,(CH41-CH45)/CH41)</f>
        <v>0.14509549747392131</v>
      </c>
      <c r="CI56" s="121">
        <f>IF(CI13="Ethanol",(#REF!-CI51)/#REF!,(CI41-CI45)/CI41)</f>
        <v>0.13776196421231582</v>
      </c>
      <c r="CJ56" s="121">
        <f>IF(CJ13="Ethanol",(#REF!-CJ51)/#REF!,(CJ41-CJ45)/CJ41)</f>
        <v>0.16231685022276676</v>
      </c>
      <c r="CK56" s="121">
        <f>IF(CK13="Ethanol",(#REF!-CK51)/#REF!,(CK41-CK45)/CK41)</f>
        <v>0.14269336293644921</v>
      </c>
      <c r="CL56" s="121">
        <f>IF(CL13="Ethanol",(#REF!-CL51)/#REF!,(CL41-CL45)/CL41)</f>
        <v>0.13919518580914023</v>
      </c>
      <c r="CM56" s="121">
        <f>IF(CM13="Ethanol",(#REF!-CM51)/#REF!,(CM41-CM45)/CM41)</f>
        <v>0.21544185292155424</v>
      </c>
      <c r="CN56" s="121">
        <f>IF(CN13="Ethanol",(#REF!-CN51)/#REF!,(CN41-CN45)/CN41)</f>
        <v>0.26965190453742321</v>
      </c>
      <c r="CO56" s="121">
        <f>IF(CO13="Ethanol",(#REF!-CO51)/#REF!,(CO41-CO45)/CO41)</f>
        <v>6.5665058699107007E-2</v>
      </c>
      <c r="CP56" s="121" t="e">
        <f>IF(CP13="Ethanol",(#REF!-CP51)/#REF!,(CP41-CP45)/CP41)</f>
        <v>#DIV/0!</v>
      </c>
      <c r="CQ56" s="121">
        <f>IF(CQ13="Ethanol",(#REF!-CQ51)/#REF!,(CQ41-CQ45)/CQ41)</f>
        <v>0.17142839153086478</v>
      </c>
      <c r="CR56" s="121"/>
      <c r="CS56" s="121"/>
      <c r="CT56" s="121"/>
      <c r="CU56" s="121"/>
    </row>
    <row r="57" spans="1:99" x14ac:dyDescent="0.2">
      <c r="B57" s="52" t="s">
        <v>97</v>
      </c>
      <c r="C57" s="78"/>
      <c r="D57" s="119">
        <f>SUMPRODUCT($C42:$C54,D42:D54)/SUMPRODUCT($C41,D41)</f>
        <v>1.006454765618302</v>
      </c>
      <c r="E57" s="119">
        <f t="shared" ref="E57:BP57" si="16">SUMPRODUCT($C42:$C54,E42:E54)/SUMPRODUCT($C41,E41)</f>
        <v>1.0046732596383841</v>
      </c>
      <c r="F57" s="119">
        <f t="shared" si="16"/>
        <v>1.0049742508997304</v>
      </c>
      <c r="G57" s="119">
        <f t="shared" si="16"/>
        <v>0.99186080194222892</v>
      </c>
      <c r="H57" s="119">
        <f t="shared" si="16"/>
        <v>1.0018847671524538</v>
      </c>
      <c r="I57" s="119">
        <f t="shared" si="16"/>
        <v>0.998795325864687</v>
      </c>
      <c r="J57" s="119">
        <f t="shared" si="16"/>
        <v>1.0005524348755828</v>
      </c>
      <c r="K57" s="119">
        <f t="shared" si="16"/>
        <v>0.99825083068452203</v>
      </c>
      <c r="L57" s="119">
        <f t="shared" si="16"/>
        <v>1.0007509289230687</v>
      </c>
      <c r="M57" s="119">
        <f t="shared" si="16"/>
        <v>1.002432836226856</v>
      </c>
      <c r="N57" s="119">
        <f t="shared" si="16"/>
        <v>1.0026738663760653</v>
      </c>
      <c r="O57" s="119">
        <f t="shared" si="16"/>
        <v>1.0070746092198455</v>
      </c>
      <c r="P57" s="119">
        <f t="shared" si="16"/>
        <v>1.0101412897519413</v>
      </c>
      <c r="Q57" s="119">
        <f t="shared" si="16"/>
        <v>1.0079196800511214</v>
      </c>
      <c r="R57" s="119">
        <f t="shared" si="16"/>
        <v>1.0071806290201251</v>
      </c>
      <c r="S57" s="119">
        <f t="shared" si="16"/>
        <v>0.9210610928935582</v>
      </c>
      <c r="T57" s="119">
        <f t="shared" si="16"/>
        <v>0.92143689991926458</v>
      </c>
      <c r="U57" s="119">
        <f t="shared" si="16"/>
        <v>0.92523847727157793</v>
      </c>
      <c r="V57" s="119">
        <f t="shared" si="16"/>
        <v>0.9232872242410638</v>
      </c>
      <c r="W57" s="119">
        <f t="shared" si="16"/>
        <v>0</v>
      </c>
      <c r="X57" s="119">
        <f t="shared" si="16"/>
        <v>0.97599601274079428</v>
      </c>
      <c r="Y57" s="119">
        <f t="shared" si="16"/>
        <v>0.97767273670333266</v>
      </c>
      <c r="Z57" s="119">
        <f t="shared" si="16"/>
        <v>0.97613059372453781</v>
      </c>
      <c r="AA57" s="119">
        <f t="shared" si="16"/>
        <v>1.4788619026986285</v>
      </c>
      <c r="AB57" s="119">
        <f t="shared" si="16"/>
        <v>0.97834048841212706</v>
      </c>
      <c r="AC57" s="119">
        <f t="shared" si="16"/>
        <v>0.97873121524462492</v>
      </c>
      <c r="AD57" s="119">
        <f t="shared" si="16"/>
        <v>0.97582495618903142</v>
      </c>
      <c r="AE57" s="119">
        <f t="shared" si="16"/>
        <v>0.97891247633728684</v>
      </c>
      <c r="AF57" s="119">
        <f t="shared" si="16"/>
        <v>0.9800549765732316</v>
      </c>
      <c r="AG57" s="119">
        <f t="shared" si="16"/>
        <v>0.97894657420531894</v>
      </c>
      <c r="AH57" s="119">
        <f t="shared" si="16"/>
        <v>0.91689384903145299</v>
      </c>
      <c r="AI57" s="119">
        <f t="shared" si="16"/>
        <v>0.91400217916367488</v>
      </c>
      <c r="AJ57" s="119">
        <f t="shared" si="16"/>
        <v>0.91399490872897637</v>
      </c>
      <c r="AK57" s="119">
        <f t="shared" si="16"/>
        <v>0.91484020279604139</v>
      </c>
      <c r="AL57" s="119">
        <f t="shared" si="16"/>
        <v>0.91506726186364651</v>
      </c>
      <c r="AM57" s="119">
        <f t="shared" si="16"/>
        <v>0.88205292198311125</v>
      </c>
      <c r="AN57" s="119">
        <f t="shared" si="16"/>
        <v>0.8827912161260798</v>
      </c>
      <c r="AO57" s="119">
        <f t="shared" si="16"/>
        <v>0.88231461174858594</v>
      </c>
      <c r="AP57" s="119">
        <f t="shared" si="16"/>
        <v>0.87935092881121835</v>
      </c>
      <c r="AQ57" s="119">
        <f t="shared" si="16"/>
        <v>0.88180986325035693</v>
      </c>
      <c r="AR57" s="119">
        <f t="shared" si="16"/>
        <v>0.92586044516696742</v>
      </c>
      <c r="AS57" s="119">
        <f t="shared" si="16"/>
        <v>0.88786634366874662</v>
      </c>
      <c r="AT57" s="119">
        <f t="shared" si="16"/>
        <v>0.8794489751843253</v>
      </c>
      <c r="AU57" s="119">
        <f t="shared" si="16"/>
        <v>0.88786634366874662</v>
      </c>
      <c r="AV57" s="119">
        <f t="shared" si="16"/>
        <v>0.8794489751843253</v>
      </c>
      <c r="AW57" s="119">
        <f t="shared" si="16"/>
        <v>0.90535513126718248</v>
      </c>
      <c r="AX57" s="119">
        <f t="shared" si="16"/>
        <v>0.90540513131972988</v>
      </c>
      <c r="AY57" s="119">
        <f t="shared" si="16"/>
        <v>0.90447892273907493</v>
      </c>
      <c r="AZ57" s="119">
        <f t="shared" si="16"/>
        <v>0.90473798756624157</v>
      </c>
      <c r="BA57" s="119">
        <f t="shared" si="16"/>
        <v>0.90385377791686705</v>
      </c>
      <c r="BB57" s="119">
        <f t="shared" si="16"/>
        <v>0.88441544024698515</v>
      </c>
      <c r="BC57" s="119">
        <f t="shared" si="16"/>
        <v>0.88895880655047388</v>
      </c>
      <c r="BD57" s="119">
        <f t="shared" si="16"/>
        <v>0.88149783988090757</v>
      </c>
      <c r="BE57" s="119">
        <f t="shared" si="16"/>
        <v>0.87589496117864718</v>
      </c>
      <c r="BF57" s="119">
        <f t="shared" si="16"/>
        <v>0.87894858882514015</v>
      </c>
      <c r="BG57" s="119">
        <f t="shared" si="16"/>
        <v>0.83503600083913299</v>
      </c>
      <c r="BH57" s="119">
        <f t="shared" si="16"/>
        <v>0.82958896213972477</v>
      </c>
      <c r="BI57" s="119">
        <f t="shared" si="16"/>
        <v>0.82890814763539789</v>
      </c>
      <c r="BJ57" s="119">
        <f t="shared" si="16"/>
        <v>0.83371693670351199</v>
      </c>
      <c r="BK57" s="119">
        <f t="shared" si="16"/>
        <v>0.83489433193783658</v>
      </c>
      <c r="BL57" s="119">
        <f t="shared" si="16"/>
        <v>0.93402325269839481</v>
      </c>
      <c r="BM57" s="119">
        <f t="shared" si="16"/>
        <v>0.93398429120893411</v>
      </c>
      <c r="BN57" s="119">
        <f t="shared" si="16"/>
        <v>0.93382454813975879</v>
      </c>
      <c r="BO57" s="119">
        <f t="shared" si="16"/>
        <v>0.93491154969350276</v>
      </c>
      <c r="BP57" s="119">
        <f t="shared" si="16"/>
        <v>0.93493102935499783</v>
      </c>
      <c r="BQ57" s="119" t="e">
        <f t="shared" ref="BQ57:BU57" si="17">SUMPRODUCT($C42:$C54,BQ42:BQ54)/SUMPRODUCT($C41,BQ41)</f>
        <v>#DIV/0!</v>
      </c>
      <c r="BR57" s="119" t="e">
        <f t="shared" si="17"/>
        <v>#DIV/0!</v>
      </c>
      <c r="BS57" s="119" t="e">
        <f t="shared" si="17"/>
        <v>#DIV/0!</v>
      </c>
      <c r="BT57" s="119" t="e">
        <f t="shared" si="17"/>
        <v>#DIV/0!</v>
      </c>
      <c r="BU57" s="119" t="e">
        <f t="shared" si="17"/>
        <v>#DIV/0!</v>
      </c>
      <c r="BV57" s="119">
        <f>IF(BV13="Ethanol",(SUMPRODUCT($C42:$C50,BV42:BV50)+SUMPRODUCT($C52:$C54,BV52:BV54))/SUMPRODUCT(#REF!,#REF!),SUMPRODUCT($C42:$C54,BV42:BV54)/SUMPRODUCT($C41,BV41))</f>
        <v>0.87268275874003998</v>
      </c>
      <c r="BW57" s="119">
        <f>IF(BW13="Ethanol",(SUMPRODUCT($C42:$C50,BW42:BW50)+SUMPRODUCT($C52:$C54,BW52:BW54))/SUMPRODUCT(#REF!,#REF!),SUMPRODUCT($C42:$C54,BW42:BW54)/SUMPRODUCT($C41,BW41))</f>
        <v>0.87493810632901992</v>
      </c>
      <c r="BX57" s="119">
        <f>IF(BX13="Ethanol",(SUMPRODUCT($C42:$C50,BX42:BX50)+SUMPRODUCT($C52:$C54,BX52:BX54))/SUMPRODUCT(#REF!,#REF!),SUMPRODUCT($C42:$C54,BX42:BX54)/SUMPRODUCT($C41,BX41))</f>
        <v>0.87859803119862001</v>
      </c>
      <c r="BY57" s="119">
        <f>IF(BY13="Ethanol",(SUMPRODUCT($C42:$C50,BY42:BY50)+SUMPRODUCT($C52:$C54,BY52:BY54))/SUMPRODUCT(#REF!,#REF!),SUMPRODUCT($C42:$C54,BY42:BY54)/SUMPRODUCT($C41,BY41))</f>
        <v>0.87737738868119008</v>
      </c>
      <c r="BZ57" s="119">
        <f>IF(BZ13="Ethanol",(SUMPRODUCT($C42:$C50,BZ42:BZ50)+SUMPRODUCT($C52:$C54,BZ52:BZ54))/SUMPRODUCT(#REF!,#REF!),SUMPRODUCT($C42:$C54,BZ42:BZ54)/SUMPRODUCT($C41,BZ41))</f>
        <v>0.8770277632954413</v>
      </c>
      <c r="CB57" s="56" t="str">
        <f>B57</f>
        <v>C-balance</v>
      </c>
      <c r="CC57" s="119">
        <f>IF(CC13="Ethanol",SUMPRODUCT($C42:$C54,CC42:CC54)/SUMPRODUCT(#REF!,#REF!),SUMPRODUCT($C42:$C54,CC42:CC54)/SUMPRODUCT($C41,CC41))</f>
        <v>1.0019844737462422</v>
      </c>
      <c r="CD57" s="119">
        <f>IF(CD13="Ethanol",SUMPRODUCT($C42:$C54,CD42:CD54)/SUMPRODUCT(#REF!,#REF!),SUMPRODUCT($C42:$C54,CD42:CD54)/SUMPRODUCT($C41,CD41))</f>
        <v>1.0001742604388879</v>
      </c>
      <c r="CE57" s="119">
        <f>IF(CE13="Ethanol",SUMPRODUCT($C42:$C54,CE42:CE54)/SUMPRODUCT(#REF!,#REF!),SUMPRODUCT($C42:$C54,CE42:CE54)/SUMPRODUCT($C41,CE41))</f>
        <v>1.0070262407320569</v>
      </c>
      <c r="CF57" s="119">
        <f>IF(CF13="Ethanol",SUMPRODUCT($C42:$C54,CF42:CF54)/SUMPRODUCT(#REF!,#REF!),SUMPRODUCT($C42:$C54,CF42:CF54)/SUMPRODUCT($C41,CF41))</f>
        <v>0.92276112280338174</v>
      </c>
      <c r="CG57" s="119">
        <f>IF(CG13="Ethanol",SUMPRODUCT($C42:$C54,CG42:CG54)/SUMPRODUCT(#REF!,#REF!),SUMPRODUCT($C42:$C54,CG42:CG54)/SUMPRODUCT($C41,CG41))</f>
        <v>1.0954217860529136</v>
      </c>
      <c r="CH57" s="119">
        <f>IF(CH13="Ethanol",SUMPRODUCT($C42:$C54,CH42:CH54)/SUMPRODUCT(#REF!,#REF!),SUMPRODUCT($C42:$C54,CH42:CH54)/SUMPRODUCT($C41,CH41))</f>
        <v>0.97849948430021205</v>
      </c>
      <c r="CI57" s="119">
        <f>IF(CI13="Ethanol",SUMPRODUCT($C42:$C54,CI42:CI54)/SUMPRODUCT(#REF!,#REF!),SUMPRODUCT($C42:$C54,CI42:CI54)/SUMPRODUCT($C41,CI41))</f>
        <v>0.91498398044727047</v>
      </c>
      <c r="CJ57" s="119">
        <f>IF(CJ13="Ethanol",SUMPRODUCT($C42:$C54,CJ42:CJ54)/SUMPRODUCT(#REF!,#REF!),SUMPRODUCT($C42:$C54,CJ42:CJ54)/SUMPRODUCT($C41,CJ41))</f>
        <v>0.88167209441693706</v>
      </c>
      <c r="CK57" s="119">
        <f>IF(CK13="Ethanol",SUMPRODUCT($C42:$C54,CK42:CK54)/SUMPRODUCT(#REF!,#REF!),SUMPRODUCT($C42:$C54,CK42:CK54)/SUMPRODUCT($C41,CK41))</f>
        <v>0.89215600495358027</v>
      </c>
      <c r="CL57" s="119">
        <f>IF(CL13="Ethanol",SUMPRODUCT($C42:$C54,CL42:CL54)/SUMPRODUCT(#REF!,#REF!),SUMPRODUCT($C42:$C54,CL42:CL54)/SUMPRODUCT($C41,CL41))</f>
        <v>0.90476683673307068</v>
      </c>
      <c r="CM57" s="119">
        <f>IF(CM13="Ethanol",SUMPRODUCT($C42:$C54,CM42:CM54)/SUMPRODUCT(#REF!,#REF!),SUMPRODUCT($C42:$C54,CM42:CM54)/SUMPRODUCT($C41,CM41))</f>
        <v>0.88203183162584076</v>
      </c>
      <c r="CN57" s="119">
        <f>IF(CN13="Ethanol",SUMPRODUCT($C42:$C54,CN42:CN54)/SUMPRODUCT(#REF!,#REF!),SUMPRODUCT($C42:$C54,CN42:CN54)/SUMPRODUCT($C41,CN41))</f>
        <v>0.83249479119000824</v>
      </c>
      <c r="CO57" s="119">
        <f>IF(CO13="Ethanol",SUMPRODUCT($C42:$C54,CO42:CO54)/SUMPRODUCT(#REF!,#REF!),SUMPRODUCT($C42:$C54,CO42:CO54)/SUMPRODUCT($C41,CO41))</f>
        <v>0.93433494130089312</v>
      </c>
      <c r="CP57" s="119" t="e">
        <f>IF(CP13="Ethanol",SUMPRODUCT($C42:$C54,CP42:CP54)/SUMPRODUCT(#REF!,#REF!),SUMPRODUCT($C42:$C54,CP42:CP54)/SUMPRODUCT($C41,CP41))</f>
        <v>#DIV/0!</v>
      </c>
      <c r="CQ57" s="119">
        <f>IF(CQ13="Ethanol",SUMPRODUCT($C42:$C54,CQ42:CQ54)/SUMPRODUCT(#REF!,#REF!),SUMPRODUCT($C42:$C54,CQ42:CQ54)/SUMPRODUCT($C41,CQ41))</f>
        <v>0.8761397132821489</v>
      </c>
      <c r="CR57" s="121"/>
      <c r="CS57" s="121"/>
      <c r="CT57" s="121"/>
      <c r="CU57" s="121"/>
    </row>
    <row r="58" spans="1:99" x14ac:dyDescent="0.2">
      <c r="B58" s="50" t="s">
        <v>70</v>
      </c>
      <c r="C58" s="78"/>
      <c r="D58" s="119">
        <f>IFERROR(D47*$C47/SUMPRODUCT(D$46:D$53,$C$46:$C$53),"")</f>
        <v>0.72200150335040958</v>
      </c>
      <c r="E58" s="119">
        <f t="shared" ref="E58:BP58" si="18">IFERROR(E47*$C47/SUMPRODUCT(E$46:E$53,$C$46:$C$53),"")</f>
        <v>0.74292899227115006</v>
      </c>
      <c r="F58" s="119">
        <f t="shared" si="18"/>
        <v>0.72907338664319532</v>
      </c>
      <c r="G58" s="119">
        <f t="shared" si="18"/>
        <v>0.76073066055052696</v>
      </c>
      <c r="H58" s="119">
        <f t="shared" si="18"/>
        <v>0.74120946529530152</v>
      </c>
      <c r="I58" s="119">
        <f t="shared" si="18"/>
        <v>0.73915606268198375</v>
      </c>
      <c r="J58" s="119">
        <f t="shared" si="18"/>
        <v>0.71905441634018685</v>
      </c>
      <c r="K58" s="119">
        <f t="shared" si="18"/>
        <v>0.75541976510051922</v>
      </c>
      <c r="L58" s="119">
        <f t="shared" si="18"/>
        <v>0.72911445302810207</v>
      </c>
      <c r="M58" s="119">
        <f t="shared" si="18"/>
        <v>0.67406042367149943</v>
      </c>
      <c r="N58" s="119">
        <f t="shared" si="18"/>
        <v>0.78290755965465131</v>
      </c>
      <c r="O58" s="119">
        <f t="shared" si="18"/>
        <v>0.74652555219437255</v>
      </c>
      <c r="P58" s="119">
        <f t="shared" si="18"/>
        <v>0.72713466269893501</v>
      </c>
      <c r="Q58" s="119">
        <f t="shared" si="18"/>
        <v>0.79310523519279497</v>
      </c>
      <c r="R58" s="119">
        <f t="shared" si="18"/>
        <v>0.70253673733277899</v>
      </c>
      <c r="S58" s="119">
        <f t="shared" si="18"/>
        <v>0.75636547287592759</v>
      </c>
      <c r="T58" s="119">
        <f t="shared" si="18"/>
        <v>0.7455082498831892</v>
      </c>
      <c r="U58" s="119">
        <f t="shared" si="18"/>
        <v>0.74067258607917363</v>
      </c>
      <c r="V58" s="119">
        <f t="shared" si="18"/>
        <v>0.7416895358556076</v>
      </c>
      <c r="W58" s="119" t="str">
        <f t="shared" si="18"/>
        <v/>
      </c>
      <c r="X58" s="119">
        <f t="shared" si="18"/>
        <v>1</v>
      </c>
      <c r="Y58" s="119">
        <f t="shared" si="18"/>
        <v>1</v>
      </c>
      <c r="Z58" s="119">
        <f t="shared" si="18"/>
        <v>1</v>
      </c>
      <c r="AA58" s="119">
        <f t="shared" si="18"/>
        <v>1</v>
      </c>
      <c r="AB58" s="119">
        <f t="shared" si="18"/>
        <v>1</v>
      </c>
      <c r="AC58" s="119">
        <f t="shared" si="18"/>
        <v>0.81852815752560071</v>
      </c>
      <c r="AD58" s="119">
        <f t="shared" si="18"/>
        <v>0.82609789871969974</v>
      </c>
      <c r="AE58" s="119">
        <f t="shared" si="18"/>
        <v>0.80811034169159546</v>
      </c>
      <c r="AF58" s="119">
        <f t="shared" si="18"/>
        <v>0.8213572205020121</v>
      </c>
      <c r="AG58" s="119">
        <f t="shared" si="18"/>
        <v>0.82470036015867032</v>
      </c>
      <c r="AH58" s="119">
        <f t="shared" si="18"/>
        <v>0.47308328359096374</v>
      </c>
      <c r="AI58" s="119">
        <f t="shared" si="18"/>
        <v>0.49843977987312582</v>
      </c>
      <c r="AJ58" s="119">
        <f t="shared" si="18"/>
        <v>0.50030832974412676</v>
      </c>
      <c r="AK58" s="119">
        <f t="shared" si="18"/>
        <v>0.48157211399165739</v>
      </c>
      <c r="AL58" s="119">
        <f t="shared" si="18"/>
        <v>0.47520705726887102</v>
      </c>
      <c r="AM58" s="119">
        <f t="shared" si="18"/>
        <v>0.77966856952406338</v>
      </c>
      <c r="AN58" s="119">
        <f t="shared" si="18"/>
        <v>0.78382312809116339</v>
      </c>
      <c r="AO58" s="119">
        <f t="shared" si="18"/>
        <v>0.77976872475736791</v>
      </c>
      <c r="AP58" s="119">
        <f t="shared" si="18"/>
        <v>0.76218827228560315</v>
      </c>
      <c r="AQ58" s="119">
        <f t="shared" si="18"/>
        <v>0.75966640793270579</v>
      </c>
      <c r="AR58" s="119">
        <f t="shared" si="18"/>
        <v>1</v>
      </c>
      <c r="AS58" s="119">
        <f t="shared" si="18"/>
        <v>1</v>
      </c>
      <c r="AT58" s="119">
        <f t="shared" si="18"/>
        <v>1</v>
      </c>
      <c r="AU58" s="119">
        <f t="shared" si="18"/>
        <v>1</v>
      </c>
      <c r="AV58" s="119">
        <f t="shared" si="18"/>
        <v>1</v>
      </c>
      <c r="AW58" s="119">
        <f t="shared" si="18"/>
        <v>0.94253632817415323</v>
      </c>
      <c r="AX58" s="119">
        <f t="shared" si="18"/>
        <v>0.94566839989887308</v>
      </c>
      <c r="AY58" s="119">
        <f t="shared" si="18"/>
        <v>0.94106480986636443</v>
      </c>
      <c r="AZ58" s="119">
        <f t="shared" si="18"/>
        <v>0.93960066735953285</v>
      </c>
      <c r="BA58" s="119">
        <f t="shared" si="18"/>
        <v>0.94760897991940518</v>
      </c>
      <c r="BB58" s="119">
        <f t="shared" si="18"/>
        <v>0.68313037525921527</v>
      </c>
      <c r="BC58" s="119">
        <f t="shared" si="18"/>
        <v>0.68942746503878738</v>
      </c>
      <c r="BD58" s="119">
        <f t="shared" si="18"/>
        <v>0.71350375920800846</v>
      </c>
      <c r="BE58" s="119">
        <f t="shared" si="18"/>
        <v>0.7707933395281954</v>
      </c>
      <c r="BF58" s="119">
        <f t="shared" si="18"/>
        <v>0.73696918495056252</v>
      </c>
      <c r="BG58" s="119">
        <f t="shared" si="18"/>
        <v>0.72507682844563714</v>
      </c>
      <c r="BH58" s="119">
        <f t="shared" si="18"/>
        <v>0.76314157564835217</v>
      </c>
      <c r="BI58" s="119">
        <f t="shared" si="18"/>
        <v>0.77569057828837529</v>
      </c>
      <c r="BJ58" s="119">
        <f t="shared" si="18"/>
        <v>0.74920015427817532</v>
      </c>
      <c r="BK58" s="119">
        <f t="shared" si="18"/>
        <v>0.70480818100835652</v>
      </c>
      <c r="BL58" s="119" t="str">
        <f t="shared" si="18"/>
        <v/>
      </c>
      <c r="BM58" s="119" t="str">
        <f t="shared" si="18"/>
        <v/>
      </c>
      <c r="BN58" s="119" t="str">
        <f t="shared" si="18"/>
        <v/>
      </c>
      <c r="BO58" s="119" t="str">
        <f t="shared" si="18"/>
        <v/>
      </c>
      <c r="BP58" s="119" t="str">
        <f t="shared" si="18"/>
        <v/>
      </c>
      <c r="BQ58" s="119" t="str">
        <f t="shared" ref="BQ58:BZ58" si="19">IFERROR(BQ47*$C47/SUMPRODUCT(BQ$46:BQ$53,$C$46:$C$53),"")</f>
        <v/>
      </c>
      <c r="BR58" s="119" t="str">
        <f t="shared" si="19"/>
        <v/>
      </c>
      <c r="BS58" s="119" t="str">
        <f t="shared" si="19"/>
        <v/>
      </c>
      <c r="BT58" s="119" t="str">
        <f t="shared" si="19"/>
        <v/>
      </c>
      <c r="BU58" s="119" t="str">
        <f t="shared" si="19"/>
        <v/>
      </c>
      <c r="BV58" s="119">
        <f t="shared" si="19"/>
        <v>0.8636724158505632</v>
      </c>
      <c r="BW58" s="119">
        <f t="shared" si="19"/>
        <v>0.8655957223330677</v>
      </c>
      <c r="BX58" s="119">
        <f t="shared" si="19"/>
        <v>0.811410502570303</v>
      </c>
      <c r="BY58" s="119">
        <f t="shared" si="19"/>
        <v>0.86337276686992903</v>
      </c>
      <c r="BZ58" s="119">
        <f t="shared" si="19"/>
        <v>0.84749847506271947</v>
      </c>
      <c r="CB58" s="50" t="s">
        <v>70</v>
      </c>
      <c r="CC58" s="121">
        <f t="shared" ref="CC58:CQ58" si="20">IFERROR(CC47*$C47/SUMPRODUCT(CC$46:CC$53,$C$46:$C$53),"")</f>
        <v>0.73875181612826202</v>
      </c>
      <c r="CD58" s="121">
        <f t="shared" si="20"/>
        <v>0.7220101244705992</v>
      </c>
      <c r="CE58" s="121">
        <f t="shared" si="20"/>
        <v>0.74921797196439521</v>
      </c>
      <c r="CF58" s="121">
        <f t="shared" si="20"/>
        <v>0.74597270636099589</v>
      </c>
      <c r="CG58" s="121">
        <f t="shared" si="20"/>
        <v>1</v>
      </c>
      <c r="CH58" s="121">
        <f t="shared" si="20"/>
        <v>0.81967083922285922</v>
      </c>
      <c r="CI58" s="121">
        <f t="shared" si="20"/>
        <v>0.48528357693162072</v>
      </c>
      <c r="CJ58" s="121">
        <f t="shared" si="20"/>
        <v>0.77319241399918548</v>
      </c>
      <c r="CK58" s="121">
        <f t="shared" si="20"/>
        <v>1</v>
      </c>
      <c r="CL58" s="121">
        <f t="shared" si="20"/>
        <v>0.94326951738875464</v>
      </c>
      <c r="CM58" s="121">
        <f t="shared" si="20"/>
        <v>0.71676174387783731</v>
      </c>
      <c r="CN58" s="121">
        <f t="shared" si="20"/>
        <v>0.74266752925883861</v>
      </c>
      <c r="CO58" s="121" t="str">
        <f t="shared" si="20"/>
        <v/>
      </c>
      <c r="CP58" s="121" t="str">
        <f t="shared" si="20"/>
        <v/>
      </c>
      <c r="CQ58" s="121">
        <f t="shared" si="20"/>
        <v>0.84973225955469189</v>
      </c>
      <c r="CR58" s="121"/>
      <c r="CS58" s="121"/>
      <c r="CT58" s="121"/>
      <c r="CU58" s="121"/>
    </row>
    <row r="59" spans="1:99" x14ac:dyDescent="0.2">
      <c r="B59" s="50" t="s">
        <v>77</v>
      </c>
      <c r="C59" s="78"/>
      <c r="D59" s="119">
        <f>IFERROR(D53*$C53/SUMPRODUCT(D$46:D$53,$C$46:$C$53),"")</f>
        <v>0.19902304325845011</v>
      </c>
      <c r="E59" s="119">
        <f t="shared" ref="E59:BP59" si="21">IFERROR(E53*$C53/SUMPRODUCT(E$46:E$53,$C$46:$C$53),"")</f>
        <v>0.1433045093322271</v>
      </c>
      <c r="F59" s="119">
        <f t="shared" si="21"/>
        <v>0.16140136304279554</v>
      </c>
      <c r="G59" s="119">
        <f t="shared" si="21"/>
        <v>0.15421732854292389</v>
      </c>
      <c r="H59" s="119">
        <f t="shared" si="21"/>
        <v>0.16623016440617872</v>
      </c>
      <c r="I59" s="119">
        <f t="shared" si="21"/>
        <v>0.1356354553299999</v>
      </c>
      <c r="J59" s="119">
        <f t="shared" si="21"/>
        <v>0.17457923751743498</v>
      </c>
      <c r="K59" s="119">
        <f t="shared" si="21"/>
        <v>0.15102763111910911</v>
      </c>
      <c r="L59" s="119">
        <f t="shared" si="21"/>
        <v>0.17116924322002755</v>
      </c>
      <c r="M59" s="119">
        <f t="shared" si="21"/>
        <v>0.20546360726450721</v>
      </c>
      <c r="N59" s="119">
        <f t="shared" si="21"/>
        <v>0.12282653181798625</v>
      </c>
      <c r="O59" s="119">
        <f t="shared" si="21"/>
        <v>0.14189148264994653</v>
      </c>
      <c r="P59" s="119">
        <f t="shared" si="21"/>
        <v>0.20002908500795827</v>
      </c>
      <c r="Q59" s="119">
        <f t="shared" si="21"/>
        <v>0.12875079983253021</v>
      </c>
      <c r="R59" s="119">
        <f t="shared" si="21"/>
        <v>0.22225996218134189</v>
      </c>
      <c r="S59" s="119">
        <f t="shared" si="21"/>
        <v>4.7881978419174118E-2</v>
      </c>
      <c r="T59" s="119">
        <f t="shared" si="21"/>
        <v>4.9283839560686576E-2</v>
      </c>
      <c r="U59" s="119">
        <f t="shared" si="21"/>
        <v>4.7575902144489667E-2</v>
      </c>
      <c r="V59" s="119">
        <f t="shared" si="21"/>
        <v>3.9870744990589339E-2</v>
      </c>
      <c r="W59" s="119" t="str">
        <f t="shared" si="21"/>
        <v/>
      </c>
      <c r="X59" s="119" t="str">
        <f t="shared" si="21"/>
        <v/>
      </c>
      <c r="Y59" s="119" t="str">
        <f t="shared" si="21"/>
        <v/>
      </c>
      <c r="Z59" s="119" t="str">
        <f t="shared" si="21"/>
        <v/>
      </c>
      <c r="AA59" s="119" t="str">
        <f t="shared" si="21"/>
        <v/>
      </c>
      <c r="AB59" s="119" t="str">
        <f t="shared" si="21"/>
        <v/>
      </c>
      <c r="AC59" s="119">
        <f t="shared" si="21"/>
        <v>5.5858757331842181E-2</v>
      </c>
      <c r="AD59" s="119">
        <f t="shared" si="21"/>
        <v>5.3651482262115004E-2</v>
      </c>
      <c r="AE59" s="119">
        <f t="shared" si="21"/>
        <v>5.239027219813519E-2</v>
      </c>
      <c r="AF59" s="119">
        <f t="shared" si="21"/>
        <v>5.5162119064788837E-2</v>
      </c>
      <c r="AG59" s="119">
        <f t="shared" si="21"/>
        <v>5.5855052177039469E-2</v>
      </c>
      <c r="AH59" s="119">
        <f t="shared" si="21"/>
        <v>2.4340039871577315E-2</v>
      </c>
      <c r="AI59" s="119">
        <f t="shared" si="21"/>
        <v>2.7406747918320977E-2</v>
      </c>
      <c r="AJ59" s="119">
        <f t="shared" si="21"/>
        <v>3.224395104576773E-2</v>
      </c>
      <c r="AK59" s="119">
        <f t="shared" si="21"/>
        <v>5.8530225306172988E-2</v>
      </c>
      <c r="AL59" s="119">
        <f t="shared" si="21"/>
        <v>3.6658380408013835E-2</v>
      </c>
      <c r="AM59" s="119">
        <f t="shared" si="21"/>
        <v>6.269406783671469E-2</v>
      </c>
      <c r="AN59" s="119">
        <f t="shared" si="21"/>
        <v>6.5681743421058453E-2</v>
      </c>
      <c r="AO59" s="119">
        <f t="shared" si="21"/>
        <v>7.2475428726222729E-2</v>
      </c>
      <c r="AP59" s="119">
        <f t="shared" si="21"/>
        <v>7.891376969937286E-2</v>
      </c>
      <c r="AQ59" s="119">
        <f t="shared" si="21"/>
        <v>7.4186024676962642E-2</v>
      </c>
      <c r="AR59" s="119" t="str">
        <f t="shared" si="21"/>
        <v/>
      </c>
      <c r="AS59" s="119" t="str">
        <f t="shared" si="21"/>
        <v/>
      </c>
      <c r="AT59" s="119" t="str">
        <f t="shared" si="21"/>
        <v/>
      </c>
      <c r="AU59" s="119" t="str">
        <f t="shared" si="21"/>
        <v/>
      </c>
      <c r="AV59" s="119" t="str">
        <f t="shared" si="21"/>
        <v/>
      </c>
      <c r="AW59" s="119" t="str">
        <f t="shared" si="21"/>
        <v/>
      </c>
      <c r="AX59" s="119" t="str">
        <f t="shared" si="21"/>
        <v/>
      </c>
      <c r="AY59" s="119" t="str">
        <f t="shared" si="21"/>
        <v/>
      </c>
      <c r="AZ59" s="119" t="str">
        <f t="shared" si="21"/>
        <v/>
      </c>
      <c r="BA59" s="119" t="str">
        <f t="shared" si="21"/>
        <v/>
      </c>
      <c r="BB59" s="119">
        <f t="shared" si="21"/>
        <v>0.10225865396167198</v>
      </c>
      <c r="BC59" s="119">
        <f t="shared" si="21"/>
        <v>7.1504255330124375E-2</v>
      </c>
      <c r="BD59" s="119">
        <f t="shared" si="21"/>
        <v>5.5349419109410929E-2</v>
      </c>
      <c r="BE59" s="119">
        <f t="shared" si="21"/>
        <v>2.7468285743560184E-2</v>
      </c>
      <c r="BF59" s="119">
        <f t="shared" si="21"/>
        <v>5.024329489916611E-2</v>
      </c>
      <c r="BG59" s="119">
        <f t="shared" si="21"/>
        <v>3.7043049816893756E-2</v>
      </c>
      <c r="BH59" s="119">
        <f t="shared" si="21"/>
        <v>1.8070833187004455E-2</v>
      </c>
      <c r="BI59" s="119">
        <f t="shared" si="21"/>
        <v>4.6871769280793493E-2</v>
      </c>
      <c r="BJ59" s="119">
        <f t="shared" si="21"/>
        <v>3.730909062581033E-2</v>
      </c>
      <c r="BK59" s="119">
        <f t="shared" si="21"/>
        <v>4.5433891377746123E-2</v>
      </c>
      <c r="BL59" s="119" t="str">
        <f t="shared" si="21"/>
        <v/>
      </c>
      <c r="BM59" s="119" t="str">
        <f t="shared" si="21"/>
        <v/>
      </c>
      <c r="BN59" s="119" t="str">
        <f t="shared" si="21"/>
        <v/>
      </c>
      <c r="BO59" s="119" t="str">
        <f t="shared" si="21"/>
        <v/>
      </c>
      <c r="BP59" s="119" t="str">
        <f t="shared" si="21"/>
        <v/>
      </c>
      <c r="BQ59" s="119" t="str">
        <f t="shared" ref="BQ59:BZ59" si="22">IFERROR(BQ53*$C53/SUMPRODUCT(BQ$46:BQ$53,$C$46:$C$53),"")</f>
        <v/>
      </c>
      <c r="BR59" s="119" t="str">
        <f t="shared" si="22"/>
        <v/>
      </c>
      <c r="BS59" s="119" t="str">
        <f t="shared" si="22"/>
        <v/>
      </c>
      <c r="BT59" s="119" t="str">
        <f t="shared" si="22"/>
        <v/>
      </c>
      <c r="BU59" s="119" t="str">
        <f t="shared" si="22"/>
        <v/>
      </c>
      <c r="BV59" s="119">
        <f t="shared" si="22"/>
        <v>6.9391938864054273E-2</v>
      </c>
      <c r="BW59" s="119">
        <f t="shared" si="22"/>
        <v>6.0675997047955607E-2</v>
      </c>
      <c r="BX59" s="119">
        <f t="shared" si="22"/>
        <v>0.10629787332652509</v>
      </c>
      <c r="BY59" s="119">
        <f t="shared" si="22"/>
        <v>7.8998103943588138E-2</v>
      </c>
      <c r="BZ59" s="119">
        <f t="shared" si="22"/>
        <v>8.6597578243228446E-2</v>
      </c>
      <c r="CB59" s="50" t="s">
        <v>77</v>
      </c>
      <c r="CC59" s="121">
        <f t="shared" ref="CC59:CQ59" si="23">IFERROR(CC53*$C53/SUMPRODUCT(CC$46:CC$53,$C$46:$C$53),"")</f>
        <v>0.16532214565596262</v>
      </c>
      <c r="CD59" s="121">
        <f t="shared" si="23"/>
        <v>0.1686455345953036</v>
      </c>
      <c r="CE59" s="121">
        <f t="shared" si="23"/>
        <v>0.16415849736566432</v>
      </c>
      <c r="CF59" s="121">
        <f t="shared" si="23"/>
        <v>4.6159213048697197E-2</v>
      </c>
      <c r="CG59" s="121" t="str">
        <f t="shared" si="23"/>
        <v/>
      </c>
      <c r="CH59" s="121">
        <f t="shared" si="23"/>
        <v>5.4577050022342657E-2</v>
      </c>
      <c r="CI59" s="121">
        <f t="shared" si="23"/>
        <v>3.5989258428679678E-2</v>
      </c>
      <c r="CJ59" s="121">
        <f t="shared" si="23"/>
        <v>7.0667385182349718E-2</v>
      </c>
      <c r="CK59" s="121" t="str">
        <f t="shared" si="23"/>
        <v/>
      </c>
      <c r="CL59" s="121" t="str">
        <f t="shared" si="23"/>
        <v/>
      </c>
      <c r="CM59" s="121">
        <f t="shared" si="23"/>
        <v>6.2880364701608557E-2</v>
      </c>
      <c r="CN59" s="121">
        <f t="shared" si="23"/>
        <v>3.7149189243126102E-2</v>
      </c>
      <c r="CO59" s="121" t="str">
        <f t="shared" si="23"/>
        <v/>
      </c>
      <c r="CP59" s="121" t="str">
        <f t="shared" si="23"/>
        <v/>
      </c>
      <c r="CQ59" s="121">
        <f t="shared" si="23"/>
        <v>8.084977314009649E-2</v>
      </c>
      <c r="CR59" s="121"/>
      <c r="CS59" s="121"/>
      <c r="CT59" s="121"/>
      <c r="CU59" s="121"/>
    </row>
    <row r="60" spans="1:99" x14ac:dyDescent="0.2">
      <c r="B60" s="50" t="s">
        <v>76</v>
      </c>
      <c r="C60" s="78"/>
      <c r="D60" s="119">
        <f>IFERROR(D52*$C52/SUMPRODUCT(D$46:D$53,$C$46:$C$53),"")</f>
        <v>7.8975453391140385E-2</v>
      </c>
      <c r="E60" s="119">
        <f t="shared" ref="E60:BP60" si="24">IFERROR(E52*$C52/SUMPRODUCT(E$46:E$53,$C$46:$C$53),"")</f>
        <v>0.11376649839662283</v>
      </c>
      <c r="F60" s="119">
        <f t="shared" si="24"/>
        <v>0.10952525031400927</v>
      </c>
      <c r="G60" s="119">
        <f t="shared" si="24"/>
        <v>8.5052010906549139E-2</v>
      </c>
      <c r="H60" s="119">
        <f t="shared" si="24"/>
        <v>9.2560370298519795E-2</v>
      </c>
      <c r="I60" s="119">
        <f t="shared" si="24"/>
        <v>0.12520848198801621</v>
      </c>
      <c r="J60" s="119">
        <f t="shared" si="24"/>
        <v>0.10636634614237822</v>
      </c>
      <c r="K60" s="119">
        <f t="shared" si="24"/>
        <v>9.3552603780371724E-2</v>
      </c>
      <c r="L60" s="119">
        <f t="shared" si="24"/>
        <v>9.9716303751870405E-2</v>
      </c>
      <c r="M60" s="119">
        <f t="shared" si="24"/>
        <v>0.12047596906399334</v>
      </c>
      <c r="N60" s="119">
        <f t="shared" si="24"/>
        <v>9.4265908527362482E-2</v>
      </c>
      <c r="O60" s="119">
        <f t="shared" si="24"/>
        <v>0.1115829651556809</v>
      </c>
      <c r="P60" s="119">
        <f t="shared" si="24"/>
        <v>7.283625229310664E-2</v>
      </c>
      <c r="Q60" s="119">
        <f t="shared" si="24"/>
        <v>7.814396497467492E-2</v>
      </c>
      <c r="R60" s="119">
        <f t="shared" si="24"/>
        <v>7.5203300485879129E-2</v>
      </c>
      <c r="S60" s="119">
        <f t="shared" si="24"/>
        <v>0.19575254870489819</v>
      </c>
      <c r="T60" s="119">
        <f t="shared" si="24"/>
        <v>0.2052079105561242</v>
      </c>
      <c r="U60" s="119">
        <f t="shared" si="24"/>
        <v>0.21175151177633678</v>
      </c>
      <c r="V60" s="119">
        <f t="shared" si="24"/>
        <v>0.21843971915380317</v>
      </c>
      <c r="W60" s="119" t="str">
        <f t="shared" si="24"/>
        <v/>
      </c>
      <c r="X60" s="119" t="str">
        <f t="shared" si="24"/>
        <v/>
      </c>
      <c r="Y60" s="119" t="str">
        <f t="shared" si="24"/>
        <v/>
      </c>
      <c r="Z60" s="119" t="str">
        <f t="shared" si="24"/>
        <v/>
      </c>
      <c r="AA60" s="119" t="str">
        <f t="shared" si="24"/>
        <v/>
      </c>
      <c r="AB60" s="119" t="str">
        <f t="shared" si="24"/>
        <v/>
      </c>
      <c r="AC60" s="119">
        <f t="shared" si="24"/>
        <v>0.12561308514255712</v>
      </c>
      <c r="AD60" s="119">
        <f t="shared" si="24"/>
        <v>0.12025061901818522</v>
      </c>
      <c r="AE60" s="119">
        <f t="shared" si="24"/>
        <v>0.13949938611026944</v>
      </c>
      <c r="AF60" s="119">
        <f t="shared" si="24"/>
        <v>0.12348066043319911</v>
      </c>
      <c r="AG60" s="119">
        <f t="shared" si="24"/>
        <v>0.1194445876642901</v>
      </c>
      <c r="AH60" s="119">
        <f t="shared" si="24"/>
        <v>5.9692895554589155E-2</v>
      </c>
      <c r="AI60" s="119">
        <f t="shared" si="24"/>
        <v>6.22290804560377E-2</v>
      </c>
      <c r="AJ60" s="119">
        <f t="shared" si="24"/>
        <v>5.8892403411228665E-2</v>
      </c>
      <c r="AK60" s="119">
        <f t="shared" si="24"/>
        <v>6.8223100079959159E-2</v>
      </c>
      <c r="AL60" s="119">
        <f t="shared" si="24"/>
        <v>6.4921264670892362E-2</v>
      </c>
      <c r="AM60" s="119">
        <f t="shared" si="24"/>
        <v>0.15763736263922187</v>
      </c>
      <c r="AN60" s="119">
        <f t="shared" si="24"/>
        <v>0.15049512848777816</v>
      </c>
      <c r="AO60" s="119">
        <f t="shared" si="24"/>
        <v>0.14775584651640944</v>
      </c>
      <c r="AP60" s="119">
        <f t="shared" si="24"/>
        <v>0.15889795801502404</v>
      </c>
      <c r="AQ60" s="119">
        <f t="shared" si="24"/>
        <v>0.16614756739033157</v>
      </c>
      <c r="AR60" s="119" t="str">
        <f t="shared" si="24"/>
        <v/>
      </c>
      <c r="AS60" s="119" t="str">
        <f t="shared" si="24"/>
        <v/>
      </c>
      <c r="AT60" s="119" t="str">
        <f t="shared" si="24"/>
        <v/>
      </c>
      <c r="AU60" s="119" t="str">
        <f t="shared" si="24"/>
        <v/>
      </c>
      <c r="AV60" s="119" t="str">
        <f t="shared" si="24"/>
        <v/>
      </c>
      <c r="AW60" s="119" t="str">
        <f t="shared" si="24"/>
        <v/>
      </c>
      <c r="AX60" s="119" t="str">
        <f t="shared" si="24"/>
        <v/>
      </c>
      <c r="AY60" s="119" t="str">
        <f t="shared" si="24"/>
        <v/>
      </c>
      <c r="AZ60" s="119" t="str">
        <f t="shared" si="24"/>
        <v/>
      </c>
      <c r="BA60" s="119" t="str">
        <f t="shared" si="24"/>
        <v/>
      </c>
      <c r="BB60" s="119">
        <f t="shared" si="24"/>
        <v>0.16212601453255177</v>
      </c>
      <c r="BC60" s="119">
        <f t="shared" si="24"/>
        <v>0.18560822180786415</v>
      </c>
      <c r="BD60" s="119">
        <f t="shared" si="24"/>
        <v>0.17110776854382967</v>
      </c>
      <c r="BE60" s="119">
        <f t="shared" si="24"/>
        <v>0.14008357930817508</v>
      </c>
      <c r="BF60" s="119">
        <f t="shared" si="24"/>
        <v>0.15853894487356351</v>
      </c>
      <c r="BG60" s="119">
        <f t="shared" si="24"/>
        <v>0.17435638210248952</v>
      </c>
      <c r="BH60" s="119">
        <f t="shared" si="24"/>
        <v>0.14867796876882117</v>
      </c>
      <c r="BI60" s="119">
        <f t="shared" si="24"/>
        <v>0.11058771567329768</v>
      </c>
      <c r="BJ60" s="119">
        <f t="shared" si="24"/>
        <v>0.14812957036310406</v>
      </c>
      <c r="BK60" s="119">
        <f t="shared" si="24"/>
        <v>0.18589410476393514</v>
      </c>
      <c r="BL60" s="119" t="str">
        <f t="shared" si="24"/>
        <v/>
      </c>
      <c r="BM60" s="119" t="str">
        <f t="shared" si="24"/>
        <v/>
      </c>
      <c r="BN60" s="119" t="str">
        <f t="shared" si="24"/>
        <v/>
      </c>
      <c r="BO60" s="119" t="str">
        <f t="shared" si="24"/>
        <v/>
      </c>
      <c r="BP60" s="119" t="str">
        <f t="shared" si="24"/>
        <v/>
      </c>
      <c r="BQ60" s="119" t="str">
        <f t="shared" ref="BQ60:BZ60" si="25">IFERROR(BQ52*$C52/SUMPRODUCT(BQ$46:BQ$53,$C$46:$C$53),"")</f>
        <v/>
      </c>
      <c r="BR60" s="119" t="str">
        <f t="shared" si="25"/>
        <v/>
      </c>
      <c r="BS60" s="119" t="str">
        <f t="shared" si="25"/>
        <v/>
      </c>
      <c r="BT60" s="119" t="str">
        <f t="shared" si="25"/>
        <v/>
      </c>
      <c r="BU60" s="119" t="str">
        <f t="shared" si="25"/>
        <v/>
      </c>
      <c r="BV60" s="119" t="str">
        <f t="shared" si="25"/>
        <v/>
      </c>
      <c r="BW60" s="119" t="str">
        <f t="shared" si="25"/>
        <v/>
      </c>
      <c r="BX60" s="119" t="str">
        <f t="shared" si="25"/>
        <v/>
      </c>
      <c r="BY60" s="119" t="str">
        <f t="shared" si="25"/>
        <v/>
      </c>
      <c r="BZ60" s="119" t="str">
        <f t="shared" si="25"/>
        <v/>
      </c>
      <c r="CB60" s="50" t="s">
        <v>76</v>
      </c>
      <c r="CC60" s="121">
        <f t="shared" ref="CC60:CQ60" si="26">IFERROR(CC52*$C52/SUMPRODUCT(CC$46:CC$53,$C$46:$C$53),"")</f>
        <v>9.5926038215775486E-2</v>
      </c>
      <c r="CD60" s="121">
        <f t="shared" si="26"/>
        <v>0.10934434093409717</v>
      </c>
      <c r="CE60" s="121">
        <f t="shared" si="26"/>
        <v>8.6623530669940454E-2</v>
      </c>
      <c r="CF60" s="121">
        <f t="shared" si="26"/>
        <v>0.20786808059030695</v>
      </c>
      <c r="CG60" s="121" t="str">
        <f t="shared" si="26"/>
        <v/>
      </c>
      <c r="CH60" s="121">
        <f t="shared" si="26"/>
        <v>0.12575211075479803</v>
      </c>
      <c r="CI60" s="121">
        <f t="shared" si="26"/>
        <v>6.277925838082711E-2</v>
      </c>
      <c r="CJ60" s="121">
        <f t="shared" si="26"/>
        <v>0.15614020081846486</v>
      </c>
      <c r="CK60" s="121" t="str">
        <f t="shared" si="26"/>
        <v/>
      </c>
      <c r="CL60" s="121" t="str">
        <f t="shared" si="26"/>
        <v/>
      </c>
      <c r="CM60" s="121">
        <f t="shared" si="26"/>
        <v>0.16414626499461105</v>
      </c>
      <c r="CN60" s="121">
        <f t="shared" si="26"/>
        <v>0.15432567774717518</v>
      </c>
      <c r="CO60" s="121" t="str">
        <f t="shared" si="26"/>
        <v/>
      </c>
      <c r="CP60" s="121" t="str">
        <f t="shared" si="26"/>
        <v/>
      </c>
      <c r="CQ60" s="121" t="str">
        <f t="shared" si="26"/>
        <v/>
      </c>
      <c r="CR60" s="121"/>
      <c r="CS60" s="121"/>
      <c r="CT60" s="121"/>
      <c r="CU60" s="121"/>
    </row>
    <row r="61" spans="1:99" x14ac:dyDescent="0.2">
      <c r="B61" s="50" t="s">
        <v>71</v>
      </c>
      <c r="C61" s="78"/>
      <c r="D61" s="119" t="str">
        <f>IFERROR(D46*$C46/SUMPRODUCT(D$46:D$53,$C$46:$C$53),"")</f>
        <v/>
      </c>
      <c r="E61" s="119" t="str">
        <f t="shared" ref="E61:BP61" si="27">IFERROR(E46*$C46/SUMPRODUCT(E$46:E$53,$C$46:$C$53),"")</f>
        <v/>
      </c>
      <c r="F61" s="119" t="str">
        <f t="shared" si="27"/>
        <v/>
      </c>
      <c r="G61" s="119" t="str">
        <f t="shared" si="27"/>
        <v/>
      </c>
      <c r="H61" s="119" t="str">
        <f t="shared" si="27"/>
        <v/>
      </c>
      <c r="I61" s="119" t="str">
        <f t="shared" si="27"/>
        <v/>
      </c>
      <c r="J61" s="119" t="str">
        <f t="shared" si="27"/>
        <v/>
      </c>
      <c r="K61" s="119" t="str">
        <f t="shared" si="27"/>
        <v/>
      </c>
      <c r="L61" s="119" t="str">
        <f t="shared" si="27"/>
        <v/>
      </c>
      <c r="M61" s="119" t="str">
        <f t="shared" si="27"/>
        <v/>
      </c>
      <c r="N61" s="119" t="str">
        <f t="shared" si="27"/>
        <v/>
      </c>
      <c r="O61" s="119" t="str">
        <f t="shared" si="27"/>
        <v/>
      </c>
      <c r="P61" s="119" t="str">
        <f t="shared" si="27"/>
        <v/>
      </c>
      <c r="Q61" s="119" t="str">
        <f t="shared" si="27"/>
        <v/>
      </c>
      <c r="R61" s="119" t="str">
        <f t="shared" si="27"/>
        <v/>
      </c>
      <c r="S61" s="119" t="str">
        <f t="shared" si="27"/>
        <v/>
      </c>
      <c r="T61" s="119" t="str">
        <f t="shared" si="27"/>
        <v/>
      </c>
      <c r="U61" s="119" t="str">
        <f t="shared" si="27"/>
        <v/>
      </c>
      <c r="V61" s="119" t="str">
        <f t="shared" si="27"/>
        <v/>
      </c>
      <c r="W61" s="119" t="str">
        <f t="shared" si="27"/>
        <v/>
      </c>
      <c r="X61" s="119" t="str">
        <f t="shared" si="27"/>
        <v/>
      </c>
      <c r="Y61" s="119" t="str">
        <f t="shared" si="27"/>
        <v/>
      </c>
      <c r="Z61" s="119" t="str">
        <f t="shared" si="27"/>
        <v/>
      </c>
      <c r="AA61" s="119" t="str">
        <f t="shared" si="27"/>
        <v/>
      </c>
      <c r="AB61" s="119" t="str">
        <f t="shared" si="27"/>
        <v/>
      </c>
      <c r="AC61" s="119" t="str">
        <f t="shared" si="27"/>
        <v/>
      </c>
      <c r="AD61" s="119" t="str">
        <f t="shared" si="27"/>
        <v/>
      </c>
      <c r="AE61" s="119" t="str">
        <f t="shared" si="27"/>
        <v/>
      </c>
      <c r="AF61" s="119" t="str">
        <f t="shared" si="27"/>
        <v/>
      </c>
      <c r="AG61" s="119" t="str">
        <f t="shared" si="27"/>
        <v/>
      </c>
      <c r="AH61" s="119" t="str">
        <f t="shared" si="27"/>
        <v/>
      </c>
      <c r="AI61" s="119" t="str">
        <f t="shared" si="27"/>
        <v/>
      </c>
      <c r="AJ61" s="119" t="str">
        <f t="shared" si="27"/>
        <v/>
      </c>
      <c r="AK61" s="119" t="str">
        <f t="shared" si="27"/>
        <v/>
      </c>
      <c r="AL61" s="119" t="str">
        <f t="shared" si="27"/>
        <v/>
      </c>
      <c r="AM61" s="119" t="str">
        <f t="shared" si="27"/>
        <v/>
      </c>
      <c r="AN61" s="119" t="str">
        <f t="shared" si="27"/>
        <v/>
      </c>
      <c r="AO61" s="119" t="str">
        <f t="shared" si="27"/>
        <v/>
      </c>
      <c r="AP61" s="119" t="str">
        <f t="shared" si="27"/>
        <v/>
      </c>
      <c r="AQ61" s="119" t="str">
        <f t="shared" si="27"/>
        <v/>
      </c>
      <c r="AR61" s="119" t="str">
        <f t="shared" si="27"/>
        <v/>
      </c>
      <c r="AS61" s="119" t="str">
        <f t="shared" si="27"/>
        <v/>
      </c>
      <c r="AT61" s="119" t="str">
        <f t="shared" si="27"/>
        <v/>
      </c>
      <c r="AU61" s="119" t="str">
        <f t="shared" si="27"/>
        <v/>
      </c>
      <c r="AV61" s="119" t="str">
        <f t="shared" si="27"/>
        <v/>
      </c>
      <c r="AW61" s="119">
        <f t="shared" si="27"/>
        <v>5.7463671825846843E-2</v>
      </c>
      <c r="AX61" s="119">
        <f t="shared" si="27"/>
        <v>5.4331600101126837E-2</v>
      </c>
      <c r="AY61" s="119">
        <f t="shared" si="27"/>
        <v>5.8935190133635476E-2</v>
      </c>
      <c r="AZ61" s="119">
        <f t="shared" si="27"/>
        <v>6.0399332640467158E-2</v>
      </c>
      <c r="BA61" s="119">
        <f t="shared" si="27"/>
        <v>5.2391020080594819E-2</v>
      </c>
      <c r="BB61" s="119">
        <f t="shared" si="27"/>
        <v>5.2484956246561139E-2</v>
      </c>
      <c r="BC61" s="119">
        <f t="shared" si="27"/>
        <v>5.346005782322423E-2</v>
      </c>
      <c r="BD61" s="119">
        <f t="shared" si="27"/>
        <v>6.003905313875095E-2</v>
      </c>
      <c r="BE61" s="119">
        <f t="shared" si="27"/>
        <v>6.1654795420069311E-2</v>
      </c>
      <c r="BF61" s="119">
        <f t="shared" si="27"/>
        <v>5.4248575276707969E-2</v>
      </c>
      <c r="BG61" s="119">
        <f t="shared" si="27"/>
        <v>6.3523739634979551E-2</v>
      </c>
      <c r="BH61" s="119">
        <f t="shared" si="27"/>
        <v>7.0109622395822246E-2</v>
      </c>
      <c r="BI61" s="119">
        <f t="shared" si="27"/>
        <v>6.6849936757533493E-2</v>
      </c>
      <c r="BJ61" s="119">
        <f t="shared" si="27"/>
        <v>6.5361184732910346E-2</v>
      </c>
      <c r="BK61" s="119">
        <f t="shared" si="27"/>
        <v>6.3863822849962087E-2</v>
      </c>
      <c r="BL61" s="119" t="str">
        <f t="shared" si="27"/>
        <v/>
      </c>
      <c r="BM61" s="119" t="str">
        <f t="shared" si="27"/>
        <v/>
      </c>
      <c r="BN61" s="119" t="str">
        <f t="shared" si="27"/>
        <v/>
      </c>
      <c r="BO61" s="119" t="str">
        <f t="shared" si="27"/>
        <v/>
      </c>
      <c r="BP61" s="119" t="str">
        <f t="shared" si="27"/>
        <v/>
      </c>
      <c r="BQ61" s="119" t="str">
        <f t="shared" ref="BQ61:BZ61" si="28">IFERROR(BQ46*$C46/SUMPRODUCT(BQ$46:BQ$53,$C$46:$C$53),"")</f>
        <v/>
      </c>
      <c r="BR61" s="119" t="str">
        <f t="shared" si="28"/>
        <v/>
      </c>
      <c r="BS61" s="119" t="str">
        <f t="shared" si="28"/>
        <v/>
      </c>
      <c r="BT61" s="119" t="str">
        <f t="shared" si="28"/>
        <v/>
      </c>
      <c r="BU61" s="119" t="str">
        <f t="shared" si="28"/>
        <v/>
      </c>
      <c r="BV61" s="119">
        <f t="shared" si="28"/>
        <v>6.6935645285382622E-2</v>
      </c>
      <c r="BW61" s="119">
        <f t="shared" si="28"/>
        <v>7.3728280618976724E-2</v>
      </c>
      <c r="BX61" s="119">
        <f t="shared" si="28"/>
        <v>8.2291624103171881E-2</v>
      </c>
      <c r="BY61" s="119">
        <f t="shared" si="28"/>
        <v>5.7629129186482789E-2</v>
      </c>
      <c r="BZ61" s="119">
        <f t="shared" si="28"/>
        <v>6.5903946694052168E-2</v>
      </c>
      <c r="CB61" s="50" t="s">
        <v>71</v>
      </c>
      <c r="CC61" s="121" t="str">
        <f>IFERROR(CC46*$C46/SUMPRODUCT(CC$46:CC$53,$C$46:$C$53),"")</f>
        <v/>
      </c>
      <c r="CD61" s="121" t="str">
        <f t="shared" ref="CD61:CQ61" si="29">IFERROR(CD46*$C46/SUMPRODUCT(CD$46:CD$53,$C$46:$C$53),"")</f>
        <v/>
      </c>
      <c r="CE61" s="121" t="str">
        <f t="shared" si="29"/>
        <v/>
      </c>
      <c r="CF61" s="121" t="str">
        <f t="shared" si="29"/>
        <v/>
      </c>
      <c r="CG61" s="121" t="str">
        <f t="shared" si="29"/>
        <v/>
      </c>
      <c r="CH61" s="121" t="str">
        <f t="shared" si="29"/>
        <v/>
      </c>
      <c r="CI61" s="121" t="str">
        <f t="shared" si="29"/>
        <v/>
      </c>
      <c r="CJ61" s="121" t="str">
        <f t="shared" si="29"/>
        <v/>
      </c>
      <c r="CK61" s="121" t="str">
        <f t="shared" si="29"/>
        <v/>
      </c>
      <c r="CL61" s="121">
        <f t="shared" si="29"/>
        <v>5.6730482611245282E-2</v>
      </c>
      <c r="CM61" s="121">
        <f t="shared" si="29"/>
        <v>5.6211626425943122E-2</v>
      </c>
      <c r="CN61" s="121">
        <f t="shared" si="29"/>
        <v>6.5857603750860166E-2</v>
      </c>
      <c r="CO61" s="121" t="str">
        <f t="shared" si="29"/>
        <v/>
      </c>
      <c r="CP61" s="121" t="str">
        <f t="shared" si="29"/>
        <v/>
      </c>
      <c r="CQ61" s="121">
        <f t="shared" si="29"/>
        <v>6.9417967305211617E-2</v>
      </c>
      <c r="CR61" s="121"/>
      <c r="CS61" s="121"/>
      <c r="CT61" s="121"/>
      <c r="CU61" s="121"/>
    </row>
    <row r="62" spans="1:99" x14ac:dyDescent="0.2">
      <c r="B62" s="50" t="s">
        <v>74</v>
      </c>
      <c r="C62" s="78"/>
      <c r="D62" s="119" t="str">
        <f>IFERROR(D50*$C50/SUMPRODUCT(D$46:D$53,$C$46:$C$53),"")</f>
        <v/>
      </c>
      <c r="E62" s="119" t="str">
        <f t="shared" ref="E62:BP62" si="30">IFERROR(E50*$C50/SUMPRODUCT(E$46:E$53,$C$46:$C$53),"")</f>
        <v/>
      </c>
      <c r="F62" s="119" t="str">
        <f t="shared" si="30"/>
        <v/>
      </c>
      <c r="G62" s="119" t="str">
        <f t="shared" si="30"/>
        <v/>
      </c>
      <c r="H62" s="119" t="str">
        <f t="shared" si="30"/>
        <v/>
      </c>
      <c r="I62" s="119" t="str">
        <f t="shared" si="30"/>
        <v/>
      </c>
      <c r="J62" s="119" t="str">
        <f t="shared" si="30"/>
        <v/>
      </c>
      <c r="K62" s="119" t="str">
        <f t="shared" si="30"/>
        <v/>
      </c>
      <c r="L62" s="119" t="str">
        <f t="shared" si="30"/>
        <v/>
      </c>
      <c r="M62" s="119" t="str">
        <f t="shared" si="30"/>
        <v/>
      </c>
      <c r="N62" s="119" t="str">
        <f t="shared" si="30"/>
        <v/>
      </c>
      <c r="O62" s="119" t="str">
        <f t="shared" si="30"/>
        <v/>
      </c>
      <c r="P62" s="119" t="str">
        <f t="shared" si="30"/>
        <v/>
      </c>
      <c r="Q62" s="119" t="str">
        <f t="shared" si="30"/>
        <v/>
      </c>
      <c r="R62" s="119" t="str">
        <f t="shared" si="30"/>
        <v/>
      </c>
      <c r="S62" s="119" t="str">
        <f t="shared" si="30"/>
        <v/>
      </c>
      <c r="T62" s="119" t="str">
        <f t="shared" si="30"/>
        <v/>
      </c>
      <c r="U62" s="119" t="str">
        <f t="shared" si="30"/>
        <v/>
      </c>
      <c r="V62" s="119" t="str">
        <f t="shared" si="30"/>
        <v/>
      </c>
      <c r="W62" s="119" t="str">
        <f t="shared" si="30"/>
        <v/>
      </c>
      <c r="X62" s="119" t="str">
        <f t="shared" si="30"/>
        <v/>
      </c>
      <c r="Y62" s="119" t="str">
        <f t="shared" si="30"/>
        <v/>
      </c>
      <c r="Z62" s="119" t="str">
        <f t="shared" si="30"/>
        <v/>
      </c>
      <c r="AA62" s="119" t="str">
        <f t="shared" si="30"/>
        <v/>
      </c>
      <c r="AB62" s="119" t="str">
        <f t="shared" si="30"/>
        <v/>
      </c>
      <c r="AC62" s="119" t="str">
        <f t="shared" si="30"/>
        <v/>
      </c>
      <c r="AD62" s="119" t="str">
        <f t="shared" si="30"/>
        <v/>
      </c>
      <c r="AE62" s="119" t="str">
        <f t="shared" si="30"/>
        <v/>
      </c>
      <c r="AF62" s="119" t="str">
        <f t="shared" si="30"/>
        <v/>
      </c>
      <c r="AG62" s="119" t="str">
        <f t="shared" si="30"/>
        <v/>
      </c>
      <c r="AH62" s="119">
        <f t="shared" si="30"/>
        <v>0.44288378098286973</v>
      </c>
      <c r="AI62" s="119">
        <f t="shared" si="30"/>
        <v>0.4119243917525155</v>
      </c>
      <c r="AJ62" s="119">
        <f t="shared" si="30"/>
        <v>0.40855531579887688</v>
      </c>
      <c r="AK62" s="119">
        <f t="shared" si="30"/>
        <v>0.39167456062221057</v>
      </c>
      <c r="AL62" s="119">
        <f t="shared" si="30"/>
        <v>0.42321329765222282</v>
      </c>
      <c r="AM62" s="119" t="str">
        <f t="shared" si="30"/>
        <v/>
      </c>
      <c r="AN62" s="119" t="str">
        <f t="shared" si="30"/>
        <v/>
      </c>
      <c r="AO62" s="119" t="str">
        <f t="shared" si="30"/>
        <v/>
      </c>
      <c r="AP62" s="119" t="str">
        <f t="shared" si="30"/>
        <v/>
      </c>
      <c r="AQ62" s="119" t="str">
        <f t="shared" si="30"/>
        <v/>
      </c>
      <c r="AR62" s="119" t="str">
        <f t="shared" si="30"/>
        <v/>
      </c>
      <c r="AS62" s="119" t="str">
        <f t="shared" si="30"/>
        <v/>
      </c>
      <c r="AT62" s="119" t="str">
        <f t="shared" si="30"/>
        <v/>
      </c>
      <c r="AU62" s="119" t="str">
        <f t="shared" si="30"/>
        <v/>
      </c>
      <c r="AV62" s="119" t="str">
        <f t="shared" si="30"/>
        <v/>
      </c>
      <c r="AW62" s="119" t="str">
        <f t="shared" si="30"/>
        <v/>
      </c>
      <c r="AX62" s="119" t="str">
        <f t="shared" si="30"/>
        <v/>
      </c>
      <c r="AY62" s="119" t="str">
        <f t="shared" si="30"/>
        <v/>
      </c>
      <c r="AZ62" s="119" t="str">
        <f t="shared" si="30"/>
        <v/>
      </c>
      <c r="BA62" s="119" t="str">
        <f t="shared" si="30"/>
        <v/>
      </c>
      <c r="BB62" s="119" t="str">
        <f t="shared" si="30"/>
        <v/>
      </c>
      <c r="BC62" s="119" t="str">
        <f t="shared" si="30"/>
        <v/>
      </c>
      <c r="BD62" s="119" t="str">
        <f t="shared" si="30"/>
        <v/>
      </c>
      <c r="BE62" s="119" t="str">
        <f t="shared" si="30"/>
        <v/>
      </c>
      <c r="BF62" s="119" t="str">
        <f t="shared" si="30"/>
        <v/>
      </c>
      <c r="BG62" s="119" t="str">
        <f t="shared" si="30"/>
        <v/>
      </c>
      <c r="BH62" s="119" t="str">
        <f t="shared" si="30"/>
        <v/>
      </c>
      <c r="BI62" s="119" t="str">
        <f t="shared" si="30"/>
        <v/>
      </c>
      <c r="BJ62" s="119" t="str">
        <f t="shared" si="30"/>
        <v/>
      </c>
      <c r="BK62" s="119" t="str">
        <f t="shared" si="30"/>
        <v/>
      </c>
      <c r="BL62" s="119" t="str">
        <f t="shared" si="30"/>
        <v/>
      </c>
      <c r="BM62" s="119" t="str">
        <f t="shared" si="30"/>
        <v/>
      </c>
      <c r="BN62" s="119" t="str">
        <f t="shared" si="30"/>
        <v/>
      </c>
      <c r="BO62" s="119" t="str">
        <f t="shared" si="30"/>
        <v/>
      </c>
      <c r="BP62" s="119" t="str">
        <f t="shared" si="30"/>
        <v/>
      </c>
      <c r="BQ62" s="119" t="str">
        <f t="shared" ref="BQ62:BZ62" si="31">IFERROR(BQ50*$C50/SUMPRODUCT(BQ$46:BQ$53,$C$46:$C$53),"")</f>
        <v/>
      </c>
      <c r="BR62" s="119" t="str">
        <f t="shared" si="31"/>
        <v/>
      </c>
      <c r="BS62" s="119" t="str">
        <f t="shared" si="31"/>
        <v/>
      </c>
      <c r="BT62" s="119" t="str">
        <f t="shared" si="31"/>
        <v/>
      </c>
      <c r="BU62" s="119" t="str">
        <f t="shared" si="31"/>
        <v/>
      </c>
      <c r="BV62" s="119" t="str">
        <f t="shared" si="31"/>
        <v/>
      </c>
      <c r="BW62" s="119" t="str">
        <f t="shared" si="31"/>
        <v/>
      </c>
      <c r="BX62" s="119" t="str">
        <f t="shared" si="31"/>
        <v/>
      </c>
      <c r="BY62" s="119" t="str">
        <f t="shared" si="31"/>
        <v/>
      </c>
      <c r="BZ62" s="119" t="str">
        <f t="shared" si="31"/>
        <v/>
      </c>
      <c r="CB62" s="50" t="s">
        <v>74</v>
      </c>
      <c r="CC62" s="121" t="str">
        <f t="shared" ref="CC62:CQ62" si="32">IFERROR(CC50*$C50/SUMPRODUCT(CC$46:CC$53,$C$46:$C$53),"")</f>
        <v/>
      </c>
      <c r="CD62" s="121" t="str">
        <f t="shared" si="32"/>
        <v/>
      </c>
      <c r="CE62" s="121" t="str">
        <f t="shared" si="32"/>
        <v/>
      </c>
      <c r="CF62" s="121" t="str">
        <f t="shared" si="32"/>
        <v/>
      </c>
      <c r="CG62" s="121" t="str">
        <f t="shared" si="32"/>
        <v/>
      </c>
      <c r="CH62" s="121" t="str">
        <f t="shared" si="32"/>
        <v/>
      </c>
      <c r="CI62" s="121">
        <f t="shared" si="32"/>
        <v>0.41594790625887246</v>
      </c>
      <c r="CJ62" s="121" t="str">
        <f t="shared" si="32"/>
        <v/>
      </c>
      <c r="CK62" s="121" t="str">
        <f t="shared" si="32"/>
        <v/>
      </c>
      <c r="CL62" s="121" t="str">
        <f t="shared" si="32"/>
        <v/>
      </c>
      <c r="CM62" s="121" t="str">
        <f t="shared" si="32"/>
        <v/>
      </c>
      <c r="CN62" s="121" t="str">
        <f t="shared" si="32"/>
        <v/>
      </c>
      <c r="CO62" s="121" t="str">
        <f t="shared" si="32"/>
        <v/>
      </c>
      <c r="CP62" s="121" t="str">
        <f t="shared" si="32"/>
        <v/>
      </c>
      <c r="CQ62" s="121" t="str">
        <f t="shared" si="32"/>
        <v/>
      </c>
      <c r="CR62" s="121"/>
      <c r="CS62" s="121"/>
      <c r="CT62" s="121"/>
      <c r="CU62" s="121"/>
    </row>
    <row r="63" spans="1:99" x14ac:dyDescent="0.2">
      <c r="B63" s="49" t="s">
        <v>72</v>
      </c>
      <c r="C63" s="78"/>
      <c r="D63" s="119" t="str">
        <f>IFERROR(D48*$C48/SUMPRODUCT(D$46:D$53,$C$46:$C$53),"")</f>
        <v/>
      </c>
      <c r="E63" s="119" t="str">
        <f t="shared" ref="E63:BP63" si="33">IFERROR(E48*$C48/SUMPRODUCT(E$46:E$53,$C$46:$C$53),"")</f>
        <v/>
      </c>
      <c r="F63" s="119" t="str">
        <f t="shared" si="33"/>
        <v/>
      </c>
      <c r="G63" s="119" t="str">
        <f t="shared" si="33"/>
        <v/>
      </c>
      <c r="H63" s="119" t="str">
        <f t="shared" si="33"/>
        <v/>
      </c>
      <c r="I63" s="119" t="str">
        <f t="shared" si="33"/>
        <v/>
      </c>
      <c r="J63" s="119" t="str">
        <f t="shared" si="33"/>
        <v/>
      </c>
      <c r="K63" s="119" t="str">
        <f t="shared" si="33"/>
        <v/>
      </c>
      <c r="L63" s="119" t="str">
        <f t="shared" si="33"/>
        <v/>
      </c>
      <c r="M63" s="119" t="str">
        <f t="shared" si="33"/>
        <v/>
      </c>
      <c r="N63" s="119" t="str">
        <f t="shared" si="33"/>
        <v/>
      </c>
      <c r="O63" s="119" t="str">
        <f t="shared" si="33"/>
        <v/>
      </c>
      <c r="P63" s="119" t="str">
        <f t="shared" si="33"/>
        <v/>
      </c>
      <c r="Q63" s="119" t="str">
        <f t="shared" si="33"/>
        <v/>
      </c>
      <c r="R63" s="119" t="str">
        <f t="shared" si="33"/>
        <v/>
      </c>
      <c r="S63" s="119" t="str">
        <f t="shared" si="33"/>
        <v/>
      </c>
      <c r="T63" s="119" t="str">
        <f t="shared" si="33"/>
        <v/>
      </c>
      <c r="U63" s="119" t="str">
        <f t="shared" si="33"/>
        <v/>
      </c>
      <c r="V63" s="119" t="str">
        <f t="shared" si="33"/>
        <v/>
      </c>
      <c r="W63" s="119" t="str">
        <f t="shared" si="33"/>
        <v/>
      </c>
      <c r="X63" s="119" t="str">
        <f t="shared" si="33"/>
        <v/>
      </c>
      <c r="Y63" s="119" t="str">
        <f t="shared" si="33"/>
        <v/>
      </c>
      <c r="Z63" s="119" t="str">
        <f t="shared" si="33"/>
        <v/>
      </c>
      <c r="AA63" s="119" t="str">
        <f t="shared" si="33"/>
        <v/>
      </c>
      <c r="AB63" s="119" t="str">
        <f t="shared" si="33"/>
        <v/>
      </c>
      <c r="AC63" s="119" t="str">
        <f t="shared" si="33"/>
        <v/>
      </c>
      <c r="AD63" s="119" t="str">
        <f t="shared" si="33"/>
        <v/>
      </c>
      <c r="AE63" s="119" t="str">
        <f t="shared" si="33"/>
        <v/>
      </c>
      <c r="AF63" s="119" t="str">
        <f t="shared" si="33"/>
        <v/>
      </c>
      <c r="AG63" s="119" t="str">
        <f t="shared" si="33"/>
        <v/>
      </c>
      <c r="AH63" s="119" t="str">
        <f t="shared" si="33"/>
        <v/>
      </c>
      <c r="AI63" s="119" t="str">
        <f t="shared" si="33"/>
        <v/>
      </c>
      <c r="AJ63" s="119" t="str">
        <f t="shared" si="33"/>
        <v/>
      </c>
      <c r="AK63" s="119" t="str">
        <f t="shared" si="33"/>
        <v/>
      </c>
      <c r="AL63" s="119" t="str">
        <f t="shared" si="33"/>
        <v/>
      </c>
      <c r="AM63" s="119" t="str">
        <f t="shared" si="33"/>
        <v/>
      </c>
      <c r="AN63" s="119" t="str">
        <f t="shared" si="33"/>
        <v/>
      </c>
      <c r="AO63" s="119" t="str">
        <f t="shared" si="33"/>
        <v/>
      </c>
      <c r="AP63" s="119" t="str">
        <f t="shared" si="33"/>
        <v/>
      </c>
      <c r="AQ63" s="119" t="str">
        <f t="shared" si="33"/>
        <v/>
      </c>
      <c r="AR63" s="119" t="str">
        <f t="shared" si="33"/>
        <v/>
      </c>
      <c r="AS63" s="119" t="str">
        <f t="shared" si="33"/>
        <v/>
      </c>
      <c r="AT63" s="119" t="str">
        <f t="shared" si="33"/>
        <v/>
      </c>
      <c r="AU63" s="119" t="str">
        <f t="shared" si="33"/>
        <v/>
      </c>
      <c r="AV63" s="119" t="str">
        <f t="shared" si="33"/>
        <v/>
      </c>
      <c r="AW63" s="119" t="str">
        <f t="shared" si="33"/>
        <v/>
      </c>
      <c r="AX63" s="119" t="str">
        <f t="shared" si="33"/>
        <v/>
      </c>
      <c r="AY63" s="119" t="str">
        <f t="shared" si="33"/>
        <v/>
      </c>
      <c r="AZ63" s="119" t="str">
        <f t="shared" si="33"/>
        <v/>
      </c>
      <c r="BA63" s="119" t="str">
        <f t="shared" si="33"/>
        <v/>
      </c>
      <c r="BB63" s="119" t="str">
        <f t="shared" si="33"/>
        <v/>
      </c>
      <c r="BC63" s="119" t="str">
        <f t="shared" si="33"/>
        <v/>
      </c>
      <c r="BD63" s="119" t="str">
        <f t="shared" si="33"/>
        <v/>
      </c>
      <c r="BE63" s="119" t="str">
        <f t="shared" si="33"/>
        <v/>
      </c>
      <c r="BF63" s="119" t="str">
        <f t="shared" si="33"/>
        <v/>
      </c>
      <c r="BG63" s="119" t="str">
        <f t="shared" si="33"/>
        <v/>
      </c>
      <c r="BH63" s="119" t="str">
        <f t="shared" si="33"/>
        <v/>
      </c>
      <c r="BI63" s="119" t="str">
        <f t="shared" si="33"/>
        <v/>
      </c>
      <c r="BJ63" s="119" t="str">
        <f t="shared" si="33"/>
        <v/>
      </c>
      <c r="BK63" s="119" t="str">
        <f t="shared" si="33"/>
        <v/>
      </c>
      <c r="BL63" s="119" t="str">
        <f t="shared" si="33"/>
        <v/>
      </c>
      <c r="BM63" s="119" t="str">
        <f t="shared" si="33"/>
        <v/>
      </c>
      <c r="BN63" s="119" t="str">
        <f t="shared" si="33"/>
        <v/>
      </c>
      <c r="BO63" s="119" t="str">
        <f t="shared" si="33"/>
        <v/>
      </c>
      <c r="BP63" s="119" t="str">
        <f t="shared" si="33"/>
        <v/>
      </c>
      <c r="BQ63" s="119" t="str">
        <f t="shared" ref="BQ63:BZ63" si="34">IFERROR(BQ48*$C48/SUMPRODUCT(BQ$46:BQ$53,$C$46:$C$53),"")</f>
        <v/>
      </c>
      <c r="BR63" s="119" t="str">
        <f t="shared" si="34"/>
        <v/>
      </c>
      <c r="BS63" s="119" t="str">
        <f t="shared" si="34"/>
        <v/>
      </c>
      <c r="BT63" s="119" t="str">
        <f t="shared" si="34"/>
        <v/>
      </c>
      <c r="BU63" s="119" t="str">
        <f t="shared" si="34"/>
        <v/>
      </c>
      <c r="BV63" s="119" t="str">
        <f t="shared" si="34"/>
        <v/>
      </c>
      <c r="BW63" s="119" t="str">
        <f t="shared" si="34"/>
        <v/>
      </c>
      <c r="BX63" s="119" t="str">
        <f t="shared" si="34"/>
        <v/>
      </c>
      <c r="BY63" s="119" t="str">
        <f t="shared" si="34"/>
        <v/>
      </c>
      <c r="BZ63" s="119" t="str">
        <f t="shared" si="34"/>
        <v/>
      </c>
      <c r="CB63" s="49" t="s">
        <v>72</v>
      </c>
      <c r="CC63" s="121" t="str">
        <f t="shared" ref="CC63:CQ63" si="35">IFERROR(CC48*$C48/SUMPRODUCT(CC$46:CC$53,$C$46:$C$53),"")</f>
        <v/>
      </c>
      <c r="CD63" s="121" t="str">
        <f t="shared" si="35"/>
        <v/>
      </c>
      <c r="CE63" s="121" t="str">
        <f t="shared" si="35"/>
        <v/>
      </c>
      <c r="CF63" s="121" t="str">
        <f t="shared" si="35"/>
        <v/>
      </c>
      <c r="CG63" s="121" t="str">
        <f t="shared" si="35"/>
        <v/>
      </c>
      <c r="CH63" s="121" t="str">
        <f t="shared" si="35"/>
        <v/>
      </c>
      <c r="CI63" s="121" t="str">
        <f t="shared" si="35"/>
        <v/>
      </c>
      <c r="CJ63" s="121" t="str">
        <f t="shared" si="35"/>
        <v/>
      </c>
      <c r="CK63" s="121" t="str">
        <f t="shared" si="35"/>
        <v/>
      </c>
      <c r="CL63" s="121" t="str">
        <f t="shared" si="35"/>
        <v/>
      </c>
      <c r="CM63" s="121" t="str">
        <f t="shared" si="35"/>
        <v/>
      </c>
      <c r="CN63" s="121" t="str">
        <f t="shared" si="35"/>
        <v/>
      </c>
      <c r="CO63" s="121" t="str">
        <f t="shared" si="35"/>
        <v/>
      </c>
      <c r="CP63" s="121" t="str">
        <f t="shared" si="35"/>
        <v/>
      </c>
      <c r="CQ63" s="121" t="str">
        <f t="shared" si="35"/>
        <v/>
      </c>
      <c r="CR63" s="121"/>
      <c r="CS63" s="121"/>
      <c r="CT63" s="121"/>
      <c r="CU63" s="121"/>
    </row>
    <row r="64" spans="1:99" x14ac:dyDescent="0.2">
      <c r="B64" s="50" t="s">
        <v>73</v>
      </c>
      <c r="C64" s="78"/>
      <c r="D64" s="119" t="str">
        <f>IFERROR(D49*$C49/SUMPRODUCT(D$46:D$53,$C$46:$C$53),"")</f>
        <v/>
      </c>
      <c r="E64" s="119" t="str">
        <f t="shared" ref="E64:BP64" si="36">IFERROR(E49*$C49/SUMPRODUCT(E$46:E$53,$C$46:$C$53),"")</f>
        <v/>
      </c>
      <c r="F64" s="119" t="str">
        <f t="shared" si="36"/>
        <v/>
      </c>
      <c r="G64" s="119" t="str">
        <f t="shared" si="36"/>
        <v/>
      </c>
      <c r="H64" s="119" t="str">
        <f t="shared" si="36"/>
        <v/>
      </c>
      <c r="I64" s="119" t="str">
        <f t="shared" si="36"/>
        <v/>
      </c>
      <c r="J64" s="119" t="str">
        <f t="shared" si="36"/>
        <v/>
      </c>
      <c r="K64" s="119" t="str">
        <f t="shared" si="36"/>
        <v/>
      </c>
      <c r="L64" s="119" t="str">
        <f t="shared" si="36"/>
        <v/>
      </c>
      <c r="M64" s="119" t="str">
        <f t="shared" si="36"/>
        <v/>
      </c>
      <c r="N64" s="119" t="str">
        <f t="shared" si="36"/>
        <v/>
      </c>
      <c r="O64" s="119" t="str">
        <f t="shared" si="36"/>
        <v/>
      </c>
      <c r="P64" s="119" t="str">
        <f t="shared" si="36"/>
        <v/>
      </c>
      <c r="Q64" s="119" t="str">
        <f t="shared" si="36"/>
        <v/>
      </c>
      <c r="R64" s="119" t="str">
        <f t="shared" si="36"/>
        <v/>
      </c>
      <c r="S64" s="119" t="str">
        <f t="shared" si="36"/>
        <v/>
      </c>
      <c r="T64" s="119" t="str">
        <f t="shared" si="36"/>
        <v/>
      </c>
      <c r="U64" s="119" t="str">
        <f t="shared" si="36"/>
        <v/>
      </c>
      <c r="V64" s="119" t="str">
        <f t="shared" si="36"/>
        <v/>
      </c>
      <c r="W64" s="119" t="str">
        <f t="shared" si="36"/>
        <v/>
      </c>
      <c r="X64" s="119" t="str">
        <f t="shared" si="36"/>
        <v/>
      </c>
      <c r="Y64" s="119" t="str">
        <f t="shared" si="36"/>
        <v/>
      </c>
      <c r="Z64" s="119" t="str">
        <f t="shared" si="36"/>
        <v/>
      </c>
      <c r="AA64" s="119" t="str">
        <f t="shared" si="36"/>
        <v/>
      </c>
      <c r="AB64" s="119" t="str">
        <f t="shared" si="36"/>
        <v/>
      </c>
      <c r="AC64" s="119" t="str">
        <f t="shared" si="36"/>
        <v/>
      </c>
      <c r="AD64" s="119" t="str">
        <f t="shared" si="36"/>
        <v/>
      </c>
      <c r="AE64" s="119" t="str">
        <f t="shared" si="36"/>
        <v/>
      </c>
      <c r="AF64" s="119" t="str">
        <f t="shared" si="36"/>
        <v/>
      </c>
      <c r="AG64" s="119" t="str">
        <f t="shared" si="36"/>
        <v/>
      </c>
      <c r="AH64" s="119" t="str">
        <f t="shared" si="36"/>
        <v/>
      </c>
      <c r="AI64" s="119" t="str">
        <f t="shared" si="36"/>
        <v/>
      </c>
      <c r="AJ64" s="119" t="str">
        <f t="shared" si="36"/>
        <v/>
      </c>
      <c r="AK64" s="119" t="str">
        <f t="shared" si="36"/>
        <v/>
      </c>
      <c r="AL64" s="119" t="str">
        <f t="shared" si="36"/>
        <v/>
      </c>
      <c r="AM64" s="119" t="str">
        <f t="shared" si="36"/>
        <v/>
      </c>
      <c r="AN64" s="119" t="str">
        <f t="shared" si="36"/>
        <v/>
      </c>
      <c r="AO64" s="119" t="str">
        <f t="shared" si="36"/>
        <v/>
      </c>
      <c r="AP64" s="119" t="str">
        <f t="shared" si="36"/>
        <v/>
      </c>
      <c r="AQ64" s="119" t="str">
        <f t="shared" si="36"/>
        <v/>
      </c>
      <c r="AR64" s="119" t="str">
        <f t="shared" si="36"/>
        <v/>
      </c>
      <c r="AS64" s="119" t="str">
        <f t="shared" si="36"/>
        <v/>
      </c>
      <c r="AT64" s="119" t="str">
        <f t="shared" si="36"/>
        <v/>
      </c>
      <c r="AU64" s="119" t="str">
        <f t="shared" si="36"/>
        <v/>
      </c>
      <c r="AV64" s="119" t="str">
        <f t="shared" si="36"/>
        <v/>
      </c>
      <c r="AW64" s="119" t="str">
        <f t="shared" si="36"/>
        <v/>
      </c>
      <c r="AX64" s="119" t="str">
        <f t="shared" si="36"/>
        <v/>
      </c>
      <c r="AY64" s="119" t="str">
        <f t="shared" si="36"/>
        <v/>
      </c>
      <c r="AZ64" s="119" t="str">
        <f t="shared" si="36"/>
        <v/>
      </c>
      <c r="BA64" s="119" t="str">
        <f t="shared" si="36"/>
        <v/>
      </c>
      <c r="BB64" s="119" t="str">
        <f t="shared" si="36"/>
        <v/>
      </c>
      <c r="BC64" s="119" t="str">
        <f t="shared" si="36"/>
        <v/>
      </c>
      <c r="BD64" s="119" t="str">
        <f t="shared" si="36"/>
        <v/>
      </c>
      <c r="BE64" s="119" t="str">
        <f t="shared" si="36"/>
        <v/>
      </c>
      <c r="BF64" s="119" t="str">
        <f t="shared" si="36"/>
        <v/>
      </c>
      <c r="BG64" s="119" t="str">
        <f t="shared" si="36"/>
        <v/>
      </c>
      <c r="BH64" s="119" t="str">
        <f t="shared" si="36"/>
        <v/>
      </c>
      <c r="BI64" s="119" t="str">
        <f t="shared" si="36"/>
        <v/>
      </c>
      <c r="BJ64" s="119" t="str">
        <f t="shared" si="36"/>
        <v/>
      </c>
      <c r="BK64" s="119" t="str">
        <f t="shared" si="36"/>
        <v/>
      </c>
      <c r="BL64" s="119" t="str">
        <f t="shared" si="36"/>
        <v/>
      </c>
      <c r="BM64" s="119" t="str">
        <f t="shared" si="36"/>
        <v/>
      </c>
      <c r="BN64" s="119" t="str">
        <f t="shared" si="36"/>
        <v/>
      </c>
      <c r="BO64" s="119" t="str">
        <f t="shared" si="36"/>
        <v/>
      </c>
      <c r="BP64" s="119" t="str">
        <f t="shared" si="36"/>
        <v/>
      </c>
      <c r="BQ64" s="119" t="str">
        <f t="shared" ref="BQ64:BZ64" si="37">IFERROR(BQ49*$C49/SUMPRODUCT(BQ$46:BQ$53,$C$46:$C$53),"")</f>
        <v/>
      </c>
      <c r="BR64" s="119" t="str">
        <f t="shared" si="37"/>
        <v/>
      </c>
      <c r="BS64" s="119" t="str">
        <f t="shared" si="37"/>
        <v/>
      </c>
      <c r="BT64" s="119" t="str">
        <f t="shared" si="37"/>
        <v/>
      </c>
      <c r="BU64" s="119" t="str">
        <f t="shared" si="37"/>
        <v/>
      </c>
      <c r="BV64" s="119" t="str">
        <f t="shared" si="37"/>
        <v/>
      </c>
      <c r="BW64" s="119" t="str">
        <f t="shared" si="37"/>
        <v/>
      </c>
      <c r="BX64" s="119" t="str">
        <f t="shared" si="37"/>
        <v/>
      </c>
      <c r="BY64" s="119" t="str">
        <f t="shared" si="37"/>
        <v/>
      </c>
      <c r="BZ64" s="119" t="str">
        <f t="shared" si="37"/>
        <v/>
      </c>
      <c r="CB64" s="50" t="s">
        <v>73</v>
      </c>
      <c r="CC64" s="121" t="str">
        <f t="shared" ref="CC64:CQ64" si="38">IFERROR(CC49*$C49/SUMPRODUCT(CC$46:CC$53,$C$46:$C$53),"")</f>
        <v/>
      </c>
      <c r="CD64" s="121" t="str">
        <f t="shared" si="38"/>
        <v/>
      </c>
      <c r="CE64" s="121" t="str">
        <f t="shared" si="38"/>
        <v/>
      </c>
      <c r="CF64" s="121" t="str">
        <f t="shared" si="38"/>
        <v/>
      </c>
      <c r="CG64" s="121" t="str">
        <f t="shared" si="38"/>
        <v/>
      </c>
      <c r="CH64" s="121" t="str">
        <f t="shared" si="38"/>
        <v/>
      </c>
      <c r="CI64" s="121" t="str">
        <f t="shared" si="38"/>
        <v/>
      </c>
      <c r="CJ64" s="121" t="str">
        <f t="shared" si="38"/>
        <v/>
      </c>
      <c r="CK64" s="121" t="str">
        <f t="shared" si="38"/>
        <v/>
      </c>
      <c r="CL64" s="121" t="str">
        <f t="shared" si="38"/>
        <v/>
      </c>
      <c r="CM64" s="121" t="str">
        <f t="shared" si="38"/>
        <v/>
      </c>
      <c r="CN64" s="121" t="str">
        <f t="shared" si="38"/>
        <v/>
      </c>
      <c r="CO64" s="121" t="str">
        <f t="shared" si="38"/>
        <v/>
      </c>
      <c r="CP64" s="121" t="str">
        <f t="shared" si="38"/>
        <v/>
      </c>
      <c r="CQ64" s="121" t="str">
        <f t="shared" si="38"/>
        <v/>
      </c>
      <c r="CR64" s="121"/>
      <c r="CS64" s="121"/>
      <c r="CT64" s="121"/>
      <c r="CU64" s="121"/>
    </row>
    <row r="65" spans="2:99" x14ac:dyDescent="0.2">
      <c r="B65" s="50" t="s">
        <v>75</v>
      </c>
      <c r="C65" s="78"/>
      <c r="D65" s="119" t="str">
        <f>IFERROR(D51*$C51/SUMPRODUCT(D$46:D$53,$C$46:$C$53),"")</f>
        <v/>
      </c>
      <c r="E65" s="119" t="str">
        <f t="shared" ref="E65:BP65" si="39">IFERROR(E51*$C51/SUMPRODUCT(E$46:E$53,$C$46:$C$53),"")</f>
        <v/>
      </c>
      <c r="F65" s="119" t="str">
        <f t="shared" si="39"/>
        <v/>
      </c>
      <c r="G65" s="119" t="str">
        <f t="shared" si="39"/>
        <v/>
      </c>
      <c r="H65" s="119" t="str">
        <f t="shared" si="39"/>
        <v/>
      </c>
      <c r="I65" s="119" t="str">
        <f t="shared" si="39"/>
        <v/>
      </c>
      <c r="J65" s="119" t="str">
        <f t="shared" si="39"/>
        <v/>
      </c>
      <c r="K65" s="119" t="str">
        <f t="shared" si="39"/>
        <v/>
      </c>
      <c r="L65" s="119" t="str">
        <f t="shared" si="39"/>
        <v/>
      </c>
      <c r="M65" s="119" t="str">
        <f t="shared" si="39"/>
        <v/>
      </c>
      <c r="N65" s="119" t="str">
        <f t="shared" si="39"/>
        <v/>
      </c>
      <c r="O65" s="119" t="str">
        <f t="shared" si="39"/>
        <v/>
      </c>
      <c r="P65" s="119" t="str">
        <f t="shared" si="39"/>
        <v/>
      </c>
      <c r="Q65" s="119" t="str">
        <f t="shared" si="39"/>
        <v/>
      </c>
      <c r="R65" s="119" t="str">
        <f t="shared" si="39"/>
        <v/>
      </c>
      <c r="S65" s="119" t="str">
        <f t="shared" si="39"/>
        <v/>
      </c>
      <c r="T65" s="119" t="str">
        <f t="shared" si="39"/>
        <v/>
      </c>
      <c r="U65" s="119" t="str">
        <f t="shared" si="39"/>
        <v/>
      </c>
      <c r="V65" s="119" t="str">
        <f t="shared" si="39"/>
        <v/>
      </c>
      <c r="W65" s="119" t="str">
        <f t="shared" si="39"/>
        <v/>
      </c>
      <c r="X65" s="119" t="str">
        <f t="shared" si="39"/>
        <v/>
      </c>
      <c r="Y65" s="119" t="str">
        <f t="shared" si="39"/>
        <v/>
      </c>
      <c r="Z65" s="119" t="str">
        <f t="shared" si="39"/>
        <v/>
      </c>
      <c r="AA65" s="119" t="str">
        <f t="shared" si="39"/>
        <v/>
      </c>
      <c r="AB65" s="119" t="str">
        <f t="shared" si="39"/>
        <v/>
      </c>
      <c r="AC65" s="119" t="str">
        <f t="shared" si="39"/>
        <v/>
      </c>
      <c r="AD65" s="119" t="str">
        <f t="shared" si="39"/>
        <v/>
      </c>
      <c r="AE65" s="119" t="str">
        <f t="shared" si="39"/>
        <v/>
      </c>
      <c r="AF65" s="119" t="str">
        <f t="shared" si="39"/>
        <v/>
      </c>
      <c r="AG65" s="119" t="str">
        <f t="shared" si="39"/>
        <v/>
      </c>
      <c r="AH65" s="119" t="str">
        <f t="shared" si="39"/>
        <v/>
      </c>
      <c r="AI65" s="119" t="str">
        <f t="shared" si="39"/>
        <v/>
      </c>
      <c r="AJ65" s="119" t="str">
        <f t="shared" si="39"/>
        <v/>
      </c>
      <c r="AK65" s="119" t="str">
        <f t="shared" si="39"/>
        <v/>
      </c>
      <c r="AL65" s="119" t="str">
        <f t="shared" si="39"/>
        <v/>
      </c>
      <c r="AM65" s="119" t="str">
        <f t="shared" si="39"/>
        <v/>
      </c>
      <c r="AN65" s="119" t="str">
        <f t="shared" si="39"/>
        <v/>
      </c>
      <c r="AO65" s="119" t="str">
        <f t="shared" si="39"/>
        <v/>
      </c>
      <c r="AP65" s="119" t="str">
        <f t="shared" si="39"/>
        <v/>
      </c>
      <c r="AQ65" s="119" t="str">
        <f t="shared" si="39"/>
        <v/>
      </c>
      <c r="AR65" s="119" t="str">
        <f t="shared" si="39"/>
        <v/>
      </c>
      <c r="AS65" s="119" t="str">
        <f t="shared" si="39"/>
        <v/>
      </c>
      <c r="AT65" s="119" t="str">
        <f t="shared" si="39"/>
        <v/>
      </c>
      <c r="AU65" s="119" t="str">
        <f t="shared" si="39"/>
        <v/>
      </c>
      <c r="AV65" s="119" t="str">
        <f t="shared" si="39"/>
        <v/>
      </c>
      <c r="AW65" s="119" t="str">
        <f t="shared" si="39"/>
        <v/>
      </c>
      <c r="AX65" s="119" t="str">
        <f t="shared" si="39"/>
        <v/>
      </c>
      <c r="AY65" s="119" t="str">
        <f t="shared" si="39"/>
        <v/>
      </c>
      <c r="AZ65" s="119" t="str">
        <f t="shared" si="39"/>
        <v/>
      </c>
      <c r="BA65" s="119" t="str">
        <f t="shared" si="39"/>
        <v/>
      </c>
      <c r="BB65" s="119" t="str">
        <f t="shared" si="39"/>
        <v/>
      </c>
      <c r="BC65" s="119" t="str">
        <f t="shared" si="39"/>
        <v/>
      </c>
      <c r="BD65" s="119" t="str">
        <f t="shared" si="39"/>
        <v/>
      </c>
      <c r="BE65" s="119" t="str">
        <f t="shared" si="39"/>
        <v/>
      </c>
      <c r="BF65" s="119" t="str">
        <f t="shared" si="39"/>
        <v/>
      </c>
      <c r="BG65" s="119" t="str">
        <f t="shared" si="39"/>
        <v/>
      </c>
      <c r="BH65" s="119" t="str">
        <f t="shared" si="39"/>
        <v/>
      </c>
      <c r="BI65" s="119" t="str">
        <f t="shared" si="39"/>
        <v/>
      </c>
      <c r="BJ65" s="119" t="str">
        <f t="shared" si="39"/>
        <v/>
      </c>
      <c r="BK65" s="119" t="str">
        <f t="shared" si="39"/>
        <v/>
      </c>
      <c r="BL65" s="119" t="str">
        <f t="shared" si="39"/>
        <v/>
      </c>
      <c r="BM65" s="119" t="str">
        <f t="shared" si="39"/>
        <v/>
      </c>
      <c r="BN65" s="119" t="str">
        <f t="shared" si="39"/>
        <v/>
      </c>
      <c r="BO65" s="119" t="str">
        <f t="shared" si="39"/>
        <v/>
      </c>
      <c r="BP65" s="119" t="str">
        <f t="shared" si="39"/>
        <v/>
      </c>
      <c r="BQ65" s="119" t="str">
        <f t="shared" ref="BQ65:BZ65" si="40">IFERROR(BQ51*$C51/SUMPRODUCT(BQ$46:BQ$53,$C$46:$C$53),"")</f>
        <v/>
      </c>
      <c r="BR65" s="119" t="str">
        <f t="shared" si="40"/>
        <v/>
      </c>
      <c r="BS65" s="119" t="str">
        <f t="shared" si="40"/>
        <v/>
      </c>
      <c r="BT65" s="119" t="str">
        <f t="shared" si="40"/>
        <v/>
      </c>
      <c r="BU65" s="119" t="str">
        <f t="shared" si="40"/>
        <v/>
      </c>
      <c r="BV65" s="119" t="str">
        <f t="shared" si="40"/>
        <v/>
      </c>
      <c r="BW65" s="119" t="str">
        <f t="shared" si="40"/>
        <v/>
      </c>
      <c r="BX65" s="119" t="str">
        <f t="shared" si="40"/>
        <v/>
      </c>
      <c r="BY65" s="119" t="str">
        <f t="shared" si="40"/>
        <v/>
      </c>
      <c r="BZ65" s="119" t="str">
        <f t="shared" si="40"/>
        <v/>
      </c>
      <c r="CB65" s="50" t="s">
        <v>75</v>
      </c>
      <c r="CC65" s="121" t="str">
        <f t="shared" ref="CC65:CQ65" si="41">IFERROR(CC51*$C51/SUMPRODUCT(CC$46:CC$53,$C$46:$C$53),"")</f>
        <v/>
      </c>
      <c r="CD65" s="121" t="str">
        <f t="shared" si="41"/>
        <v/>
      </c>
      <c r="CE65" s="121" t="str">
        <f t="shared" si="41"/>
        <v/>
      </c>
      <c r="CF65" s="121" t="str">
        <f t="shared" si="41"/>
        <v/>
      </c>
      <c r="CG65" s="121" t="str">
        <f t="shared" si="41"/>
        <v/>
      </c>
      <c r="CH65" s="121" t="str">
        <f t="shared" si="41"/>
        <v/>
      </c>
      <c r="CI65" s="121" t="str">
        <f t="shared" si="41"/>
        <v/>
      </c>
      <c r="CJ65" s="121" t="str">
        <f t="shared" si="41"/>
        <v/>
      </c>
      <c r="CK65" s="121" t="str">
        <f t="shared" si="41"/>
        <v/>
      </c>
      <c r="CL65" s="121" t="str">
        <f t="shared" si="41"/>
        <v/>
      </c>
      <c r="CM65" s="121" t="str">
        <f t="shared" si="41"/>
        <v/>
      </c>
      <c r="CN65" s="121" t="str">
        <f t="shared" si="41"/>
        <v/>
      </c>
      <c r="CO65" s="121" t="str">
        <f t="shared" si="41"/>
        <v/>
      </c>
      <c r="CP65" s="121" t="str">
        <f t="shared" si="41"/>
        <v/>
      </c>
      <c r="CQ65" s="121" t="str">
        <f t="shared" si="41"/>
        <v/>
      </c>
      <c r="CR65" s="121"/>
      <c r="CS65" s="121"/>
      <c r="CT65" s="121"/>
      <c r="CU65" s="121"/>
    </row>
    <row r="66" spans="2:99" x14ac:dyDescent="0.2">
      <c r="C66" s="78"/>
      <c r="CC66" s="70"/>
      <c r="CD66" s="70"/>
      <c r="CE66" s="70"/>
      <c r="CF66" s="70"/>
      <c r="CG66" s="70"/>
      <c r="CH66" s="70"/>
      <c r="CI66" s="70"/>
      <c r="CJ66" s="70"/>
      <c r="CK66" s="70"/>
      <c r="CL66" s="70"/>
      <c r="CM66" s="70"/>
      <c r="CN66" s="70"/>
      <c r="CO66" s="70"/>
      <c r="CP66" s="70"/>
      <c r="CQ66" s="70"/>
      <c r="CR66" s="70"/>
      <c r="CS66" s="70"/>
      <c r="CT66" s="70"/>
      <c r="CU66" s="70"/>
    </row>
    <row r="67" spans="2:99" x14ac:dyDescent="0.2">
      <c r="C67" s="7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67"/>
  <sheetViews>
    <sheetView zoomScale="70" zoomScaleNormal="70" workbookViewId="0">
      <pane xSplit="3" ySplit="2" topLeftCell="G3" activePane="bottomRight" state="frozen"/>
      <selection pane="topRight" activeCell="D1" sqref="D1"/>
      <selection pane="bottomLeft" activeCell="A3" sqref="A3"/>
      <selection pane="bottomRight" activeCell="AA64" sqref="AA64"/>
    </sheetView>
  </sheetViews>
  <sheetFormatPr defaultColWidth="9" defaultRowHeight="12.75" x14ac:dyDescent="0.2"/>
  <cols>
    <col min="1" max="1" width="9" style="51"/>
    <col min="2" max="2" width="23.125" style="52" bestFit="1" customWidth="1"/>
    <col min="3" max="3" width="9.375" style="53" bestFit="1" customWidth="1"/>
    <col min="4" max="4" width="8.625" style="54" bestFit="1" customWidth="1"/>
    <col min="5" max="8" width="10.375" style="54" bestFit="1" customWidth="1"/>
    <col min="9" max="9" width="8.625" style="54" bestFit="1" customWidth="1"/>
    <col min="10" max="13" width="10.375" style="54" bestFit="1" customWidth="1"/>
    <col min="14" max="14" width="8.625" style="54" bestFit="1" customWidth="1"/>
    <col min="15" max="18" width="10.375" style="54" bestFit="1" customWidth="1"/>
    <col min="19" max="19" width="9" style="54"/>
    <col min="20" max="20" width="14.5" style="54" bestFit="1" customWidth="1"/>
    <col min="21" max="22" width="10.875" style="54" bestFit="1" customWidth="1"/>
    <col min="23" max="23" width="10.375" style="54" bestFit="1" customWidth="1"/>
    <col min="24" max="27" width="10" style="54" bestFit="1" customWidth="1"/>
    <col min="28" max="16384" width="9" style="54"/>
  </cols>
  <sheetData>
    <row r="1" spans="1:27" x14ac:dyDescent="0.2">
      <c r="A1" s="51" t="s">
        <v>57</v>
      </c>
    </row>
    <row r="2" spans="1:27" s="56" customFormat="1" ht="15" x14ac:dyDescent="0.25">
      <c r="B2" s="62" t="s">
        <v>52</v>
      </c>
      <c r="C2" s="61"/>
      <c r="D2" s="135" t="s">
        <v>213</v>
      </c>
      <c r="I2" s="135" t="s">
        <v>215</v>
      </c>
      <c r="N2" s="135" t="s">
        <v>216</v>
      </c>
    </row>
    <row r="3" spans="1:27" s="56" customFormat="1" ht="15" x14ac:dyDescent="0.25">
      <c r="B3" s="62" t="s">
        <v>60</v>
      </c>
      <c r="C3" s="61"/>
      <c r="D3" s="56">
        <v>48</v>
      </c>
      <c r="E3" s="56">
        <v>48</v>
      </c>
      <c r="F3" s="56">
        <v>48</v>
      </c>
      <c r="G3" s="56">
        <v>48</v>
      </c>
      <c r="H3" s="56">
        <v>48</v>
      </c>
      <c r="I3" s="56">
        <v>50</v>
      </c>
      <c r="J3" s="56">
        <v>50</v>
      </c>
      <c r="K3" s="56">
        <v>50</v>
      </c>
      <c r="L3" s="56">
        <v>50</v>
      </c>
      <c r="M3" s="56">
        <v>50</v>
      </c>
      <c r="N3" s="56">
        <v>51</v>
      </c>
      <c r="O3" s="56">
        <v>51</v>
      </c>
      <c r="P3" s="56">
        <v>51</v>
      </c>
      <c r="Q3" s="56">
        <v>51</v>
      </c>
      <c r="R3" s="56">
        <v>51</v>
      </c>
      <c r="U3" s="56">
        <v>48</v>
      </c>
      <c r="V3" s="56">
        <v>51</v>
      </c>
      <c r="W3" s="56">
        <v>50</v>
      </c>
    </row>
    <row r="4" spans="1:27" s="56" customFormat="1" ht="15" x14ac:dyDescent="0.25">
      <c r="B4" s="62" t="s">
        <v>53</v>
      </c>
      <c r="C4" s="61"/>
      <c r="D4" s="56">
        <v>1</v>
      </c>
      <c r="E4" s="56">
        <v>2</v>
      </c>
      <c r="F4" s="56">
        <v>3</v>
      </c>
      <c r="G4" s="56">
        <v>4</v>
      </c>
      <c r="H4" s="56">
        <v>5</v>
      </c>
      <c r="I4" s="56">
        <v>1</v>
      </c>
      <c r="J4" s="56">
        <v>2</v>
      </c>
      <c r="K4" s="56">
        <v>3</v>
      </c>
      <c r="L4" s="56">
        <v>4</v>
      </c>
      <c r="M4" s="56">
        <v>5</v>
      </c>
      <c r="N4" s="56">
        <v>1</v>
      </c>
      <c r="O4" s="56">
        <v>2</v>
      </c>
      <c r="P4" s="56">
        <v>3</v>
      </c>
      <c r="Q4" s="56">
        <v>4</v>
      </c>
      <c r="R4" s="56">
        <v>5</v>
      </c>
    </row>
    <row r="5" spans="1:27" s="56" customFormat="1" ht="15" x14ac:dyDescent="0.25">
      <c r="B5" s="62" t="s">
        <v>86</v>
      </c>
      <c r="C5" s="61"/>
      <c r="D5" s="56">
        <v>1</v>
      </c>
      <c r="E5" s="56">
        <v>1</v>
      </c>
      <c r="F5" s="56">
        <v>1</v>
      </c>
      <c r="G5" s="56">
        <v>1</v>
      </c>
      <c r="H5" s="56">
        <v>1</v>
      </c>
      <c r="I5" s="56">
        <v>1</v>
      </c>
      <c r="J5" s="56">
        <v>1</v>
      </c>
      <c r="K5" s="56">
        <v>1</v>
      </c>
      <c r="L5" s="56">
        <v>1</v>
      </c>
      <c r="M5" s="56">
        <v>1</v>
      </c>
      <c r="N5" s="56">
        <v>1</v>
      </c>
      <c r="O5" s="56">
        <v>1</v>
      </c>
      <c r="P5" s="56">
        <v>1</v>
      </c>
      <c r="Q5" s="56">
        <v>1</v>
      </c>
      <c r="R5" s="56">
        <v>1</v>
      </c>
    </row>
    <row r="6" spans="1:27" s="56" customFormat="1" ht="15" x14ac:dyDescent="0.25">
      <c r="B6" s="62" t="s">
        <v>87</v>
      </c>
      <c r="C6" s="61"/>
      <c r="D6" s="61">
        <f t="shared" ref="D6:R6" si="0">D3*D5</f>
        <v>48</v>
      </c>
      <c r="E6" s="61">
        <f t="shared" si="0"/>
        <v>48</v>
      </c>
      <c r="F6" s="61">
        <f t="shared" si="0"/>
        <v>48</v>
      </c>
      <c r="G6" s="61">
        <f t="shared" si="0"/>
        <v>48</v>
      </c>
      <c r="H6" s="61">
        <f t="shared" si="0"/>
        <v>48</v>
      </c>
      <c r="I6" s="61">
        <f t="shared" si="0"/>
        <v>50</v>
      </c>
      <c r="J6" s="61">
        <f t="shared" si="0"/>
        <v>50</v>
      </c>
      <c r="K6" s="61">
        <f t="shared" si="0"/>
        <v>50</v>
      </c>
      <c r="L6" s="61">
        <f t="shared" si="0"/>
        <v>50</v>
      </c>
      <c r="M6" s="61">
        <f t="shared" si="0"/>
        <v>50</v>
      </c>
      <c r="N6" s="61">
        <f t="shared" si="0"/>
        <v>51</v>
      </c>
      <c r="O6" s="61">
        <f t="shared" si="0"/>
        <v>51</v>
      </c>
      <c r="P6" s="61">
        <f t="shared" si="0"/>
        <v>51</v>
      </c>
      <c r="Q6" s="61">
        <f t="shared" si="0"/>
        <v>51</v>
      </c>
      <c r="R6" s="61">
        <f t="shared" si="0"/>
        <v>51</v>
      </c>
      <c r="T6" s="56" t="s">
        <v>90</v>
      </c>
      <c r="U6" s="56">
        <f>U3</f>
        <v>48</v>
      </c>
      <c r="V6" s="56">
        <f t="shared" ref="V6:W6" si="1">V3</f>
        <v>51</v>
      </c>
      <c r="W6" s="56">
        <f t="shared" si="1"/>
        <v>50</v>
      </c>
    </row>
    <row r="7" spans="1:27" s="56" customFormat="1" ht="15.75" x14ac:dyDescent="0.25">
      <c r="B7" s="117" t="s">
        <v>37</v>
      </c>
      <c r="C7" s="61">
        <v>2</v>
      </c>
      <c r="D7" s="77">
        <f>VLOOKUP(D$3,Conditions!$B:$AI,$C7,FALSE)</f>
        <v>43320</v>
      </c>
      <c r="E7" s="77">
        <f>VLOOKUP(E$3,Conditions!$B:$AI,$C7,FALSE)</f>
        <v>43320</v>
      </c>
      <c r="F7" s="77">
        <f>VLOOKUP(F$3,Conditions!$B:$AI,$C7,FALSE)</f>
        <v>43320</v>
      </c>
      <c r="G7" s="77">
        <f>VLOOKUP(G$3,Conditions!$B:$AI,$C7,FALSE)</f>
        <v>43320</v>
      </c>
      <c r="H7" s="77">
        <f>VLOOKUP(H$3,Conditions!$B:$AI,$C7,FALSE)</f>
        <v>43320</v>
      </c>
      <c r="I7" s="77">
        <f>VLOOKUP(I$3,Conditions!$B:$AI,$C7,FALSE)</f>
        <v>43317</v>
      </c>
      <c r="J7" s="77">
        <f>VLOOKUP(J$3,Conditions!$B:$AI,$C7,FALSE)</f>
        <v>43317</v>
      </c>
      <c r="K7" s="77">
        <f>VLOOKUP(K$3,Conditions!$B:$AI,$C7,FALSE)</f>
        <v>43317</v>
      </c>
      <c r="L7" s="77">
        <f>VLOOKUP(L$3,Conditions!$B:$AI,$C7,FALSE)</f>
        <v>43317</v>
      </c>
      <c r="M7" s="77">
        <f>VLOOKUP(M$3,Conditions!$B:$AI,$C7,FALSE)</f>
        <v>43317</v>
      </c>
      <c r="N7" s="77">
        <f>VLOOKUP(N$3,Conditions!$B:$AI,$C7,FALSE)</f>
        <v>43321</v>
      </c>
      <c r="O7" s="77">
        <f>VLOOKUP(O$3,Conditions!$B:$AI,$C7,FALSE)</f>
        <v>43321</v>
      </c>
      <c r="P7" s="77">
        <f>VLOOKUP(P$3,Conditions!$B:$AI,$C7,FALSE)</f>
        <v>43321</v>
      </c>
      <c r="Q7" s="77">
        <f>VLOOKUP(Q$3,Conditions!$B:$AI,$C7,FALSE)</f>
        <v>43321</v>
      </c>
      <c r="R7" s="77">
        <f>VLOOKUP(R$3,Conditions!$B:$AI,$C7,FALSE)</f>
        <v>43321</v>
      </c>
      <c r="T7" s="56" t="str">
        <f t="shared" ref="T7:T21" si="2">B7</f>
        <v>Date Run</v>
      </c>
      <c r="U7" s="77">
        <f>VLOOKUP(U$6,Conditions!$B:$AI,$C7,FALSE)</f>
        <v>43320</v>
      </c>
      <c r="V7" s="77">
        <f>VLOOKUP(V$6,Conditions!$B:$AI,$C7,FALSE)</f>
        <v>43321</v>
      </c>
      <c r="W7" s="77">
        <f>VLOOKUP(W$6,Conditions!$B:$AI,$C7,FALSE)</f>
        <v>43317</v>
      </c>
      <c r="X7" s="77"/>
      <c r="Y7" s="77"/>
      <c r="Z7" s="77"/>
      <c r="AA7" s="77"/>
    </row>
    <row r="8" spans="1:27" s="56" customFormat="1" ht="15.75" x14ac:dyDescent="0.25">
      <c r="B8" s="117" t="s">
        <v>38</v>
      </c>
      <c r="C8" s="61">
        <v>3</v>
      </c>
      <c r="D8" s="83" t="str">
        <f>VLOOKUP(D$3,Conditions!$B:$AI,$C8,FALSE)</f>
        <v>R50-C-2</v>
      </c>
      <c r="E8" s="83" t="str">
        <f>VLOOKUP(E$3,Conditions!$B:$AI,$C8,FALSE)</f>
        <v>R50-C-2</v>
      </c>
      <c r="F8" s="83" t="str">
        <f>VLOOKUP(F$3,Conditions!$B:$AI,$C8,FALSE)</f>
        <v>R50-C-2</v>
      </c>
      <c r="G8" s="83" t="str">
        <f>VLOOKUP(G$3,Conditions!$B:$AI,$C8,FALSE)</f>
        <v>R50-C-2</v>
      </c>
      <c r="H8" s="83" t="str">
        <f>VLOOKUP(H$3,Conditions!$B:$AI,$C8,FALSE)</f>
        <v>R50-C-2</v>
      </c>
      <c r="I8" s="83" t="str">
        <f>VLOOKUP(I$3,Conditions!$B:$AI,$C8,FALSE)</f>
        <v>R50-C-4</v>
      </c>
      <c r="J8" s="83" t="str">
        <f>VLOOKUP(J$3,Conditions!$B:$AI,$C8,FALSE)</f>
        <v>R50-C-4</v>
      </c>
      <c r="K8" s="83" t="str">
        <f>VLOOKUP(K$3,Conditions!$B:$AI,$C8,FALSE)</f>
        <v>R50-C-4</v>
      </c>
      <c r="L8" s="83" t="str">
        <f>VLOOKUP(L$3,Conditions!$B:$AI,$C8,FALSE)</f>
        <v>R50-C-4</v>
      </c>
      <c r="M8" s="83" t="str">
        <f>VLOOKUP(M$3,Conditions!$B:$AI,$C8,FALSE)</f>
        <v>R50-C-4</v>
      </c>
      <c r="N8" s="83" t="str">
        <f>VLOOKUP(N$3,Conditions!$B:$AI,$C8,FALSE)</f>
        <v>R50-C-5</v>
      </c>
      <c r="O8" s="83" t="str">
        <f>VLOOKUP(O$3,Conditions!$B:$AI,$C8,FALSE)</f>
        <v>R50-C-5</v>
      </c>
      <c r="P8" s="83" t="str">
        <f>VLOOKUP(P$3,Conditions!$B:$AI,$C8,FALSE)</f>
        <v>R50-C-5</v>
      </c>
      <c r="Q8" s="83" t="str">
        <f>VLOOKUP(Q$3,Conditions!$B:$AI,$C8,FALSE)</f>
        <v>R50-C-5</v>
      </c>
      <c r="R8" s="83" t="str">
        <f>VLOOKUP(R$3,Conditions!$B:$AI,$C8,FALSE)</f>
        <v>R50-C-5</v>
      </c>
      <c r="T8" s="56" t="str">
        <f t="shared" si="2"/>
        <v>Run Name</v>
      </c>
      <c r="U8" s="83" t="str">
        <f>VLOOKUP(U$6,Conditions!$B:$AI,$C8,FALSE)</f>
        <v>R50-C-2</v>
      </c>
      <c r="V8" s="83" t="str">
        <f>VLOOKUP(V$6,Conditions!$B:$AI,$C8,FALSE)</f>
        <v>R50-C-5</v>
      </c>
      <c r="W8" s="83" t="str">
        <f>VLOOKUP(W$6,Conditions!$B:$AI,$C8,FALSE)</f>
        <v>R50-C-4</v>
      </c>
      <c r="X8" s="83"/>
      <c r="Y8" s="83"/>
      <c r="Z8" s="83"/>
      <c r="AA8" s="83"/>
    </row>
    <row r="9" spans="1:27" s="56" customFormat="1" ht="15.75" x14ac:dyDescent="0.25">
      <c r="B9" s="117" t="s">
        <v>42</v>
      </c>
      <c r="C9" s="61">
        <v>4</v>
      </c>
      <c r="D9" s="83">
        <f>VLOOKUP(D$3,Conditions!$B:$AI,$C9,FALSE)</f>
        <v>4.5</v>
      </c>
      <c r="E9" s="83">
        <f>VLOOKUP(E$3,Conditions!$B:$AI,$C9,FALSE)</f>
        <v>4.5</v>
      </c>
      <c r="F9" s="83">
        <f>VLOOKUP(F$3,Conditions!$B:$AI,$C9,FALSE)</f>
        <v>4.5</v>
      </c>
      <c r="G9" s="83">
        <f>VLOOKUP(G$3,Conditions!$B:$AI,$C9,FALSE)</f>
        <v>4.5</v>
      </c>
      <c r="H9" s="83">
        <f>VLOOKUP(H$3,Conditions!$B:$AI,$C9,FALSE)</f>
        <v>4.5</v>
      </c>
      <c r="I9" s="83">
        <f>VLOOKUP(I$3,Conditions!$B:$AI,$C9,FALSE)</f>
        <v>30</v>
      </c>
      <c r="J9" s="83">
        <f>VLOOKUP(J$3,Conditions!$B:$AI,$C9,FALSE)</f>
        <v>30</v>
      </c>
      <c r="K9" s="83">
        <f>VLOOKUP(K$3,Conditions!$B:$AI,$C9,FALSE)</f>
        <v>30</v>
      </c>
      <c r="L9" s="83">
        <f>VLOOKUP(L$3,Conditions!$B:$AI,$C9,FALSE)</f>
        <v>30</v>
      </c>
      <c r="M9" s="83">
        <f>VLOOKUP(M$3,Conditions!$B:$AI,$C9,FALSE)</f>
        <v>30</v>
      </c>
      <c r="N9" s="83">
        <f>VLOOKUP(N$3,Conditions!$B:$AI,$C9,FALSE)</f>
        <v>12</v>
      </c>
      <c r="O9" s="83">
        <f>VLOOKUP(O$3,Conditions!$B:$AI,$C9,FALSE)</f>
        <v>12</v>
      </c>
      <c r="P9" s="83">
        <f>VLOOKUP(P$3,Conditions!$B:$AI,$C9,FALSE)</f>
        <v>12</v>
      </c>
      <c r="Q9" s="83">
        <f>VLOOKUP(Q$3,Conditions!$B:$AI,$C9,FALSE)</f>
        <v>12</v>
      </c>
      <c r="R9" s="83">
        <f>VLOOKUP(R$3,Conditions!$B:$AI,$C9,FALSE)</f>
        <v>12</v>
      </c>
      <c r="T9" s="56" t="str">
        <f t="shared" si="2"/>
        <v>Run Time</v>
      </c>
      <c r="U9" s="83">
        <f>VLOOKUP(U$6,Conditions!$B:$AI,$C9,FALSE)</f>
        <v>4.5</v>
      </c>
      <c r="V9" s="83">
        <f>VLOOKUP(V$6,Conditions!$B:$AI,$C9,FALSE)</f>
        <v>12</v>
      </c>
      <c r="W9" s="83">
        <f>VLOOKUP(W$6,Conditions!$B:$AI,$C9,FALSE)</f>
        <v>30</v>
      </c>
      <c r="X9" s="83"/>
      <c r="Y9" s="83"/>
      <c r="Z9" s="83"/>
      <c r="AA9" s="83"/>
    </row>
    <row r="10" spans="1:27" s="56" customFormat="1" ht="15.75" x14ac:dyDescent="0.25">
      <c r="B10" s="117" t="s">
        <v>44</v>
      </c>
      <c r="C10" s="61">
        <v>5</v>
      </c>
      <c r="D10" s="83">
        <f>VLOOKUP(D$3,Conditions!$B:$AI,$C10,FALSE)</f>
        <v>50</v>
      </c>
      <c r="E10" s="83">
        <f>VLOOKUP(E$3,Conditions!$B:$AI,$C10,FALSE)</f>
        <v>50</v>
      </c>
      <c r="F10" s="83">
        <f>VLOOKUP(F$3,Conditions!$B:$AI,$C10,FALSE)</f>
        <v>50</v>
      </c>
      <c r="G10" s="83">
        <f>VLOOKUP(G$3,Conditions!$B:$AI,$C10,FALSE)</f>
        <v>50</v>
      </c>
      <c r="H10" s="83">
        <f>VLOOKUP(H$3,Conditions!$B:$AI,$C10,FALSE)</f>
        <v>50</v>
      </c>
      <c r="I10" s="83">
        <f>VLOOKUP(I$3,Conditions!$B:$AI,$C10,FALSE)</f>
        <v>50</v>
      </c>
      <c r="J10" s="83">
        <f>VLOOKUP(J$3,Conditions!$B:$AI,$C10,FALSE)</f>
        <v>50</v>
      </c>
      <c r="K10" s="83">
        <f>VLOOKUP(K$3,Conditions!$B:$AI,$C10,FALSE)</f>
        <v>50</v>
      </c>
      <c r="L10" s="83">
        <f>VLOOKUP(L$3,Conditions!$B:$AI,$C10,FALSE)</f>
        <v>50</v>
      </c>
      <c r="M10" s="83">
        <f>VLOOKUP(M$3,Conditions!$B:$AI,$C10,FALSE)</f>
        <v>50</v>
      </c>
      <c r="N10" s="83">
        <f>VLOOKUP(N$3,Conditions!$B:$AI,$C10,FALSE)</f>
        <v>50</v>
      </c>
      <c r="O10" s="83">
        <f>VLOOKUP(O$3,Conditions!$B:$AI,$C10,FALSE)</f>
        <v>50</v>
      </c>
      <c r="P10" s="83">
        <f>VLOOKUP(P$3,Conditions!$B:$AI,$C10,FALSE)</f>
        <v>50</v>
      </c>
      <c r="Q10" s="83">
        <f>VLOOKUP(Q$3,Conditions!$B:$AI,$C10,FALSE)</f>
        <v>50</v>
      </c>
      <c r="R10" s="83">
        <f>VLOOKUP(R$3,Conditions!$B:$AI,$C10,FALSE)</f>
        <v>50</v>
      </c>
      <c r="T10" s="56" t="str">
        <f t="shared" si="2"/>
        <v>Reactor Size</v>
      </c>
      <c r="U10" s="83">
        <f>VLOOKUP(U$6,Conditions!$B:$AI,$C10,FALSE)</f>
        <v>50</v>
      </c>
      <c r="V10" s="83">
        <f>VLOOKUP(V$6,Conditions!$B:$AI,$C10,FALSE)</f>
        <v>50</v>
      </c>
      <c r="W10" s="83">
        <f>VLOOKUP(W$6,Conditions!$B:$AI,$C10,FALSE)</f>
        <v>50</v>
      </c>
      <c r="X10" s="83"/>
      <c r="Y10" s="83"/>
      <c r="Z10" s="83"/>
      <c r="AA10" s="83"/>
    </row>
    <row r="11" spans="1:27" s="56" customFormat="1" ht="15.75" x14ac:dyDescent="0.25">
      <c r="B11" s="117" t="s">
        <v>47</v>
      </c>
      <c r="C11" s="61">
        <v>6</v>
      </c>
      <c r="D11" s="83">
        <f>VLOOKUP(D$3,Conditions!$B:$AI,$C11,FALSE)</f>
        <v>200</v>
      </c>
      <c r="E11" s="83">
        <f>VLOOKUP(E$3,Conditions!$B:$AI,$C11,FALSE)</f>
        <v>200</v>
      </c>
      <c r="F11" s="83">
        <f>VLOOKUP(F$3,Conditions!$B:$AI,$C11,FALSE)</f>
        <v>200</v>
      </c>
      <c r="G11" s="83">
        <f>VLOOKUP(G$3,Conditions!$B:$AI,$C11,FALSE)</f>
        <v>200</v>
      </c>
      <c r="H11" s="83">
        <f>VLOOKUP(H$3,Conditions!$B:$AI,$C11,FALSE)</f>
        <v>200</v>
      </c>
      <c r="I11" s="83">
        <f>VLOOKUP(I$3,Conditions!$B:$AI,$C11,FALSE)</f>
        <v>200</v>
      </c>
      <c r="J11" s="83">
        <f>VLOOKUP(J$3,Conditions!$B:$AI,$C11,FALSE)</f>
        <v>200</v>
      </c>
      <c r="K11" s="83">
        <f>VLOOKUP(K$3,Conditions!$B:$AI,$C11,FALSE)</f>
        <v>200</v>
      </c>
      <c r="L11" s="83">
        <f>VLOOKUP(L$3,Conditions!$B:$AI,$C11,FALSE)</f>
        <v>200</v>
      </c>
      <c r="M11" s="83">
        <f>VLOOKUP(M$3,Conditions!$B:$AI,$C11,FALSE)</f>
        <v>200</v>
      </c>
      <c r="N11" s="83">
        <f>VLOOKUP(N$3,Conditions!$B:$AI,$C11,FALSE)</f>
        <v>200</v>
      </c>
      <c r="O11" s="83">
        <f>VLOOKUP(O$3,Conditions!$B:$AI,$C11,FALSE)</f>
        <v>200</v>
      </c>
      <c r="P11" s="83">
        <f>VLOOKUP(P$3,Conditions!$B:$AI,$C11,FALSE)</f>
        <v>200</v>
      </c>
      <c r="Q11" s="83">
        <f>VLOOKUP(Q$3,Conditions!$B:$AI,$C11,FALSE)</f>
        <v>200</v>
      </c>
      <c r="R11" s="83">
        <f>VLOOKUP(R$3,Conditions!$B:$AI,$C11,FALSE)</f>
        <v>200</v>
      </c>
      <c r="T11" s="56" t="str">
        <f t="shared" si="2"/>
        <v>Temp</v>
      </c>
      <c r="U11" s="83">
        <f>VLOOKUP(U$6,Conditions!$B:$AI,$C11,FALSE)</f>
        <v>200</v>
      </c>
      <c r="V11" s="83">
        <f>VLOOKUP(V$6,Conditions!$B:$AI,$C11,FALSE)</f>
        <v>200</v>
      </c>
      <c r="W11" s="83">
        <f>VLOOKUP(W$6,Conditions!$B:$AI,$C11,FALSE)</f>
        <v>200</v>
      </c>
      <c r="X11" s="83"/>
      <c r="Y11" s="83"/>
      <c r="Z11" s="83"/>
      <c r="AA11" s="83"/>
    </row>
    <row r="12" spans="1:27" s="56" customFormat="1" ht="15.75" x14ac:dyDescent="0.25">
      <c r="B12" s="117" t="s">
        <v>82</v>
      </c>
      <c r="C12" s="61">
        <v>7</v>
      </c>
      <c r="D12" s="83">
        <f>VLOOKUP(D$3,Conditions!$B:$AI,$C12,FALSE)</f>
        <v>40</v>
      </c>
      <c r="E12" s="83">
        <f>VLOOKUP(E$3,Conditions!$B:$AI,$C12,FALSE)</f>
        <v>40</v>
      </c>
      <c r="F12" s="83">
        <f>VLOOKUP(F$3,Conditions!$B:$AI,$C12,FALSE)</f>
        <v>40</v>
      </c>
      <c r="G12" s="83">
        <f>VLOOKUP(G$3,Conditions!$B:$AI,$C12,FALSE)</f>
        <v>40</v>
      </c>
      <c r="H12" s="83">
        <f>VLOOKUP(H$3,Conditions!$B:$AI,$C12,FALSE)</f>
        <v>40</v>
      </c>
      <c r="I12" s="83">
        <f>VLOOKUP(I$3,Conditions!$B:$AI,$C12,FALSE)</f>
        <v>40</v>
      </c>
      <c r="J12" s="83">
        <f>VLOOKUP(J$3,Conditions!$B:$AI,$C12,FALSE)</f>
        <v>40</v>
      </c>
      <c r="K12" s="83">
        <f>VLOOKUP(K$3,Conditions!$B:$AI,$C12,FALSE)</f>
        <v>40</v>
      </c>
      <c r="L12" s="83">
        <f>VLOOKUP(L$3,Conditions!$B:$AI,$C12,FALSE)</f>
        <v>40</v>
      </c>
      <c r="M12" s="83">
        <f>VLOOKUP(M$3,Conditions!$B:$AI,$C12,FALSE)</f>
        <v>40</v>
      </c>
      <c r="N12" s="83">
        <f>VLOOKUP(N$3,Conditions!$B:$AI,$C12,FALSE)</f>
        <v>40</v>
      </c>
      <c r="O12" s="83">
        <f>VLOOKUP(O$3,Conditions!$B:$AI,$C12,FALSE)</f>
        <v>40</v>
      </c>
      <c r="P12" s="83">
        <f>VLOOKUP(P$3,Conditions!$B:$AI,$C12,FALSE)</f>
        <v>40</v>
      </c>
      <c r="Q12" s="83">
        <f>VLOOKUP(Q$3,Conditions!$B:$AI,$C12,FALSE)</f>
        <v>40</v>
      </c>
      <c r="R12" s="83">
        <f>VLOOKUP(R$3,Conditions!$B:$AI,$C12,FALSE)</f>
        <v>40</v>
      </c>
      <c r="T12" s="56" t="str">
        <f t="shared" si="2"/>
        <v>Pressure (H2)</v>
      </c>
      <c r="U12" s="83">
        <f>VLOOKUP(U$6,Conditions!$B:$AI,$C12,FALSE)</f>
        <v>40</v>
      </c>
      <c r="V12" s="83">
        <f>VLOOKUP(V$6,Conditions!$B:$AI,$C12,FALSE)</f>
        <v>40</v>
      </c>
      <c r="W12" s="83">
        <f>VLOOKUP(W$6,Conditions!$B:$AI,$C12,FALSE)</f>
        <v>40</v>
      </c>
      <c r="X12" s="83"/>
      <c r="Y12" s="83"/>
      <c r="Z12" s="83"/>
      <c r="AA12" s="83"/>
    </row>
    <row r="13" spans="1:27" s="56" customFormat="1" ht="15.75" x14ac:dyDescent="0.25">
      <c r="B13" s="117" t="s">
        <v>81</v>
      </c>
      <c r="C13" s="61">
        <v>8</v>
      </c>
      <c r="D13" s="83" t="str">
        <f>VLOOKUP(D$3,Conditions!$B:$AI,$C13,FALSE)</f>
        <v>Ethanol</v>
      </c>
      <c r="E13" s="83" t="str">
        <f>VLOOKUP(E$3,Conditions!$B:$AI,$C13,FALSE)</f>
        <v>Ethanol</v>
      </c>
      <c r="F13" s="83" t="str">
        <f>VLOOKUP(F$3,Conditions!$B:$AI,$C13,FALSE)</f>
        <v>Ethanol</v>
      </c>
      <c r="G13" s="83" t="str">
        <f>VLOOKUP(G$3,Conditions!$B:$AI,$C13,FALSE)</f>
        <v>Ethanol</v>
      </c>
      <c r="H13" s="83" t="str">
        <f>VLOOKUP(H$3,Conditions!$B:$AI,$C13,FALSE)</f>
        <v>Ethanol</v>
      </c>
      <c r="I13" s="83" t="str">
        <f>VLOOKUP(I$3,Conditions!$B:$AI,$C13,FALSE)</f>
        <v>Ethanol</v>
      </c>
      <c r="J13" s="83" t="str">
        <f>VLOOKUP(J$3,Conditions!$B:$AI,$C13,FALSE)</f>
        <v>Ethanol</v>
      </c>
      <c r="K13" s="83" t="str">
        <f>VLOOKUP(K$3,Conditions!$B:$AI,$C13,FALSE)</f>
        <v>Ethanol</v>
      </c>
      <c r="L13" s="83" t="str">
        <f>VLOOKUP(L$3,Conditions!$B:$AI,$C13,FALSE)</f>
        <v>Ethanol</v>
      </c>
      <c r="M13" s="83" t="str">
        <f>VLOOKUP(M$3,Conditions!$B:$AI,$C13,FALSE)</f>
        <v>Ethanol</v>
      </c>
      <c r="N13" s="83" t="str">
        <f>VLOOKUP(N$3,Conditions!$B:$AI,$C13,FALSE)</f>
        <v>Ethanol</v>
      </c>
      <c r="O13" s="83" t="str">
        <f>VLOOKUP(O$3,Conditions!$B:$AI,$C13,FALSE)</f>
        <v>Ethanol</v>
      </c>
      <c r="P13" s="83" t="str">
        <f>VLOOKUP(P$3,Conditions!$B:$AI,$C13,FALSE)</f>
        <v>Ethanol</v>
      </c>
      <c r="Q13" s="83" t="str">
        <f>VLOOKUP(Q$3,Conditions!$B:$AI,$C13,FALSE)</f>
        <v>Ethanol</v>
      </c>
      <c r="R13" s="83" t="str">
        <f>VLOOKUP(R$3,Conditions!$B:$AI,$C13,FALSE)</f>
        <v>Ethanol</v>
      </c>
      <c r="T13" s="56" t="str">
        <f t="shared" si="2"/>
        <v>Reagent</v>
      </c>
      <c r="U13" s="83" t="str">
        <f>VLOOKUP(U$6,Conditions!$B:$AI,$C13,FALSE)</f>
        <v>Ethanol</v>
      </c>
      <c r="V13" s="83" t="str">
        <f>VLOOKUP(V$6,Conditions!$B:$AI,$C13,FALSE)</f>
        <v>Ethanol</v>
      </c>
      <c r="W13" s="83" t="str">
        <f>VLOOKUP(W$6,Conditions!$B:$AI,$C13,FALSE)</f>
        <v>Ethanol</v>
      </c>
      <c r="X13" s="83"/>
      <c r="Y13" s="83"/>
      <c r="Z13" s="83"/>
      <c r="AA13" s="83"/>
    </row>
    <row r="14" spans="1:27" s="56" customFormat="1" ht="15.75" x14ac:dyDescent="0.25">
      <c r="B14" s="117" t="s">
        <v>0</v>
      </c>
      <c r="C14" s="61">
        <v>9</v>
      </c>
      <c r="D14" s="83">
        <f>VLOOKUP(D$3,Conditions!$B:$AI,$C14,FALSE)</f>
        <v>0.01</v>
      </c>
      <c r="E14" s="83">
        <f>VLOOKUP(E$3,Conditions!$B:$AI,$C14,FALSE)</f>
        <v>0.01</v>
      </c>
      <c r="F14" s="83">
        <f>VLOOKUP(F$3,Conditions!$B:$AI,$C14,FALSE)</f>
        <v>0.01</v>
      </c>
      <c r="G14" s="83">
        <f>VLOOKUP(G$3,Conditions!$B:$AI,$C14,FALSE)</f>
        <v>0.01</v>
      </c>
      <c r="H14" s="83">
        <f>VLOOKUP(H$3,Conditions!$B:$AI,$C14,FALSE)</f>
        <v>0.01</v>
      </c>
      <c r="I14" s="83">
        <f>VLOOKUP(I$3,Conditions!$B:$AI,$C14,FALSE)</f>
        <v>0.01</v>
      </c>
      <c r="J14" s="83">
        <f>VLOOKUP(J$3,Conditions!$B:$AI,$C14,FALSE)</f>
        <v>0.01</v>
      </c>
      <c r="K14" s="83">
        <f>VLOOKUP(K$3,Conditions!$B:$AI,$C14,FALSE)</f>
        <v>0.01</v>
      </c>
      <c r="L14" s="83">
        <f>VLOOKUP(L$3,Conditions!$B:$AI,$C14,FALSE)</f>
        <v>0.01</v>
      </c>
      <c r="M14" s="83">
        <f>VLOOKUP(M$3,Conditions!$B:$AI,$C14,FALSE)</f>
        <v>0.01</v>
      </c>
      <c r="N14" s="83">
        <f>VLOOKUP(N$3,Conditions!$B:$AI,$C14,FALSE)</f>
        <v>0.01</v>
      </c>
      <c r="O14" s="83">
        <f>VLOOKUP(O$3,Conditions!$B:$AI,$C14,FALSE)</f>
        <v>0.01</v>
      </c>
      <c r="P14" s="83">
        <f>VLOOKUP(P$3,Conditions!$B:$AI,$C14,FALSE)</f>
        <v>0.01</v>
      </c>
      <c r="Q14" s="83">
        <f>VLOOKUP(Q$3,Conditions!$B:$AI,$C14,FALSE)</f>
        <v>0.01</v>
      </c>
      <c r="R14" s="83">
        <f>VLOOKUP(R$3,Conditions!$B:$AI,$C14,FALSE)</f>
        <v>0.01</v>
      </c>
      <c r="T14" s="56" t="str">
        <f t="shared" si="2"/>
        <v>Wt %</v>
      </c>
      <c r="U14" s="83">
        <f>VLOOKUP(U$6,Conditions!$B:$AI,$C14,FALSE)</f>
        <v>0.01</v>
      </c>
      <c r="V14" s="83">
        <f>VLOOKUP(V$6,Conditions!$B:$AI,$C14,FALSE)</f>
        <v>0.01</v>
      </c>
      <c r="W14" s="83">
        <f>VLOOKUP(W$6,Conditions!$B:$AI,$C14,FALSE)</f>
        <v>0.01</v>
      </c>
      <c r="X14" s="83"/>
      <c r="Y14" s="83"/>
      <c r="Z14" s="83"/>
      <c r="AA14" s="83"/>
    </row>
    <row r="15" spans="1:27" s="56" customFormat="1" ht="15.75" x14ac:dyDescent="0.25">
      <c r="B15" s="117" t="s">
        <v>39</v>
      </c>
      <c r="C15" s="61">
        <v>10</v>
      </c>
      <c r="D15" s="83" t="str">
        <f>VLOOKUP(D$3,Conditions!$B:$AI,$C15,FALSE)</f>
        <v>Water</v>
      </c>
      <c r="E15" s="83" t="str">
        <f>VLOOKUP(E$3,Conditions!$B:$AI,$C15,FALSE)</f>
        <v>Water</v>
      </c>
      <c r="F15" s="83" t="str">
        <f>VLOOKUP(F$3,Conditions!$B:$AI,$C15,FALSE)</f>
        <v>Water</v>
      </c>
      <c r="G15" s="83" t="str">
        <f>VLOOKUP(G$3,Conditions!$B:$AI,$C15,FALSE)</f>
        <v>Water</v>
      </c>
      <c r="H15" s="83" t="str">
        <f>VLOOKUP(H$3,Conditions!$B:$AI,$C15,FALSE)</f>
        <v>Water</v>
      </c>
      <c r="I15" s="83" t="str">
        <f>VLOOKUP(I$3,Conditions!$B:$AI,$C15,FALSE)</f>
        <v>Water</v>
      </c>
      <c r="J15" s="83" t="str">
        <f>VLOOKUP(J$3,Conditions!$B:$AI,$C15,FALSE)</f>
        <v>Water</v>
      </c>
      <c r="K15" s="83" t="str">
        <f>VLOOKUP(K$3,Conditions!$B:$AI,$C15,FALSE)</f>
        <v>Water</v>
      </c>
      <c r="L15" s="83" t="str">
        <f>VLOOKUP(L$3,Conditions!$B:$AI,$C15,FALSE)</f>
        <v>Water</v>
      </c>
      <c r="M15" s="83" t="str">
        <f>VLOOKUP(M$3,Conditions!$B:$AI,$C15,FALSE)</f>
        <v>Water</v>
      </c>
      <c r="N15" s="83" t="str">
        <f>VLOOKUP(N$3,Conditions!$B:$AI,$C15,FALSE)</f>
        <v>Water</v>
      </c>
      <c r="O15" s="83" t="str">
        <f>VLOOKUP(O$3,Conditions!$B:$AI,$C15,FALSE)</f>
        <v>Water</v>
      </c>
      <c r="P15" s="83" t="str">
        <f>VLOOKUP(P$3,Conditions!$B:$AI,$C15,FALSE)</f>
        <v>Water</v>
      </c>
      <c r="Q15" s="83" t="str">
        <f>VLOOKUP(Q$3,Conditions!$B:$AI,$C15,FALSE)</f>
        <v>Water</v>
      </c>
      <c r="R15" s="83" t="str">
        <f>VLOOKUP(R$3,Conditions!$B:$AI,$C15,FALSE)</f>
        <v>Water</v>
      </c>
      <c r="T15" s="56" t="str">
        <f t="shared" si="2"/>
        <v>Solvent</v>
      </c>
      <c r="U15" s="83" t="str">
        <f>VLOOKUP(U$6,Conditions!$B:$AI,$C15,FALSE)</f>
        <v>Water</v>
      </c>
      <c r="V15" s="83" t="str">
        <f>VLOOKUP(V$6,Conditions!$B:$AI,$C15,FALSE)</f>
        <v>Water</v>
      </c>
      <c r="W15" s="83" t="str">
        <f>VLOOKUP(W$6,Conditions!$B:$AI,$C15,FALSE)</f>
        <v>Water</v>
      </c>
      <c r="X15" s="83"/>
      <c r="Y15" s="83"/>
      <c r="Z15" s="83"/>
      <c r="AA15" s="83"/>
    </row>
    <row r="16" spans="1:27" s="56" customFormat="1" ht="15.75" x14ac:dyDescent="0.25">
      <c r="B16" s="117" t="s">
        <v>88</v>
      </c>
      <c r="C16" s="61">
        <v>11</v>
      </c>
      <c r="D16" s="83">
        <f>VLOOKUP(D$3,Conditions!$B:$AI,$C16,FALSE)</f>
        <v>178</v>
      </c>
      <c r="E16" s="83">
        <f>VLOOKUP(E$3,Conditions!$B:$AI,$C16,FALSE)</f>
        <v>178</v>
      </c>
      <c r="F16" s="83">
        <f>VLOOKUP(F$3,Conditions!$B:$AI,$C16,FALSE)</f>
        <v>178</v>
      </c>
      <c r="G16" s="83">
        <f>VLOOKUP(G$3,Conditions!$B:$AI,$C16,FALSE)</f>
        <v>178</v>
      </c>
      <c r="H16" s="83">
        <f>VLOOKUP(H$3,Conditions!$B:$AI,$C16,FALSE)</f>
        <v>178</v>
      </c>
      <c r="I16" s="83">
        <f>VLOOKUP(I$3,Conditions!$B:$AI,$C16,FALSE)</f>
        <v>178</v>
      </c>
      <c r="J16" s="83">
        <f>VLOOKUP(J$3,Conditions!$B:$AI,$C16,FALSE)</f>
        <v>178</v>
      </c>
      <c r="K16" s="83">
        <f>VLOOKUP(K$3,Conditions!$B:$AI,$C16,FALSE)</f>
        <v>178</v>
      </c>
      <c r="L16" s="83">
        <f>VLOOKUP(L$3,Conditions!$B:$AI,$C16,FALSE)</f>
        <v>178</v>
      </c>
      <c r="M16" s="83">
        <f>VLOOKUP(M$3,Conditions!$B:$AI,$C16,FALSE)</f>
        <v>178</v>
      </c>
      <c r="N16" s="83">
        <f>VLOOKUP(N$3,Conditions!$B:$AI,$C16,FALSE)</f>
        <v>178</v>
      </c>
      <c r="O16" s="83">
        <f>VLOOKUP(O$3,Conditions!$B:$AI,$C16,FALSE)</f>
        <v>178</v>
      </c>
      <c r="P16" s="83">
        <f>VLOOKUP(P$3,Conditions!$B:$AI,$C16,FALSE)</f>
        <v>178</v>
      </c>
      <c r="Q16" s="83">
        <f>VLOOKUP(Q$3,Conditions!$B:$AI,$C16,FALSE)</f>
        <v>178</v>
      </c>
      <c r="R16" s="83">
        <f>VLOOKUP(R$3,Conditions!$B:$AI,$C16,FALSE)</f>
        <v>178</v>
      </c>
      <c r="T16" s="56" t="str">
        <f t="shared" si="2"/>
        <v>Solution Mass</v>
      </c>
      <c r="U16" s="83">
        <f>VLOOKUP(U$6,Conditions!$B:$AI,$C16,FALSE)</f>
        <v>178</v>
      </c>
      <c r="V16" s="83">
        <f>VLOOKUP(V$6,Conditions!$B:$AI,$C16,FALSE)</f>
        <v>178</v>
      </c>
      <c r="W16" s="83">
        <f>VLOOKUP(W$6,Conditions!$B:$AI,$C16,FALSE)</f>
        <v>178</v>
      </c>
      <c r="X16" s="83"/>
      <c r="Y16" s="83"/>
      <c r="Z16" s="83"/>
      <c r="AA16" s="83"/>
    </row>
    <row r="17" spans="2:27" s="56" customFormat="1" ht="15.75" x14ac:dyDescent="0.25">
      <c r="B17" s="117" t="s">
        <v>89</v>
      </c>
      <c r="C17" s="61">
        <v>12</v>
      </c>
      <c r="D17" s="83">
        <f>VLOOKUP(D$3,Conditions!$B:$AI,$C17,FALSE)</f>
        <v>1</v>
      </c>
      <c r="E17" s="83">
        <f>VLOOKUP(E$3,Conditions!$B:$AI,$C17,FALSE)</f>
        <v>1</v>
      </c>
      <c r="F17" s="83">
        <f>VLOOKUP(F$3,Conditions!$B:$AI,$C17,FALSE)</f>
        <v>1</v>
      </c>
      <c r="G17" s="83">
        <f>VLOOKUP(G$3,Conditions!$B:$AI,$C17,FALSE)</f>
        <v>1</v>
      </c>
      <c r="H17" s="83">
        <f>VLOOKUP(H$3,Conditions!$B:$AI,$C17,FALSE)</f>
        <v>1</v>
      </c>
      <c r="I17" s="83">
        <f>VLOOKUP(I$3,Conditions!$B:$AI,$C17,FALSE)</f>
        <v>1</v>
      </c>
      <c r="J17" s="83">
        <f>VLOOKUP(J$3,Conditions!$B:$AI,$C17,FALSE)</f>
        <v>1</v>
      </c>
      <c r="K17" s="83">
        <f>VLOOKUP(K$3,Conditions!$B:$AI,$C17,FALSE)</f>
        <v>1</v>
      </c>
      <c r="L17" s="83">
        <f>VLOOKUP(L$3,Conditions!$B:$AI,$C17,FALSE)</f>
        <v>1</v>
      </c>
      <c r="M17" s="83">
        <f>VLOOKUP(M$3,Conditions!$B:$AI,$C17,FALSE)</f>
        <v>1</v>
      </c>
      <c r="N17" s="83">
        <f>VLOOKUP(N$3,Conditions!$B:$AI,$C17,FALSE)</f>
        <v>1</v>
      </c>
      <c r="O17" s="83">
        <f>VLOOKUP(O$3,Conditions!$B:$AI,$C17,FALSE)</f>
        <v>1</v>
      </c>
      <c r="P17" s="83">
        <f>VLOOKUP(P$3,Conditions!$B:$AI,$C17,FALSE)</f>
        <v>1</v>
      </c>
      <c r="Q17" s="83">
        <f>VLOOKUP(Q$3,Conditions!$B:$AI,$C17,FALSE)</f>
        <v>1</v>
      </c>
      <c r="R17" s="83">
        <f>VLOOKUP(R$3,Conditions!$B:$AI,$C17,FALSE)</f>
        <v>1</v>
      </c>
      <c r="T17" s="56" t="str">
        <f t="shared" si="2"/>
        <v>Solution Density</v>
      </c>
      <c r="U17" s="83">
        <f>VLOOKUP(U$6,Conditions!$B:$AI,$C17,FALSE)</f>
        <v>1</v>
      </c>
      <c r="V17" s="83">
        <f>VLOOKUP(V$6,Conditions!$B:$AI,$C17,FALSE)</f>
        <v>1</v>
      </c>
      <c r="W17" s="83">
        <f>VLOOKUP(W$6,Conditions!$B:$AI,$C17,FALSE)</f>
        <v>1</v>
      </c>
      <c r="X17" s="83"/>
      <c r="Y17" s="83"/>
      <c r="Z17" s="83"/>
      <c r="AA17" s="83"/>
    </row>
    <row r="18" spans="2:27" s="56" customFormat="1" ht="15.75" x14ac:dyDescent="0.25">
      <c r="B18" s="117" t="s">
        <v>51</v>
      </c>
      <c r="C18" s="61">
        <v>13</v>
      </c>
      <c r="D18" s="83">
        <f>VLOOKUP(D$3,Conditions!$B:$AI,$C18,FALSE)</f>
        <v>0.3</v>
      </c>
      <c r="E18" s="83">
        <f>VLOOKUP(E$3,Conditions!$B:$AI,$C18,FALSE)</f>
        <v>0.3</v>
      </c>
      <c r="F18" s="83">
        <f>VLOOKUP(F$3,Conditions!$B:$AI,$C18,FALSE)</f>
        <v>0.3</v>
      </c>
      <c r="G18" s="83">
        <f>VLOOKUP(G$3,Conditions!$B:$AI,$C18,FALSE)</f>
        <v>0.3</v>
      </c>
      <c r="H18" s="83">
        <f>VLOOKUP(H$3,Conditions!$B:$AI,$C18,FALSE)</f>
        <v>0.3</v>
      </c>
      <c r="I18" s="83">
        <f>VLOOKUP(I$3,Conditions!$B:$AI,$C18,FALSE)</f>
        <v>0.3</v>
      </c>
      <c r="J18" s="83">
        <f>VLOOKUP(J$3,Conditions!$B:$AI,$C18,FALSE)</f>
        <v>0.3</v>
      </c>
      <c r="K18" s="83">
        <f>VLOOKUP(K$3,Conditions!$B:$AI,$C18,FALSE)</f>
        <v>0.3</v>
      </c>
      <c r="L18" s="83">
        <f>VLOOKUP(L$3,Conditions!$B:$AI,$C18,FALSE)</f>
        <v>0.3</v>
      </c>
      <c r="M18" s="83">
        <f>VLOOKUP(M$3,Conditions!$B:$AI,$C18,FALSE)</f>
        <v>0.3</v>
      </c>
      <c r="N18" s="83">
        <f>VLOOKUP(N$3,Conditions!$B:$AI,$C18,FALSE)</f>
        <v>0.3</v>
      </c>
      <c r="O18" s="83">
        <f>VLOOKUP(O$3,Conditions!$B:$AI,$C18,FALSE)</f>
        <v>0.3</v>
      </c>
      <c r="P18" s="83">
        <f>VLOOKUP(P$3,Conditions!$B:$AI,$C18,FALSE)</f>
        <v>0.3</v>
      </c>
      <c r="Q18" s="83">
        <f>VLOOKUP(Q$3,Conditions!$B:$AI,$C18,FALSE)</f>
        <v>0.3</v>
      </c>
      <c r="R18" s="83">
        <f>VLOOKUP(R$3,Conditions!$B:$AI,$C18,FALSE)</f>
        <v>0.3</v>
      </c>
      <c r="T18" s="56" t="str">
        <f t="shared" si="2"/>
        <v>Cat. Mass</v>
      </c>
      <c r="U18" s="83">
        <f>VLOOKUP(U$6,Conditions!$B:$AI,$C18,FALSE)</f>
        <v>0.3</v>
      </c>
      <c r="V18" s="83">
        <f>VLOOKUP(V$6,Conditions!$B:$AI,$C18,FALSE)</f>
        <v>0.3</v>
      </c>
      <c r="W18" s="83">
        <f>VLOOKUP(W$6,Conditions!$B:$AI,$C18,FALSE)</f>
        <v>0.3</v>
      </c>
      <c r="X18" s="83"/>
      <c r="Y18" s="83"/>
      <c r="Z18" s="83"/>
      <c r="AA18" s="83"/>
    </row>
    <row r="19" spans="2:27" s="56" customFormat="1" ht="15.75" x14ac:dyDescent="0.25">
      <c r="B19" s="117" t="s">
        <v>94</v>
      </c>
      <c r="C19" s="61">
        <v>14</v>
      </c>
      <c r="D19" s="83">
        <f>VLOOKUP(D$3,Conditions!$B:$AI,$C19,FALSE)</f>
        <v>16483.400000000001</v>
      </c>
      <c r="E19" s="83">
        <f>VLOOKUP(E$3,Conditions!$B:$AI,$C19,FALSE)</f>
        <v>16483.400000000001</v>
      </c>
      <c r="F19" s="83">
        <f>VLOOKUP(F$3,Conditions!$B:$AI,$C19,FALSE)</f>
        <v>16483.400000000001</v>
      </c>
      <c r="G19" s="83">
        <f>VLOOKUP(G$3,Conditions!$B:$AI,$C19,FALSE)</f>
        <v>16483.400000000001</v>
      </c>
      <c r="H19" s="83">
        <f>VLOOKUP(H$3,Conditions!$B:$AI,$C19,FALSE)</f>
        <v>16483.400000000001</v>
      </c>
      <c r="I19" s="83">
        <f>VLOOKUP(I$3,Conditions!$B:$AI,$C19,FALSE)</f>
        <v>16493.2</v>
      </c>
      <c r="J19" s="83">
        <f>VLOOKUP(J$3,Conditions!$B:$AI,$C19,FALSE)</f>
        <v>16493.2</v>
      </c>
      <c r="K19" s="83">
        <f>VLOOKUP(K$3,Conditions!$B:$AI,$C19,FALSE)</f>
        <v>16493.2</v>
      </c>
      <c r="L19" s="83">
        <f>VLOOKUP(L$3,Conditions!$B:$AI,$C19,FALSE)</f>
        <v>16493.2</v>
      </c>
      <c r="M19" s="83">
        <f>VLOOKUP(M$3,Conditions!$B:$AI,$C19,FALSE)</f>
        <v>16493.2</v>
      </c>
      <c r="N19" s="83">
        <f>VLOOKUP(N$3,Conditions!$B:$AI,$C19,FALSE)</f>
        <v>16481.400000000001</v>
      </c>
      <c r="O19" s="83">
        <f>VLOOKUP(O$3,Conditions!$B:$AI,$C19,FALSE)</f>
        <v>16481.400000000001</v>
      </c>
      <c r="P19" s="83">
        <f>VLOOKUP(P$3,Conditions!$B:$AI,$C19,FALSE)</f>
        <v>16481.400000000001</v>
      </c>
      <c r="Q19" s="83">
        <f>VLOOKUP(Q$3,Conditions!$B:$AI,$C19,FALSE)</f>
        <v>16481.400000000001</v>
      </c>
      <c r="R19" s="83">
        <f>VLOOKUP(R$3,Conditions!$B:$AI,$C19,FALSE)</f>
        <v>16481.400000000001</v>
      </c>
      <c r="T19" s="56" t="str">
        <f t="shared" si="2"/>
        <v>feed mobile_RI</v>
      </c>
      <c r="U19" s="83">
        <f>VLOOKUP(U$6,Conditions!$B:$AI,$C19,FALSE)</f>
        <v>16483.400000000001</v>
      </c>
      <c r="V19" s="83">
        <f>VLOOKUP(V$6,Conditions!$B:$AI,$C19,FALSE)</f>
        <v>16481.400000000001</v>
      </c>
      <c r="W19" s="83">
        <f>VLOOKUP(W$6,Conditions!$B:$AI,$C19,FALSE)</f>
        <v>16493.2</v>
      </c>
      <c r="X19" s="83"/>
      <c r="Y19" s="83"/>
      <c r="Z19" s="83"/>
      <c r="AA19" s="83"/>
    </row>
    <row r="20" spans="2:27" s="56" customFormat="1" ht="15.75" x14ac:dyDescent="0.25">
      <c r="B20" s="117" t="s">
        <v>95</v>
      </c>
      <c r="C20" s="61">
        <v>15</v>
      </c>
      <c r="D20" s="83">
        <f>VLOOKUP(D$3,Conditions!$B:$AI,$C20,FALSE)</f>
        <v>115549.4</v>
      </c>
      <c r="E20" s="83">
        <f>VLOOKUP(E$3,Conditions!$B:$AI,$C20,FALSE)</f>
        <v>115549.4</v>
      </c>
      <c r="F20" s="83">
        <f>VLOOKUP(F$3,Conditions!$B:$AI,$C20,FALSE)</f>
        <v>115549.4</v>
      </c>
      <c r="G20" s="83">
        <f>VLOOKUP(G$3,Conditions!$B:$AI,$C20,FALSE)</f>
        <v>115549.4</v>
      </c>
      <c r="H20" s="83">
        <f>VLOOKUP(H$3,Conditions!$B:$AI,$C20,FALSE)</f>
        <v>115549.4</v>
      </c>
      <c r="I20" s="83">
        <f>VLOOKUP(I$3,Conditions!$B:$AI,$C20,FALSE)</f>
        <v>106822</v>
      </c>
      <c r="J20" s="83">
        <f>VLOOKUP(J$3,Conditions!$B:$AI,$C20,FALSE)</f>
        <v>106822</v>
      </c>
      <c r="K20" s="83">
        <f>VLOOKUP(K$3,Conditions!$B:$AI,$C20,FALSE)</f>
        <v>106822</v>
      </c>
      <c r="L20" s="83">
        <f>VLOOKUP(L$3,Conditions!$B:$AI,$C20,FALSE)</f>
        <v>106822</v>
      </c>
      <c r="M20" s="83">
        <f>VLOOKUP(M$3,Conditions!$B:$AI,$C20,FALSE)</f>
        <v>106822</v>
      </c>
      <c r="N20" s="83">
        <f>VLOOKUP(N$3,Conditions!$B:$AI,$C20,FALSE)</f>
        <v>116154.6</v>
      </c>
      <c r="O20" s="83">
        <f>VLOOKUP(O$3,Conditions!$B:$AI,$C20,FALSE)</f>
        <v>116154.6</v>
      </c>
      <c r="P20" s="83">
        <f>VLOOKUP(P$3,Conditions!$B:$AI,$C20,FALSE)</f>
        <v>116154.6</v>
      </c>
      <c r="Q20" s="83">
        <f>VLOOKUP(Q$3,Conditions!$B:$AI,$C20,FALSE)</f>
        <v>116154.6</v>
      </c>
      <c r="R20" s="83">
        <f>VLOOKUP(R$3,Conditions!$B:$AI,$C20,FALSE)</f>
        <v>116154.6</v>
      </c>
      <c r="T20" s="56" t="str">
        <f t="shared" si="2"/>
        <v>feed glycerol_RI</v>
      </c>
      <c r="U20" s="83">
        <f>VLOOKUP(U$6,Conditions!$B:$AI,$C20,FALSE)</f>
        <v>115549.4</v>
      </c>
      <c r="V20" s="83">
        <f>VLOOKUP(V$6,Conditions!$B:$AI,$C20,FALSE)</f>
        <v>116154.6</v>
      </c>
      <c r="W20" s="83">
        <f>VLOOKUP(W$6,Conditions!$B:$AI,$C20,FALSE)</f>
        <v>106822</v>
      </c>
      <c r="X20" s="83"/>
      <c r="Y20" s="83"/>
      <c r="Z20" s="83"/>
      <c r="AA20" s="83"/>
    </row>
    <row r="21" spans="2:27" s="56" customFormat="1" ht="15.75" x14ac:dyDescent="0.25">
      <c r="B21" s="117" t="s">
        <v>84</v>
      </c>
      <c r="C21" s="61">
        <v>16</v>
      </c>
      <c r="D21" s="83">
        <f>VLOOKUP(D$3,Conditions!$B:$AI,$C21,FALSE)</f>
        <v>35</v>
      </c>
      <c r="E21" s="83">
        <f>VLOOKUP(E$3,Conditions!$B:$AI,$C21,FALSE)</f>
        <v>35</v>
      </c>
      <c r="F21" s="83">
        <f>VLOOKUP(F$3,Conditions!$B:$AI,$C21,FALSE)</f>
        <v>35</v>
      </c>
      <c r="G21" s="83">
        <f>VLOOKUP(G$3,Conditions!$B:$AI,$C21,FALSE)</f>
        <v>35</v>
      </c>
      <c r="H21" s="83">
        <f>VLOOKUP(H$3,Conditions!$B:$AI,$C21,FALSE)</f>
        <v>35</v>
      </c>
      <c r="I21" s="83">
        <f>VLOOKUP(I$3,Conditions!$B:$AI,$C21,FALSE)</f>
        <v>35</v>
      </c>
      <c r="J21" s="83">
        <f>VLOOKUP(J$3,Conditions!$B:$AI,$C21,FALSE)</f>
        <v>35</v>
      </c>
      <c r="K21" s="83">
        <f>VLOOKUP(K$3,Conditions!$B:$AI,$C21,FALSE)</f>
        <v>35</v>
      </c>
      <c r="L21" s="83">
        <f>VLOOKUP(L$3,Conditions!$B:$AI,$C21,FALSE)</f>
        <v>35</v>
      </c>
      <c r="M21" s="83">
        <f>VLOOKUP(M$3,Conditions!$B:$AI,$C21,FALSE)</f>
        <v>35</v>
      </c>
      <c r="N21" s="83">
        <f>VLOOKUP(N$3,Conditions!$B:$AI,$C21,FALSE)</f>
        <v>35</v>
      </c>
      <c r="O21" s="83">
        <f>VLOOKUP(O$3,Conditions!$B:$AI,$C21,FALSE)</f>
        <v>35</v>
      </c>
      <c r="P21" s="83">
        <f>VLOOKUP(P$3,Conditions!$B:$AI,$C21,FALSE)</f>
        <v>35</v>
      </c>
      <c r="Q21" s="83">
        <f>VLOOKUP(Q$3,Conditions!$B:$AI,$C21,FALSE)</f>
        <v>35</v>
      </c>
      <c r="R21" s="83">
        <f>VLOOKUP(R$3,Conditions!$B:$AI,$C21,FALSE)</f>
        <v>35</v>
      </c>
      <c r="T21" s="56" t="str">
        <f t="shared" si="2"/>
        <v>Injection Time</v>
      </c>
      <c r="U21" s="83">
        <f>VLOOKUP(U$6,Conditions!$B:$AI,$C21,FALSE)</f>
        <v>35</v>
      </c>
      <c r="V21" s="83">
        <f>VLOOKUP(V$6,Conditions!$B:$AI,$C21,FALSE)</f>
        <v>35</v>
      </c>
      <c r="W21" s="83">
        <f>VLOOKUP(W$6,Conditions!$B:$AI,$C21,FALSE)</f>
        <v>35</v>
      </c>
      <c r="X21" s="83"/>
      <c r="Y21" s="83"/>
      <c r="Z21" s="83"/>
      <c r="AA21" s="83"/>
    </row>
    <row r="22" spans="2:27" s="56" customFormat="1" ht="15" x14ac:dyDescent="0.25">
      <c r="B22" s="62"/>
      <c r="C22" s="61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</row>
    <row r="23" spans="2:27" s="56" customFormat="1" ht="15" x14ac:dyDescent="0.25">
      <c r="B23" s="62"/>
      <c r="C23" s="61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</row>
    <row r="24" spans="2:27" s="56" customFormat="1" ht="15" x14ac:dyDescent="0.25">
      <c r="B24" s="82" t="s">
        <v>56</v>
      </c>
      <c r="C24" s="61" t="s">
        <v>61</v>
      </c>
      <c r="T24" s="56" t="str">
        <f t="shared" ref="T24:T37" si="3">B24</f>
        <v>RI Peak Areas</v>
      </c>
    </row>
    <row r="25" spans="2:27" ht="15.75" x14ac:dyDescent="0.25">
      <c r="B25" s="49" t="s">
        <v>68</v>
      </c>
      <c r="C25" s="53">
        <v>6.21</v>
      </c>
      <c r="D25" s="54">
        <v>16156</v>
      </c>
      <c r="E25" s="54">
        <v>16137</v>
      </c>
      <c r="F25" s="54">
        <v>16089</v>
      </c>
      <c r="G25" s="54">
        <v>16238</v>
      </c>
      <c r="H25" s="147">
        <v>16124</v>
      </c>
      <c r="I25" s="54">
        <v>15994</v>
      </c>
      <c r="J25" s="54">
        <v>16032</v>
      </c>
      <c r="K25" s="54">
        <v>16009</v>
      </c>
      <c r="L25" s="54">
        <v>16046</v>
      </c>
      <c r="M25" s="54">
        <v>16026</v>
      </c>
      <c r="N25" s="54">
        <v>15041</v>
      </c>
      <c r="O25" s="54">
        <v>14959</v>
      </c>
      <c r="P25" s="54">
        <v>14932</v>
      </c>
      <c r="Q25" s="54">
        <v>15012</v>
      </c>
      <c r="R25" s="54">
        <v>15266</v>
      </c>
      <c r="T25" s="56" t="str">
        <f t="shared" si="3"/>
        <v>mobile phase</v>
      </c>
      <c r="U25" s="122">
        <f t="shared" ref="U25:W32" si="4">IFERROR(AVERAGEIF($D$6:$S$6,U$6,$D25:$S25),"")</f>
        <v>16148.8</v>
      </c>
      <c r="V25" s="122">
        <f t="shared" si="4"/>
        <v>15042</v>
      </c>
      <c r="W25" s="122">
        <f t="shared" si="4"/>
        <v>16021.4</v>
      </c>
      <c r="X25" s="25"/>
      <c r="Y25" s="25"/>
      <c r="Z25" s="25"/>
      <c r="AA25" s="25"/>
    </row>
    <row r="26" spans="2:27" ht="15.75" x14ac:dyDescent="0.25">
      <c r="B26" s="49" t="s">
        <v>78</v>
      </c>
      <c r="C26" s="53">
        <v>8.5</v>
      </c>
      <c r="D26" s="54">
        <v>1120</v>
      </c>
      <c r="E26" s="54">
        <v>1058</v>
      </c>
      <c r="F26" s="54">
        <v>1037</v>
      </c>
      <c r="G26" s="54">
        <v>1044</v>
      </c>
      <c r="H26" s="147">
        <v>1012</v>
      </c>
      <c r="I26" s="54">
        <v>2041</v>
      </c>
      <c r="J26" s="54">
        <v>2089</v>
      </c>
      <c r="K26" s="54">
        <v>2103</v>
      </c>
      <c r="L26" s="54">
        <v>2076</v>
      </c>
      <c r="M26" s="54">
        <v>2119</v>
      </c>
      <c r="N26" s="54">
        <v>4963</v>
      </c>
      <c r="O26" s="54">
        <v>5058</v>
      </c>
      <c r="P26" s="54">
        <v>5069</v>
      </c>
      <c r="Q26" s="54">
        <v>4835</v>
      </c>
      <c r="R26" s="54">
        <v>5022</v>
      </c>
      <c r="T26" s="56" t="str">
        <f t="shared" si="3"/>
        <v>??a</v>
      </c>
      <c r="U26" s="122">
        <f t="shared" si="4"/>
        <v>1054.2</v>
      </c>
      <c r="V26" s="122">
        <f t="shared" si="4"/>
        <v>4989.3999999999996</v>
      </c>
      <c r="W26" s="122">
        <f t="shared" si="4"/>
        <v>2085.6</v>
      </c>
      <c r="X26" s="25"/>
      <c r="Y26" s="25"/>
      <c r="Z26" s="25"/>
      <c r="AA26" s="25"/>
    </row>
    <row r="27" spans="2:27" ht="15.75" x14ac:dyDescent="0.25">
      <c r="B27" s="49" t="s">
        <v>100</v>
      </c>
      <c r="C27" s="53">
        <v>10.833</v>
      </c>
      <c r="H27" s="147"/>
      <c r="I27" s="54">
        <v>378</v>
      </c>
      <c r="J27" s="54">
        <v>258</v>
      </c>
      <c r="K27" s="54">
        <v>210</v>
      </c>
      <c r="L27" s="54">
        <v>176</v>
      </c>
      <c r="M27" s="54">
        <v>193</v>
      </c>
      <c r="N27" s="54">
        <v>381</v>
      </c>
      <c r="O27" s="54">
        <v>278</v>
      </c>
      <c r="P27" s="54">
        <v>417</v>
      </c>
      <c r="Q27" s="54">
        <v>357</v>
      </c>
      <c r="R27" s="54">
        <v>263</v>
      </c>
      <c r="T27" s="56" t="str">
        <f t="shared" si="3"/>
        <v>??1</v>
      </c>
      <c r="U27" s="122" t="str">
        <f t="shared" si="4"/>
        <v/>
      </c>
      <c r="V27" s="122">
        <f t="shared" si="4"/>
        <v>339.2</v>
      </c>
      <c r="W27" s="122">
        <f t="shared" si="4"/>
        <v>243</v>
      </c>
      <c r="X27" s="25"/>
      <c r="Y27" s="25"/>
      <c r="Z27" s="25"/>
      <c r="AA27" s="25"/>
    </row>
    <row r="28" spans="2:27" ht="15.75" x14ac:dyDescent="0.25">
      <c r="B28" s="50" t="s">
        <v>69</v>
      </c>
      <c r="C28" s="57">
        <v>12.88</v>
      </c>
      <c r="D28" s="55"/>
      <c r="H28" s="147"/>
      <c r="T28" s="56" t="str">
        <f t="shared" si="3"/>
        <v>glycerol</v>
      </c>
      <c r="U28" s="122" t="str">
        <f t="shared" si="4"/>
        <v/>
      </c>
      <c r="V28" s="122" t="str">
        <f t="shared" si="4"/>
        <v/>
      </c>
      <c r="W28" s="122" t="str">
        <f t="shared" si="4"/>
        <v/>
      </c>
      <c r="X28" s="25"/>
      <c r="Y28" s="25"/>
      <c r="Z28" s="25"/>
      <c r="AA28" s="25"/>
    </row>
    <row r="29" spans="2:27" ht="15.75" x14ac:dyDescent="0.25">
      <c r="B29" s="50" t="s">
        <v>71</v>
      </c>
      <c r="C29" s="57">
        <v>15.63</v>
      </c>
      <c r="D29" s="54">
        <v>2326</v>
      </c>
      <c r="E29" s="55">
        <v>2234</v>
      </c>
      <c r="F29" s="55">
        <v>2235</v>
      </c>
      <c r="G29" s="55">
        <v>2262</v>
      </c>
      <c r="H29" s="147">
        <v>2329</v>
      </c>
      <c r="I29" s="55">
        <v>2063</v>
      </c>
      <c r="J29" s="55">
        <v>1857</v>
      </c>
      <c r="K29" s="54">
        <v>1958</v>
      </c>
      <c r="L29" s="55">
        <v>2062</v>
      </c>
      <c r="M29" s="54">
        <v>2121</v>
      </c>
      <c r="N29" s="55">
        <v>2021</v>
      </c>
      <c r="O29" s="55">
        <v>2127</v>
      </c>
      <c r="P29" s="54">
        <v>2148</v>
      </c>
      <c r="Q29" s="55">
        <v>2211</v>
      </c>
      <c r="R29" s="54">
        <v>2072</v>
      </c>
      <c r="T29" s="56" t="str">
        <f t="shared" si="3"/>
        <v>ethylene glycol</v>
      </c>
      <c r="U29" s="122">
        <f t="shared" si="4"/>
        <v>2277.1999999999998</v>
      </c>
      <c r="V29" s="122">
        <f t="shared" si="4"/>
        <v>2115.8000000000002</v>
      </c>
      <c r="W29" s="122">
        <f t="shared" si="4"/>
        <v>2012.2</v>
      </c>
      <c r="X29" s="25"/>
      <c r="Y29" s="25"/>
      <c r="Z29" s="25"/>
      <c r="AA29" s="25"/>
    </row>
    <row r="30" spans="2:27" ht="15.75" x14ac:dyDescent="0.25">
      <c r="B30" s="50" t="s">
        <v>70</v>
      </c>
      <c r="C30" s="60">
        <v>16.329999999999998</v>
      </c>
      <c r="E30" s="55"/>
      <c r="F30" s="55"/>
      <c r="G30" s="55"/>
      <c r="H30" s="147"/>
      <c r="I30" s="55"/>
      <c r="J30" s="55"/>
      <c r="L30" s="55"/>
      <c r="N30" s="55"/>
      <c r="O30" s="55"/>
      <c r="Q30" s="55"/>
      <c r="T30" s="56" t="str">
        <f t="shared" si="3"/>
        <v>1,2-propanediol</v>
      </c>
      <c r="U30" s="122" t="str">
        <f t="shared" si="4"/>
        <v/>
      </c>
      <c r="V30" s="122" t="str">
        <f t="shared" si="4"/>
        <v/>
      </c>
      <c r="W30" s="122" t="str">
        <f t="shared" si="4"/>
        <v/>
      </c>
      <c r="X30" s="25"/>
      <c r="Y30" s="25"/>
      <c r="Z30" s="25"/>
      <c r="AA30" s="25"/>
    </row>
    <row r="31" spans="2:27" ht="15.75" x14ac:dyDescent="0.25">
      <c r="B31" s="49" t="s">
        <v>72</v>
      </c>
      <c r="C31" s="53">
        <v>16.899999999999999</v>
      </c>
      <c r="E31" s="55"/>
      <c r="H31" s="147"/>
      <c r="I31" s="55"/>
      <c r="J31" s="55"/>
      <c r="N31" s="55"/>
      <c r="O31" s="55"/>
      <c r="T31" s="56" t="str">
        <f t="shared" si="3"/>
        <v>1,3-propanediol</v>
      </c>
      <c r="U31" s="122" t="str">
        <f t="shared" si="4"/>
        <v/>
      </c>
      <c r="V31" s="122" t="str">
        <f t="shared" si="4"/>
        <v/>
      </c>
      <c r="W31" s="122" t="str">
        <f t="shared" si="4"/>
        <v/>
      </c>
      <c r="X31" s="25"/>
      <c r="Y31" s="25"/>
      <c r="Z31" s="25"/>
      <c r="AA31" s="25"/>
    </row>
    <row r="32" spans="2:27" ht="15.75" x14ac:dyDescent="0.25">
      <c r="B32" s="50" t="s">
        <v>73</v>
      </c>
      <c r="C32" s="57">
        <v>17.28</v>
      </c>
      <c r="E32" s="55"/>
      <c r="H32" s="147"/>
      <c r="I32" s="55">
        <v>460</v>
      </c>
      <c r="J32" s="55">
        <v>306</v>
      </c>
      <c r="K32" s="54">
        <v>365</v>
      </c>
      <c r="L32" s="54">
        <v>578</v>
      </c>
      <c r="M32" s="54">
        <v>371</v>
      </c>
      <c r="N32" s="55">
        <v>497</v>
      </c>
      <c r="O32" s="55">
        <v>461</v>
      </c>
      <c r="P32" s="54">
        <v>389</v>
      </c>
      <c r="Q32" s="54">
        <v>447</v>
      </c>
      <c r="R32" s="54">
        <v>501</v>
      </c>
      <c r="T32" s="56" t="str">
        <f t="shared" si="3"/>
        <v>1-propanol</v>
      </c>
      <c r="U32" s="122" t="str">
        <f t="shared" si="4"/>
        <v/>
      </c>
      <c r="V32" s="122">
        <f t="shared" si="4"/>
        <v>459</v>
      </c>
      <c r="W32" s="122">
        <f t="shared" si="4"/>
        <v>416</v>
      </c>
      <c r="X32" s="25"/>
      <c r="Y32" s="25"/>
      <c r="Z32" s="25"/>
      <c r="AA32" s="25"/>
    </row>
    <row r="33" spans="1:27" ht="15.75" x14ac:dyDescent="0.25">
      <c r="B33" s="50" t="s">
        <v>74</v>
      </c>
      <c r="C33" s="57">
        <v>18.5</v>
      </c>
      <c r="D33" s="54">
        <v>205</v>
      </c>
      <c r="E33" s="54">
        <v>244</v>
      </c>
      <c r="F33" s="54">
        <v>297</v>
      </c>
      <c r="H33" s="147"/>
      <c r="T33" s="56" t="str">
        <f t="shared" si="3"/>
        <v>methanol</v>
      </c>
      <c r="U33" s="122">
        <f>IFERROR(AVERAGEIF($D$6:$S$6,U$6,$D33:$S33),"")</f>
        <v>248.66666666666666</v>
      </c>
      <c r="V33" s="122">
        <v>249</v>
      </c>
      <c r="W33" s="122">
        <v>249</v>
      </c>
      <c r="X33" s="25"/>
      <c r="Y33" s="25"/>
      <c r="Z33" s="25"/>
      <c r="AA33" s="25"/>
    </row>
    <row r="34" spans="1:27" ht="15.75" x14ac:dyDescent="0.25">
      <c r="B34" s="50" t="s">
        <v>75</v>
      </c>
      <c r="C34" s="57">
        <v>20.350000000000001</v>
      </c>
      <c r="D34" s="54">
        <v>36087</v>
      </c>
      <c r="E34" s="54">
        <v>36143</v>
      </c>
      <c r="F34" s="54">
        <v>35621</v>
      </c>
      <c r="G34" s="54">
        <v>36061</v>
      </c>
      <c r="H34" s="147">
        <v>36141</v>
      </c>
      <c r="I34" s="54">
        <v>30522</v>
      </c>
      <c r="J34" s="54">
        <v>30331</v>
      </c>
      <c r="K34" s="54">
        <v>30661</v>
      </c>
      <c r="L34" s="54">
        <v>30685</v>
      </c>
      <c r="M34" s="54">
        <v>30421</v>
      </c>
      <c r="N34" s="136"/>
      <c r="O34" s="136"/>
      <c r="P34" s="136"/>
      <c r="Q34" s="136"/>
      <c r="R34" s="136"/>
      <c r="T34" s="56" t="str">
        <f t="shared" si="3"/>
        <v>ethanol</v>
      </c>
      <c r="U34" s="122">
        <f>IFERROR(AVERAGEIF($D$6:$S$6,U$6,$D34:$S34),"")</f>
        <v>36010.6</v>
      </c>
      <c r="V34" s="122">
        <v>9056</v>
      </c>
      <c r="W34" s="122">
        <v>3055</v>
      </c>
      <c r="X34" s="25"/>
      <c r="Y34" s="25"/>
      <c r="Z34" s="25"/>
      <c r="AA34" s="25"/>
    </row>
    <row r="35" spans="1:27" ht="15.75" x14ac:dyDescent="0.25">
      <c r="B35" s="50" t="s">
        <v>76</v>
      </c>
      <c r="C35" s="123">
        <v>20.55</v>
      </c>
      <c r="T35" s="56" t="str">
        <f t="shared" si="3"/>
        <v>acetone</v>
      </c>
      <c r="U35" s="122" t="str">
        <f>IFERROR(AVERAGEIF($D$6:$S$6,U$6,$D35:$S35),"")</f>
        <v/>
      </c>
      <c r="V35" s="122" t="str">
        <f t="shared" ref="V35:W37" si="5">IFERROR(AVERAGEIF($D$6:$S$6,V$6,$D35:$S35),"")</f>
        <v/>
      </c>
      <c r="W35" s="122" t="str">
        <f t="shared" si="5"/>
        <v/>
      </c>
      <c r="X35" s="25"/>
      <c r="Y35" s="25"/>
      <c r="Z35" s="25"/>
      <c r="AA35" s="25"/>
    </row>
    <row r="36" spans="1:27" ht="15.75" x14ac:dyDescent="0.25">
      <c r="B36" s="50" t="s">
        <v>77</v>
      </c>
      <c r="C36" s="59">
        <v>22.3</v>
      </c>
      <c r="T36" s="56" t="str">
        <f t="shared" si="3"/>
        <v>2-propanol</v>
      </c>
      <c r="U36" s="122" t="str">
        <f>IFERROR(AVERAGEIF($D$6:$S$6,U$6,$D36:$S36),"")</f>
        <v/>
      </c>
      <c r="V36" s="122" t="str">
        <f t="shared" si="5"/>
        <v/>
      </c>
      <c r="W36" s="122" t="str">
        <f t="shared" si="5"/>
        <v/>
      </c>
      <c r="X36" s="25"/>
      <c r="Y36" s="25"/>
      <c r="Z36" s="25"/>
      <c r="AA36" s="25"/>
    </row>
    <row r="37" spans="1:27" ht="15.75" x14ac:dyDescent="0.25">
      <c r="B37" s="49" t="s">
        <v>79</v>
      </c>
      <c r="C37" s="53">
        <v>26.254000000000001</v>
      </c>
      <c r="T37" s="56" t="str">
        <f t="shared" si="3"/>
        <v>??c</v>
      </c>
      <c r="U37" s="122" t="str">
        <f>IFERROR(AVERAGEIF($D$6:$S$6,U$6,$D37:$S37),"")</f>
        <v/>
      </c>
      <c r="V37" s="122" t="str">
        <f t="shared" si="5"/>
        <v/>
      </c>
      <c r="W37" s="122" t="str">
        <f t="shared" si="5"/>
        <v/>
      </c>
      <c r="X37" s="25"/>
      <c r="Y37" s="25"/>
      <c r="Z37" s="25"/>
      <c r="AA37" s="25"/>
    </row>
    <row r="38" spans="1:27" x14ac:dyDescent="0.2">
      <c r="T38" s="56"/>
      <c r="U38" s="58"/>
      <c r="V38" s="58"/>
      <c r="W38" s="58"/>
      <c r="X38" s="58"/>
      <c r="Y38" s="58"/>
      <c r="Z38" s="58"/>
      <c r="AA38" s="58"/>
    </row>
    <row r="39" spans="1:27" x14ac:dyDescent="0.2">
      <c r="T39" s="56"/>
      <c r="U39" s="58"/>
      <c r="V39" s="58"/>
      <c r="W39" s="58"/>
      <c r="X39" s="58"/>
      <c r="Y39" s="58"/>
      <c r="Z39" s="58"/>
      <c r="AA39" s="58"/>
    </row>
    <row r="40" spans="1:27" s="58" customFormat="1" ht="15" x14ac:dyDescent="0.2">
      <c r="A40" s="64"/>
      <c r="B40" s="65" t="s">
        <v>62</v>
      </c>
      <c r="C40" s="57" t="s">
        <v>4</v>
      </c>
      <c r="T40" s="56" t="str">
        <f>B40</f>
        <v>mols/L</v>
      </c>
      <c r="U40" s="57"/>
    </row>
    <row r="41" spans="1:27" s="58" customFormat="1" ht="15" x14ac:dyDescent="0.2">
      <c r="A41" s="85" t="s">
        <v>96</v>
      </c>
      <c r="B41" s="84" t="s">
        <v>122</v>
      </c>
      <c r="C41" s="78">
        <v>2</v>
      </c>
      <c r="D41" s="69">
        <f>IF(D20,EXP(LN(D20)*VLOOKUP(D$3,Conditions!$B:$AI,MATCH($B41&amp;"_slope",Conditions!$R$1:$AI$1,0)+16,FALSE)+VLOOKUP(D$3,Conditions!$B:$AI,MATCH($B41&amp;"_intercept",Conditions!$R$1:$AI$1,0)+16,FALSE)),"")</f>
        <v>0.15622705440263934</v>
      </c>
      <c r="E41" s="69">
        <f>IF(E20,EXP(LN(E20)*VLOOKUP(E$3,Conditions!$B:$AI,MATCH($B41&amp;"_slope",Conditions!$R$1:$AI$1,0)+16,FALSE)+VLOOKUP(E$3,Conditions!$B:$AI,MATCH($B41&amp;"_intercept",Conditions!$R$1:$AI$1,0)+16,FALSE)),"")</f>
        <v>0.15622705440263934</v>
      </c>
      <c r="F41" s="69">
        <f>IF(F20,EXP(LN(F20)*VLOOKUP(F$3,Conditions!$B:$AI,MATCH($B41&amp;"_slope",Conditions!$R$1:$AI$1,0)+16,FALSE)+VLOOKUP(F$3,Conditions!$B:$AI,MATCH($B41&amp;"_intercept",Conditions!$R$1:$AI$1,0)+16,FALSE)),"")</f>
        <v>0.15622705440263934</v>
      </c>
      <c r="G41" s="69">
        <f>IF(G20,EXP(LN(G20)*VLOOKUP(G$3,Conditions!$B:$AI,MATCH($B41&amp;"_slope",Conditions!$R$1:$AI$1,0)+16,FALSE)+VLOOKUP(G$3,Conditions!$B:$AI,MATCH($B41&amp;"_intercept",Conditions!$R$1:$AI$1,0)+16,FALSE)),"")</f>
        <v>0.15622705440263934</v>
      </c>
      <c r="H41" s="69">
        <f>IF(H20,EXP(LN(H20)*VLOOKUP(H$3,Conditions!$B:$AI,MATCH($B41&amp;"_slope",Conditions!$R$1:$AI$1,0)+16,FALSE)+VLOOKUP(H$3,Conditions!$B:$AI,MATCH($B41&amp;"_intercept",Conditions!$R$1:$AI$1,0)+16,FALSE)),"")</f>
        <v>0.15622705440263934</v>
      </c>
      <c r="I41" s="69">
        <f>IF(I20,EXP(LN(I20)*VLOOKUP(I$3,Conditions!$B:$AI,MATCH($B41&amp;"_slope",Conditions!$R$1:$AI$1,0)+16,FALSE)+VLOOKUP(I$3,Conditions!$B:$AI,MATCH($B41&amp;"_intercept",Conditions!$R$1:$AI$1,0)+16,FALSE)),"")</f>
        <v>0.14592657121778119</v>
      </c>
      <c r="J41" s="69">
        <f>IF(J20,EXP(LN(J20)*VLOOKUP(J$3,Conditions!$B:$AI,MATCH($B41&amp;"_slope",Conditions!$R$1:$AI$1,0)+16,FALSE)+VLOOKUP(J$3,Conditions!$B:$AI,MATCH($B41&amp;"_intercept",Conditions!$R$1:$AI$1,0)+16,FALSE)),"")</f>
        <v>0.14592657121778119</v>
      </c>
      <c r="K41" s="69">
        <f>IF(K20,EXP(LN(K20)*VLOOKUP(K$3,Conditions!$B:$AI,MATCH($B41&amp;"_slope",Conditions!$R$1:$AI$1,0)+16,FALSE)+VLOOKUP(K$3,Conditions!$B:$AI,MATCH($B41&amp;"_intercept",Conditions!$R$1:$AI$1,0)+16,FALSE)),"")</f>
        <v>0.14592657121778119</v>
      </c>
      <c r="L41" s="69">
        <f>IF(L20,EXP(LN(L20)*VLOOKUP(L$3,Conditions!$B:$AI,MATCH($B41&amp;"_slope",Conditions!$R$1:$AI$1,0)+16,FALSE)+VLOOKUP(L$3,Conditions!$B:$AI,MATCH($B41&amp;"_intercept",Conditions!$R$1:$AI$1,0)+16,FALSE)),"")</f>
        <v>0.14592657121778119</v>
      </c>
      <c r="M41" s="69">
        <f>IF(M20,EXP(LN(M20)*VLOOKUP(M$3,Conditions!$B:$AI,MATCH($B41&amp;"_slope",Conditions!$R$1:$AI$1,0)+16,FALSE)+VLOOKUP(M$3,Conditions!$B:$AI,MATCH($B41&amp;"_intercept",Conditions!$R$1:$AI$1,0)+16,FALSE)),"")</f>
        <v>0.14592657121778119</v>
      </c>
      <c r="N41" s="69">
        <f>IF(N20,EXP(LN(N20)*VLOOKUP(N$3,Conditions!$B:$AI,MATCH($B41&amp;"_slope",Conditions!$R$1:$AI$1,0)+16,FALSE)+VLOOKUP(N$3,Conditions!$B:$AI,MATCH($B41&amp;"_intercept",Conditions!$R$1:$AI$1,0)+16,FALSE)),"")</f>
        <v>0.15693746135480949</v>
      </c>
      <c r="O41" s="69">
        <f>IF(O20,EXP(LN(O20)*VLOOKUP(O$3,Conditions!$B:$AI,MATCH($B41&amp;"_slope",Conditions!$R$1:$AI$1,0)+16,FALSE)+VLOOKUP(O$3,Conditions!$B:$AI,MATCH($B41&amp;"_intercept",Conditions!$R$1:$AI$1,0)+16,FALSE)),"")</f>
        <v>0.15693746135480949</v>
      </c>
      <c r="P41" s="69">
        <f>IF(P20,EXP(LN(P20)*VLOOKUP(P$3,Conditions!$B:$AI,MATCH($B41&amp;"_slope",Conditions!$R$1:$AI$1,0)+16,FALSE)+VLOOKUP(P$3,Conditions!$B:$AI,MATCH($B41&amp;"_intercept",Conditions!$R$1:$AI$1,0)+16,FALSE)),"")</f>
        <v>0.15693746135480949</v>
      </c>
      <c r="Q41" s="69">
        <f>IF(Q20,EXP(LN(Q20)*VLOOKUP(Q$3,Conditions!$B:$AI,MATCH($B41&amp;"_slope",Conditions!$R$1:$AI$1,0)+16,FALSE)+VLOOKUP(Q$3,Conditions!$B:$AI,MATCH($B41&amp;"_intercept",Conditions!$R$1:$AI$1,0)+16,FALSE)),"")</f>
        <v>0.15693746135480949</v>
      </c>
      <c r="R41" s="69">
        <f>IF(R20,EXP(LN(R20)*VLOOKUP(R$3,Conditions!$B:$AI,MATCH($B41&amp;"_slope",Conditions!$R$1:$AI$1,0)+16,FALSE)+VLOOKUP(R$3,Conditions!$B:$AI,MATCH($B41&amp;"_intercept",Conditions!$R$1:$AI$1,0)+16,FALSE)),"")</f>
        <v>0.15693746135480949</v>
      </c>
      <c r="T41" s="56" t="s">
        <v>122</v>
      </c>
      <c r="U41" s="70">
        <f>IF(U20,EXP(LN(U20)*VLOOKUP(U$3,Conditions!$B:$AI,MATCH($B41&amp;"_slope",Conditions!$R$1:$AI$1,0)+16,FALSE)+VLOOKUP(U$3,Conditions!$B:$AI,MATCH($B41&amp;"_intercept",Conditions!$R$1:$AI$1,0)+16,FALSE)),"")</f>
        <v>0.15622705440263934</v>
      </c>
      <c r="V41" s="70">
        <f>IF(V20,EXP(LN(V20)*VLOOKUP(V$3,Conditions!$B:$AI,MATCH($B41&amp;"_slope",Conditions!$R$1:$AI$1,0)+16,FALSE)+VLOOKUP(V$3,Conditions!$B:$AI,MATCH($B41&amp;"_intercept",Conditions!$R$1:$AI$1,0)+16,FALSE)),"")</f>
        <v>0.15693746135480949</v>
      </c>
      <c r="W41" s="70">
        <f>IF(W20,EXP(LN(W20)*VLOOKUP(W$3,Conditions!$B:$AI,MATCH($B41&amp;"_slope",Conditions!$R$1:$AI$1,0)+16,FALSE)+VLOOKUP(W$3,Conditions!$B:$AI,MATCH($B41&amp;"_intercept",Conditions!$R$1:$AI$1,0)+16,FALSE)),"")</f>
        <v>0.14592657121778119</v>
      </c>
      <c r="X41" s="70"/>
      <c r="Y41" s="70"/>
      <c r="Z41" s="70"/>
      <c r="AA41" s="70"/>
    </row>
    <row r="42" spans="1:27" s="58" customFormat="1" ht="15" x14ac:dyDescent="0.2">
      <c r="A42" s="85"/>
      <c r="B42" s="84"/>
      <c r="C42" s="78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T42" s="56"/>
      <c r="U42" s="69"/>
      <c r="V42" s="69"/>
      <c r="W42" s="69"/>
      <c r="X42" s="69"/>
      <c r="Y42" s="69"/>
      <c r="Z42" s="69"/>
      <c r="AA42" s="69"/>
    </row>
    <row r="43" spans="1:27" s="58" customFormat="1" x14ac:dyDescent="0.2">
      <c r="A43" s="64"/>
      <c r="B43" s="49" t="s">
        <v>68</v>
      </c>
      <c r="C43" s="78"/>
      <c r="D43" s="69" t="str">
        <f>IFERROR(IF(D25,EXP(LN(D25)*VLOOKUP(D$3,Conditions!$B:$AI,MATCH($B43&amp;"_slope",Conditions!$R$1:$AI$1,0)+16,FALSE)+VLOOKUP(D$3,Conditions!$B:$AI,MATCH($B43&amp;"_intercept",Conditions!$R$1:$AI$1,0)+16,FALSE)),""),"")</f>
        <v/>
      </c>
      <c r="E43" s="69" t="str">
        <f>IFERROR(IF(E25,EXP(LN(E25)*VLOOKUP(E$3,Conditions!$B:$AI,MATCH($B43&amp;"_slope",Conditions!$R$1:$AI$1,0)+16,FALSE)+VLOOKUP(E$3,Conditions!$B:$AI,MATCH($B43&amp;"_intercept",Conditions!$R$1:$AI$1,0)+16,FALSE)),""),"")</f>
        <v/>
      </c>
      <c r="F43" s="69" t="str">
        <f>IFERROR(IF(F25,EXP(LN(F25)*VLOOKUP(F$3,Conditions!$B:$AI,MATCH($B43&amp;"_slope",Conditions!$R$1:$AI$1,0)+16,FALSE)+VLOOKUP(F$3,Conditions!$B:$AI,MATCH($B43&amp;"_intercept",Conditions!$R$1:$AI$1,0)+16,FALSE)),""),"")</f>
        <v/>
      </c>
      <c r="G43" s="69" t="str">
        <f>IFERROR(IF(G25,EXP(LN(G25)*VLOOKUP(G$3,Conditions!$B:$AI,MATCH($B43&amp;"_slope",Conditions!$R$1:$AI$1,0)+16,FALSE)+VLOOKUP(G$3,Conditions!$B:$AI,MATCH($B43&amp;"_intercept",Conditions!$R$1:$AI$1,0)+16,FALSE)),""),"")</f>
        <v/>
      </c>
      <c r="H43" s="69" t="str">
        <f>IFERROR(IF(H25,EXP(LN(H25)*VLOOKUP(H$3,Conditions!$B:$AI,MATCH($B43&amp;"_slope",Conditions!$R$1:$AI$1,0)+16,FALSE)+VLOOKUP(H$3,Conditions!$B:$AI,MATCH($B43&amp;"_intercept",Conditions!$R$1:$AI$1,0)+16,FALSE)),""),"")</f>
        <v/>
      </c>
      <c r="I43" s="69" t="str">
        <f>IFERROR(IF(I25,EXP(LN(I25)*VLOOKUP(I$3,Conditions!$B:$AI,MATCH($B43&amp;"_slope",Conditions!$R$1:$AI$1,0)+16,FALSE)+VLOOKUP(I$3,Conditions!$B:$AI,MATCH($B43&amp;"_intercept",Conditions!$R$1:$AI$1,0)+16,FALSE)),""),"")</f>
        <v/>
      </c>
      <c r="J43" s="69" t="str">
        <f>IFERROR(IF(J25,EXP(LN(J25)*VLOOKUP(J$3,Conditions!$B:$AI,MATCH($B43&amp;"_slope",Conditions!$R$1:$AI$1,0)+16,FALSE)+VLOOKUP(J$3,Conditions!$B:$AI,MATCH($B43&amp;"_intercept",Conditions!$R$1:$AI$1,0)+16,FALSE)),""),"")</f>
        <v/>
      </c>
      <c r="K43" s="69" t="str">
        <f>IFERROR(IF(K25,EXP(LN(K25)*VLOOKUP(K$3,Conditions!$B:$AI,MATCH($B43&amp;"_slope",Conditions!$R$1:$AI$1,0)+16,FALSE)+VLOOKUP(K$3,Conditions!$B:$AI,MATCH($B43&amp;"_intercept",Conditions!$R$1:$AI$1,0)+16,FALSE)),""),"")</f>
        <v/>
      </c>
      <c r="L43" s="69" t="str">
        <f>IFERROR(IF(L25,EXP(LN(L25)*VLOOKUP(L$3,Conditions!$B:$AI,MATCH($B43&amp;"_slope",Conditions!$R$1:$AI$1,0)+16,FALSE)+VLOOKUP(L$3,Conditions!$B:$AI,MATCH($B43&amp;"_intercept",Conditions!$R$1:$AI$1,0)+16,FALSE)),""),"")</f>
        <v/>
      </c>
      <c r="M43" s="69" t="str">
        <f>IFERROR(IF(M25,EXP(LN(M25)*VLOOKUP(M$3,Conditions!$B:$AI,MATCH($B43&amp;"_slope",Conditions!$R$1:$AI$1,0)+16,FALSE)+VLOOKUP(M$3,Conditions!$B:$AI,MATCH($B43&amp;"_intercept",Conditions!$R$1:$AI$1,0)+16,FALSE)),""),"")</f>
        <v/>
      </c>
      <c r="N43" s="69" t="str">
        <f>IFERROR(IF(N25,EXP(LN(N25)*VLOOKUP(N$3,Conditions!$B:$AI,MATCH($B43&amp;"_slope",Conditions!$R$1:$AI$1,0)+16,FALSE)+VLOOKUP(N$3,Conditions!$B:$AI,MATCH($B43&amp;"_intercept",Conditions!$R$1:$AI$1,0)+16,FALSE)),""),"")</f>
        <v/>
      </c>
      <c r="O43" s="69" t="str">
        <f>IFERROR(IF(O25,EXP(LN(O25)*VLOOKUP(O$3,Conditions!$B:$AI,MATCH($B43&amp;"_slope",Conditions!$R$1:$AI$1,0)+16,FALSE)+VLOOKUP(O$3,Conditions!$B:$AI,MATCH($B43&amp;"_intercept",Conditions!$R$1:$AI$1,0)+16,FALSE)),""),"")</f>
        <v/>
      </c>
      <c r="P43" s="69" t="str">
        <f>IFERROR(IF(P25,EXP(LN(P25)*VLOOKUP(P$3,Conditions!$B:$AI,MATCH($B43&amp;"_slope",Conditions!$R$1:$AI$1,0)+16,FALSE)+VLOOKUP(P$3,Conditions!$B:$AI,MATCH($B43&amp;"_intercept",Conditions!$R$1:$AI$1,0)+16,FALSE)),""),"")</f>
        <v/>
      </c>
      <c r="Q43" s="69" t="str">
        <f>IFERROR(IF(Q25,EXP(LN(Q25)*VLOOKUP(Q$3,Conditions!$B:$AI,MATCH($B43&amp;"_slope",Conditions!$R$1:$AI$1,0)+16,FALSE)+VLOOKUP(Q$3,Conditions!$B:$AI,MATCH($B43&amp;"_intercept",Conditions!$R$1:$AI$1,0)+16,FALSE)),""),"")</f>
        <v/>
      </c>
      <c r="R43" s="69" t="str">
        <f>IFERROR(IF(R25,EXP(LN(R25)*VLOOKUP(R$3,Conditions!$B:$AI,MATCH($B43&amp;"_slope",Conditions!$R$1:$AI$1,0)+16,FALSE)+VLOOKUP(R$3,Conditions!$B:$AI,MATCH($B43&amp;"_intercept",Conditions!$R$1:$AI$1,0)+16,FALSE)),""),"")</f>
        <v/>
      </c>
      <c r="T43" s="56" t="str">
        <f>B43</f>
        <v>mobile phase</v>
      </c>
      <c r="U43" s="69" t="str">
        <f>IFERROR(IF(U25,EXP(LN(U25)*VLOOKUP(U$3,Conditions!$B:$AI,MATCH($B43&amp;"_slope",Conditions!$R$1:$AI$1,0)+16,FALSE)+VLOOKUP(U$3,Conditions!$B:$AI,MATCH($B43&amp;"_intercept",Conditions!$R$1:$AI$1,0)+16,FALSE)),""),"")</f>
        <v/>
      </c>
      <c r="V43" s="69" t="str">
        <f>IFERROR(IF(V25,V25*VLOOKUP(V$3,Conditions!$B:$AI,MATCH($B43&amp;"_slope",Conditions!$R$1:$AI$1,0)+16,FALSE)+VLOOKUP(V$3,Conditions!$B:$AI,MATCH($B43&amp;"_intercept",Conditions!$R$1:$AI$1,0)+16,FALSE),""),"")</f>
        <v/>
      </c>
      <c r="W43" s="69" t="str">
        <f>IFERROR(IF(W25,W25*VLOOKUP(W$3,Conditions!$B:$AI,MATCH($B43&amp;"_slope",Conditions!$R$1:$AI$1,0)+16,FALSE)+VLOOKUP(W$3,Conditions!$B:$AI,MATCH($B43&amp;"_intercept",Conditions!$R$1:$AI$1,0)+16,FALSE),""),"")</f>
        <v/>
      </c>
      <c r="X43" s="69"/>
      <c r="Y43" s="69"/>
      <c r="Z43" s="69"/>
      <c r="AA43" s="69"/>
    </row>
    <row r="44" spans="1:27" s="58" customFormat="1" x14ac:dyDescent="0.2">
      <c r="A44" s="64"/>
      <c r="B44" s="49" t="s">
        <v>78</v>
      </c>
      <c r="C44" s="78"/>
      <c r="D44" s="69" t="str">
        <f>IFERROR(IF(D26,EXP(LN(D26)*VLOOKUP(D$3,Conditions!$B:$AI,MATCH($B44&amp;"_slope",Conditions!$R$1:$AI$1,0)+16,FALSE)+VLOOKUP(D$3,Conditions!$B:$AI,MATCH($B44&amp;"_intercept",Conditions!$R$1:$AI$1,0)+16,FALSE)),""),"")</f>
        <v/>
      </c>
      <c r="E44" s="69" t="str">
        <f>IFERROR(IF(E26,EXP(LN(E26)*VLOOKUP(E$3,Conditions!$B:$AI,MATCH($B44&amp;"_slope",Conditions!$R$1:$AI$1,0)+16,FALSE)+VLOOKUP(E$3,Conditions!$B:$AI,MATCH($B44&amp;"_intercept",Conditions!$R$1:$AI$1,0)+16,FALSE)),""),"")</f>
        <v/>
      </c>
      <c r="F44" s="69" t="str">
        <f>IFERROR(IF(F26,EXP(LN(F26)*VLOOKUP(F$3,Conditions!$B:$AI,MATCH($B44&amp;"_slope",Conditions!$R$1:$AI$1,0)+16,FALSE)+VLOOKUP(F$3,Conditions!$B:$AI,MATCH($B44&amp;"_intercept",Conditions!$R$1:$AI$1,0)+16,FALSE)),""),"")</f>
        <v/>
      </c>
      <c r="G44" s="69" t="str">
        <f>IFERROR(IF(G26,EXP(LN(G26)*VLOOKUP(G$3,Conditions!$B:$AI,MATCH($B44&amp;"_slope",Conditions!$R$1:$AI$1,0)+16,FALSE)+VLOOKUP(G$3,Conditions!$B:$AI,MATCH($B44&amp;"_intercept",Conditions!$R$1:$AI$1,0)+16,FALSE)),""),"")</f>
        <v/>
      </c>
      <c r="H44" s="69" t="str">
        <f>IFERROR(IF(H26,EXP(LN(H26)*VLOOKUP(H$3,Conditions!$B:$AI,MATCH($B44&amp;"_slope",Conditions!$R$1:$AI$1,0)+16,FALSE)+VLOOKUP(H$3,Conditions!$B:$AI,MATCH($B44&amp;"_intercept",Conditions!$R$1:$AI$1,0)+16,FALSE)),""),"")</f>
        <v/>
      </c>
      <c r="I44" s="69" t="str">
        <f>IFERROR(IF(I26,EXP(LN(I26)*VLOOKUP(I$3,Conditions!$B:$AI,MATCH($B44&amp;"_slope",Conditions!$R$1:$AI$1,0)+16,FALSE)+VLOOKUP(I$3,Conditions!$B:$AI,MATCH($B44&amp;"_intercept",Conditions!$R$1:$AI$1,0)+16,FALSE)),""),"")</f>
        <v/>
      </c>
      <c r="J44" s="69" t="str">
        <f>IFERROR(IF(J26,EXP(LN(J26)*VLOOKUP(J$3,Conditions!$B:$AI,MATCH($B44&amp;"_slope",Conditions!$R$1:$AI$1,0)+16,FALSE)+VLOOKUP(J$3,Conditions!$B:$AI,MATCH($B44&amp;"_intercept",Conditions!$R$1:$AI$1,0)+16,FALSE)),""),"")</f>
        <v/>
      </c>
      <c r="K44" s="69" t="str">
        <f>IFERROR(IF(K26,EXP(LN(K26)*VLOOKUP(K$3,Conditions!$B:$AI,MATCH($B44&amp;"_slope",Conditions!$R$1:$AI$1,0)+16,FALSE)+VLOOKUP(K$3,Conditions!$B:$AI,MATCH($B44&amp;"_intercept",Conditions!$R$1:$AI$1,0)+16,FALSE)),""),"")</f>
        <v/>
      </c>
      <c r="L44" s="69" t="str">
        <f>IFERROR(IF(L26,EXP(LN(L26)*VLOOKUP(L$3,Conditions!$B:$AI,MATCH($B44&amp;"_slope",Conditions!$R$1:$AI$1,0)+16,FALSE)+VLOOKUP(L$3,Conditions!$B:$AI,MATCH($B44&amp;"_intercept",Conditions!$R$1:$AI$1,0)+16,FALSE)),""),"")</f>
        <v/>
      </c>
      <c r="M44" s="69" t="str">
        <f>IFERROR(IF(M26,EXP(LN(M26)*VLOOKUP(M$3,Conditions!$B:$AI,MATCH($B44&amp;"_slope",Conditions!$R$1:$AI$1,0)+16,FALSE)+VLOOKUP(M$3,Conditions!$B:$AI,MATCH($B44&amp;"_intercept",Conditions!$R$1:$AI$1,0)+16,FALSE)),""),"")</f>
        <v/>
      </c>
      <c r="N44" s="69" t="str">
        <f>IFERROR(IF(N26,EXP(LN(N26)*VLOOKUP(N$3,Conditions!$B:$AI,MATCH($B44&amp;"_slope",Conditions!$R$1:$AI$1,0)+16,FALSE)+VLOOKUP(N$3,Conditions!$B:$AI,MATCH($B44&amp;"_intercept",Conditions!$R$1:$AI$1,0)+16,FALSE)),""),"")</f>
        <v/>
      </c>
      <c r="O44" s="69" t="str">
        <f>IFERROR(IF(O26,EXP(LN(O26)*VLOOKUP(O$3,Conditions!$B:$AI,MATCH($B44&amp;"_slope",Conditions!$R$1:$AI$1,0)+16,FALSE)+VLOOKUP(O$3,Conditions!$B:$AI,MATCH($B44&amp;"_intercept",Conditions!$R$1:$AI$1,0)+16,FALSE)),""),"")</f>
        <v/>
      </c>
      <c r="P44" s="69" t="str">
        <f>IFERROR(IF(P26,EXP(LN(P26)*VLOOKUP(P$3,Conditions!$B:$AI,MATCH($B44&amp;"_slope",Conditions!$R$1:$AI$1,0)+16,FALSE)+VLOOKUP(P$3,Conditions!$B:$AI,MATCH($B44&amp;"_intercept",Conditions!$R$1:$AI$1,0)+16,FALSE)),""),"")</f>
        <v/>
      </c>
      <c r="Q44" s="69" t="str">
        <f>IFERROR(IF(Q26,EXP(LN(Q26)*VLOOKUP(Q$3,Conditions!$B:$AI,MATCH($B44&amp;"_slope",Conditions!$R$1:$AI$1,0)+16,FALSE)+VLOOKUP(Q$3,Conditions!$B:$AI,MATCH($B44&amp;"_intercept",Conditions!$R$1:$AI$1,0)+16,FALSE)),""),"")</f>
        <v/>
      </c>
      <c r="R44" s="69" t="str">
        <f>IFERROR(IF(R26,EXP(LN(R26)*VLOOKUP(R$3,Conditions!$B:$AI,MATCH($B44&amp;"_slope",Conditions!$R$1:$AI$1,0)+16,FALSE)+VLOOKUP(R$3,Conditions!$B:$AI,MATCH($B44&amp;"_intercept",Conditions!$R$1:$AI$1,0)+16,FALSE)),""),"")</f>
        <v/>
      </c>
      <c r="T44" s="56" t="str">
        <f>B44</f>
        <v>??a</v>
      </c>
      <c r="U44" s="69" t="str">
        <f>IFERROR(IF(U26,EXP(LN(U26)*VLOOKUP(U$3,Conditions!$B:$AI,MATCH($B44&amp;"_slope",Conditions!$R$1:$AI$1,0)+16,FALSE)+VLOOKUP(U$3,Conditions!$B:$AI,MATCH($B44&amp;"_intercept",Conditions!$R$1:$AI$1,0)+16,FALSE)),""),"")</f>
        <v/>
      </c>
      <c r="V44" s="69" t="str">
        <f>IFERROR(IF(V26,V26*VLOOKUP(V$3,Conditions!$B:$AI,MATCH($B44&amp;"_slope",Conditions!$R$1:$AI$1,0)+16,FALSE)+VLOOKUP(V$3,Conditions!$B:$AI,MATCH($B44&amp;"_intercept",Conditions!$R$1:$AI$1,0)+16,FALSE),""),"")</f>
        <v/>
      </c>
      <c r="W44" s="69" t="str">
        <f>IFERROR(IF(W26,W26*VLOOKUP(W$3,Conditions!$B:$AI,MATCH($B44&amp;"_slope",Conditions!$R$1:$AI$1,0)+16,FALSE)+VLOOKUP(W$3,Conditions!$B:$AI,MATCH($B44&amp;"_intercept",Conditions!$R$1:$AI$1,0)+16,FALSE),""),"")</f>
        <v/>
      </c>
      <c r="X44" s="69"/>
      <c r="Y44" s="69"/>
      <c r="Z44" s="69"/>
      <c r="AA44" s="69"/>
    </row>
    <row r="45" spans="1:27" s="58" customFormat="1" x14ac:dyDescent="0.2">
      <c r="A45" s="64"/>
      <c r="B45" s="49" t="s">
        <v>100</v>
      </c>
      <c r="C45" s="78"/>
      <c r="D45" s="69" t="str">
        <f>IFERROR(IF(D27,EXP(LN(D27)*VLOOKUP(D$3,Conditions!$B:$AI,MATCH($B45&amp;"_slope",Conditions!$R$1:$AI$1,0)+16,FALSE)+VLOOKUP(D$3,Conditions!$B:$AI,MATCH($B45&amp;"_intercept",Conditions!$R$1:$AI$1,0)+16,FALSE)),""),"")</f>
        <v/>
      </c>
      <c r="E45" s="69" t="str">
        <f>IFERROR(IF(E27,EXP(LN(E27)*VLOOKUP(E$3,Conditions!$B:$AI,MATCH($B45&amp;"_slope",Conditions!$R$1:$AI$1,0)+16,FALSE)+VLOOKUP(E$3,Conditions!$B:$AI,MATCH($B45&amp;"_intercept",Conditions!$R$1:$AI$1,0)+16,FALSE)),""),"")</f>
        <v/>
      </c>
      <c r="F45" s="69" t="str">
        <f>IFERROR(IF(F27,EXP(LN(F27)*VLOOKUP(F$3,Conditions!$B:$AI,MATCH($B45&amp;"_slope",Conditions!$R$1:$AI$1,0)+16,FALSE)+VLOOKUP(F$3,Conditions!$B:$AI,MATCH($B45&amp;"_intercept",Conditions!$R$1:$AI$1,0)+16,FALSE)),""),"")</f>
        <v/>
      </c>
      <c r="G45" s="69" t="str">
        <f>IFERROR(IF(G27,EXP(LN(G27)*VLOOKUP(G$3,Conditions!$B:$AI,MATCH($B45&amp;"_slope",Conditions!$R$1:$AI$1,0)+16,FALSE)+VLOOKUP(G$3,Conditions!$B:$AI,MATCH($B45&amp;"_intercept",Conditions!$R$1:$AI$1,0)+16,FALSE)),""),"")</f>
        <v/>
      </c>
      <c r="H45" s="69" t="str">
        <f>IFERROR(IF(H27,EXP(LN(H27)*VLOOKUP(H$3,Conditions!$B:$AI,MATCH($B45&amp;"_slope",Conditions!$R$1:$AI$1,0)+16,FALSE)+VLOOKUP(H$3,Conditions!$B:$AI,MATCH($B45&amp;"_intercept",Conditions!$R$1:$AI$1,0)+16,FALSE)),""),"")</f>
        <v/>
      </c>
      <c r="I45" s="69" t="str">
        <f>IFERROR(IF(I27,EXP(LN(I27)*VLOOKUP(I$3,Conditions!$B:$AI,MATCH($B45&amp;"_slope",Conditions!$R$1:$AI$1,0)+16,FALSE)+VLOOKUP(I$3,Conditions!$B:$AI,MATCH($B45&amp;"_intercept",Conditions!$R$1:$AI$1,0)+16,FALSE)),""),"")</f>
        <v/>
      </c>
      <c r="J45" s="69" t="str">
        <f>IFERROR(IF(J27,EXP(LN(J27)*VLOOKUP(J$3,Conditions!$B:$AI,MATCH($B45&amp;"_slope",Conditions!$R$1:$AI$1,0)+16,FALSE)+VLOOKUP(J$3,Conditions!$B:$AI,MATCH($B45&amp;"_intercept",Conditions!$R$1:$AI$1,0)+16,FALSE)),""),"")</f>
        <v/>
      </c>
      <c r="K45" s="69" t="str">
        <f>IFERROR(IF(K27,EXP(LN(K27)*VLOOKUP(K$3,Conditions!$B:$AI,MATCH($B45&amp;"_slope",Conditions!$R$1:$AI$1,0)+16,FALSE)+VLOOKUP(K$3,Conditions!$B:$AI,MATCH($B45&amp;"_intercept",Conditions!$R$1:$AI$1,0)+16,FALSE)),""),"")</f>
        <v/>
      </c>
      <c r="L45" s="69" t="str">
        <f>IFERROR(IF(L27,EXP(LN(L27)*VLOOKUP(L$3,Conditions!$B:$AI,MATCH($B45&amp;"_slope",Conditions!$R$1:$AI$1,0)+16,FALSE)+VLOOKUP(L$3,Conditions!$B:$AI,MATCH($B45&amp;"_intercept",Conditions!$R$1:$AI$1,0)+16,FALSE)),""),"")</f>
        <v/>
      </c>
      <c r="M45" s="69" t="str">
        <f>IFERROR(IF(M27,EXP(LN(M27)*VLOOKUP(M$3,Conditions!$B:$AI,MATCH($B45&amp;"_slope",Conditions!$R$1:$AI$1,0)+16,FALSE)+VLOOKUP(M$3,Conditions!$B:$AI,MATCH($B45&amp;"_intercept",Conditions!$R$1:$AI$1,0)+16,FALSE)),""),"")</f>
        <v/>
      </c>
      <c r="N45" s="69" t="str">
        <f>IFERROR(IF(N27,EXP(LN(N27)*VLOOKUP(N$3,Conditions!$B:$AI,MATCH($B45&amp;"_slope",Conditions!$R$1:$AI$1,0)+16,FALSE)+VLOOKUP(N$3,Conditions!$B:$AI,MATCH($B45&amp;"_intercept",Conditions!$R$1:$AI$1,0)+16,FALSE)),""),"")</f>
        <v/>
      </c>
      <c r="O45" s="69" t="str">
        <f>IFERROR(IF(O27,EXP(LN(O27)*VLOOKUP(O$3,Conditions!$B:$AI,MATCH($B45&amp;"_slope",Conditions!$R$1:$AI$1,0)+16,FALSE)+VLOOKUP(O$3,Conditions!$B:$AI,MATCH($B45&amp;"_intercept",Conditions!$R$1:$AI$1,0)+16,FALSE)),""),"")</f>
        <v/>
      </c>
      <c r="P45" s="69" t="str">
        <f>IFERROR(IF(P27,EXP(LN(P27)*VLOOKUP(P$3,Conditions!$B:$AI,MATCH($B45&amp;"_slope",Conditions!$R$1:$AI$1,0)+16,FALSE)+VLOOKUP(P$3,Conditions!$B:$AI,MATCH($B45&amp;"_intercept",Conditions!$R$1:$AI$1,0)+16,FALSE)),""),"")</f>
        <v/>
      </c>
      <c r="Q45" s="69" t="str">
        <f>IFERROR(IF(Q27,EXP(LN(Q27)*VLOOKUP(Q$3,Conditions!$B:$AI,MATCH($B45&amp;"_slope",Conditions!$R$1:$AI$1,0)+16,FALSE)+VLOOKUP(Q$3,Conditions!$B:$AI,MATCH($B45&amp;"_intercept",Conditions!$R$1:$AI$1,0)+16,FALSE)),""),"")</f>
        <v/>
      </c>
      <c r="R45" s="69" t="str">
        <f>IFERROR(IF(R27,EXP(LN(R27)*VLOOKUP(R$3,Conditions!$B:$AI,MATCH($B45&amp;"_slope",Conditions!$R$1:$AI$1,0)+16,FALSE)+VLOOKUP(R$3,Conditions!$B:$AI,MATCH($B45&amp;"_intercept",Conditions!$R$1:$AI$1,0)+16,FALSE)),""),"")</f>
        <v/>
      </c>
      <c r="T45" s="56" t="s">
        <v>100</v>
      </c>
      <c r="U45" s="69" t="str">
        <f>IFERROR(IF(U27,EXP(LN(U27)*VLOOKUP(U$3,Conditions!$B:$AI,MATCH($B45&amp;"_slope",Conditions!$R$1:$AI$1,0)+16,FALSE)+VLOOKUP(U$3,Conditions!$B:$AI,MATCH($B45&amp;"_intercept",Conditions!$R$1:$AI$1,0)+16,FALSE)),""),"")</f>
        <v/>
      </c>
      <c r="V45" s="69" t="str">
        <f>IFERROR(IF(V27,V27*VLOOKUP(V$3,Conditions!$B:$AI,MATCH($B45&amp;"_slope",Conditions!$R$1:$AI$1,0)+16,FALSE)+VLOOKUP(V$3,Conditions!$B:$AI,MATCH($B45&amp;"_intercept",Conditions!$R$1:$AI$1,0)+16,FALSE),""),"")</f>
        <v/>
      </c>
      <c r="W45" s="69" t="str">
        <f>IFERROR(IF(W27,W27*VLOOKUP(W$3,Conditions!$B:$AI,MATCH($B45&amp;"_slope",Conditions!$R$1:$AI$1,0)+16,FALSE)+VLOOKUP(W$3,Conditions!$B:$AI,MATCH($B45&amp;"_intercept",Conditions!$R$1:$AI$1,0)+16,FALSE),""),"")</f>
        <v/>
      </c>
      <c r="X45" s="69"/>
      <c r="Y45" s="69"/>
      <c r="Z45" s="69"/>
      <c r="AA45" s="69"/>
    </row>
    <row r="46" spans="1:27" s="73" customFormat="1" x14ac:dyDescent="0.2">
      <c r="A46" s="71"/>
      <c r="B46" s="49" t="s">
        <v>80</v>
      </c>
      <c r="C46" s="78">
        <v>3</v>
      </c>
      <c r="D46" s="69" t="str">
        <f>IFERROR(IF(D28,EXP(LN(D28)*VLOOKUP(D$3,Conditions!$B:$AI,MATCH($B46&amp;"_slope",Conditions!$R$1:$AI$1,0)+16,FALSE)+VLOOKUP(D$3,Conditions!$B:$AI,MATCH($B46&amp;"_intercept",Conditions!$R$1:$AI$1,0)+16,FALSE)),""),"")</f>
        <v/>
      </c>
      <c r="E46" s="69" t="str">
        <f>IFERROR(IF(E28,EXP(LN(E28)*VLOOKUP(E$3,Conditions!$B:$AI,MATCH($B46&amp;"_slope",Conditions!$R$1:$AI$1,0)+16,FALSE)+VLOOKUP(E$3,Conditions!$B:$AI,MATCH($B46&amp;"_intercept",Conditions!$R$1:$AI$1,0)+16,FALSE)),""),"")</f>
        <v/>
      </c>
      <c r="F46" s="69" t="str">
        <f>IFERROR(IF(F28,EXP(LN(F28)*VLOOKUP(F$3,Conditions!$B:$AI,MATCH($B46&amp;"_slope",Conditions!$R$1:$AI$1,0)+16,FALSE)+VLOOKUP(F$3,Conditions!$B:$AI,MATCH($B46&amp;"_intercept",Conditions!$R$1:$AI$1,0)+16,FALSE)),""),"")</f>
        <v/>
      </c>
      <c r="G46" s="69" t="str">
        <f>IFERROR(IF(G28,EXP(LN(G28)*VLOOKUP(G$3,Conditions!$B:$AI,MATCH($B46&amp;"_slope",Conditions!$R$1:$AI$1,0)+16,FALSE)+VLOOKUP(G$3,Conditions!$B:$AI,MATCH($B46&amp;"_intercept",Conditions!$R$1:$AI$1,0)+16,FALSE)),""),"")</f>
        <v/>
      </c>
      <c r="H46" s="69" t="str">
        <f>IFERROR(IF(H28,EXP(LN(H28)*VLOOKUP(H$3,Conditions!$B:$AI,MATCH($B46&amp;"_slope",Conditions!$R$1:$AI$1,0)+16,FALSE)+VLOOKUP(H$3,Conditions!$B:$AI,MATCH($B46&amp;"_intercept",Conditions!$R$1:$AI$1,0)+16,FALSE)),""),"")</f>
        <v/>
      </c>
      <c r="I46" s="69" t="str">
        <f>IFERROR(IF(I28,EXP(LN(I28)*VLOOKUP(I$3,Conditions!$B:$AI,MATCH($B46&amp;"_slope",Conditions!$R$1:$AI$1,0)+16,FALSE)+VLOOKUP(I$3,Conditions!$B:$AI,MATCH($B46&amp;"_intercept",Conditions!$R$1:$AI$1,0)+16,FALSE)),""),"")</f>
        <v/>
      </c>
      <c r="J46" s="69" t="str">
        <f>IFERROR(IF(J28,EXP(LN(J28)*VLOOKUP(J$3,Conditions!$B:$AI,MATCH($B46&amp;"_slope",Conditions!$R$1:$AI$1,0)+16,FALSE)+VLOOKUP(J$3,Conditions!$B:$AI,MATCH($B46&amp;"_intercept",Conditions!$R$1:$AI$1,0)+16,FALSE)),""),"")</f>
        <v/>
      </c>
      <c r="K46" s="69" t="str">
        <f>IFERROR(IF(K28,EXP(LN(K28)*VLOOKUP(K$3,Conditions!$B:$AI,MATCH($B46&amp;"_slope",Conditions!$R$1:$AI$1,0)+16,FALSE)+VLOOKUP(K$3,Conditions!$B:$AI,MATCH($B46&amp;"_intercept",Conditions!$R$1:$AI$1,0)+16,FALSE)),""),"")</f>
        <v/>
      </c>
      <c r="L46" s="69" t="str">
        <f>IFERROR(IF(L28,EXP(LN(L28)*VLOOKUP(L$3,Conditions!$B:$AI,MATCH($B46&amp;"_slope",Conditions!$R$1:$AI$1,0)+16,FALSE)+VLOOKUP(L$3,Conditions!$B:$AI,MATCH($B46&amp;"_intercept",Conditions!$R$1:$AI$1,0)+16,FALSE)),""),"")</f>
        <v/>
      </c>
      <c r="M46" s="69" t="str">
        <f>IFERROR(IF(M28,EXP(LN(M28)*VLOOKUP(M$3,Conditions!$B:$AI,MATCH($B46&amp;"_slope",Conditions!$R$1:$AI$1,0)+16,FALSE)+VLOOKUP(M$3,Conditions!$B:$AI,MATCH($B46&amp;"_intercept",Conditions!$R$1:$AI$1,0)+16,FALSE)),""),"")</f>
        <v/>
      </c>
      <c r="N46" s="69" t="str">
        <f>IFERROR(IF(N28,EXP(LN(N28)*VLOOKUP(N$3,Conditions!$B:$AI,MATCH($B46&amp;"_slope",Conditions!$R$1:$AI$1,0)+16,FALSE)+VLOOKUP(N$3,Conditions!$B:$AI,MATCH($B46&amp;"_intercept",Conditions!$R$1:$AI$1,0)+16,FALSE)),""),"")</f>
        <v/>
      </c>
      <c r="O46" s="69" t="str">
        <f>IFERROR(IF(O28,EXP(LN(O28)*VLOOKUP(O$3,Conditions!$B:$AI,MATCH($B46&amp;"_slope",Conditions!$R$1:$AI$1,0)+16,FALSE)+VLOOKUP(O$3,Conditions!$B:$AI,MATCH($B46&amp;"_intercept",Conditions!$R$1:$AI$1,0)+16,FALSE)),""),"")</f>
        <v/>
      </c>
      <c r="P46" s="69" t="str">
        <f>IFERROR(IF(P28,EXP(LN(P28)*VLOOKUP(P$3,Conditions!$B:$AI,MATCH($B46&amp;"_slope",Conditions!$R$1:$AI$1,0)+16,FALSE)+VLOOKUP(P$3,Conditions!$B:$AI,MATCH($B46&amp;"_intercept",Conditions!$R$1:$AI$1,0)+16,FALSE)),""),"")</f>
        <v/>
      </c>
      <c r="Q46" s="69" t="str">
        <f>IFERROR(IF(Q28,EXP(LN(Q28)*VLOOKUP(Q$3,Conditions!$B:$AI,MATCH($B46&amp;"_slope",Conditions!$R$1:$AI$1,0)+16,FALSE)+VLOOKUP(Q$3,Conditions!$B:$AI,MATCH($B46&amp;"_intercept",Conditions!$R$1:$AI$1,0)+16,FALSE)),""),"")</f>
        <v/>
      </c>
      <c r="R46" s="69" t="str">
        <f>IFERROR(IF(R28,EXP(LN(R28)*VLOOKUP(R$3,Conditions!$B:$AI,MATCH($B46&amp;"_slope",Conditions!$R$1:$AI$1,0)+16,FALSE)+VLOOKUP(R$3,Conditions!$B:$AI,MATCH($B46&amp;"_intercept",Conditions!$R$1:$AI$1,0)+16,FALSE)),""),"")</f>
        <v/>
      </c>
      <c r="T46" s="56" t="str">
        <f t="shared" ref="T46:T55" si="6">B46</f>
        <v>glycerol_RI</v>
      </c>
      <c r="U46" s="69" t="str">
        <f>IFERROR(IF(U28,EXP(LN(U28)*VLOOKUP(U$3,Conditions!$B:$AI,MATCH($B46&amp;"_slope",Conditions!$R$1:$AI$1,0)+16,FALSE)+VLOOKUP(U$3,Conditions!$B:$AI,MATCH($B46&amp;"_intercept",Conditions!$R$1:$AI$1,0)+16,FALSE)),""),"")</f>
        <v/>
      </c>
      <c r="V46" s="69" t="str">
        <f>IFERROR(IF(V28,EXP(LN(V28)*VLOOKUP(V$3,Conditions!$B:$AI,MATCH($B46&amp;"_slope",Conditions!$R$1:$AI$1,0)+16,FALSE)+VLOOKUP(V$3,Conditions!$B:$AI,MATCH($B46&amp;"_intercept",Conditions!$R$1:$AI$1,0)+16,FALSE)),""),"")</f>
        <v/>
      </c>
      <c r="W46" s="69" t="str">
        <f>IFERROR(IF(W28,EXP(LN(W28)*VLOOKUP(W$3,Conditions!$B:$AI,MATCH($B46&amp;"_slope",Conditions!$R$1:$AI$1,0)+16,FALSE)+VLOOKUP(W$3,Conditions!$B:$AI,MATCH($B46&amp;"_intercept",Conditions!$R$1:$AI$1,0)+16,FALSE)),""),"")</f>
        <v/>
      </c>
      <c r="X46" s="69"/>
      <c r="Y46" s="69"/>
      <c r="Z46" s="69"/>
      <c r="AA46" s="69"/>
    </row>
    <row r="47" spans="1:27" s="58" customFormat="1" x14ac:dyDescent="0.2">
      <c r="A47" s="64"/>
      <c r="B47" s="49" t="str">
        <f t="shared" ref="B47:B54" si="7">CONCATENATE(B29,"_",$C$40)</f>
        <v>ethylene glycol_RI</v>
      </c>
      <c r="C47" s="78">
        <v>2</v>
      </c>
      <c r="D47" s="69">
        <f>IFERROR(IF(D29,EXP(LN(D29)*VLOOKUP(D$3,Conditions!$B:$AI,MATCH($B47&amp;"_slope",Conditions!$R$1:$AI$1,0)+16,FALSE)+VLOOKUP(D$3,Conditions!$B:$AI,MATCH($B47&amp;"_intercept",Conditions!$R$1:$AI$1,0)+16,FALSE)),""),"")</f>
        <v>1.8924066988747761E-3</v>
      </c>
      <c r="E47" s="69">
        <f>IFERROR(IF(E29,EXP(LN(E29)*VLOOKUP(E$3,Conditions!$B:$AI,MATCH($B47&amp;"_slope",Conditions!$R$1:$AI$1,0)+16,FALSE)+VLOOKUP(E$3,Conditions!$B:$AI,MATCH($B47&amp;"_intercept",Conditions!$R$1:$AI$1,0)+16,FALSE)),""),"")</f>
        <v>1.8253118357377629E-3</v>
      </c>
      <c r="F47" s="69">
        <f>IFERROR(IF(F29,EXP(LN(F29)*VLOOKUP(F$3,Conditions!$B:$AI,MATCH($B47&amp;"_slope",Conditions!$R$1:$AI$1,0)+16,FALSE)+VLOOKUP(F$3,Conditions!$B:$AI,MATCH($B47&amp;"_intercept",Conditions!$R$1:$AI$1,0)+16,FALSE)),""),"")</f>
        <v>1.8260426746259542E-3</v>
      </c>
      <c r="G47" s="69">
        <f>IFERROR(IF(G29,EXP(LN(G29)*VLOOKUP(G$3,Conditions!$B:$AI,MATCH($B47&amp;"_slope",Conditions!$R$1:$AI$1,0)+16,FALSE)+VLOOKUP(G$3,Conditions!$B:$AI,MATCH($B47&amp;"_intercept",Conditions!$R$1:$AI$1,0)+16,FALSE)),""),"")</f>
        <v>1.8457623395436867E-3</v>
      </c>
      <c r="H47" s="69">
        <f>IFERROR(IF(H29,EXP(LN(H29)*VLOOKUP(H$3,Conditions!$B:$AI,MATCH($B47&amp;"_slope",Conditions!$R$1:$AI$1,0)+16,FALSE)+VLOOKUP(H$3,Conditions!$B:$AI,MATCH($B47&amp;"_intercept",Conditions!$R$1:$AI$1,0)+16,FALSE)),""),"")</f>
        <v>1.8945898031803722E-3</v>
      </c>
      <c r="I47" s="69">
        <f>IFERROR(IF(I29,EXP(LN(I29)*VLOOKUP(I$3,Conditions!$B:$AI,MATCH($B47&amp;"_slope",Conditions!$R$1:$AI$1,0)+16,FALSE)+VLOOKUP(I$3,Conditions!$B:$AI,MATCH($B47&amp;"_intercept",Conditions!$R$1:$AI$1,0)+16,FALSE)),""),"")</f>
        <v>1.6998159567605529E-3</v>
      </c>
      <c r="J47" s="69">
        <f>IFERROR(IF(J29,EXP(LN(J29)*VLOOKUP(J$3,Conditions!$B:$AI,MATCH($B47&amp;"_slope",Conditions!$R$1:$AI$1,0)+16,FALSE)+VLOOKUP(J$3,Conditions!$B:$AI,MATCH($B47&amp;"_intercept",Conditions!$R$1:$AI$1,0)+16,FALSE)),""),"")</f>
        <v>1.5471585113885E-3</v>
      </c>
      <c r="K47" s="69">
        <f>IFERROR(IF(K29,EXP(LN(K29)*VLOOKUP(K$3,Conditions!$B:$AI,MATCH($B47&amp;"_slope",Conditions!$R$1:$AI$1,0)+16,FALSE)+VLOOKUP(K$3,Conditions!$B:$AI,MATCH($B47&amp;"_intercept",Conditions!$R$1:$AI$1,0)+16,FALSE)),""),"")</f>
        <v>1.6222168228512243E-3</v>
      </c>
      <c r="L47" s="69">
        <f>IFERROR(IF(L29,EXP(LN(L29)*VLOOKUP(L$3,Conditions!$B:$AI,MATCH($B47&amp;"_slope",Conditions!$R$1:$AI$1,0)+16,FALSE)+VLOOKUP(L$3,Conditions!$B:$AI,MATCH($B47&amp;"_intercept",Conditions!$R$1:$AI$1,0)+16,FALSE)),""),"")</f>
        <v>1.6990789155326789E-3</v>
      </c>
      <c r="M47" s="69">
        <f>IFERROR(IF(M29,EXP(LN(M29)*VLOOKUP(M$3,Conditions!$B:$AI,MATCH($B47&amp;"_slope",Conditions!$R$1:$AI$1,0)+16,FALSE)+VLOOKUP(M$3,Conditions!$B:$AI,MATCH($B47&amp;"_intercept",Conditions!$R$1:$AI$1,0)+16,FALSE)),""),"")</f>
        <v>1.7425005033559096E-3</v>
      </c>
      <c r="N47" s="69">
        <f>IFERROR(IF(N29,EXP(LN(N29)*VLOOKUP(N$3,Conditions!$B:$AI,MATCH($B47&amp;"_slope",Conditions!$R$1:$AI$1,0)+16,FALSE)+VLOOKUP(N$3,Conditions!$B:$AI,MATCH($B47&amp;"_intercept",Conditions!$R$1:$AI$1,0)+16,FALSE)),""),"")</f>
        <v>1.6688275200597541E-3</v>
      </c>
      <c r="O47" s="69">
        <f>IFERROR(IF(O29,EXP(LN(O29)*VLOOKUP(O$3,Conditions!$B:$AI,MATCH($B47&amp;"_slope",Conditions!$R$1:$AI$1,0)+16,FALSE)+VLOOKUP(O$3,Conditions!$B:$AI,MATCH($B47&amp;"_intercept",Conditions!$R$1:$AI$1,0)+16,FALSE)),""),"")</f>
        <v>1.7469090632782575E-3</v>
      </c>
      <c r="P47" s="69">
        <f>IFERROR(IF(P29,EXP(LN(P29)*VLOOKUP(P$3,Conditions!$B:$AI,MATCH($B47&amp;"_slope",Conditions!$R$1:$AI$1,0)+16,FALSE)+VLOOKUP(P$3,Conditions!$B:$AI,MATCH($B47&amp;"_intercept",Conditions!$R$1:$AI$1,0)+16,FALSE)),""),"")</f>
        <v>1.7623287187860084E-3</v>
      </c>
      <c r="Q47" s="69">
        <f>IFERROR(IF(Q29,EXP(LN(Q29)*VLOOKUP(Q$3,Conditions!$B:$AI,MATCH($B47&amp;"_slope",Conditions!$R$1:$AI$1,0)+16,FALSE)+VLOOKUP(Q$3,Conditions!$B:$AI,MATCH($B47&amp;"_intercept",Conditions!$R$1:$AI$1,0)+16,FALSE)),""),"")</f>
        <v>1.8084929801203279E-3</v>
      </c>
      <c r="R47" s="69">
        <f>IFERROR(IF(R29,EXP(LN(R29)*VLOOKUP(R$3,Conditions!$B:$AI,MATCH($B47&amp;"_slope",Conditions!$R$1:$AI$1,0)+16,FALSE)+VLOOKUP(R$3,Conditions!$B:$AI,MATCH($B47&amp;"_intercept",Conditions!$R$1:$AI$1,0)+16,FALSE)),""),"")</f>
        <v>1.7064476340716418E-3</v>
      </c>
      <c r="T47" s="56" t="str">
        <f t="shared" si="6"/>
        <v>ethylene glycol_RI</v>
      </c>
      <c r="U47" s="69">
        <f>IFERROR(IF(U29,EXP(LN(U29)*VLOOKUP(U$3,Conditions!$B:$AI,MATCH($B47&amp;"_slope",Conditions!$R$1:$AI$1,0)+16,FALSE)+VLOOKUP(U$3,Conditions!$B:$AI,MATCH($B47&amp;"_intercept",Conditions!$R$1:$AI$1,0)+16,FALSE)),""),"")</f>
        <v>1.85685284071637E-3</v>
      </c>
      <c r="V47" s="69">
        <f>IFERROR(IF(V29,EXP(LN(V29)*VLOOKUP(V$3,Conditions!$B:$AI,MATCH($B47&amp;"_slope",Conditions!$R$1:$AI$1,0)+16,FALSE)+VLOOKUP(V$3,Conditions!$B:$AI,MATCH($B47&amp;"_intercept",Conditions!$R$1:$AI$1,0)+16,FALSE)),""),"")</f>
        <v>1.7386786871000579E-3</v>
      </c>
      <c r="W47" s="69">
        <f>IFERROR(IF(W29,EXP(LN(W29)*VLOOKUP(W$3,Conditions!$B:$AI,MATCH($B47&amp;"_slope",Conditions!$R$1:$AI$1,0)+16,FALSE)+VLOOKUP(W$3,Conditions!$B:$AI,MATCH($B47&amp;"_intercept",Conditions!$R$1:$AI$1,0)+16,FALSE)),""),"")</f>
        <v>1.6623261375553447E-3</v>
      </c>
      <c r="X47" s="69"/>
      <c r="Y47" s="69"/>
      <c r="Z47" s="69"/>
      <c r="AA47" s="69"/>
    </row>
    <row r="48" spans="1:27" s="58" customFormat="1" x14ac:dyDescent="0.2">
      <c r="A48" s="64"/>
      <c r="B48" s="49" t="str">
        <f t="shared" si="7"/>
        <v>1,2-propanediol_RI</v>
      </c>
      <c r="C48" s="78">
        <v>3</v>
      </c>
      <c r="D48" s="69" t="str">
        <f>IFERROR(IF(D30,EXP(LN(D30)*VLOOKUP(D$3,Conditions!$B:$AI,MATCH($B48&amp;"_slope",Conditions!$R$1:$AI$1,0)+16,FALSE)+VLOOKUP(D$3,Conditions!$B:$AI,MATCH($B48&amp;"_intercept",Conditions!$R$1:$AI$1,0)+16,FALSE)),""),"")</f>
        <v/>
      </c>
      <c r="E48" s="69" t="str">
        <f>IFERROR(IF(E30,EXP(LN(E30)*VLOOKUP(E$3,Conditions!$B:$AI,MATCH($B48&amp;"_slope",Conditions!$R$1:$AI$1,0)+16,FALSE)+VLOOKUP(E$3,Conditions!$B:$AI,MATCH($B48&amp;"_intercept",Conditions!$R$1:$AI$1,0)+16,FALSE)),""),"")</f>
        <v/>
      </c>
      <c r="F48" s="69" t="str">
        <f>IFERROR(IF(F30,EXP(LN(F30)*VLOOKUP(F$3,Conditions!$B:$AI,MATCH($B48&amp;"_slope",Conditions!$R$1:$AI$1,0)+16,FALSE)+VLOOKUP(F$3,Conditions!$B:$AI,MATCH($B48&amp;"_intercept",Conditions!$R$1:$AI$1,0)+16,FALSE)),""),"")</f>
        <v/>
      </c>
      <c r="G48" s="69" t="str">
        <f>IFERROR(IF(G30,EXP(LN(G30)*VLOOKUP(G$3,Conditions!$B:$AI,MATCH($B48&amp;"_slope",Conditions!$R$1:$AI$1,0)+16,FALSE)+VLOOKUP(G$3,Conditions!$B:$AI,MATCH($B48&amp;"_intercept",Conditions!$R$1:$AI$1,0)+16,FALSE)),""),"")</f>
        <v/>
      </c>
      <c r="H48" s="69" t="str">
        <f>IFERROR(IF(H30,EXP(LN(H30)*VLOOKUP(H$3,Conditions!$B:$AI,MATCH($B48&amp;"_slope",Conditions!$R$1:$AI$1,0)+16,FALSE)+VLOOKUP(H$3,Conditions!$B:$AI,MATCH($B48&amp;"_intercept",Conditions!$R$1:$AI$1,0)+16,FALSE)),""),"")</f>
        <v/>
      </c>
      <c r="I48" s="69" t="str">
        <f>IFERROR(IF(I30,EXP(LN(I30)*VLOOKUP(I$3,Conditions!$B:$AI,MATCH($B48&amp;"_slope",Conditions!$R$1:$AI$1,0)+16,FALSE)+VLOOKUP(I$3,Conditions!$B:$AI,MATCH($B48&amp;"_intercept",Conditions!$R$1:$AI$1,0)+16,FALSE)),""),"")</f>
        <v/>
      </c>
      <c r="J48" s="69" t="str">
        <f>IFERROR(IF(J30,EXP(LN(J30)*VLOOKUP(J$3,Conditions!$B:$AI,MATCH($B48&amp;"_slope",Conditions!$R$1:$AI$1,0)+16,FALSE)+VLOOKUP(J$3,Conditions!$B:$AI,MATCH($B48&amp;"_intercept",Conditions!$R$1:$AI$1,0)+16,FALSE)),""),"")</f>
        <v/>
      </c>
      <c r="K48" s="69" t="str">
        <f>IFERROR(IF(K30,EXP(LN(K30)*VLOOKUP(K$3,Conditions!$B:$AI,MATCH($B48&amp;"_slope",Conditions!$R$1:$AI$1,0)+16,FALSE)+VLOOKUP(K$3,Conditions!$B:$AI,MATCH($B48&amp;"_intercept",Conditions!$R$1:$AI$1,0)+16,FALSE)),""),"")</f>
        <v/>
      </c>
      <c r="L48" s="69" t="str">
        <f>IFERROR(IF(L30,EXP(LN(L30)*VLOOKUP(L$3,Conditions!$B:$AI,MATCH($B48&amp;"_slope",Conditions!$R$1:$AI$1,0)+16,FALSE)+VLOOKUP(L$3,Conditions!$B:$AI,MATCH($B48&amp;"_intercept",Conditions!$R$1:$AI$1,0)+16,FALSE)),""),"")</f>
        <v/>
      </c>
      <c r="M48" s="69" t="str">
        <f>IFERROR(IF(M30,EXP(LN(M30)*VLOOKUP(M$3,Conditions!$B:$AI,MATCH($B48&amp;"_slope",Conditions!$R$1:$AI$1,0)+16,FALSE)+VLOOKUP(M$3,Conditions!$B:$AI,MATCH($B48&amp;"_intercept",Conditions!$R$1:$AI$1,0)+16,FALSE)),""),"")</f>
        <v/>
      </c>
      <c r="N48" s="69" t="str">
        <f>IFERROR(IF(N30,EXP(LN(N30)*VLOOKUP(N$3,Conditions!$B:$AI,MATCH($B48&amp;"_slope",Conditions!$R$1:$AI$1,0)+16,FALSE)+VLOOKUP(N$3,Conditions!$B:$AI,MATCH($B48&amp;"_intercept",Conditions!$R$1:$AI$1,0)+16,FALSE)),""),"")</f>
        <v/>
      </c>
      <c r="O48" s="69" t="str">
        <f>IFERROR(IF(O30,EXP(LN(O30)*VLOOKUP(O$3,Conditions!$B:$AI,MATCH($B48&amp;"_slope",Conditions!$R$1:$AI$1,0)+16,FALSE)+VLOOKUP(O$3,Conditions!$B:$AI,MATCH($B48&amp;"_intercept",Conditions!$R$1:$AI$1,0)+16,FALSE)),""),"")</f>
        <v/>
      </c>
      <c r="P48" s="69" t="str">
        <f>IFERROR(IF(P30,EXP(LN(P30)*VLOOKUP(P$3,Conditions!$B:$AI,MATCH($B48&amp;"_slope",Conditions!$R$1:$AI$1,0)+16,FALSE)+VLOOKUP(P$3,Conditions!$B:$AI,MATCH($B48&amp;"_intercept",Conditions!$R$1:$AI$1,0)+16,FALSE)),""),"")</f>
        <v/>
      </c>
      <c r="Q48" s="69" t="str">
        <f>IFERROR(IF(Q30,EXP(LN(Q30)*VLOOKUP(Q$3,Conditions!$B:$AI,MATCH($B48&amp;"_slope",Conditions!$R$1:$AI$1,0)+16,FALSE)+VLOOKUP(Q$3,Conditions!$B:$AI,MATCH($B48&amp;"_intercept",Conditions!$R$1:$AI$1,0)+16,FALSE)),""),"")</f>
        <v/>
      </c>
      <c r="R48" s="69" t="str">
        <f>IFERROR(IF(R30,EXP(LN(R30)*VLOOKUP(R$3,Conditions!$B:$AI,MATCH($B48&amp;"_slope",Conditions!$R$1:$AI$1,0)+16,FALSE)+VLOOKUP(R$3,Conditions!$B:$AI,MATCH($B48&amp;"_intercept",Conditions!$R$1:$AI$1,0)+16,FALSE)),""),"")</f>
        <v/>
      </c>
      <c r="T48" s="56" t="str">
        <f t="shared" si="6"/>
        <v>1,2-propanediol_RI</v>
      </c>
      <c r="U48" s="69" t="str">
        <f>IFERROR(IF(U30,EXP(LN(U30)*VLOOKUP(U$3,Conditions!$B:$AI,MATCH($B48&amp;"_slope",Conditions!$R$1:$AI$1,0)+16,FALSE)+VLOOKUP(U$3,Conditions!$B:$AI,MATCH($B48&amp;"_intercept",Conditions!$R$1:$AI$1,0)+16,FALSE)),""),"")</f>
        <v/>
      </c>
      <c r="V48" s="69" t="str">
        <f>IFERROR(IF(V30,EXP(LN(V30)*VLOOKUP(V$3,Conditions!$B:$AI,MATCH($B48&amp;"_slope",Conditions!$R$1:$AI$1,0)+16,FALSE)+VLOOKUP(V$3,Conditions!$B:$AI,MATCH($B48&amp;"_intercept",Conditions!$R$1:$AI$1,0)+16,FALSE)),""),"")</f>
        <v/>
      </c>
      <c r="W48" s="69" t="str">
        <f>IFERROR(IF(W30,EXP(LN(W30)*VLOOKUP(W$3,Conditions!$B:$AI,MATCH($B48&amp;"_slope",Conditions!$R$1:$AI$1,0)+16,FALSE)+VLOOKUP(W$3,Conditions!$B:$AI,MATCH($B48&amp;"_intercept",Conditions!$R$1:$AI$1,0)+16,FALSE)),""),"")</f>
        <v/>
      </c>
      <c r="X48" s="69"/>
      <c r="Y48" s="69"/>
      <c r="Z48" s="69"/>
      <c r="AA48" s="69"/>
    </row>
    <row r="49" spans="1:27" s="58" customFormat="1" x14ac:dyDescent="0.2">
      <c r="A49" s="64"/>
      <c r="B49" s="49" t="str">
        <f t="shared" si="7"/>
        <v>1,3-propanediol_RI</v>
      </c>
      <c r="C49" s="78">
        <v>3</v>
      </c>
      <c r="D49" s="69" t="str">
        <f>IFERROR(IF(D31,EXP(LN(D31)*VLOOKUP(D$3,Conditions!$B:$AI,MATCH($B49&amp;"_slope",Conditions!$R$1:$AI$1,0)+16,FALSE)+VLOOKUP(D$3,Conditions!$B:$AI,MATCH($B49&amp;"_intercept",Conditions!$R$1:$AI$1,0)+16,FALSE)),""),"")</f>
        <v/>
      </c>
      <c r="E49" s="69" t="str">
        <f>IFERROR(IF(E31,EXP(LN(E31)*VLOOKUP(E$3,Conditions!$B:$AI,MATCH($B49&amp;"_slope",Conditions!$R$1:$AI$1,0)+16,FALSE)+VLOOKUP(E$3,Conditions!$B:$AI,MATCH($B49&amp;"_intercept",Conditions!$R$1:$AI$1,0)+16,FALSE)),""),"")</f>
        <v/>
      </c>
      <c r="F49" s="69" t="str">
        <f>IFERROR(IF(F31,EXP(LN(F31)*VLOOKUP(F$3,Conditions!$B:$AI,MATCH($B49&amp;"_slope",Conditions!$R$1:$AI$1,0)+16,FALSE)+VLOOKUP(F$3,Conditions!$B:$AI,MATCH($B49&amp;"_intercept",Conditions!$R$1:$AI$1,0)+16,FALSE)),""),"")</f>
        <v/>
      </c>
      <c r="G49" s="69" t="str">
        <f>IFERROR(IF(G31,EXP(LN(G31)*VLOOKUP(G$3,Conditions!$B:$AI,MATCH($B49&amp;"_slope",Conditions!$R$1:$AI$1,0)+16,FALSE)+VLOOKUP(G$3,Conditions!$B:$AI,MATCH($B49&amp;"_intercept",Conditions!$R$1:$AI$1,0)+16,FALSE)),""),"")</f>
        <v/>
      </c>
      <c r="H49" s="69" t="str">
        <f>IFERROR(IF(H31,EXP(LN(H31)*VLOOKUP(H$3,Conditions!$B:$AI,MATCH($B49&amp;"_slope",Conditions!$R$1:$AI$1,0)+16,FALSE)+VLOOKUP(H$3,Conditions!$B:$AI,MATCH($B49&amp;"_intercept",Conditions!$R$1:$AI$1,0)+16,FALSE)),""),"")</f>
        <v/>
      </c>
      <c r="I49" s="69" t="str">
        <f>IFERROR(IF(I31,EXP(LN(I31)*VLOOKUP(I$3,Conditions!$B:$AI,MATCH($B49&amp;"_slope",Conditions!$R$1:$AI$1,0)+16,FALSE)+VLOOKUP(I$3,Conditions!$B:$AI,MATCH($B49&amp;"_intercept",Conditions!$R$1:$AI$1,0)+16,FALSE)),""),"")</f>
        <v/>
      </c>
      <c r="J49" s="69" t="str">
        <f>IFERROR(IF(J31,EXP(LN(J31)*VLOOKUP(J$3,Conditions!$B:$AI,MATCH($B49&amp;"_slope",Conditions!$R$1:$AI$1,0)+16,FALSE)+VLOOKUP(J$3,Conditions!$B:$AI,MATCH($B49&amp;"_intercept",Conditions!$R$1:$AI$1,0)+16,FALSE)),""),"")</f>
        <v/>
      </c>
      <c r="K49" s="69" t="str">
        <f>IFERROR(IF(K31,EXP(LN(K31)*VLOOKUP(K$3,Conditions!$B:$AI,MATCH($B49&amp;"_slope",Conditions!$R$1:$AI$1,0)+16,FALSE)+VLOOKUP(K$3,Conditions!$B:$AI,MATCH($B49&amp;"_intercept",Conditions!$R$1:$AI$1,0)+16,FALSE)),""),"")</f>
        <v/>
      </c>
      <c r="L49" s="69" t="str">
        <f>IFERROR(IF(L31,EXP(LN(L31)*VLOOKUP(L$3,Conditions!$B:$AI,MATCH($B49&amp;"_slope",Conditions!$R$1:$AI$1,0)+16,FALSE)+VLOOKUP(L$3,Conditions!$B:$AI,MATCH($B49&amp;"_intercept",Conditions!$R$1:$AI$1,0)+16,FALSE)),""),"")</f>
        <v/>
      </c>
      <c r="M49" s="69" t="str">
        <f>IFERROR(IF(M31,EXP(LN(M31)*VLOOKUP(M$3,Conditions!$B:$AI,MATCH($B49&amp;"_slope",Conditions!$R$1:$AI$1,0)+16,FALSE)+VLOOKUP(M$3,Conditions!$B:$AI,MATCH($B49&amp;"_intercept",Conditions!$R$1:$AI$1,0)+16,FALSE)),""),"")</f>
        <v/>
      </c>
      <c r="N49" s="69" t="str">
        <f>IFERROR(IF(N31,EXP(LN(N31)*VLOOKUP(N$3,Conditions!$B:$AI,MATCH($B49&amp;"_slope",Conditions!$R$1:$AI$1,0)+16,FALSE)+VLOOKUP(N$3,Conditions!$B:$AI,MATCH($B49&amp;"_intercept",Conditions!$R$1:$AI$1,0)+16,FALSE)),""),"")</f>
        <v/>
      </c>
      <c r="O49" s="69" t="str">
        <f>IFERROR(IF(O31,EXP(LN(O31)*VLOOKUP(O$3,Conditions!$B:$AI,MATCH($B49&amp;"_slope",Conditions!$R$1:$AI$1,0)+16,FALSE)+VLOOKUP(O$3,Conditions!$B:$AI,MATCH($B49&amp;"_intercept",Conditions!$R$1:$AI$1,0)+16,FALSE)),""),"")</f>
        <v/>
      </c>
      <c r="P49" s="69" t="str">
        <f>IFERROR(IF(P31,EXP(LN(P31)*VLOOKUP(P$3,Conditions!$B:$AI,MATCH($B49&amp;"_slope",Conditions!$R$1:$AI$1,0)+16,FALSE)+VLOOKUP(P$3,Conditions!$B:$AI,MATCH($B49&amp;"_intercept",Conditions!$R$1:$AI$1,0)+16,FALSE)),""),"")</f>
        <v/>
      </c>
      <c r="Q49" s="69" t="str">
        <f>IFERROR(IF(Q31,EXP(LN(Q31)*VLOOKUP(Q$3,Conditions!$B:$AI,MATCH($B49&amp;"_slope",Conditions!$R$1:$AI$1,0)+16,FALSE)+VLOOKUP(Q$3,Conditions!$B:$AI,MATCH($B49&amp;"_intercept",Conditions!$R$1:$AI$1,0)+16,FALSE)),""),"")</f>
        <v/>
      </c>
      <c r="R49" s="69" t="str">
        <f>IFERROR(IF(R31,EXP(LN(R31)*VLOOKUP(R$3,Conditions!$B:$AI,MATCH($B49&amp;"_slope",Conditions!$R$1:$AI$1,0)+16,FALSE)+VLOOKUP(R$3,Conditions!$B:$AI,MATCH($B49&amp;"_intercept",Conditions!$R$1:$AI$1,0)+16,FALSE)),""),"")</f>
        <v/>
      </c>
      <c r="T49" s="56" t="str">
        <f t="shared" si="6"/>
        <v>1,3-propanediol_RI</v>
      </c>
      <c r="U49" s="69" t="str">
        <f>IFERROR(IF(U31,EXP(LN(U31)*VLOOKUP(U$3,Conditions!$B:$AI,MATCH($B49&amp;"_slope",Conditions!$R$1:$AI$1,0)+16,FALSE)+VLOOKUP(U$3,Conditions!$B:$AI,MATCH($B49&amp;"_intercept",Conditions!$R$1:$AI$1,0)+16,FALSE)),""),"")</f>
        <v/>
      </c>
      <c r="V49" s="69" t="str">
        <f>IFERROR(IF(V31,EXP(LN(V31)*VLOOKUP(V$3,Conditions!$B:$AI,MATCH($B49&amp;"_slope",Conditions!$R$1:$AI$1,0)+16,FALSE)+VLOOKUP(V$3,Conditions!$B:$AI,MATCH($B49&amp;"_intercept",Conditions!$R$1:$AI$1,0)+16,FALSE)),""),"")</f>
        <v/>
      </c>
      <c r="W49" s="69" t="str">
        <f>IFERROR(IF(W31,EXP(LN(W31)*VLOOKUP(W$3,Conditions!$B:$AI,MATCH($B49&amp;"_slope",Conditions!$R$1:$AI$1,0)+16,FALSE)+VLOOKUP(W$3,Conditions!$B:$AI,MATCH($B49&amp;"_intercept",Conditions!$R$1:$AI$1,0)+16,FALSE)),""),"")</f>
        <v/>
      </c>
      <c r="X49" s="69"/>
      <c r="Y49" s="69"/>
      <c r="Z49" s="69"/>
      <c r="AA49" s="69"/>
    </row>
    <row r="50" spans="1:27" s="58" customFormat="1" x14ac:dyDescent="0.2">
      <c r="A50" s="64"/>
      <c r="B50" s="49" t="str">
        <f t="shared" si="7"/>
        <v>1-propanol_RI</v>
      </c>
      <c r="C50" s="78">
        <v>3</v>
      </c>
      <c r="D50" s="69" t="str">
        <f>IFERROR(IF(D32,EXP(LN(D32)*VLOOKUP(D$3,Conditions!$B:$AI,MATCH($B50&amp;"_slope",Conditions!$R$1:$AI$1,0)+16,FALSE)+VLOOKUP(D$3,Conditions!$B:$AI,MATCH($B50&amp;"_intercept",Conditions!$R$1:$AI$1,0)+16,FALSE)),""),"")</f>
        <v/>
      </c>
      <c r="E50" s="69" t="str">
        <f>IFERROR(IF(E32,EXP(LN(E32)*VLOOKUP(E$3,Conditions!$B:$AI,MATCH($B50&amp;"_slope",Conditions!$R$1:$AI$1,0)+16,FALSE)+VLOOKUP(E$3,Conditions!$B:$AI,MATCH($B50&amp;"_intercept",Conditions!$R$1:$AI$1,0)+16,FALSE)),""),"")</f>
        <v/>
      </c>
      <c r="F50" s="69" t="str">
        <f>IFERROR(IF(F32,EXP(LN(F32)*VLOOKUP(F$3,Conditions!$B:$AI,MATCH($B50&amp;"_slope",Conditions!$R$1:$AI$1,0)+16,FALSE)+VLOOKUP(F$3,Conditions!$B:$AI,MATCH($B50&amp;"_intercept",Conditions!$R$1:$AI$1,0)+16,FALSE)),""),"")</f>
        <v/>
      </c>
      <c r="G50" s="69" t="str">
        <f>IFERROR(IF(G32,EXP(LN(G32)*VLOOKUP(G$3,Conditions!$B:$AI,MATCH($B50&amp;"_slope",Conditions!$R$1:$AI$1,0)+16,FALSE)+VLOOKUP(G$3,Conditions!$B:$AI,MATCH($B50&amp;"_intercept",Conditions!$R$1:$AI$1,0)+16,FALSE)),""),"")</f>
        <v/>
      </c>
      <c r="H50" s="69" t="str">
        <f>IFERROR(IF(H32,EXP(LN(H32)*VLOOKUP(H$3,Conditions!$B:$AI,MATCH($B50&amp;"_slope",Conditions!$R$1:$AI$1,0)+16,FALSE)+VLOOKUP(H$3,Conditions!$B:$AI,MATCH($B50&amp;"_intercept",Conditions!$R$1:$AI$1,0)+16,FALSE)),""),"")</f>
        <v/>
      </c>
      <c r="I50" s="69">
        <f>IFERROR(IF(I32,EXP(LN(I32)*VLOOKUP(I$3,Conditions!$B:$AI,MATCH($B50&amp;"_slope",Conditions!$R$1:$AI$1,0)+16,FALSE)+VLOOKUP(I$3,Conditions!$B:$AI,MATCH($B50&amp;"_intercept",Conditions!$R$1:$AI$1,0)+16,FALSE)),""),"")</f>
        <v>1.5160411561972187E-4</v>
      </c>
      <c r="J50" s="69">
        <f>IFERROR(IF(J32,EXP(LN(J32)*VLOOKUP(J$3,Conditions!$B:$AI,MATCH($B50&amp;"_slope",Conditions!$R$1:$AI$1,0)+16,FALSE)+VLOOKUP(J$3,Conditions!$B:$AI,MATCH($B50&amp;"_intercept",Conditions!$R$1:$AI$1,0)+16,FALSE)),""),"")</f>
        <v>9.870908383969401E-5</v>
      </c>
      <c r="K50" s="69">
        <f>IFERROR(IF(K32,EXP(LN(K32)*VLOOKUP(K$3,Conditions!$B:$AI,MATCH($B50&amp;"_slope",Conditions!$R$1:$AI$1,0)+16,FALSE)+VLOOKUP(K$3,Conditions!$B:$AI,MATCH($B50&amp;"_intercept",Conditions!$R$1:$AI$1,0)+16,FALSE)),""),"")</f>
        <v>1.1883887468367785E-4</v>
      </c>
      <c r="L50" s="69">
        <f>IFERROR(IF(L32,EXP(LN(L32)*VLOOKUP(L$3,Conditions!$B:$AI,MATCH($B50&amp;"_slope",Conditions!$R$1:$AI$1,0)+16,FALSE)+VLOOKUP(L$3,Conditions!$B:$AI,MATCH($B50&amp;"_intercept",Conditions!$R$1:$AI$1,0)+16,FALSE)),""),"")</f>
        <v>1.927970291049766E-4</v>
      </c>
      <c r="M50" s="69">
        <f>IFERROR(IF(M32,EXP(LN(M32)*VLOOKUP(M$3,Conditions!$B:$AI,MATCH($B50&amp;"_slope",Conditions!$R$1:$AI$1,0)+16,FALSE)+VLOOKUP(M$3,Conditions!$B:$AI,MATCH($B50&amp;"_intercept",Conditions!$R$1:$AI$1,0)+16,FALSE)),""),"")</f>
        <v>1.208960893369242E-4</v>
      </c>
      <c r="N50" s="69">
        <f>IFERROR(IF(N32,EXP(LN(N32)*VLOOKUP(N$3,Conditions!$B:$AI,MATCH($B50&amp;"_slope",Conditions!$R$1:$AI$1,0)+16,FALSE)+VLOOKUP(N$3,Conditions!$B:$AI,MATCH($B50&amp;"_intercept",Conditions!$R$1:$AI$1,0)+16,FALSE)),""),"")</f>
        <v>1.6446665053413445E-4</v>
      </c>
      <c r="O50" s="69">
        <f>IFERROR(IF(O32,EXP(LN(O32)*VLOOKUP(O$3,Conditions!$B:$AI,MATCH($B50&amp;"_slope",Conditions!$R$1:$AI$1,0)+16,FALSE)+VLOOKUP(O$3,Conditions!$B:$AI,MATCH($B50&amp;"_intercept",Conditions!$R$1:$AI$1,0)+16,FALSE)),""),"")</f>
        <v>1.519510551776247E-4</v>
      </c>
      <c r="P50" s="69">
        <f>IFERROR(IF(P32,EXP(LN(P32)*VLOOKUP(P$3,Conditions!$B:$AI,MATCH($B50&amp;"_slope",Conditions!$R$1:$AI$1,0)+16,FALSE)+VLOOKUP(P$3,Conditions!$B:$AI,MATCH($B50&amp;"_intercept",Conditions!$R$1:$AI$1,0)+16,FALSE)),""),"")</f>
        <v>1.2707813946014832E-4</v>
      </c>
      <c r="Q50" s="69">
        <f>IFERROR(IF(Q32,EXP(LN(Q32)*VLOOKUP(Q$3,Conditions!$B:$AI,MATCH($B50&amp;"_slope",Conditions!$R$1:$AI$1,0)+16,FALSE)+VLOOKUP(Q$3,Conditions!$B:$AI,MATCH($B50&amp;"_intercept",Conditions!$R$1:$AI$1,0)+16,FALSE)),""),"")</f>
        <v>1.4709754354166936E-4</v>
      </c>
      <c r="R50" s="69">
        <f>IFERROR(IF(R32,EXP(LN(R32)*VLOOKUP(R$3,Conditions!$B:$AI,MATCH($B50&amp;"_slope",Conditions!$R$1:$AI$1,0)+16,FALSE)+VLOOKUP(R$3,Conditions!$B:$AI,MATCH($B50&amp;"_intercept",Conditions!$R$1:$AI$1,0)+16,FALSE)),""),"")</f>
        <v>1.658602854614154E-4</v>
      </c>
      <c r="T50" s="56" t="str">
        <f t="shared" si="6"/>
        <v>1-propanol_RI</v>
      </c>
      <c r="U50" s="69" t="str">
        <f>IFERROR(IF(U32,EXP(LN(U32)*VLOOKUP(U$3,Conditions!$B:$AI,MATCH($B50&amp;"_slope",Conditions!$R$1:$AI$1,0)+16,FALSE)+VLOOKUP(U$3,Conditions!$B:$AI,MATCH($B50&amp;"_intercept",Conditions!$R$1:$AI$1,0)+16,FALSE)),""),"")</f>
        <v/>
      </c>
      <c r="V50" s="69">
        <f>IFERROR(IF(V32,EXP(LN(V32)*VLOOKUP(V$3,Conditions!$B:$AI,MATCH($B50&amp;"_slope",Conditions!$R$1:$AI$1,0)+16,FALSE)+VLOOKUP(V$3,Conditions!$B:$AI,MATCH($B50&amp;"_intercept",Conditions!$R$1:$AI$1,0)+16,FALSE)),""),"")</f>
        <v>1.5125721575415583E-4</v>
      </c>
      <c r="W50" s="69">
        <f>IFERROR(IF(W32,EXP(LN(W32)*VLOOKUP(W$3,Conditions!$B:$AI,MATCH($B50&amp;"_slope",Conditions!$R$1:$AI$1,0)+16,FALSE)+VLOOKUP(W$3,Conditions!$B:$AI,MATCH($B50&amp;"_intercept",Conditions!$R$1:$AI$1,0)+16,FALSE)),""),"")</f>
        <v>1.3637928773572785E-4</v>
      </c>
      <c r="X50" s="69"/>
      <c r="Y50" s="69"/>
      <c r="Z50" s="69"/>
      <c r="AA50" s="69"/>
    </row>
    <row r="51" spans="1:27" s="58" customFormat="1" x14ac:dyDescent="0.2">
      <c r="A51" s="64"/>
      <c r="B51" s="49" t="str">
        <f t="shared" si="7"/>
        <v>methanol_RI</v>
      </c>
      <c r="C51" s="78">
        <v>1</v>
      </c>
      <c r="D51" s="69">
        <f>IFERROR(IF(D33,EXP(LN(D33)*VLOOKUP(D$3,Conditions!$B:$AI,MATCH($B51&amp;"_slope",Conditions!$R$1:$AI$1,0)+16,FALSE)+VLOOKUP(D$3,Conditions!$B:$AI,MATCH($B51&amp;"_intercept",Conditions!$R$1:$AI$1,0)+16,FALSE)),""),"")</f>
        <v>4.6787151794449684E-3</v>
      </c>
      <c r="E51" s="69">
        <f>IFERROR(IF(E33,EXP(LN(E33)*VLOOKUP(E$3,Conditions!$B:$AI,MATCH($B51&amp;"_slope",Conditions!$R$1:$AI$1,0)+16,FALSE)+VLOOKUP(E$3,Conditions!$B:$AI,MATCH($B51&amp;"_intercept",Conditions!$R$1:$AI$1,0)+16,FALSE)),""),"")</f>
        <v>5.3363123398677157E-3</v>
      </c>
      <c r="F51" s="69">
        <f>IFERROR(IF(F33,EXP(LN(F33)*VLOOKUP(F$3,Conditions!$B:$AI,MATCH($B51&amp;"_slope",Conditions!$R$1:$AI$1,0)+16,FALSE)+VLOOKUP(F$3,Conditions!$B:$AI,MATCH($B51&amp;"_intercept",Conditions!$R$1:$AI$1,0)+16,FALSE)),""),"")</f>
        <v>6.190186600892318E-3</v>
      </c>
      <c r="G51" s="69" t="str">
        <f>IFERROR(IF(G33,EXP(LN(G33)*VLOOKUP(G$3,Conditions!$B:$AI,MATCH($B51&amp;"_slope",Conditions!$R$1:$AI$1,0)+16,FALSE)+VLOOKUP(G$3,Conditions!$B:$AI,MATCH($B51&amp;"_intercept",Conditions!$R$1:$AI$1,0)+16,FALSE)),""),"")</f>
        <v/>
      </c>
      <c r="H51" s="69" t="str">
        <f>IFERROR(IF(H33,EXP(LN(H33)*VLOOKUP(H$3,Conditions!$B:$AI,MATCH($B51&amp;"_slope",Conditions!$R$1:$AI$1,0)+16,FALSE)+VLOOKUP(H$3,Conditions!$B:$AI,MATCH($B51&amp;"_intercept",Conditions!$R$1:$AI$1,0)+16,FALSE)),""),"")</f>
        <v/>
      </c>
      <c r="I51" s="69" t="str">
        <f>IFERROR(IF(I33,EXP(LN(I33)*VLOOKUP(I$3,Conditions!$B:$AI,MATCH($B51&amp;"_slope",Conditions!$R$1:$AI$1,0)+16,FALSE)+VLOOKUP(I$3,Conditions!$B:$AI,MATCH($B51&amp;"_intercept",Conditions!$R$1:$AI$1,0)+16,FALSE)),""),"")</f>
        <v/>
      </c>
      <c r="J51" s="69" t="str">
        <f>IFERROR(IF(J33,EXP(LN(J33)*VLOOKUP(J$3,Conditions!$B:$AI,MATCH($B51&amp;"_slope",Conditions!$R$1:$AI$1,0)+16,FALSE)+VLOOKUP(J$3,Conditions!$B:$AI,MATCH($B51&amp;"_intercept",Conditions!$R$1:$AI$1,0)+16,FALSE)),""),"")</f>
        <v/>
      </c>
      <c r="K51" s="69" t="str">
        <f>IFERROR(IF(K33,EXP(LN(K33)*VLOOKUP(K$3,Conditions!$B:$AI,MATCH($B51&amp;"_slope",Conditions!$R$1:$AI$1,0)+16,FALSE)+VLOOKUP(K$3,Conditions!$B:$AI,MATCH($B51&amp;"_intercept",Conditions!$R$1:$AI$1,0)+16,FALSE)),""),"")</f>
        <v/>
      </c>
      <c r="L51" s="69" t="str">
        <f>IFERROR(IF(L33,EXP(LN(L33)*VLOOKUP(L$3,Conditions!$B:$AI,MATCH($B51&amp;"_slope",Conditions!$R$1:$AI$1,0)+16,FALSE)+VLOOKUP(L$3,Conditions!$B:$AI,MATCH($B51&amp;"_intercept",Conditions!$R$1:$AI$1,0)+16,FALSE)),""),"")</f>
        <v/>
      </c>
      <c r="M51" s="69" t="str">
        <f>IFERROR(IF(M33,EXP(LN(M33)*VLOOKUP(M$3,Conditions!$B:$AI,MATCH($B51&amp;"_slope",Conditions!$R$1:$AI$1,0)+16,FALSE)+VLOOKUP(M$3,Conditions!$B:$AI,MATCH($B51&amp;"_intercept",Conditions!$R$1:$AI$1,0)+16,FALSE)),""),"")</f>
        <v/>
      </c>
      <c r="N51" s="69" t="str">
        <f>IFERROR(IF(N33,EXP(LN(N33)*VLOOKUP(N$3,Conditions!$B:$AI,MATCH($B51&amp;"_slope",Conditions!$R$1:$AI$1,0)+16,FALSE)+VLOOKUP(N$3,Conditions!$B:$AI,MATCH($B51&amp;"_intercept",Conditions!$R$1:$AI$1,0)+16,FALSE)),""),"")</f>
        <v/>
      </c>
      <c r="O51" s="69" t="str">
        <f>IFERROR(IF(O33,EXP(LN(O33)*VLOOKUP(O$3,Conditions!$B:$AI,MATCH($B51&amp;"_slope",Conditions!$R$1:$AI$1,0)+16,FALSE)+VLOOKUP(O$3,Conditions!$B:$AI,MATCH($B51&amp;"_intercept",Conditions!$R$1:$AI$1,0)+16,FALSE)),""),"")</f>
        <v/>
      </c>
      <c r="P51" s="69" t="str">
        <f>IFERROR(IF(P33,EXP(LN(P33)*VLOOKUP(P$3,Conditions!$B:$AI,MATCH($B51&amp;"_slope",Conditions!$R$1:$AI$1,0)+16,FALSE)+VLOOKUP(P$3,Conditions!$B:$AI,MATCH($B51&amp;"_intercept",Conditions!$R$1:$AI$1,0)+16,FALSE)),""),"")</f>
        <v/>
      </c>
      <c r="Q51" s="69" t="str">
        <f>IFERROR(IF(Q33,EXP(LN(Q33)*VLOOKUP(Q$3,Conditions!$B:$AI,MATCH($B51&amp;"_slope",Conditions!$R$1:$AI$1,0)+16,FALSE)+VLOOKUP(Q$3,Conditions!$B:$AI,MATCH($B51&amp;"_intercept",Conditions!$R$1:$AI$1,0)+16,FALSE)),""),"")</f>
        <v/>
      </c>
      <c r="R51" s="69" t="str">
        <f>IFERROR(IF(R33,EXP(LN(R33)*VLOOKUP(R$3,Conditions!$B:$AI,MATCH($B51&amp;"_slope",Conditions!$R$1:$AI$1,0)+16,FALSE)+VLOOKUP(R$3,Conditions!$B:$AI,MATCH($B51&amp;"_intercept",Conditions!$R$1:$AI$1,0)+16,FALSE)),""),"")</f>
        <v/>
      </c>
      <c r="T51" s="56" t="str">
        <f t="shared" si="6"/>
        <v>methanol_RI</v>
      </c>
      <c r="U51" s="69">
        <f>IFERROR(IF(U33,EXP(LN(U33)*VLOOKUP(U$3,Conditions!$B:$AI,MATCH($B51&amp;"_slope",Conditions!$R$1:$AI$1,0)+16,FALSE)+VLOOKUP(U$3,Conditions!$B:$AI,MATCH($B51&amp;"_intercept",Conditions!$R$1:$AI$1,0)+16,FALSE)),""),"")</f>
        <v>5.4132018441382613E-3</v>
      </c>
      <c r="V51" s="69">
        <f>IFERROR(IF(V33,EXP(LN(V33)*VLOOKUP(V$3,Conditions!$B:$AI,MATCH($B51&amp;"_slope",Conditions!$R$1:$AI$1,0)+16,FALSE)+VLOOKUP(V$3,Conditions!$B:$AI,MATCH($B51&amp;"_intercept",Conditions!$R$1:$AI$1,0)+16,FALSE)),""),"")</f>
        <v>5.4186803633428614E-3</v>
      </c>
      <c r="W51" s="69">
        <f>IFERROR(IF(W33,EXP(LN(W33)*VLOOKUP(W$3,Conditions!$B:$AI,MATCH($B51&amp;"_slope",Conditions!$R$1:$AI$1,0)+16,FALSE)+VLOOKUP(W$3,Conditions!$B:$AI,MATCH($B51&amp;"_intercept",Conditions!$R$1:$AI$1,0)+16,FALSE)),""),"")</f>
        <v>5.4186803633428614E-3</v>
      </c>
      <c r="X51" s="69"/>
      <c r="Y51" s="69"/>
      <c r="Z51" s="69"/>
      <c r="AA51" s="69"/>
    </row>
    <row r="52" spans="1:27" s="58" customFormat="1" x14ac:dyDescent="0.2">
      <c r="A52" s="64"/>
      <c r="B52" s="49" t="str">
        <f t="shared" si="7"/>
        <v>ethanol_RI</v>
      </c>
      <c r="C52" s="78">
        <v>2</v>
      </c>
      <c r="D52" s="69">
        <f>IFERROR(IF(D34,EXP(LN(D34)*VLOOKUP(D$3,Conditions!$B:$AI,MATCH($B52&amp;"_slope",Conditions!$R$1:$AI$1,0)+16,FALSE)+VLOOKUP(D$3,Conditions!$B:$AI,MATCH($B52&amp;"_intercept",Conditions!$R$1:$AI$1,0)+16,FALSE)),""),"")</f>
        <v>5.6859424504348346E-2</v>
      </c>
      <c r="E52" s="69">
        <f>IFERROR(IF(E34,EXP(LN(E34)*VLOOKUP(E$3,Conditions!$B:$AI,MATCH($B52&amp;"_slope",Conditions!$R$1:$AI$1,0)+16,FALSE)+VLOOKUP(E$3,Conditions!$B:$AI,MATCH($B52&amp;"_intercept",Conditions!$R$1:$AI$1,0)+16,FALSE)),""),"")</f>
        <v>5.6936048438044812E-2</v>
      </c>
      <c r="F52" s="69">
        <f>IFERROR(IF(F34,EXP(LN(F34)*VLOOKUP(F$3,Conditions!$B:$AI,MATCH($B52&amp;"_slope",Conditions!$R$1:$AI$1,0)+16,FALSE)+VLOOKUP(F$3,Conditions!$B:$AI,MATCH($B52&amp;"_intercept",Conditions!$R$1:$AI$1,0)+16,FALSE)),""),"")</f>
        <v>5.6221194800774504E-2</v>
      </c>
      <c r="G52" s="69">
        <f>IFERROR(IF(G34,EXP(LN(G34)*VLOOKUP(G$3,Conditions!$B:$AI,MATCH($B52&amp;"_slope",Conditions!$R$1:$AI$1,0)+16,FALSE)+VLOOKUP(G$3,Conditions!$B:$AI,MATCH($B52&amp;"_intercept",Conditions!$R$1:$AI$1,0)+16,FALSE)),""),"")</f>
        <v>5.6823843792553765E-2</v>
      </c>
      <c r="H52" s="69">
        <f>IFERROR(IF(H34,EXP(LN(H34)*VLOOKUP(H$3,Conditions!$B:$AI,MATCH($B52&amp;"_slope",Conditions!$R$1:$AI$1,0)+16,FALSE)+VLOOKUP(H$3,Conditions!$B:$AI,MATCH($B52&amp;"_intercept",Conditions!$R$1:$AI$1,0)+16,FALSE)),""),"")</f>
        <v>5.69333121379492E-2</v>
      </c>
      <c r="I52" s="69">
        <f>IFERROR(IF(I34,EXP(LN(I34)*VLOOKUP(I$3,Conditions!$B:$AI,MATCH($B52&amp;"_slope",Conditions!$R$1:$AI$1,0)+16,FALSE)+VLOOKUP(I$3,Conditions!$B:$AI,MATCH($B52&amp;"_intercept",Conditions!$R$1:$AI$1,0)+16,FALSE)),""),"")</f>
        <v>4.9162029575236216E-2</v>
      </c>
      <c r="J52" s="69">
        <f>IFERROR(IF(J34,EXP(LN(J34)*VLOOKUP(J$3,Conditions!$B:$AI,MATCH($B52&amp;"_slope",Conditions!$R$1:$AI$1,0)+16,FALSE)+VLOOKUP(J$3,Conditions!$B:$AI,MATCH($B52&amp;"_intercept",Conditions!$R$1:$AI$1,0)+16,FALSE)),""),"")</f>
        <v>4.8894729988871427E-2</v>
      </c>
      <c r="K52" s="69">
        <f>IFERROR(IF(K34,EXP(LN(K34)*VLOOKUP(K$3,Conditions!$B:$AI,MATCH($B52&amp;"_slope",Conditions!$R$1:$AI$1,0)+16,FALSE)+VLOOKUP(K$3,Conditions!$B:$AI,MATCH($B52&amp;"_intercept",Conditions!$R$1:$AI$1,0)+16,FALSE)),""),"")</f>
        <v>4.9356418179548542E-2</v>
      </c>
      <c r="L52" s="69">
        <f>IFERROR(IF(L34,EXP(LN(L34)*VLOOKUP(L$3,Conditions!$B:$AI,MATCH($B52&amp;"_slope",Conditions!$R$1:$AI$1,0)+16,FALSE)+VLOOKUP(L$3,Conditions!$B:$AI,MATCH($B52&amp;"_intercept",Conditions!$R$1:$AI$1,0)+16,FALSE)),""),"")</f>
        <v>4.9389969934510072E-2</v>
      </c>
      <c r="M52" s="69">
        <f>IFERROR(IF(M34,EXP(LN(M34)*VLOOKUP(M$3,Conditions!$B:$AI,MATCH($B52&amp;"_slope",Conditions!$R$1:$AI$1,0)+16,FALSE)+VLOOKUP(M$3,Conditions!$B:$AI,MATCH($B52&amp;"_intercept",Conditions!$R$1:$AI$1,0)+16,FALSE)),""),"")</f>
        <v>4.9020710165663679E-2</v>
      </c>
      <c r="N52" s="69" t="str">
        <f>IFERROR(IF(N34,EXP(LN(N34)*VLOOKUP(N$3,Conditions!$B:$AI,MATCH($B52&amp;"_slope",Conditions!$R$1:$AI$1,0)+16,FALSE)+VLOOKUP(N$3,Conditions!$B:$AI,MATCH($B52&amp;"_intercept",Conditions!$R$1:$AI$1,0)+16,FALSE)),""),"")</f>
        <v/>
      </c>
      <c r="O52" s="69" t="str">
        <f>IFERROR(IF(O34,EXP(LN(O34)*VLOOKUP(O$3,Conditions!$B:$AI,MATCH($B52&amp;"_slope",Conditions!$R$1:$AI$1,0)+16,FALSE)+VLOOKUP(O$3,Conditions!$B:$AI,MATCH($B52&amp;"_intercept",Conditions!$R$1:$AI$1,0)+16,FALSE)),""),"")</f>
        <v/>
      </c>
      <c r="P52" s="69" t="str">
        <f>IFERROR(IF(P34,EXP(LN(P34)*VLOOKUP(P$3,Conditions!$B:$AI,MATCH($B52&amp;"_slope",Conditions!$R$1:$AI$1,0)+16,FALSE)+VLOOKUP(P$3,Conditions!$B:$AI,MATCH($B52&amp;"_intercept",Conditions!$R$1:$AI$1,0)+16,FALSE)),""),"")</f>
        <v/>
      </c>
      <c r="Q52" s="69" t="str">
        <f>IFERROR(IF(Q34,EXP(LN(Q34)*VLOOKUP(Q$3,Conditions!$B:$AI,MATCH($B52&amp;"_slope",Conditions!$R$1:$AI$1,0)+16,FALSE)+VLOOKUP(Q$3,Conditions!$B:$AI,MATCH($B52&amp;"_intercept",Conditions!$R$1:$AI$1,0)+16,FALSE)),""),"")</f>
        <v/>
      </c>
      <c r="R52" s="69" t="str">
        <f>IFERROR(IF(R34,EXP(LN(R34)*VLOOKUP(R$3,Conditions!$B:$AI,MATCH($B52&amp;"_slope",Conditions!$R$1:$AI$1,0)+16,FALSE)+VLOOKUP(R$3,Conditions!$B:$AI,MATCH($B52&amp;"_intercept",Conditions!$R$1:$AI$1,0)+16,FALSE)),""),"")</f>
        <v/>
      </c>
      <c r="T52" s="56" t="str">
        <f t="shared" si="6"/>
        <v>ethanol_RI</v>
      </c>
      <c r="U52" s="69">
        <f>IFERROR(IF(U34,EXP(LN(U34)*VLOOKUP(U$3,Conditions!$B:$AI,MATCH($B52&amp;"_slope",Conditions!$R$1:$AI$1,0)+16,FALSE)+VLOOKUP(U$3,Conditions!$B:$AI,MATCH($B52&amp;"_intercept",Conditions!$R$1:$AI$1,0)+16,FALSE)),""),"")</f>
        <v>5.6754862340419487E-2</v>
      </c>
      <c r="V52" s="69">
        <f>IFERROR(IF(V34,EXP(LN(V34)*VLOOKUP(V$3,Conditions!$B:$AI,MATCH($B52&amp;"_slope",Conditions!$R$1:$AI$1,0)+16,FALSE)+VLOOKUP(V$3,Conditions!$B:$AI,MATCH($B52&amp;"_intercept",Conditions!$R$1:$AI$1,0)+16,FALSE)),""),"")</f>
        <v>1.7113685263884064E-2</v>
      </c>
      <c r="W52" s="69">
        <f>IFERROR(IF(W34,EXP(LN(W34)*VLOOKUP(W$3,Conditions!$B:$AI,MATCH($B52&amp;"_slope",Conditions!$R$1:$AI$1,0)+16,FALSE)+VLOOKUP(W$3,Conditions!$B:$AI,MATCH($B52&amp;"_intercept",Conditions!$R$1:$AI$1,0)+16,FALSE)),""),"")</f>
        <v>6.6600464444350983E-3</v>
      </c>
      <c r="X52" s="69"/>
      <c r="Y52" s="69"/>
      <c r="Z52" s="69"/>
      <c r="AA52" s="69"/>
    </row>
    <row r="53" spans="1:27" s="58" customFormat="1" x14ac:dyDescent="0.2">
      <c r="A53" s="64"/>
      <c r="B53" s="49" t="str">
        <f t="shared" si="7"/>
        <v>acetone_RI</v>
      </c>
      <c r="C53" s="78">
        <v>3</v>
      </c>
      <c r="D53" s="69" t="str">
        <f>IFERROR(IF(D35,EXP(LN(D35)*VLOOKUP(D$3,Conditions!$B:$AI,MATCH($B53&amp;"_slope",Conditions!$R$1:$AI$1,0)+16,FALSE)+VLOOKUP(D$3,Conditions!$B:$AI,MATCH($B53&amp;"_intercept",Conditions!$R$1:$AI$1,0)+16,FALSE)),""),"")</f>
        <v/>
      </c>
      <c r="E53" s="69" t="str">
        <f>IFERROR(IF(E35,EXP(LN(E35)*VLOOKUP(E$3,Conditions!$B:$AI,MATCH($B53&amp;"_slope",Conditions!$R$1:$AI$1,0)+16,FALSE)+VLOOKUP(E$3,Conditions!$B:$AI,MATCH($B53&amp;"_intercept",Conditions!$R$1:$AI$1,0)+16,FALSE)),""),"")</f>
        <v/>
      </c>
      <c r="F53" s="69" t="str">
        <f>IFERROR(IF(F35,EXP(LN(F35)*VLOOKUP(F$3,Conditions!$B:$AI,MATCH($B53&amp;"_slope",Conditions!$R$1:$AI$1,0)+16,FALSE)+VLOOKUP(F$3,Conditions!$B:$AI,MATCH($B53&amp;"_intercept",Conditions!$R$1:$AI$1,0)+16,FALSE)),""),"")</f>
        <v/>
      </c>
      <c r="G53" s="69" t="str">
        <f>IFERROR(IF(G35,EXP(LN(G35)*VLOOKUP(G$3,Conditions!$B:$AI,MATCH($B53&amp;"_slope",Conditions!$R$1:$AI$1,0)+16,FALSE)+VLOOKUP(G$3,Conditions!$B:$AI,MATCH($B53&amp;"_intercept",Conditions!$R$1:$AI$1,0)+16,FALSE)),""),"")</f>
        <v/>
      </c>
      <c r="H53" s="69" t="str">
        <f>IFERROR(IF(H35,EXP(LN(H35)*VLOOKUP(H$3,Conditions!$B:$AI,MATCH($B53&amp;"_slope",Conditions!$R$1:$AI$1,0)+16,FALSE)+VLOOKUP(H$3,Conditions!$B:$AI,MATCH($B53&amp;"_intercept",Conditions!$R$1:$AI$1,0)+16,FALSE)),""),"")</f>
        <v/>
      </c>
      <c r="I53" s="69" t="str">
        <f>IFERROR(IF(I35,EXP(LN(I35)*VLOOKUP(I$3,Conditions!$B:$AI,MATCH($B53&amp;"_slope",Conditions!$R$1:$AI$1,0)+16,FALSE)+VLOOKUP(I$3,Conditions!$B:$AI,MATCH($B53&amp;"_intercept",Conditions!$R$1:$AI$1,0)+16,FALSE)),""),"")</f>
        <v/>
      </c>
      <c r="J53" s="69" t="str">
        <f>IFERROR(IF(J35,EXP(LN(J35)*VLOOKUP(J$3,Conditions!$B:$AI,MATCH($B53&amp;"_slope",Conditions!$R$1:$AI$1,0)+16,FALSE)+VLOOKUP(J$3,Conditions!$B:$AI,MATCH($B53&amp;"_intercept",Conditions!$R$1:$AI$1,0)+16,FALSE)),""),"")</f>
        <v/>
      </c>
      <c r="K53" s="69" t="str">
        <f>IFERROR(IF(K35,EXP(LN(K35)*VLOOKUP(K$3,Conditions!$B:$AI,MATCH($B53&amp;"_slope",Conditions!$R$1:$AI$1,0)+16,FALSE)+VLOOKUP(K$3,Conditions!$B:$AI,MATCH($B53&amp;"_intercept",Conditions!$R$1:$AI$1,0)+16,FALSE)),""),"")</f>
        <v/>
      </c>
      <c r="L53" s="69" t="str">
        <f>IFERROR(IF(L35,EXP(LN(L35)*VLOOKUP(L$3,Conditions!$B:$AI,MATCH($B53&amp;"_slope",Conditions!$R$1:$AI$1,0)+16,FALSE)+VLOOKUP(L$3,Conditions!$B:$AI,MATCH($B53&amp;"_intercept",Conditions!$R$1:$AI$1,0)+16,FALSE)),""),"")</f>
        <v/>
      </c>
      <c r="M53" s="69" t="str">
        <f>IFERROR(IF(M35,EXP(LN(M35)*VLOOKUP(M$3,Conditions!$B:$AI,MATCH($B53&amp;"_slope",Conditions!$R$1:$AI$1,0)+16,FALSE)+VLOOKUP(M$3,Conditions!$B:$AI,MATCH($B53&amp;"_intercept",Conditions!$R$1:$AI$1,0)+16,FALSE)),""),"")</f>
        <v/>
      </c>
      <c r="N53" s="69" t="str">
        <f>IFERROR(IF(N35,EXP(LN(N35)*VLOOKUP(N$3,Conditions!$B:$AI,MATCH($B53&amp;"_slope",Conditions!$R$1:$AI$1,0)+16,FALSE)+VLOOKUP(N$3,Conditions!$B:$AI,MATCH($B53&amp;"_intercept",Conditions!$R$1:$AI$1,0)+16,FALSE)),""),"")</f>
        <v/>
      </c>
      <c r="O53" s="69" t="str">
        <f>IFERROR(IF(O35,EXP(LN(O35)*VLOOKUP(O$3,Conditions!$B:$AI,MATCH($B53&amp;"_slope",Conditions!$R$1:$AI$1,0)+16,FALSE)+VLOOKUP(O$3,Conditions!$B:$AI,MATCH($B53&amp;"_intercept",Conditions!$R$1:$AI$1,0)+16,FALSE)),""),"")</f>
        <v/>
      </c>
      <c r="P53" s="69" t="str">
        <f>IFERROR(IF(P35,EXP(LN(P35)*VLOOKUP(P$3,Conditions!$B:$AI,MATCH($B53&amp;"_slope",Conditions!$R$1:$AI$1,0)+16,FALSE)+VLOOKUP(P$3,Conditions!$B:$AI,MATCH($B53&amp;"_intercept",Conditions!$R$1:$AI$1,0)+16,FALSE)),""),"")</f>
        <v/>
      </c>
      <c r="Q53" s="69" t="str">
        <f>IFERROR(IF(Q35,EXP(LN(Q35)*VLOOKUP(Q$3,Conditions!$B:$AI,MATCH($B53&amp;"_slope",Conditions!$R$1:$AI$1,0)+16,FALSE)+VLOOKUP(Q$3,Conditions!$B:$AI,MATCH($B53&amp;"_intercept",Conditions!$R$1:$AI$1,0)+16,FALSE)),""),"")</f>
        <v/>
      </c>
      <c r="R53" s="69" t="str">
        <f>IFERROR(IF(R35,EXP(LN(R35)*VLOOKUP(R$3,Conditions!$B:$AI,MATCH($B53&amp;"_slope",Conditions!$R$1:$AI$1,0)+16,FALSE)+VLOOKUP(R$3,Conditions!$B:$AI,MATCH($B53&amp;"_intercept",Conditions!$R$1:$AI$1,0)+16,FALSE)),""),"")</f>
        <v/>
      </c>
      <c r="T53" s="56" t="str">
        <f t="shared" si="6"/>
        <v>acetone_RI</v>
      </c>
      <c r="U53" s="69" t="str">
        <f>IFERROR(IF(U35,EXP(LN(U35)*VLOOKUP(U$3,Conditions!$B:$AI,MATCH($B53&amp;"_slope",Conditions!$R$1:$AI$1,0)+16,FALSE)+VLOOKUP(U$3,Conditions!$B:$AI,MATCH($B53&amp;"_intercept",Conditions!$R$1:$AI$1,0)+16,FALSE)),""),"")</f>
        <v/>
      </c>
      <c r="V53" s="69" t="str">
        <f>IFERROR(IF(V35,EXP(LN(V35)*VLOOKUP(V$3,Conditions!$B:$AI,MATCH($B53&amp;"_slope",Conditions!$R$1:$AI$1,0)+16,FALSE)+VLOOKUP(V$3,Conditions!$B:$AI,MATCH($B53&amp;"_intercept",Conditions!$R$1:$AI$1,0)+16,FALSE)),""),"")</f>
        <v/>
      </c>
      <c r="W53" s="69" t="str">
        <f>IFERROR(IF(W35,EXP(LN(W35)*VLOOKUP(W$3,Conditions!$B:$AI,MATCH($B53&amp;"_slope",Conditions!$R$1:$AI$1,0)+16,FALSE)+VLOOKUP(W$3,Conditions!$B:$AI,MATCH($B53&amp;"_intercept",Conditions!$R$1:$AI$1,0)+16,FALSE)),""),"")</f>
        <v/>
      </c>
      <c r="X53" s="69"/>
      <c r="Y53" s="69"/>
      <c r="Z53" s="69"/>
      <c r="AA53" s="69"/>
    </row>
    <row r="54" spans="1:27" s="58" customFormat="1" x14ac:dyDescent="0.2">
      <c r="A54" s="64"/>
      <c r="B54" s="49" t="str">
        <f t="shared" si="7"/>
        <v>2-propanol_RI</v>
      </c>
      <c r="C54" s="78">
        <v>3</v>
      </c>
      <c r="D54" s="69" t="str">
        <f>IFERROR(IF(D36,EXP(LN(D36)*VLOOKUP(D$3,Conditions!$B:$AI,MATCH($B54&amp;"_slope",Conditions!$R$1:$AI$1,0)+16,FALSE)+VLOOKUP(D$3,Conditions!$B:$AI,MATCH($B54&amp;"_intercept",Conditions!$R$1:$AI$1,0)+16,FALSE)),""),"")</f>
        <v/>
      </c>
      <c r="E54" s="69" t="str">
        <f>IFERROR(IF(E36,EXP(LN(E36)*VLOOKUP(E$3,Conditions!$B:$AI,MATCH($B54&amp;"_slope",Conditions!$R$1:$AI$1,0)+16,FALSE)+VLOOKUP(E$3,Conditions!$B:$AI,MATCH($B54&amp;"_intercept",Conditions!$R$1:$AI$1,0)+16,FALSE)),""),"")</f>
        <v/>
      </c>
      <c r="F54" s="69" t="str">
        <f>IFERROR(IF(F36,EXP(LN(F36)*VLOOKUP(F$3,Conditions!$B:$AI,MATCH($B54&amp;"_slope",Conditions!$R$1:$AI$1,0)+16,FALSE)+VLOOKUP(F$3,Conditions!$B:$AI,MATCH($B54&amp;"_intercept",Conditions!$R$1:$AI$1,0)+16,FALSE)),""),"")</f>
        <v/>
      </c>
      <c r="G54" s="69" t="str">
        <f>IFERROR(IF(G36,EXP(LN(G36)*VLOOKUP(G$3,Conditions!$B:$AI,MATCH($B54&amp;"_slope",Conditions!$R$1:$AI$1,0)+16,FALSE)+VLOOKUP(G$3,Conditions!$B:$AI,MATCH($B54&amp;"_intercept",Conditions!$R$1:$AI$1,0)+16,FALSE)),""),"")</f>
        <v/>
      </c>
      <c r="H54" s="69" t="str">
        <f>IFERROR(IF(H36,EXP(LN(H36)*VLOOKUP(H$3,Conditions!$B:$AI,MATCH($B54&amp;"_slope",Conditions!$R$1:$AI$1,0)+16,FALSE)+VLOOKUP(H$3,Conditions!$B:$AI,MATCH($B54&amp;"_intercept",Conditions!$R$1:$AI$1,0)+16,FALSE)),""),"")</f>
        <v/>
      </c>
      <c r="I54" s="69" t="str">
        <f>IFERROR(IF(I36,EXP(LN(I36)*VLOOKUP(I$3,Conditions!$B:$AI,MATCH($B54&amp;"_slope",Conditions!$R$1:$AI$1,0)+16,FALSE)+VLOOKUP(I$3,Conditions!$B:$AI,MATCH($B54&amp;"_intercept",Conditions!$R$1:$AI$1,0)+16,FALSE)),""),"")</f>
        <v/>
      </c>
      <c r="J54" s="69" t="str">
        <f>IFERROR(IF(J36,EXP(LN(J36)*VLOOKUP(J$3,Conditions!$B:$AI,MATCH($B54&amp;"_slope",Conditions!$R$1:$AI$1,0)+16,FALSE)+VLOOKUP(J$3,Conditions!$B:$AI,MATCH($B54&amp;"_intercept",Conditions!$R$1:$AI$1,0)+16,FALSE)),""),"")</f>
        <v/>
      </c>
      <c r="K54" s="69" t="str">
        <f>IFERROR(IF(K36,EXP(LN(K36)*VLOOKUP(K$3,Conditions!$B:$AI,MATCH($B54&amp;"_slope",Conditions!$R$1:$AI$1,0)+16,FALSE)+VLOOKUP(K$3,Conditions!$B:$AI,MATCH($B54&amp;"_intercept",Conditions!$R$1:$AI$1,0)+16,FALSE)),""),"")</f>
        <v/>
      </c>
      <c r="L54" s="69" t="str">
        <f>IFERROR(IF(L36,EXP(LN(L36)*VLOOKUP(L$3,Conditions!$B:$AI,MATCH($B54&amp;"_slope",Conditions!$R$1:$AI$1,0)+16,FALSE)+VLOOKUP(L$3,Conditions!$B:$AI,MATCH($B54&amp;"_intercept",Conditions!$R$1:$AI$1,0)+16,FALSE)),""),"")</f>
        <v/>
      </c>
      <c r="M54" s="69" t="str">
        <f>IFERROR(IF(M36,EXP(LN(M36)*VLOOKUP(M$3,Conditions!$B:$AI,MATCH($B54&amp;"_slope",Conditions!$R$1:$AI$1,0)+16,FALSE)+VLOOKUP(M$3,Conditions!$B:$AI,MATCH($B54&amp;"_intercept",Conditions!$R$1:$AI$1,0)+16,FALSE)),""),"")</f>
        <v/>
      </c>
      <c r="N54" s="69" t="str">
        <f>IFERROR(IF(N36,EXP(LN(N36)*VLOOKUP(N$3,Conditions!$B:$AI,MATCH($B54&amp;"_slope",Conditions!$R$1:$AI$1,0)+16,FALSE)+VLOOKUP(N$3,Conditions!$B:$AI,MATCH($B54&amp;"_intercept",Conditions!$R$1:$AI$1,0)+16,FALSE)),""),"")</f>
        <v/>
      </c>
      <c r="O54" s="69" t="str">
        <f>IFERROR(IF(O36,EXP(LN(O36)*VLOOKUP(O$3,Conditions!$B:$AI,MATCH($B54&amp;"_slope",Conditions!$R$1:$AI$1,0)+16,FALSE)+VLOOKUP(O$3,Conditions!$B:$AI,MATCH($B54&amp;"_intercept",Conditions!$R$1:$AI$1,0)+16,FALSE)),""),"")</f>
        <v/>
      </c>
      <c r="P54" s="69" t="str">
        <f>IFERROR(IF(P36,EXP(LN(P36)*VLOOKUP(P$3,Conditions!$B:$AI,MATCH($B54&amp;"_slope",Conditions!$R$1:$AI$1,0)+16,FALSE)+VLOOKUP(P$3,Conditions!$B:$AI,MATCH($B54&amp;"_intercept",Conditions!$R$1:$AI$1,0)+16,FALSE)),""),"")</f>
        <v/>
      </c>
      <c r="Q54" s="69" t="str">
        <f>IFERROR(IF(Q36,EXP(LN(Q36)*VLOOKUP(Q$3,Conditions!$B:$AI,MATCH($B54&amp;"_slope",Conditions!$R$1:$AI$1,0)+16,FALSE)+VLOOKUP(Q$3,Conditions!$B:$AI,MATCH($B54&amp;"_intercept",Conditions!$R$1:$AI$1,0)+16,FALSE)),""),"")</f>
        <v/>
      </c>
      <c r="R54" s="69" t="str">
        <f>IFERROR(IF(R36,EXP(LN(R36)*VLOOKUP(R$3,Conditions!$B:$AI,MATCH($B54&amp;"_slope",Conditions!$R$1:$AI$1,0)+16,FALSE)+VLOOKUP(R$3,Conditions!$B:$AI,MATCH($B54&amp;"_intercept",Conditions!$R$1:$AI$1,0)+16,FALSE)),""),"")</f>
        <v/>
      </c>
      <c r="T54" s="56" t="str">
        <f t="shared" si="6"/>
        <v>2-propanol_RI</v>
      </c>
      <c r="U54" s="69" t="str">
        <f>IFERROR(IF(U36,EXP(LN(U36)*VLOOKUP(U$3,Conditions!$B:$AI,MATCH($B54&amp;"_slope",Conditions!$R$1:$AI$1,0)+16,FALSE)+VLOOKUP(U$3,Conditions!$B:$AI,MATCH($B54&amp;"_intercept",Conditions!$R$1:$AI$1,0)+16,FALSE)),""),"")</f>
        <v/>
      </c>
      <c r="V54" s="69" t="str">
        <f>IFERROR(IF(V36,EXP(LN(V36)*VLOOKUP(V$3,Conditions!$B:$AI,MATCH($B54&amp;"_slope",Conditions!$R$1:$AI$1,0)+16,FALSE)+VLOOKUP(V$3,Conditions!$B:$AI,MATCH($B54&amp;"_intercept",Conditions!$R$1:$AI$1,0)+16,FALSE)),""),"")</f>
        <v/>
      </c>
      <c r="W54" s="69" t="str">
        <f>IFERROR(IF(W36,EXP(LN(W36)*VLOOKUP(W$3,Conditions!$B:$AI,MATCH($B54&amp;"_slope",Conditions!$R$1:$AI$1,0)+16,FALSE)+VLOOKUP(W$3,Conditions!$B:$AI,MATCH($B54&amp;"_intercept",Conditions!$R$1:$AI$1,0)+16,FALSE)),""),"")</f>
        <v/>
      </c>
      <c r="X54" s="69"/>
      <c r="Y54" s="69"/>
      <c r="Z54" s="69"/>
      <c r="AA54" s="69"/>
    </row>
    <row r="55" spans="1:27" s="58" customFormat="1" x14ac:dyDescent="0.2">
      <c r="A55" s="64"/>
      <c r="B55" s="49" t="s">
        <v>79</v>
      </c>
      <c r="C55" s="78"/>
      <c r="D55" s="69" t="str">
        <f>IFERROR(IF(D37,EXP(LN(D37)*VLOOKUP(D$3,Conditions!$B:$AI,MATCH($B55&amp;"_slope",Conditions!$R$1:$AI$1,0)+16,FALSE)+VLOOKUP(D$3,Conditions!$B:$AI,MATCH($B55&amp;"_intercept",Conditions!$R$1:$AI$1,0)+16,FALSE)),""),"")</f>
        <v/>
      </c>
      <c r="E55" s="69" t="str">
        <f>IFERROR(IF(E37,EXP(LN(E37)*VLOOKUP(E$3,Conditions!$B:$AI,MATCH($B55&amp;"_slope",Conditions!$R$1:$AI$1,0)+16,FALSE)+VLOOKUP(E$3,Conditions!$B:$AI,MATCH($B55&amp;"_intercept",Conditions!$R$1:$AI$1,0)+16,FALSE)),""),"")</f>
        <v/>
      </c>
      <c r="F55" s="69" t="str">
        <f>IFERROR(IF(F37,EXP(LN(F37)*VLOOKUP(F$3,Conditions!$B:$AI,MATCH($B55&amp;"_slope",Conditions!$R$1:$AI$1,0)+16,FALSE)+VLOOKUP(F$3,Conditions!$B:$AI,MATCH($B55&amp;"_intercept",Conditions!$R$1:$AI$1,0)+16,FALSE)),""),"")</f>
        <v/>
      </c>
      <c r="G55" s="69" t="str">
        <f>IFERROR(IF(G37,EXP(LN(G37)*VLOOKUP(G$3,Conditions!$B:$AI,MATCH($B55&amp;"_slope",Conditions!$R$1:$AI$1,0)+16,FALSE)+VLOOKUP(G$3,Conditions!$B:$AI,MATCH($B55&amp;"_intercept",Conditions!$R$1:$AI$1,0)+16,FALSE)),""),"")</f>
        <v/>
      </c>
      <c r="H55" s="69" t="str">
        <f>IFERROR(IF(H37,EXP(LN(H37)*VLOOKUP(H$3,Conditions!$B:$AI,MATCH($B55&amp;"_slope",Conditions!$R$1:$AI$1,0)+16,FALSE)+VLOOKUP(H$3,Conditions!$B:$AI,MATCH($B55&amp;"_intercept",Conditions!$R$1:$AI$1,0)+16,FALSE)),""),"")</f>
        <v/>
      </c>
      <c r="I55" s="69" t="str">
        <f>IFERROR(IF(I37,EXP(LN(I37)*VLOOKUP(I$3,Conditions!$B:$AI,MATCH($B55&amp;"_slope",Conditions!$R$1:$AI$1,0)+16,FALSE)+VLOOKUP(I$3,Conditions!$B:$AI,MATCH($B55&amp;"_intercept",Conditions!$R$1:$AI$1,0)+16,FALSE)),""),"")</f>
        <v/>
      </c>
      <c r="J55" s="69" t="str">
        <f>IFERROR(IF(J37,EXP(LN(J37)*VLOOKUP(J$3,Conditions!$B:$AI,MATCH($B55&amp;"_slope",Conditions!$R$1:$AI$1,0)+16,FALSE)+VLOOKUP(J$3,Conditions!$B:$AI,MATCH($B55&amp;"_intercept",Conditions!$R$1:$AI$1,0)+16,FALSE)),""),"")</f>
        <v/>
      </c>
      <c r="K55" s="69" t="str">
        <f>IFERROR(IF(K37,EXP(LN(K37)*VLOOKUP(K$3,Conditions!$B:$AI,MATCH($B55&amp;"_slope",Conditions!$R$1:$AI$1,0)+16,FALSE)+VLOOKUP(K$3,Conditions!$B:$AI,MATCH($B55&amp;"_intercept",Conditions!$R$1:$AI$1,0)+16,FALSE)),""),"")</f>
        <v/>
      </c>
      <c r="L55" s="69" t="str">
        <f>IFERROR(IF(L37,EXP(LN(L37)*VLOOKUP(L$3,Conditions!$B:$AI,MATCH($B55&amp;"_slope",Conditions!$R$1:$AI$1,0)+16,FALSE)+VLOOKUP(L$3,Conditions!$B:$AI,MATCH($B55&amp;"_intercept",Conditions!$R$1:$AI$1,0)+16,FALSE)),""),"")</f>
        <v/>
      </c>
      <c r="M55" s="69" t="str">
        <f>IFERROR(IF(M37,EXP(LN(M37)*VLOOKUP(M$3,Conditions!$B:$AI,MATCH($B55&amp;"_slope",Conditions!$R$1:$AI$1,0)+16,FALSE)+VLOOKUP(M$3,Conditions!$B:$AI,MATCH($B55&amp;"_intercept",Conditions!$R$1:$AI$1,0)+16,FALSE)),""),"")</f>
        <v/>
      </c>
      <c r="N55" s="69" t="str">
        <f>IFERROR(IF(N37,EXP(LN(N37)*VLOOKUP(N$3,Conditions!$B:$AI,MATCH($B55&amp;"_slope",Conditions!$R$1:$AI$1,0)+16,FALSE)+VLOOKUP(N$3,Conditions!$B:$AI,MATCH($B55&amp;"_intercept",Conditions!$R$1:$AI$1,0)+16,FALSE)),""),"")</f>
        <v/>
      </c>
      <c r="O55" s="69" t="str">
        <f>IFERROR(IF(O37,EXP(LN(O37)*VLOOKUP(O$3,Conditions!$B:$AI,MATCH($B55&amp;"_slope",Conditions!$R$1:$AI$1,0)+16,FALSE)+VLOOKUP(O$3,Conditions!$B:$AI,MATCH($B55&amp;"_intercept",Conditions!$R$1:$AI$1,0)+16,FALSE)),""),"")</f>
        <v/>
      </c>
      <c r="P55" s="69" t="str">
        <f>IFERROR(IF(P37,EXP(LN(P37)*VLOOKUP(P$3,Conditions!$B:$AI,MATCH($B55&amp;"_slope",Conditions!$R$1:$AI$1,0)+16,FALSE)+VLOOKUP(P$3,Conditions!$B:$AI,MATCH($B55&amp;"_intercept",Conditions!$R$1:$AI$1,0)+16,FALSE)),""),"")</f>
        <v/>
      </c>
      <c r="Q55" s="69" t="str">
        <f>IFERROR(IF(Q37,EXP(LN(Q37)*VLOOKUP(Q$3,Conditions!$B:$AI,MATCH($B55&amp;"_slope",Conditions!$R$1:$AI$1,0)+16,FALSE)+VLOOKUP(Q$3,Conditions!$B:$AI,MATCH($B55&amp;"_intercept",Conditions!$R$1:$AI$1,0)+16,FALSE)),""),"")</f>
        <v/>
      </c>
      <c r="R55" s="69" t="str">
        <f>IFERROR(IF(R37,EXP(LN(R37)*VLOOKUP(R$3,Conditions!$B:$AI,MATCH($B55&amp;"_slope",Conditions!$R$1:$AI$1,0)+16,FALSE)+VLOOKUP(R$3,Conditions!$B:$AI,MATCH($B55&amp;"_intercept",Conditions!$R$1:$AI$1,0)+16,FALSE)),""),"")</f>
        <v/>
      </c>
      <c r="T55" s="56" t="str">
        <f t="shared" si="6"/>
        <v>??c</v>
      </c>
      <c r="U55" s="69" t="str">
        <f>IFERROR(IF(U37,EXP(LN(U37)*VLOOKUP(U$3,Conditions!$B:$AI,MATCH($B55&amp;"_slope",Conditions!$R$1:$AI$1,0)+16,FALSE)+VLOOKUP(U$3,Conditions!$B:$AI,MATCH($B55&amp;"_intercept",Conditions!$R$1:$AI$1,0)+16,FALSE)),""),"")</f>
        <v/>
      </c>
      <c r="V55" s="69" t="str">
        <f>IFERROR(IF(V37,EXP(LN(V37)*VLOOKUP(V$3,Conditions!$B:$AI,MATCH($B55&amp;"_slope",Conditions!$R$1:$AI$1,0)+16,FALSE)+VLOOKUP(V$3,Conditions!$B:$AI,MATCH($B55&amp;"_intercept",Conditions!$R$1:$AI$1,0)+16,FALSE)),""),"")</f>
        <v/>
      </c>
      <c r="W55" s="69" t="str">
        <f>IFERROR(IF(W37,EXP(LN(W37)*VLOOKUP(W$3,Conditions!$B:$AI,MATCH($B55&amp;"_slope",Conditions!$R$1:$AI$1,0)+16,FALSE)+VLOOKUP(W$3,Conditions!$B:$AI,MATCH($B55&amp;"_intercept",Conditions!$R$1:$AI$1,0)+16,FALSE)),""),"")</f>
        <v/>
      </c>
      <c r="X55" s="69"/>
      <c r="Y55" s="69"/>
      <c r="Z55" s="69"/>
      <c r="AA55" s="69"/>
    </row>
    <row r="56" spans="1:27" x14ac:dyDescent="0.2">
      <c r="C56" s="78"/>
      <c r="T56" s="56"/>
      <c r="U56" s="70"/>
      <c r="V56" s="70"/>
      <c r="W56" s="70"/>
      <c r="X56" s="70"/>
      <c r="Y56" s="70"/>
      <c r="Z56" s="70"/>
      <c r="AA56" s="70"/>
    </row>
    <row r="57" spans="1:27" x14ac:dyDescent="0.2">
      <c r="B57" s="52" t="s">
        <v>63</v>
      </c>
      <c r="C57" s="78"/>
      <c r="D57" s="119">
        <f>(D41-D52)/D41</f>
        <v>0.63604623589838516</v>
      </c>
      <c r="E57" s="119">
        <f t="shared" ref="E57:R57" si="8">(E41-E52)/E41</f>
        <v>0.63555577069701885</v>
      </c>
      <c r="F57" s="119">
        <f t="shared" si="8"/>
        <v>0.64013150593060986</v>
      </c>
      <c r="G57" s="119">
        <f t="shared" si="8"/>
        <v>0.63627398589937334</v>
      </c>
      <c r="H57" s="119">
        <f t="shared" si="8"/>
        <v>0.6355732855897247</v>
      </c>
      <c r="I57" s="119">
        <f t="shared" si="8"/>
        <v>0.66310433278209024</v>
      </c>
      <c r="J57" s="119">
        <f t="shared" si="8"/>
        <v>0.66493607311652103</v>
      </c>
      <c r="K57" s="119">
        <f t="shared" si="8"/>
        <v>0.66177223402385776</v>
      </c>
      <c r="L57" s="119">
        <f t="shared" si="8"/>
        <v>0.66154231184668655</v>
      </c>
      <c r="M57" s="119">
        <f t="shared" si="8"/>
        <v>0.66407276100179835</v>
      </c>
      <c r="N57" s="119" t="e">
        <f t="shared" si="8"/>
        <v>#VALUE!</v>
      </c>
      <c r="O57" s="119" t="e">
        <f t="shared" si="8"/>
        <v>#VALUE!</v>
      </c>
      <c r="P57" s="119" t="e">
        <f t="shared" si="8"/>
        <v>#VALUE!</v>
      </c>
      <c r="Q57" s="119" t="e">
        <f t="shared" si="8"/>
        <v>#VALUE!</v>
      </c>
      <c r="R57" s="119" t="e">
        <f t="shared" si="8"/>
        <v>#VALUE!</v>
      </c>
      <c r="T57" s="56" t="str">
        <f>B57</f>
        <v>Conversion</v>
      </c>
      <c r="U57" s="119">
        <f t="shared" ref="U57:V57" si="9">(U41-U52)/U41</f>
        <v>0.63671553203488773</v>
      </c>
      <c r="V57" s="119">
        <f t="shared" si="9"/>
        <v>0.89095219767068312</v>
      </c>
      <c r="W57" s="119">
        <f>(W41-W52)/W41</f>
        <v>0.95436028963843988</v>
      </c>
      <c r="X57" s="121"/>
      <c r="Y57" s="121"/>
      <c r="Z57" s="121"/>
      <c r="AA57" s="121"/>
    </row>
    <row r="58" spans="1:27" x14ac:dyDescent="0.2">
      <c r="B58" s="52" t="s">
        <v>97</v>
      </c>
      <c r="C58" s="78"/>
      <c r="D58" s="119">
        <f t="shared" ref="D58:R58" si="10">SUMPRODUCT($C43:$C55,D43:D55)/SUMPRODUCT($C41,D41)</f>
        <v>0.39104103336351143</v>
      </c>
      <c r="E58" s="119">
        <f t="shared" si="10"/>
        <v>0.3932066483529541</v>
      </c>
      <c r="F58" s="119">
        <f t="shared" si="10"/>
        <v>0.39136839012701541</v>
      </c>
      <c r="G58" s="119">
        <f t="shared" si="10"/>
        <v>0.37554062807130717</v>
      </c>
      <c r="H58" s="119">
        <f t="shared" si="10"/>
        <v>0.37655387004554391</v>
      </c>
      <c r="I58" s="119">
        <f t="shared" si="10"/>
        <v>0.35010246097799846</v>
      </c>
      <c r="J58" s="119">
        <f t="shared" si="10"/>
        <v>0.34668088000586877</v>
      </c>
      <c r="K58" s="119">
        <f t="shared" si="10"/>
        <v>0.35056599279701167</v>
      </c>
      <c r="L58" s="119">
        <f t="shared" si="10"/>
        <v>0.35208285896763236</v>
      </c>
      <c r="M58" s="119">
        <f t="shared" si="10"/>
        <v>0.34911088760521342</v>
      </c>
      <c r="N58" s="119">
        <f t="shared" si="10"/>
        <v>1.2205674026612849E-2</v>
      </c>
      <c r="O58" s="119">
        <f t="shared" si="10"/>
        <v>1.2583583479663405E-2</v>
      </c>
      <c r="P58" s="119">
        <f t="shared" si="10"/>
        <v>1.244410296379744E-2</v>
      </c>
      <c r="Q58" s="119">
        <f t="shared" si="10"/>
        <v>1.292960442915083E-2</v>
      </c>
      <c r="R58" s="119">
        <f t="shared" si="10"/>
        <v>1.24587083630931E-2</v>
      </c>
      <c r="T58" s="56" t="str">
        <f>B58</f>
        <v>C-balance</v>
      </c>
      <c r="U58" s="119">
        <f>SUMPRODUCT($C43:$C55,U43:U55)/SUMPRODUCT($C41,U41)</f>
        <v>0.39249486164650532</v>
      </c>
      <c r="V58" s="119">
        <f>SUMPRODUCT($C43:$C55,V43:V55)/SUMPRODUCT($C41,V41)</f>
        <v>0.13883613108170784</v>
      </c>
      <c r="W58" s="119">
        <f>SUMPRODUCT($C43:$C55,W43:W55)/SUMPRODUCT($C41,W41)</f>
        <v>7.6999559446212229E-2</v>
      </c>
      <c r="X58" s="121"/>
      <c r="Y58" s="121"/>
      <c r="Z58" s="121"/>
      <c r="AA58" s="121"/>
    </row>
    <row r="59" spans="1:27" x14ac:dyDescent="0.2">
      <c r="B59" s="50" t="s">
        <v>71</v>
      </c>
      <c r="C59" s="78"/>
      <c r="D59" s="119">
        <f>IFERROR(D47*$C47/(SUMPRODUCT(D$43:D$54,$C$43:$C$54)-SUMPRODUCT(C52,D52)),"")</f>
        <v>0.44719095153148697</v>
      </c>
      <c r="E59" s="119">
        <f t="shared" ref="E59:R59" si="11">IFERROR(E47*$C47/(SUMPRODUCT(E$43:E$54,$C$43:$C$54)-SUMPRODUCT(D52,E52)),"")</f>
        <v>3.0518076758993831E-2</v>
      </c>
      <c r="F59" s="119">
        <f t="shared" si="11"/>
        <v>3.0668235173857489E-2</v>
      </c>
      <c r="G59" s="119">
        <f t="shared" si="11"/>
        <v>3.2340799814867087E-2</v>
      </c>
      <c r="H59" s="119">
        <f t="shared" si="11"/>
        <v>3.3116226206102474E-2</v>
      </c>
      <c r="I59" s="119">
        <f t="shared" si="11"/>
        <v>3.4208567479849232E-2</v>
      </c>
      <c r="J59" s="119">
        <f t="shared" si="11"/>
        <v>3.1326563479294578E-2</v>
      </c>
      <c r="K59" s="119">
        <f t="shared" si="11"/>
        <v>3.2476644909045206E-2</v>
      </c>
      <c r="L59" s="119">
        <f t="shared" si="11"/>
        <v>3.3873597149259034E-2</v>
      </c>
      <c r="M59" s="119">
        <f t="shared" si="11"/>
        <v>3.5036411412086611E-2</v>
      </c>
      <c r="N59" s="119" t="str">
        <f t="shared" si="11"/>
        <v/>
      </c>
      <c r="O59" s="119" t="str">
        <f t="shared" si="11"/>
        <v/>
      </c>
      <c r="P59" s="119" t="str">
        <f t="shared" si="11"/>
        <v/>
      </c>
      <c r="Q59" s="119" t="str">
        <f t="shared" si="11"/>
        <v/>
      </c>
      <c r="R59" s="119" t="str">
        <f t="shared" si="11"/>
        <v/>
      </c>
      <c r="T59" s="50" t="s">
        <v>71</v>
      </c>
      <c r="U59" s="121">
        <f>IF(U12="Ethanol",IFERROR(U47*$C47/(SUMPRODUCT(U$46:U$51,$C$46:$C$51)+SUMPRODUCT(T$53:T$54,U$53:U$54)),""),IFERROR(U47*$C47/SUMPRODUCT(U$47:U$54,$C$47:$C$54),""))</f>
        <v>3.028218905410085E-2</v>
      </c>
      <c r="V59" s="121">
        <f>IF(V12="Ethanol",IFERROR(V47*$C47/(SUMPRODUCT(V$46:V$51,$C$46:$C$51)+SUMPRODUCT(U$53:U$54,V$53:V$54)),""),IFERROR(V47*$C47/SUMPRODUCT(V$47:V$54,$C$47:$C$54),""))</f>
        <v>7.9797668898642385E-2</v>
      </c>
      <c r="W59" s="121">
        <f>IF(W12="Ethanol",IFERROR(W47*$C47/(SUMPRODUCT(W$46:W$51,$C$46:$C$51)+SUMPRODUCT(V$53:V$54,W$53:W$54)),""),IFERROR(W47*$C47/SUMPRODUCT(W$47:W$54,$C$47:$C$54),""))</f>
        <v>0.14794272541741141</v>
      </c>
      <c r="X59" s="121"/>
      <c r="Y59" s="121"/>
      <c r="Z59" s="121"/>
      <c r="AA59" s="121"/>
    </row>
    <row r="60" spans="1:27" x14ac:dyDescent="0.2">
      <c r="B60" s="50" t="s">
        <v>74</v>
      </c>
      <c r="C60" s="78"/>
      <c r="D60" s="119">
        <f t="shared" ref="D60:R60" si="12">IFERROR(D51*$C51/(SUMPRODUCT(D$43:D$54,$C$43:$C$54)-SUMPRODUCT(C52,D52)),"")</f>
        <v>0.55280904846851242</v>
      </c>
      <c r="E60" s="119">
        <f t="shared" si="12"/>
        <v>4.4609908950770008E-2</v>
      </c>
      <c r="F60" s="119">
        <f t="shared" si="12"/>
        <v>5.198183511376981E-2</v>
      </c>
      <c r="G60" s="119" t="str">
        <f t="shared" si="12"/>
        <v/>
      </c>
      <c r="H60" s="119" t="str">
        <f t="shared" si="12"/>
        <v/>
      </c>
      <c r="I60" s="119" t="str">
        <f t="shared" si="12"/>
        <v/>
      </c>
      <c r="J60" s="119" t="str">
        <f t="shared" si="12"/>
        <v/>
      </c>
      <c r="K60" s="119" t="str">
        <f t="shared" si="12"/>
        <v/>
      </c>
      <c r="L60" s="119" t="str">
        <f t="shared" si="12"/>
        <v/>
      </c>
      <c r="M60" s="119" t="str">
        <f t="shared" si="12"/>
        <v/>
      </c>
      <c r="N60" s="119" t="str">
        <f t="shared" si="12"/>
        <v/>
      </c>
      <c r="O60" s="119" t="str">
        <f t="shared" si="12"/>
        <v/>
      </c>
      <c r="P60" s="119" t="str">
        <f t="shared" si="12"/>
        <v/>
      </c>
      <c r="Q60" s="119" t="str">
        <f t="shared" si="12"/>
        <v/>
      </c>
      <c r="R60" s="119" t="str">
        <f t="shared" si="12"/>
        <v/>
      </c>
      <c r="T60" s="50" t="s">
        <v>74</v>
      </c>
      <c r="U60" s="121">
        <f>IF(U16="Ethanol",IFERROR(U51*$C51/(SUMPRODUCT(U$46:U$51,$C$46:$C$51)+SUMPRODUCT(T$53:T$54,U$53:U$54)),""),IFERROR(U51*$C51/SUMPRODUCT(U$47:U$54,$C$47:$C$54),""))</f>
        <v>4.4140170410316627E-2</v>
      </c>
      <c r="V60" s="121">
        <f>IF(V16="Ethanol",IFERROR(V51*$C51/(SUMPRODUCT(V$46:V$51,$C$46:$C$51)+SUMPRODUCT(U$53:U$54,V$53:V$54)),""),IFERROR(V51*$C51/SUMPRODUCT(V$47:V$54,$C$47:$C$54),""))</f>
        <v>0.12434674235951139</v>
      </c>
      <c r="W60" s="121">
        <f>IF(W16="Ethanol",IFERROR(W51*$C51/(SUMPRODUCT(W$46:W$51,$C$46:$C$51)+SUMPRODUCT(V$53:V$54,W$53:W$54)),""),IFERROR(W51*$C51/SUMPRODUCT(W$47:W$54,$C$47:$C$54),""))</f>
        <v>0.24112426647447277</v>
      </c>
      <c r="X60" s="121"/>
      <c r="Y60" s="121"/>
      <c r="Z60" s="121"/>
      <c r="AA60" s="121"/>
    </row>
    <row r="61" spans="1:27" x14ac:dyDescent="0.2">
      <c r="B61" s="50" t="s">
        <v>73</v>
      </c>
      <c r="C61" s="78"/>
      <c r="D61" s="119" t="str">
        <f t="shared" ref="D61:R61" si="13">IFERROR(D50*$C50/(SUMPRODUCT(D$43:D$54,$C$43:$C$54)-SUMPRODUCT(C52,D52)),"")</f>
        <v/>
      </c>
      <c r="E61" s="119" t="str">
        <f t="shared" si="13"/>
        <v/>
      </c>
      <c r="F61" s="119" t="str">
        <f t="shared" si="13"/>
        <v/>
      </c>
      <c r="G61" s="119" t="str">
        <f t="shared" si="13"/>
        <v/>
      </c>
      <c r="H61" s="119" t="str">
        <f t="shared" si="13"/>
        <v/>
      </c>
      <c r="I61" s="119">
        <f t="shared" si="13"/>
        <v>4.576518650834159E-3</v>
      </c>
      <c r="J61" s="119">
        <f t="shared" si="13"/>
        <v>2.9979633871956052E-3</v>
      </c>
      <c r="K61" s="119">
        <f t="shared" si="13"/>
        <v>3.5687164750044208E-3</v>
      </c>
      <c r="L61" s="119">
        <f t="shared" si="13"/>
        <v>5.7655316970034566E-3</v>
      </c>
      <c r="M61" s="119">
        <f t="shared" si="13"/>
        <v>3.6462816934311861E-3</v>
      </c>
      <c r="N61" s="119" t="str">
        <f t="shared" si="13"/>
        <v/>
      </c>
      <c r="O61" s="119" t="str">
        <f t="shared" si="13"/>
        <v/>
      </c>
      <c r="P61" s="119" t="str">
        <f t="shared" si="13"/>
        <v/>
      </c>
      <c r="Q61" s="119" t="str">
        <f t="shared" si="13"/>
        <v/>
      </c>
      <c r="R61" s="119" t="str">
        <f t="shared" si="13"/>
        <v/>
      </c>
      <c r="T61" s="50" t="s">
        <v>73</v>
      </c>
      <c r="U61" s="121" t="str">
        <f>IF(U15="Ethanol",IFERROR(U50*$C50/(SUMPRODUCT(U$46:U$51,$C$46:$C$51)+SUMPRODUCT(T$53:T$54,U$53:U$54)),""),IFERROR(U50*$C50/SUMPRODUCT(U$47:U$54,$C$47:$C$54),""))</f>
        <v/>
      </c>
      <c r="V61" s="121">
        <f>IF(V15="Ethanol",IFERROR(V50*$C50/(SUMPRODUCT(V$46:V$51,$C$46:$C$51)+SUMPRODUCT(U$53:U$54,V$53:V$54)),""),IFERROR(V50*$C50/SUMPRODUCT(V$47:V$54,$C$47:$C$54),""))</f>
        <v>1.0413056746050199E-2</v>
      </c>
      <c r="W61" s="121">
        <f>IF(W15="Ethanol",IFERROR(W50*$C50/(SUMPRODUCT(W$46:W$51,$C$46:$C$51)+SUMPRODUCT(V$53:V$54,W$53:W$54)),""),IFERROR(W50*$C50/SUMPRODUCT(W$47:W$54,$C$47:$C$54),""))</f>
        <v>1.8206105645232194E-2</v>
      </c>
      <c r="X61" s="121"/>
      <c r="Y61" s="121"/>
      <c r="Z61" s="121"/>
      <c r="AA61" s="121"/>
    </row>
    <row r="62" spans="1:27" x14ac:dyDescent="0.2">
      <c r="B62" s="50" t="s">
        <v>70</v>
      </c>
      <c r="C62" s="78"/>
      <c r="D62" s="119" t="str">
        <f>IFERROR(D48*$C48/(SUMPRODUCT(D$43:D$54,$C$43:$C$54)-SUMPRODUCT(C52,D52)),"")</f>
        <v/>
      </c>
      <c r="E62" s="119" t="str">
        <f t="shared" ref="E62:R62" si="14">IFERROR(E48*$C48/(SUMPRODUCT(E$43:E$54,$C$43:$C$54)-SUMPRODUCT(D52,E52)),"")</f>
        <v/>
      </c>
      <c r="F62" s="119" t="str">
        <f t="shared" si="14"/>
        <v/>
      </c>
      <c r="G62" s="119" t="str">
        <f t="shared" si="14"/>
        <v/>
      </c>
      <c r="H62" s="119" t="str">
        <f t="shared" si="14"/>
        <v/>
      </c>
      <c r="I62" s="119" t="str">
        <f t="shared" si="14"/>
        <v/>
      </c>
      <c r="J62" s="119" t="str">
        <f t="shared" si="14"/>
        <v/>
      </c>
      <c r="K62" s="119" t="str">
        <f t="shared" si="14"/>
        <v/>
      </c>
      <c r="L62" s="119" t="str">
        <f t="shared" si="14"/>
        <v/>
      </c>
      <c r="M62" s="119" t="str">
        <f t="shared" si="14"/>
        <v/>
      </c>
      <c r="N62" s="119" t="str">
        <f t="shared" si="14"/>
        <v/>
      </c>
      <c r="O62" s="119" t="str">
        <f t="shared" si="14"/>
        <v/>
      </c>
      <c r="P62" s="119" t="str">
        <f t="shared" si="14"/>
        <v/>
      </c>
      <c r="Q62" s="119" t="str">
        <f t="shared" si="14"/>
        <v/>
      </c>
      <c r="R62" s="119" t="str">
        <f t="shared" si="14"/>
        <v/>
      </c>
      <c r="T62" s="50" t="s">
        <v>70</v>
      </c>
      <c r="U62" s="121" t="str">
        <f t="shared" ref="U62:W63" si="15">IF(U13="Ethanol",IFERROR(U48*$C48/(SUMPRODUCT(U$46:U$51,$C$46:$C$51)+SUMPRODUCT(T$53:T$54,U$53:U$54)),""),IFERROR(U48*$C48/SUMPRODUCT(U$47:U$54,$C$47:$C$54),""))</f>
        <v/>
      </c>
      <c r="V62" s="121" t="str">
        <f t="shared" si="15"/>
        <v/>
      </c>
      <c r="W62" s="121" t="str">
        <f t="shared" si="15"/>
        <v/>
      </c>
      <c r="X62" s="121"/>
      <c r="Y62" s="121"/>
      <c r="Z62" s="121"/>
      <c r="AA62" s="121"/>
    </row>
    <row r="63" spans="1:27" x14ac:dyDescent="0.2">
      <c r="B63" s="49" t="s">
        <v>72</v>
      </c>
      <c r="C63" s="78"/>
      <c r="D63" s="119" t="str">
        <f>IFERROR(D49*$C49/(SUMPRODUCT(D$43:D$54,$C$43:$C$54)-SUMPRODUCT(C52,D52)),"")</f>
        <v/>
      </c>
      <c r="E63" s="119" t="str">
        <f t="shared" ref="E63:R63" si="16">IFERROR(E49*$C49/(SUMPRODUCT(E$43:E$54,$C$43:$C$54)-SUMPRODUCT(D52,E52)),"")</f>
        <v/>
      </c>
      <c r="F63" s="119" t="str">
        <f t="shared" si="16"/>
        <v/>
      </c>
      <c r="G63" s="119" t="str">
        <f t="shared" si="16"/>
        <v/>
      </c>
      <c r="H63" s="119" t="str">
        <f t="shared" si="16"/>
        <v/>
      </c>
      <c r="I63" s="119" t="str">
        <f t="shared" si="16"/>
        <v/>
      </c>
      <c r="J63" s="119" t="str">
        <f t="shared" si="16"/>
        <v/>
      </c>
      <c r="K63" s="119" t="str">
        <f t="shared" si="16"/>
        <v/>
      </c>
      <c r="L63" s="119" t="str">
        <f t="shared" si="16"/>
        <v/>
      </c>
      <c r="M63" s="119" t="str">
        <f t="shared" si="16"/>
        <v/>
      </c>
      <c r="N63" s="119" t="str">
        <f t="shared" si="16"/>
        <v/>
      </c>
      <c r="O63" s="119" t="str">
        <f t="shared" si="16"/>
        <v/>
      </c>
      <c r="P63" s="119" t="str">
        <f t="shared" si="16"/>
        <v/>
      </c>
      <c r="Q63" s="119" t="str">
        <f t="shared" si="16"/>
        <v/>
      </c>
      <c r="R63" s="119" t="str">
        <f t="shared" si="16"/>
        <v/>
      </c>
      <c r="T63" s="49" t="s">
        <v>72</v>
      </c>
      <c r="U63" s="121" t="str">
        <f t="shared" si="15"/>
        <v/>
      </c>
      <c r="V63" s="121" t="str">
        <f t="shared" si="15"/>
        <v/>
      </c>
      <c r="W63" s="121" t="str">
        <f t="shared" si="15"/>
        <v/>
      </c>
      <c r="X63" s="121"/>
      <c r="Y63" s="121"/>
      <c r="Z63" s="121"/>
      <c r="AA63" s="121"/>
    </row>
    <row r="64" spans="1:27" x14ac:dyDescent="0.2">
      <c r="B64" s="50" t="s">
        <v>76</v>
      </c>
      <c r="C64" s="78"/>
      <c r="D64" s="119" t="str">
        <f>IFERROR(D53*$C53/(SUMPRODUCT(D$43:D$54,$C$43:$C$54)-SUMPRODUCT(C52,D52)),"")</f>
        <v/>
      </c>
      <c r="E64" s="119" t="str">
        <f t="shared" ref="E64:R64" si="17">IFERROR(E53*$C53/(SUMPRODUCT(E$43:E$54,$C$43:$C$54)-SUMPRODUCT(D52,E52)),"")</f>
        <v/>
      </c>
      <c r="F64" s="119" t="str">
        <f t="shared" si="17"/>
        <v/>
      </c>
      <c r="G64" s="119" t="str">
        <f t="shared" si="17"/>
        <v/>
      </c>
      <c r="H64" s="119" t="str">
        <f t="shared" si="17"/>
        <v/>
      </c>
      <c r="I64" s="119" t="str">
        <f t="shared" si="17"/>
        <v/>
      </c>
      <c r="J64" s="119" t="str">
        <f t="shared" si="17"/>
        <v/>
      </c>
      <c r="K64" s="119" t="str">
        <f t="shared" si="17"/>
        <v/>
      </c>
      <c r="L64" s="119" t="str">
        <f t="shared" si="17"/>
        <v/>
      </c>
      <c r="M64" s="119" t="str">
        <f t="shared" si="17"/>
        <v/>
      </c>
      <c r="N64" s="119" t="str">
        <f t="shared" si="17"/>
        <v/>
      </c>
      <c r="O64" s="119" t="str">
        <f t="shared" si="17"/>
        <v/>
      </c>
      <c r="P64" s="119" t="str">
        <f t="shared" si="17"/>
        <v/>
      </c>
      <c r="Q64" s="119" t="str">
        <f t="shared" si="17"/>
        <v/>
      </c>
      <c r="R64" s="119" t="str">
        <f t="shared" si="17"/>
        <v/>
      </c>
      <c r="T64" s="50" t="s">
        <v>76</v>
      </c>
      <c r="U64" s="121" t="str">
        <f t="shared" ref="U64:W65" si="18">IF(U18="Ethanol",IFERROR(U53*$C53/(SUMPRODUCT(U$46:U$51,$C$46:$C$51)+SUMPRODUCT(T$53:T$54,U$53:U$54)),""),IFERROR(U53*$C53/SUMPRODUCT(U$47:U$54,$C$47:$C$54),""))</f>
        <v/>
      </c>
      <c r="V64" s="121" t="str">
        <f t="shared" si="18"/>
        <v/>
      </c>
      <c r="W64" s="121" t="str">
        <f t="shared" si="18"/>
        <v/>
      </c>
      <c r="X64" s="121"/>
      <c r="Y64" s="121"/>
      <c r="Z64" s="121"/>
      <c r="AA64" s="121"/>
    </row>
    <row r="65" spans="2:27" x14ac:dyDescent="0.2">
      <c r="B65" s="50" t="s">
        <v>77</v>
      </c>
      <c r="C65" s="78"/>
      <c r="D65" s="119" t="str">
        <f>IFERROR(D54*$C54/(SUMPRODUCT(D$43:D$54,$C$43:$C$54)-SUMPRODUCT(C52,D52)),"")</f>
        <v/>
      </c>
      <c r="E65" s="119" t="str">
        <f t="shared" ref="E65:R65" si="19">IFERROR(E54*$C54/(SUMPRODUCT(E$43:E$54,$C$43:$C$54)-SUMPRODUCT(D52,E52)),"")</f>
        <v/>
      </c>
      <c r="F65" s="119" t="str">
        <f t="shared" si="19"/>
        <v/>
      </c>
      <c r="G65" s="119" t="str">
        <f t="shared" si="19"/>
        <v/>
      </c>
      <c r="H65" s="119" t="str">
        <f t="shared" si="19"/>
        <v/>
      </c>
      <c r="I65" s="119" t="str">
        <f t="shared" si="19"/>
        <v/>
      </c>
      <c r="J65" s="119" t="str">
        <f t="shared" si="19"/>
        <v/>
      </c>
      <c r="K65" s="119" t="str">
        <f t="shared" si="19"/>
        <v/>
      </c>
      <c r="L65" s="119" t="str">
        <f t="shared" si="19"/>
        <v/>
      </c>
      <c r="M65" s="119" t="str">
        <f t="shared" si="19"/>
        <v/>
      </c>
      <c r="N65" s="119" t="str">
        <f t="shared" si="19"/>
        <v/>
      </c>
      <c r="O65" s="119" t="str">
        <f t="shared" si="19"/>
        <v/>
      </c>
      <c r="P65" s="119" t="str">
        <f t="shared" si="19"/>
        <v/>
      </c>
      <c r="Q65" s="119" t="str">
        <f t="shared" si="19"/>
        <v/>
      </c>
      <c r="R65" s="119" t="str">
        <f t="shared" si="19"/>
        <v/>
      </c>
      <c r="T65" s="50" t="s">
        <v>77</v>
      </c>
      <c r="U65" s="121" t="str">
        <f t="shared" si="18"/>
        <v/>
      </c>
      <c r="V65" s="121" t="str">
        <f t="shared" si="18"/>
        <v/>
      </c>
      <c r="W65" s="121" t="str">
        <f t="shared" si="18"/>
        <v/>
      </c>
      <c r="X65" s="121"/>
      <c r="Y65" s="121"/>
      <c r="Z65" s="121"/>
      <c r="AA65" s="121"/>
    </row>
    <row r="66" spans="2:27" x14ac:dyDescent="0.2">
      <c r="C66" s="78"/>
      <c r="U66" s="70"/>
      <c r="V66" s="70"/>
      <c r="W66" s="70"/>
      <c r="X66" s="70"/>
      <c r="Y66" s="70"/>
      <c r="Z66" s="70"/>
      <c r="AA66" s="70"/>
    </row>
    <row r="67" spans="2:27" x14ac:dyDescent="0.2">
      <c r="C67" s="7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H111"/>
  <sheetViews>
    <sheetView zoomScale="130" zoomScaleNormal="130" workbookViewId="0">
      <pane xSplit="3" ySplit="2" topLeftCell="KO55" activePane="bottomRight" state="frozen"/>
      <selection pane="topRight" activeCell="D1" sqref="D1"/>
      <selection pane="bottomLeft" activeCell="A3" sqref="A3"/>
      <selection pane="bottomRight" activeCell="KM64" sqref="KM64"/>
    </sheetView>
  </sheetViews>
  <sheetFormatPr defaultColWidth="9" defaultRowHeight="12.75" x14ac:dyDescent="0.2"/>
  <cols>
    <col min="1" max="1" width="9" style="51"/>
    <col min="2" max="2" width="23.125" style="52" bestFit="1" customWidth="1"/>
    <col min="3" max="3" width="9.375" style="53" bestFit="1" customWidth="1"/>
    <col min="4" max="4" width="9.125" style="54" bestFit="1" customWidth="1"/>
    <col min="5" max="8" width="10.375" style="54" bestFit="1" customWidth="1"/>
    <col min="9" max="12" width="9" style="54"/>
    <col min="13" max="13" width="10.375" style="54" bestFit="1" customWidth="1"/>
    <col min="14" max="18" width="9" style="54"/>
    <col min="19" max="19" width="8.625" style="54" bestFit="1" customWidth="1"/>
    <col min="20" max="23" width="10.375" style="54" bestFit="1" customWidth="1"/>
    <col min="24" max="24" width="8.625" style="54" bestFit="1" customWidth="1"/>
    <col min="25" max="28" width="10.375" style="54" bestFit="1" customWidth="1"/>
    <col min="29" max="29" width="8.625" style="54" bestFit="1" customWidth="1"/>
    <col min="30" max="33" width="10.375" style="54" bestFit="1" customWidth="1"/>
    <col min="34" max="34" width="8.625" style="54" bestFit="1" customWidth="1"/>
    <col min="35" max="38" width="10.375" style="54" bestFit="1" customWidth="1"/>
    <col min="39" max="39" width="8.625" style="54" bestFit="1" customWidth="1"/>
    <col min="40" max="43" width="10.375" style="54" bestFit="1" customWidth="1"/>
    <col min="44" max="44" width="8.625" style="54" bestFit="1" customWidth="1"/>
    <col min="45" max="48" width="10.375" style="54" bestFit="1" customWidth="1"/>
    <col min="49" max="49" width="8.625" style="54" bestFit="1" customWidth="1"/>
    <col min="50" max="53" width="10.375" style="54" bestFit="1" customWidth="1"/>
    <col min="54" max="54" width="8.625" style="54" bestFit="1" customWidth="1"/>
    <col min="55" max="58" width="10.375" style="54" bestFit="1" customWidth="1"/>
    <col min="59" max="59" width="8.625" style="54" bestFit="1" customWidth="1"/>
    <col min="60" max="63" width="10.375" style="54" bestFit="1" customWidth="1"/>
    <col min="64" max="64" width="8.625" style="54" bestFit="1" customWidth="1"/>
    <col min="65" max="68" width="10.375" style="54" bestFit="1" customWidth="1"/>
    <col min="69" max="69" width="8.625" style="54" bestFit="1" customWidth="1"/>
    <col min="70" max="73" width="10.375" style="54" bestFit="1" customWidth="1"/>
    <col min="74" max="74" width="9.125" style="54" bestFit="1" customWidth="1"/>
    <col min="75" max="78" width="10.375" style="54" bestFit="1" customWidth="1"/>
    <col min="79" max="88" width="9" style="54"/>
    <col min="89" max="89" width="8.625" style="54" bestFit="1" customWidth="1"/>
    <col min="90" max="93" width="10.375" style="54" bestFit="1" customWidth="1"/>
    <col min="94" max="94" width="8.625" style="54" bestFit="1" customWidth="1"/>
    <col min="95" max="98" width="10.375" style="54" bestFit="1" customWidth="1"/>
    <col min="99" max="99" width="8.625" style="54" bestFit="1" customWidth="1"/>
    <col min="100" max="103" width="10.375" style="54" bestFit="1" customWidth="1"/>
    <col min="104" max="104" width="8.625" style="54" bestFit="1" customWidth="1"/>
    <col min="105" max="108" width="10.375" style="54" bestFit="1" customWidth="1"/>
    <col min="109" max="109" width="8.625" style="54" bestFit="1" customWidth="1"/>
    <col min="110" max="116" width="10.375" style="54" bestFit="1" customWidth="1"/>
    <col min="117" max="117" width="8.625" style="54" bestFit="1" customWidth="1"/>
    <col min="118" max="128" width="10.375" style="54" bestFit="1" customWidth="1"/>
    <col min="129" max="133" width="9" style="54"/>
    <col min="134" max="134" width="8.625" style="54" bestFit="1" customWidth="1"/>
    <col min="135" max="138" width="10.375" style="54" bestFit="1" customWidth="1"/>
    <col min="139" max="139" width="8.625" style="54" bestFit="1" customWidth="1"/>
    <col min="140" max="143" width="10.375" style="54" bestFit="1" customWidth="1"/>
    <col min="144" max="144" width="8.625" style="54" bestFit="1" customWidth="1"/>
    <col min="145" max="148" width="10.375" style="54" bestFit="1" customWidth="1"/>
    <col min="149" max="149" width="8.625" style="54" bestFit="1" customWidth="1"/>
    <col min="150" max="153" width="10.375" style="54" bestFit="1" customWidth="1"/>
    <col min="154" max="154" width="8.625" style="54" bestFit="1" customWidth="1"/>
    <col min="155" max="161" width="10.375" style="54" bestFit="1" customWidth="1"/>
    <col min="162" max="162" width="8.625" style="54" bestFit="1" customWidth="1"/>
    <col min="163" max="173" width="10.375" style="54" bestFit="1" customWidth="1"/>
    <col min="174" max="178" width="9" style="54"/>
    <col min="179" max="179" width="8.625" style="54" bestFit="1" customWidth="1"/>
    <col min="180" max="183" width="10.375" style="54" bestFit="1" customWidth="1"/>
    <col min="184" max="184" width="8.625" style="54" bestFit="1" customWidth="1"/>
    <col min="185" max="188" width="10.375" style="54" bestFit="1" customWidth="1"/>
    <col min="189" max="189" width="8.625" style="54" bestFit="1" customWidth="1"/>
    <col min="190" max="193" width="10.375" style="54" bestFit="1" customWidth="1"/>
    <col min="194" max="194" width="8.625" style="54" bestFit="1" customWidth="1"/>
    <col min="195" max="198" width="10.375" style="54" bestFit="1" customWidth="1"/>
    <col min="199" max="199" width="8.625" style="54" bestFit="1" customWidth="1"/>
    <col min="200" max="206" width="10.375" style="54" bestFit="1" customWidth="1"/>
    <col min="207" max="207" width="8.625" style="54" bestFit="1" customWidth="1"/>
    <col min="208" max="208" width="10.375" style="54" bestFit="1" customWidth="1"/>
    <col min="209" max="213" width="9" style="54"/>
    <col min="214" max="214" width="8.625" style="54" bestFit="1" customWidth="1"/>
    <col min="215" max="218" width="10.375" style="54" bestFit="1" customWidth="1"/>
    <col min="219" max="219" width="8.625" style="54" bestFit="1" customWidth="1"/>
    <col min="220" max="223" width="10.375" style="54" bestFit="1" customWidth="1"/>
    <col min="224" max="224" width="8.625" style="54" bestFit="1" customWidth="1"/>
    <col min="225" max="228" width="10.375" style="54" bestFit="1" customWidth="1"/>
    <col min="229" max="229" width="8.625" style="54" bestFit="1" customWidth="1"/>
    <col min="230" max="233" width="10.375" style="54" bestFit="1" customWidth="1"/>
    <col min="234" max="234" width="8.625" style="54" bestFit="1" customWidth="1"/>
    <col min="235" max="241" width="10.375" style="54" bestFit="1" customWidth="1"/>
    <col min="242" max="242" width="8.625" style="54" bestFit="1" customWidth="1"/>
    <col min="243" max="243" width="10.375" style="54" bestFit="1" customWidth="1"/>
    <col min="244" max="244" width="8.625" style="54" bestFit="1" customWidth="1"/>
    <col min="245" max="251" width="10.375" style="54" bestFit="1" customWidth="1"/>
    <col min="252" max="252" width="8.625" style="54" bestFit="1" customWidth="1"/>
    <col min="253" max="256" width="10.375" style="54" bestFit="1" customWidth="1"/>
    <col min="257" max="257" width="8.625" style="54" bestFit="1" customWidth="1"/>
    <col min="258" max="262" width="10.375" style="54" bestFit="1" customWidth="1"/>
    <col min="263" max="263" width="8.625" style="54" bestFit="1" customWidth="1"/>
    <col min="264" max="264" width="9" style="54"/>
    <col min="265" max="265" width="14.5" style="54" bestFit="1" customWidth="1"/>
    <col min="266" max="267" width="10.875" style="54" bestFit="1" customWidth="1"/>
    <col min="268" max="269" width="10.375" style="54" bestFit="1" customWidth="1"/>
    <col min="270" max="320" width="10" style="54" bestFit="1" customWidth="1"/>
    <col min="321" max="16384" width="9" style="54"/>
  </cols>
  <sheetData>
    <row r="1" spans="1:319" x14ac:dyDescent="0.2">
      <c r="A1" s="51" t="s">
        <v>57</v>
      </c>
      <c r="J1" s="75"/>
      <c r="K1" s="75"/>
      <c r="L1" s="75"/>
      <c r="M1" s="75"/>
      <c r="O1" s="75"/>
      <c r="P1" s="75"/>
      <c r="Q1" s="75"/>
      <c r="R1" s="75"/>
      <c r="CB1" s="75"/>
      <c r="CC1" s="75"/>
      <c r="CD1" s="75"/>
      <c r="CE1" s="75"/>
      <c r="CG1" s="75"/>
      <c r="CH1" s="75"/>
      <c r="CI1" s="75"/>
      <c r="CJ1" s="75"/>
      <c r="DZ1" s="75"/>
      <c r="EA1" s="75"/>
      <c r="EB1" s="75"/>
      <c r="EC1" s="75"/>
      <c r="FS1" s="75"/>
      <c r="FT1" s="75"/>
      <c r="FU1" s="75"/>
      <c r="FV1" s="75"/>
      <c r="HB1" s="75"/>
      <c r="HC1" s="75"/>
      <c r="HD1" s="75"/>
      <c r="HE1" s="75"/>
    </row>
    <row r="2" spans="1:319" s="134" customFormat="1" ht="38.25" customHeight="1" x14ac:dyDescent="0.25">
      <c r="B2" s="160" t="s">
        <v>52</v>
      </c>
      <c r="C2" s="161"/>
      <c r="D2" s="134" t="str">
        <f>D8</f>
        <v>R300-A-1-S1</v>
      </c>
      <c r="E2" s="134" t="str">
        <f t="shared" ref="E2:BP2" si="0">E8</f>
        <v>R300-A-1-S1</v>
      </c>
      <c r="F2" s="134" t="str">
        <f t="shared" si="0"/>
        <v>R300-A-1-S1</v>
      </c>
      <c r="G2" s="134" t="str">
        <f t="shared" si="0"/>
        <v>R300-A-1-S1</v>
      </c>
      <c r="H2" s="134" t="str">
        <f t="shared" si="0"/>
        <v>R300-A-1-S1</v>
      </c>
      <c r="I2" s="134" t="str">
        <f t="shared" si="0"/>
        <v>R300-A-1-S2</v>
      </c>
      <c r="J2" s="134" t="str">
        <f t="shared" si="0"/>
        <v>R300-A-1-S2</v>
      </c>
      <c r="K2" s="134" t="str">
        <f t="shared" si="0"/>
        <v>R300-A-1-S2</v>
      </c>
      <c r="L2" s="134" t="str">
        <f t="shared" si="0"/>
        <v>R300-A-1-S2</v>
      </c>
      <c r="M2" s="134" t="str">
        <f t="shared" si="0"/>
        <v>R300-A-1-S2</v>
      </c>
      <c r="N2" s="134" t="str">
        <f t="shared" si="0"/>
        <v>R300-A-1-S3</v>
      </c>
      <c r="O2" s="134" t="str">
        <f t="shared" si="0"/>
        <v>R300-A-1-S3</v>
      </c>
      <c r="P2" s="134" t="str">
        <f t="shared" si="0"/>
        <v>R300-A-1-S3</v>
      </c>
      <c r="Q2" s="134" t="str">
        <f t="shared" si="0"/>
        <v>R300-A-1-S3</v>
      </c>
      <c r="R2" s="134" t="str">
        <f t="shared" si="0"/>
        <v>R300-A-1-S3</v>
      </c>
      <c r="S2" s="134" t="str">
        <f t="shared" si="0"/>
        <v>R300-A-1-S4</v>
      </c>
      <c r="T2" s="134" t="str">
        <f t="shared" si="0"/>
        <v>R300-A-1-S4</v>
      </c>
      <c r="U2" s="134" t="str">
        <f t="shared" si="0"/>
        <v>R300-A-1-S4</v>
      </c>
      <c r="V2" s="134" t="str">
        <f t="shared" si="0"/>
        <v>R300-A-1-S4</v>
      </c>
      <c r="W2" s="134" t="str">
        <f t="shared" si="0"/>
        <v>R300-A-1-S4</v>
      </c>
      <c r="X2" s="134" t="str">
        <f t="shared" si="0"/>
        <v>R300-A-1-S5</v>
      </c>
      <c r="Y2" s="134" t="str">
        <f t="shared" si="0"/>
        <v>R300-A-1-S5</v>
      </c>
      <c r="Z2" s="134" t="str">
        <f t="shared" si="0"/>
        <v>R300-A-1-S5</v>
      </c>
      <c r="AA2" s="134" t="str">
        <f t="shared" si="0"/>
        <v>R300-A-1-S5</v>
      </c>
      <c r="AB2" s="134" t="str">
        <f t="shared" si="0"/>
        <v>R300-A-1-S5</v>
      </c>
      <c r="AC2" s="134" t="str">
        <f t="shared" si="0"/>
        <v>R300-A-1-S6</v>
      </c>
      <c r="AD2" s="134" t="str">
        <f t="shared" si="0"/>
        <v>R300-A-1-S6</v>
      </c>
      <c r="AE2" s="134" t="str">
        <f t="shared" si="0"/>
        <v>R300-A-1-S6</v>
      </c>
      <c r="AF2" s="134" t="str">
        <f t="shared" si="0"/>
        <v>R300-A-1-S6</v>
      </c>
      <c r="AG2" s="134" t="str">
        <f t="shared" si="0"/>
        <v>R300-A-1-S6</v>
      </c>
      <c r="AH2" s="134" t="str">
        <f t="shared" si="0"/>
        <v>R300-A-1-S7</v>
      </c>
      <c r="AI2" s="134" t="str">
        <f t="shared" si="0"/>
        <v>R300-A-1-S7</v>
      </c>
      <c r="AJ2" s="134" t="str">
        <f t="shared" si="0"/>
        <v>R300-A-1-S7</v>
      </c>
      <c r="AK2" s="134" t="str">
        <f t="shared" si="0"/>
        <v>R300-A-1-S7</v>
      </c>
      <c r="AL2" s="134" t="str">
        <f t="shared" si="0"/>
        <v>R300-A-1-S7</v>
      </c>
      <c r="AM2" s="134" t="str">
        <f t="shared" si="0"/>
        <v>R300-A-1-S8</v>
      </c>
      <c r="AN2" s="134" t="str">
        <f t="shared" si="0"/>
        <v>R300-A-1-S8</v>
      </c>
      <c r="AO2" s="134" t="str">
        <f t="shared" si="0"/>
        <v>R300-A-1-S8</v>
      </c>
      <c r="AP2" s="134" t="str">
        <f t="shared" si="0"/>
        <v>R300-A-1-S8</v>
      </c>
      <c r="AQ2" s="134" t="str">
        <f t="shared" si="0"/>
        <v>R300-A-1-S8</v>
      </c>
      <c r="AR2" s="134" t="str">
        <f t="shared" si="0"/>
        <v>R300-B-1-S1</v>
      </c>
      <c r="AS2" s="134" t="str">
        <f t="shared" si="0"/>
        <v>R300-B-1-S1</v>
      </c>
      <c r="AT2" s="134" t="str">
        <f t="shared" si="0"/>
        <v>R300-B-1-S1</v>
      </c>
      <c r="AU2" s="134" t="str">
        <f t="shared" si="0"/>
        <v>R300-B-1-S1</v>
      </c>
      <c r="AV2" s="134" t="str">
        <f t="shared" si="0"/>
        <v>R300-B-1-S1</v>
      </c>
      <c r="AW2" s="134" t="str">
        <f t="shared" si="0"/>
        <v>R300-B-1-S2</v>
      </c>
      <c r="AX2" s="134" t="str">
        <f t="shared" si="0"/>
        <v>R300-B-1-S2</v>
      </c>
      <c r="AY2" s="134" t="str">
        <f t="shared" si="0"/>
        <v>R300-B-1-S2</v>
      </c>
      <c r="AZ2" s="134" t="str">
        <f t="shared" si="0"/>
        <v>R300-B-1-S2</v>
      </c>
      <c r="BA2" s="134" t="str">
        <f t="shared" si="0"/>
        <v>R300-B-1-S2</v>
      </c>
      <c r="BB2" s="134" t="str">
        <f t="shared" si="0"/>
        <v>R300-B-1-S3</v>
      </c>
      <c r="BC2" s="134" t="str">
        <f t="shared" si="0"/>
        <v>R300-B-1-S3</v>
      </c>
      <c r="BD2" s="134" t="str">
        <f t="shared" si="0"/>
        <v>R300-B-1-S3</v>
      </c>
      <c r="BE2" s="134" t="str">
        <f t="shared" si="0"/>
        <v>R300-B-1-S3</v>
      </c>
      <c r="BF2" s="134" t="str">
        <f t="shared" si="0"/>
        <v>R300-B-1-S3</v>
      </c>
      <c r="BG2" s="134" t="str">
        <f t="shared" si="0"/>
        <v>R300-B-1-S4</v>
      </c>
      <c r="BH2" s="134" t="str">
        <f t="shared" si="0"/>
        <v>R300-B-1-S4</v>
      </c>
      <c r="BI2" s="134" t="str">
        <f t="shared" si="0"/>
        <v>R300-B-1-S4</v>
      </c>
      <c r="BJ2" s="134" t="str">
        <f t="shared" si="0"/>
        <v>R300-B-1-S4</v>
      </c>
      <c r="BK2" s="134" t="str">
        <f t="shared" si="0"/>
        <v>R300-B-1-S4</v>
      </c>
      <c r="BL2" s="134" t="str">
        <f t="shared" si="0"/>
        <v>R300-B-1-S5</v>
      </c>
      <c r="BM2" s="134" t="str">
        <f t="shared" si="0"/>
        <v>R300-B-1-S5</v>
      </c>
      <c r="BN2" s="134" t="str">
        <f t="shared" si="0"/>
        <v>R300-B-1-S5</v>
      </c>
      <c r="BO2" s="134" t="str">
        <f t="shared" si="0"/>
        <v>R300-B-1-S5</v>
      </c>
      <c r="BP2" s="134" t="str">
        <f t="shared" si="0"/>
        <v>R300-B-1-S5</v>
      </c>
      <c r="BQ2" s="134" t="str">
        <f t="shared" ref="BQ2:EB2" si="1">BQ8</f>
        <v>R300-B-1-S7</v>
      </c>
      <c r="BR2" s="134" t="str">
        <f t="shared" si="1"/>
        <v>R300-B-1-S7</v>
      </c>
      <c r="BS2" s="134" t="str">
        <f t="shared" si="1"/>
        <v>R300-B-1-S7</v>
      </c>
      <c r="BT2" s="134" t="str">
        <f t="shared" si="1"/>
        <v>R300-B-1-S7</v>
      </c>
      <c r="BU2" s="134" t="str">
        <f t="shared" si="1"/>
        <v>R300-B-1-S7</v>
      </c>
      <c r="BV2" s="134" t="str">
        <f t="shared" si="1"/>
        <v>R300-B-1-S8</v>
      </c>
      <c r="BW2" s="134" t="str">
        <f t="shared" si="1"/>
        <v>R300-B-1-S8</v>
      </c>
      <c r="BX2" s="134" t="str">
        <f t="shared" si="1"/>
        <v>R300-B-1-S8</v>
      </c>
      <c r="BY2" s="134" t="str">
        <f t="shared" si="1"/>
        <v>R300-B-1-S8</v>
      </c>
      <c r="BZ2" s="134" t="str">
        <f t="shared" si="1"/>
        <v>R300-B-1-S8</v>
      </c>
      <c r="CA2" s="134" t="str">
        <f t="shared" si="1"/>
        <v>R300-B-1-Ret</v>
      </c>
      <c r="CB2" s="134" t="str">
        <f t="shared" si="1"/>
        <v>R300-B-1-Ret</v>
      </c>
      <c r="CC2" s="134" t="str">
        <f t="shared" si="1"/>
        <v>R300-B-1-Ret</v>
      </c>
      <c r="CD2" s="134" t="str">
        <f t="shared" si="1"/>
        <v>R300-B-1-Ret</v>
      </c>
      <c r="CE2" s="134" t="str">
        <f t="shared" si="1"/>
        <v>R300-B-1-Ret</v>
      </c>
      <c r="CF2" s="134" t="str">
        <f t="shared" si="1"/>
        <v>Gly-C-1-S1</v>
      </c>
      <c r="CG2" s="134" t="str">
        <f t="shared" si="1"/>
        <v>Gly-C-1-S1</v>
      </c>
      <c r="CH2" s="134" t="str">
        <f t="shared" si="1"/>
        <v>Gly-C-1-S1</v>
      </c>
      <c r="CI2" s="134" t="str">
        <f t="shared" si="1"/>
        <v>Gly-C-1-S1</v>
      </c>
      <c r="CJ2" s="134" t="str">
        <f t="shared" si="1"/>
        <v>Gly-C-1-S1</v>
      </c>
      <c r="CK2" s="134" t="str">
        <f t="shared" si="1"/>
        <v>Gly-C-1-S2</v>
      </c>
      <c r="CL2" s="134" t="str">
        <f t="shared" si="1"/>
        <v>Gly-C-1-S2</v>
      </c>
      <c r="CM2" s="134" t="str">
        <f t="shared" si="1"/>
        <v>Gly-C-1-S2</v>
      </c>
      <c r="CN2" s="134" t="str">
        <f t="shared" si="1"/>
        <v>Gly-C-1-S2</v>
      </c>
      <c r="CO2" s="134" t="str">
        <f t="shared" si="1"/>
        <v>Gly-C-1-S2</v>
      </c>
      <c r="CP2" s="134" t="str">
        <f t="shared" si="1"/>
        <v>Gly-C-1-S3</v>
      </c>
      <c r="CQ2" s="134" t="str">
        <f t="shared" si="1"/>
        <v>Gly-C-1-S3</v>
      </c>
      <c r="CR2" s="134" t="str">
        <f t="shared" si="1"/>
        <v>Gly-C-1-S3</v>
      </c>
      <c r="CS2" s="134" t="str">
        <f t="shared" si="1"/>
        <v>Gly-C-1-S3</v>
      </c>
      <c r="CT2" s="134" t="str">
        <f t="shared" si="1"/>
        <v>Gly-C-1-S3</v>
      </c>
      <c r="CU2" s="134" t="str">
        <f t="shared" si="1"/>
        <v>Gly-C-1-S4</v>
      </c>
      <c r="CV2" s="134" t="str">
        <f t="shared" si="1"/>
        <v>Gly-C-1-S4</v>
      </c>
      <c r="CW2" s="134" t="str">
        <f t="shared" si="1"/>
        <v>Gly-C-1-S4</v>
      </c>
      <c r="CX2" s="134" t="str">
        <f t="shared" si="1"/>
        <v>Gly-C-1-S4</v>
      </c>
      <c r="CY2" s="134" t="str">
        <f t="shared" si="1"/>
        <v>Gly-C-1-S4</v>
      </c>
      <c r="CZ2" s="134" t="str">
        <f t="shared" si="1"/>
        <v>Gly-C-1-S5</v>
      </c>
      <c r="DA2" s="134" t="str">
        <f t="shared" si="1"/>
        <v>Gly-C-1-S5</v>
      </c>
      <c r="DB2" s="134" t="str">
        <f t="shared" si="1"/>
        <v>Gly-C-1-S5</v>
      </c>
      <c r="DC2" s="134" t="str">
        <f t="shared" si="1"/>
        <v>Gly-C-1-S5</v>
      </c>
      <c r="DD2" s="134" t="str">
        <f t="shared" si="1"/>
        <v>Gly-C-1-S5</v>
      </c>
      <c r="DE2" s="134" t="str">
        <f t="shared" si="1"/>
        <v>Gly-C-1-S6</v>
      </c>
      <c r="DF2" s="134" t="str">
        <f t="shared" si="1"/>
        <v>Gly-C-1-S6</v>
      </c>
      <c r="DG2" s="134" t="str">
        <f t="shared" si="1"/>
        <v>Gly-C-1-S6</v>
      </c>
      <c r="DH2" s="134" t="str">
        <f t="shared" si="1"/>
        <v>Gly-C-1-S6</v>
      </c>
      <c r="DI2" s="134" t="str">
        <f t="shared" si="1"/>
        <v>Gly-C-1-S6</v>
      </c>
      <c r="DJ2" s="134" t="str">
        <f t="shared" si="1"/>
        <v>Gly-C-1-S7</v>
      </c>
      <c r="DK2" s="134" t="str">
        <f t="shared" si="1"/>
        <v>Gly-C-1-S7</v>
      </c>
      <c r="DL2" s="134" t="str">
        <f t="shared" si="1"/>
        <v>Gly-C-1-S7</v>
      </c>
      <c r="DM2" s="134" t="str">
        <f t="shared" si="1"/>
        <v>Gly-C-1-S7</v>
      </c>
      <c r="DN2" s="134" t="str">
        <f t="shared" si="1"/>
        <v>Gly-C-1-S7</v>
      </c>
      <c r="DO2" s="134" t="str">
        <f t="shared" si="1"/>
        <v>Gly-C-1-S8</v>
      </c>
      <c r="DP2" s="134" t="str">
        <f t="shared" si="1"/>
        <v>Gly-C-1-S8</v>
      </c>
      <c r="DQ2" s="134" t="str">
        <f t="shared" si="1"/>
        <v>Gly-C-1-S8</v>
      </c>
      <c r="DR2" s="134" t="str">
        <f t="shared" si="1"/>
        <v>Gly-C-1-S8</v>
      </c>
      <c r="DS2" s="134" t="str">
        <f t="shared" si="1"/>
        <v>Gly-C-1-S8</v>
      </c>
      <c r="DT2" s="134" t="str">
        <f t="shared" si="1"/>
        <v>Gly-C-1-Ret</v>
      </c>
      <c r="DU2" s="134" t="str">
        <f t="shared" si="1"/>
        <v>Gly-C-1-Ret</v>
      </c>
      <c r="DV2" s="134" t="str">
        <f t="shared" si="1"/>
        <v>Gly-C-1-Ret</v>
      </c>
      <c r="DW2" s="134" t="str">
        <f t="shared" si="1"/>
        <v>Gly-C-1-Ret</v>
      </c>
      <c r="DX2" s="134" t="str">
        <f t="shared" si="1"/>
        <v>Gly-C-1-Ret</v>
      </c>
      <c r="DY2" s="134" t="str">
        <f t="shared" si="1"/>
        <v>Gly300-D-1-S1</v>
      </c>
      <c r="DZ2" s="134" t="str">
        <f t="shared" si="1"/>
        <v>Gly300-D-1-S1</v>
      </c>
      <c r="EA2" s="134" t="str">
        <f t="shared" si="1"/>
        <v>Gly300-D-1-S1</v>
      </c>
      <c r="EB2" s="134" t="str">
        <f t="shared" si="1"/>
        <v>Gly300-D-1-S1</v>
      </c>
      <c r="EC2" s="134" t="str">
        <f t="shared" ref="EC2:FU2" si="2">EC8</f>
        <v>Gly300-D-1-S1</v>
      </c>
      <c r="ED2" s="134" t="str">
        <f t="shared" si="2"/>
        <v>Gly300-D-1-S2</v>
      </c>
      <c r="EE2" s="134" t="str">
        <f t="shared" si="2"/>
        <v>Gly300-D-1-S2</v>
      </c>
      <c r="EF2" s="134" t="str">
        <f t="shared" si="2"/>
        <v>Gly300-D-1-S2</v>
      </c>
      <c r="EG2" s="134" t="str">
        <f t="shared" si="2"/>
        <v>Gly300-D-1-S2</v>
      </c>
      <c r="EH2" s="134" t="str">
        <f t="shared" si="2"/>
        <v>Gly300-D-1-S2</v>
      </c>
      <c r="EI2" s="134" t="str">
        <f t="shared" si="2"/>
        <v>Gly300-D-1-S3</v>
      </c>
      <c r="EJ2" s="134" t="str">
        <f t="shared" si="2"/>
        <v>Gly300-D-1-S3</v>
      </c>
      <c r="EK2" s="134" t="str">
        <f t="shared" si="2"/>
        <v>Gly300-D-1-S3</v>
      </c>
      <c r="EL2" s="134" t="str">
        <f t="shared" si="2"/>
        <v>Gly300-D-1-S3</v>
      </c>
      <c r="EM2" s="134" t="str">
        <f t="shared" si="2"/>
        <v>Gly300-D-1-S3</v>
      </c>
      <c r="EN2" s="134" t="str">
        <f t="shared" si="2"/>
        <v>Gly300-D-1-S4</v>
      </c>
      <c r="EO2" s="134" t="str">
        <f t="shared" si="2"/>
        <v>Gly300-D-1-S4</v>
      </c>
      <c r="EP2" s="134" t="str">
        <f t="shared" si="2"/>
        <v>Gly300-D-1-S4</v>
      </c>
      <c r="EQ2" s="134" t="str">
        <f t="shared" si="2"/>
        <v>Gly300-D-1-S4</v>
      </c>
      <c r="ER2" s="134" t="str">
        <f t="shared" si="2"/>
        <v>Gly300-D-1-S4</v>
      </c>
      <c r="ES2" s="134" t="str">
        <f t="shared" si="2"/>
        <v>Gly300-D-1-S5</v>
      </c>
      <c r="ET2" s="134" t="str">
        <f t="shared" si="2"/>
        <v>Gly300-D-1-S5</v>
      </c>
      <c r="EU2" s="134" t="str">
        <f t="shared" si="2"/>
        <v>Gly300-D-1-S5</v>
      </c>
      <c r="EV2" s="134" t="str">
        <f t="shared" si="2"/>
        <v>Gly300-D-1-S5</v>
      </c>
      <c r="EW2" s="134" t="str">
        <f t="shared" si="2"/>
        <v>Gly300-D-1-S5</v>
      </c>
      <c r="EX2" s="134" t="str">
        <f t="shared" si="2"/>
        <v>Gly300-D-1-S6</v>
      </c>
      <c r="EY2" s="134" t="str">
        <f t="shared" si="2"/>
        <v>Gly300-D-1-S6</v>
      </c>
      <c r="EZ2" s="134" t="str">
        <f t="shared" si="2"/>
        <v>Gly300-D-1-S6</v>
      </c>
      <c r="FA2" s="134" t="str">
        <f t="shared" si="2"/>
        <v>Gly300-D-1-S6</v>
      </c>
      <c r="FB2" s="134" t="str">
        <f t="shared" si="2"/>
        <v>Gly300-D-1-S6</v>
      </c>
      <c r="FC2" s="134" t="str">
        <f t="shared" si="2"/>
        <v>Gly300-D-1-S7</v>
      </c>
      <c r="FD2" s="134" t="str">
        <f t="shared" si="2"/>
        <v>Gly300-D-1-S7</v>
      </c>
      <c r="FE2" s="134" t="str">
        <f t="shared" si="2"/>
        <v>Gly300-D-1-S7</v>
      </c>
      <c r="FF2" s="134" t="str">
        <f t="shared" si="2"/>
        <v>Gly300-D-1-S7</v>
      </c>
      <c r="FG2" s="134" t="str">
        <f t="shared" si="2"/>
        <v>Gly300-D-1-S7</v>
      </c>
      <c r="FH2" s="134" t="str">
        <f t="shared" si="2"/>
        <v>Gly300-D-1-S8</v>
      </c>
      <c r="FI2" s="134" t="str">
        <f t="shared" si="2"/>
        <v>Gly300-D-1-S8</v>
      </c>
      <c r="FJ2" s="134" t="str">
        <f t="shared" si="2"/>
        <v>Gly300-D-1-S8</v>
      </c>
      <c r="FK2" s="134" t="str">
        <f t="shared" si="2"/>
        <v>Gly300-D-1-S8</v>
      </c>
      <c r="FL2" s="134" t="str">
        <f t="shared" si="2"/>
        <v>Gly300-D-1-S8</v>
      </c>
      <c r="FM2" s="134" t="str">
        <f t="shared" si="2"/>
        <v>Gly300-D-1-Ret</v>
      </c>
      <c r="FN2" s="134" t="str">
        <f t="shared" si="2"/>
        <v>Gly300-D-1-Ret</v>
      </c>
      <c r="FO2" s="134" t="str">
        <f t="shared" si="2"/>
        <v>Gly300-D-1-Ret</v>
      </c>
      <c r="FP2" s="134" t="str">
        <f t="shared" si="2"/>
        <v>Gly300-D-1-Ret</v>
      </c>
      <c r="FQ2" s="134" t="str">
        <f t="shared" si="2"/>
        <v>Gly300-D-1-Ret</v>
      </c>
      <c r="FR2" s="134" t="str">
        <f t="shared" si="2"/>
        <v>Gly300-D-2-S1</v>
      </c>
      <c r="FS2" s="134" t="str">
        <f t="shared" si="2"/>
        <v>Gly300-D-2-S1</v>
      </c>
      <c r="FT2" s="134" t="str">
        <f t="shared" si="2"/>
        <v>Gly300-D-2-S1</v>
      </c>
      <c r="FU2" s="134" t="str">
        <f t="shared" si="2"/>
        <v>Gly300-D-2-S1</v>
      </c>
      <c r="FV2" s="134" t="str">
        <f t="shared" ref="FV2:HD2" si="3">FV8</f>
        <v>Gly300-D-2-S1</v>
      </c>
      <c r="FW2" s="134" t="str">
        <f t="shared" si="3"/>
        <v>Gly300-D-2-S2</v>
      </c>
      <c r="FX2" s="134" t="str">
        <f t="shared" si="3"/>
        <v>Gly300-D-2-S2</v>
      </c>
      <c r="FY2" s="134" t="str">
        <f t="shared" si="3"/>
        <v>Gly300-D-2-S2</v>
      </c>
      <c r="FZ2" s="134" t="str">
        <f t="shared" si="3"/>
        <v>Gly300-D-2-S2</v>
      </c>
      <c r="GA2" s="134" t="str">
        <f t="shared" si="3"/>
        <v>Gly300-D-2-S2</v>
      </c>
      <c r="GB2" s="134" t="str">
        <f t="shared" si="3"/>
        <v>Gly300-D-2-S3</v>
      </c>
      <c r="GC2" s="134" t="str">
        <f t="shared" si="3"/>
        <v>Gly300-D-2-S3</v>
      </c>
      <c r="GD2" s="134" t="str">
        <f t="shared" si="3"/>
        <v>Gly300-D-2-S3</v>
      </c>
      <c r="GE2" s="134" t="str">
        <f t="shared" si="3"/>
        <v>Gly300-D-2-S3</v>
      </c>
      <c r="GF2" s="134" t="str">
        <f t="shared" si="3"/>
        <v>Gly300-D-2-S3</v>
      </c>
      <c r="GG2" s="134" t="str">
        <f t="shared" si="3"/>
        <v>Gly300-D-2-S4</v>
      </c>
      <c r="GH2" s="134" t="str">
        <f t="shared" si="3"/>
        <v>Gly300-D-2-S4</v>
      </c>
      <c r="GI2" s="134" t="str">
        <f t="shared" si="3"/>
        <v>Gly300-D-2-S4</v>
      </c>
      <c r="GJ2" s="134" t="str">
        <f t="shared" si="3"/>
        <v>Gly300-D-2-S4</v>
      </c>
      <c r="GK2" s="134" t="str">
        <f t="shared" si="3"/>
        <v>Gly300-D-2-S4</v>
      </c>
      <c r="GL2" s="134" t="str">
        <f t="shared" si="3"/>
        <v>Gly300-D-2-S5</v>
      </c>
      <c r="GM2" s="134" t="str">
        <f t="shared" si="3"/>
        <v>Gly300-D-2-S5</v>
      </c>
      <c r="GN2" s="134" t="str">
        <f t="shared" si="3"/>
        <v>Gly300-D-2-S5</v>
      </c>
      <c r="GO2" s="134" t="str">
        <f t="shared" si="3"/>
        <v>Gly300-D-2-S5</v>
      </c>
      <c r="GP2" s="134" t="str">
        <f t="shared" si="3"/>
        <v>Gly300-D-2-S5</v>
      </c>
      <c r="GQ2" s="134" t="str">
        <f t="shared" si="3"/>
        <v>Gly300-D-2-S6</v>
      </c>
      <c r="GR2" s="134" t="str">
        <f t="shared" si="3"/>
        <v>Gly300-D-2-S6</v>
      </c>
      <c r="GS2" s="134" t="str">
        <f t="shared" si="3"/>
        <v>Gly300-D-2-S6</v>
      </c>
      <c r="GT2" s="134" t="str">
        <f t="shared" si="3"/>
        <v>Gly300-D-2-S6</v>
      </c>
      <c r="GU2" s="134" t="str">
        <f t="shared" si="3"/>
        <v>Gly300-D-2-S6</v>
      </c>
      <c r="GV2" s="134" t="str">
        <f t="shared" si="3"/>
        <v>Gly300-D-2-S7</v>
      </c>
      <c r="GW2" s="134" t="str">
        <f t="shared" si="3"/>
        <v>Gly300-D-2-S7</v>
      </c>
      <c r="GX2" s="134" t="str">
        <f t="shared" si="3"/>
        <v>Gly300-D-2-S7</v>
      </c>
      <c r="GY2" s="134" t="str">
        <f t="shared" si="3"/>
        <v>Gly300-D-2-S7</v>
      </c>
      <c r="GZ2" s="134" t="str">
        <f t="shared" si="3"/>
        <v>Gly300-D-2-S7</v>
      </c>
      <c r="HA2" s="134" t="str">
        <f t="shared" si="3"/>
        <v>Gly300-D-2-S8</v>
      </c>
      <c r="HB2" s="134" t="str">
        <f t="shared" si="3"/>
        <v>Gly300-D-2-S8</v>
      </c>
      <c r="HC2" s="134" t="str">
        <f t="shared" si="3"/>
        <v>Gly300-D-2-S8</v>
      </c>
      <c r="HD2" s="134" t="str">
        <f t="shared" si="3"/>
        <v>Gly300-D-2-S8</v>
      </c>
      <c r="HE2" s="134" t="str">
        <f t="shared" ref="HE2:II2" si="4">HE8</f>
        <v>Gly300-D-2-S8</v>
      </c>
      <c r="HF2" s="134" t="str">
        <f t="shared" si="4"/>
        <v>Gly300-D-2-S9</v>
      </c>
      <c r="HG2" s="134" t="str">
        <f t="shared" si="4"/>
        <v>Gly300-D-2-S9</v>
      </c>
      <c r="HH2" s="134" t="str">
        <f t="shared" si="4"/>
        <v>Gly300-D-2-S9</v>
      </c>
      <c r="HI2" s="134" t="str">
        <f t="shared" si="4"/>
        <v>Gly300-D-2-S9</v>
      </c>
      <c r="HJ2" s="134" t="str">
        <f t="shared" si="4"/>
        <v>Gly300-D-2-S9</v>
      </c>
      <c r="HK2" s="134" t="str">
        <f t="shared" si="4"/>
        <v>Gly300-D-2-S10</v>
      </c>
      <c r="HL2" s="134" t="str">
        <f t="shared" si="4"/>
        <v>Gly300-D-2-S10</v>
      </c>
      <c r="HM2" s="134" t="str">
        <f t="shared" si="4"/>
        <v>Gly300-D-2-S10</v>
      </c>
      <c r="HN2" s="134" t="str">
        <f t="shared" si="4"/>
        <v>Gly300-D-2-S10</v>
      </c>
      <c r="HO2" s="134" t="str">
        <f t="shared" si="4"/>
        <v>Gly300-D-2-S10</v>
      </c>
      <c r="HP2" s="134" t="str">
        <f t="shared" si="4"/>
        <v>Gly300-D-2-S11</v>
      </c>
      <c r="HQ2" s="134" t="str">
        <f t="shared" si="4"/>
        <v>Gly300-D-2-S11</v>
      </c>
      <c r="HR2" s="134" t="str">
        <f t="shared" si="4"/>
        <v>Gly300-D-2-S11</v>
      </c>
      <c r="HS2" s="134" t="str">
        <f t="shared" si="4"/>
        <v>Gly300-D-2-S11</v>
      </c>
      <c r="HT2" s="134" t="str">
        <f t="shared" si="4"/>
        <v>Gly300-D-2-S11</v>
      </c>
      <c r="HU2" s="134" t="str">
        <f t="shared" si="4"/>
        <v>Gly300-D-2-S12</v>
      </c>
      <c r="HV2" s="134" t="str">
        <f t="shared" si="4"/>
        <v>Gly300-D-2-S12</v>
      </c>
      <c r="HW2" s="134" t="str">
        <f t="shared" si="4"/>
        <v>Gly300-D-2-S12</v>
      </c>
      <c r="HX2" s="134" t="str">
        <f t="shared" si="4"/>
        <v>Gly300-D-2-S12</v>
      </c>
      <c r="HY2" s="134" t="str">
        <f t="shared" si="4"/>
        <v>Gly300-D-2-S12</v>
      </c>
      <c r="HZ2" s="134" t="str">
        <f t="shared" si="4"/>
        <v>Gly300-D-2-S13</v>
      </c>
      <c r="IA2" s="134" t="str">
        <f t="shared" si="4"/>
        <v>Gly300-D-2-S13</v>
      </c>
      <c r="IB2" s="134" t="str">
        <f t="shared" si="4"/>
        <v>Gly300-D-2-S13</v>
      </c>
      <c r="IC2" s="134" t="str">
        <f t="shared" si="4"/>
        <v>Gly300-D-2-S13</v>
      </c>
      <c r="ID2" s="134" t="str">
        <f t="shared" si="4"/>
        <v>Gly300-D-2-S13</v>
      </c>
      <c r="IE2" s="134" t="str">
        <f t="shared" si="4"/>
        <v>Gly300-D-2-S14</v>
      </c>
      <c r="IF2" s="134" t="str">
        <f t="shared" si="4"/>
        <v>Gly300-D-2-S14</v>
      </c>
      <c r="IG2" s="134" t="str">
        <f t="shared" si="4"/>
        <v>Gly300-D-2-S14</v>
      </c>
      <c r="IH2" s="134" t="str">
        <f t="shared" si="4"/>
        <v>Gly300-D-2-S14</v>
      </c>
      <c r="II2" s="134" t="str">
        <f t="shared" si="4"/>
        <v>Gly300-D-2-S14</v>
      </c>
      <c r="IJ2" s="134" t="str">
        <f t="shared" ref="IJ2:IS2" si="5">IJ8</f>
        <v>Gly300-D-2-S15</v>
      </c>
      <c r="IK2" s="134" t="str">
        <f t="shared" si="5"/>
        <v>Gly300-D-2-S15</v>
      </c>
      <c r="IL2" s="134" t="str">
        <f t="shared" si="5"/>
        <v>Gly300-D-2-S15</v>
      </c>
      <c r="IM2" s="134" t="str">
        <f t="shared" si="5"/>
        <v>Gly300-D-2-S15</v>
      </c>
      <c r="IN2" s="134" t="str">
        <f t="shared" si="5"/>
        <v>Gly300-D-2-S15</v>
      </c>
      <c r="IO2" s="134" t="str">
        <f t="shared" si="5"/>
        <v>Gly300-D-2-S16</v>
      </c>
      <c r="IP2" s="134" t="str">
        <f t="shared" si="5"/>
        <v>Gly300-D-2-S16</v>
      </c>
      <c r="IQ2" s="134" t="str">
        <f t="shared" si="5"/>
        <v>Gly300-D-2-S16</v>
      </c>
      <c r="IR2" s="134" t="str">
        <f t="shared" si="5"/>
        <v>Gly300-D-2-S16</v>
      </c>
      <c r="IS2" s="134" t="str">
        <f t="shared" si="5"/>
        <v>Gly300-D-2-S16</v>
      </c>
      <c r="IT2" s="134" t="str">
        <f t="shared" ref="IT2:IX2" si="6">IT8</f>
        <v>Gly300-D-2-Ret</v>
      </c>
      <c r="IU2" s="134" t="str">
        <f t="shared" si="6"/>
        <v>Gly300-D-2-Ret</v>
      </c>
      <c r="IV2" s="134" t="str">
        <f t="shared" si="6"/>
        <v>Gly300-D-2-Ret</v>
      </c>
      <c r="IW2" s="134" t="str">
        <f t="shared" si="6"/>
        <v>Gly300-D-2-Ret</v>
      </c>
      <c r="IX2" s="134" t="str">
        <f t="shared" si="6"/>
        <v>Gly300-D-2-Ret</v>
      </c>
      <c r="JC2" s="135"/>
    </row>
    <row r="3" spans="1:319" s="56" customFormat="1" ht="15" x14ac:dyDescent="0.25">
      <c r="B3" s="62" t="s">
        <v>60</v>
      </c>
      <c r="C3" s="61"/>
      <c r="D3" s="56">
        <v>10</v>
      </c>
      <c r="E3" s="56">
        <v>10</v>
      </c>
      <c r="F3" s="56">
        <v>10</v>
      </c>
      <c r="G3" s="56">
        <v>10</v>
      </c>
      <c r="H3" s="56">
        <v>10</v>
      </c>
      <c r="I3" s="56">
        <v>11</v>
      </c>
      <c r="J3" s="56">
        <v>11</v>
      </c>
      <c r="K3" s="56">
        <v>11</v>
      </c>
      <c r="L3" s="56">
        <v>11</v>
      </c>
      <c r="M3" s="56">
        <v>11</v>
      </c>
      <c r="N3" s="56">
        <v>12</v>
      </c>
      <c r="O3" s="56">
        <v>12</v>
      </c>
      <c r="P3" s="56">
        <v>12</v>
      </c>
      <c r="Q3" s="56">
        <v>12</v>
      </c>
      <c r="R3" s="56">
        <v>12</v>
      </c>
      <c r="S3" s="56">
        <v>13</v>
      </c>
      <c r="T3" s="56">
        <v>13</v>
      </c>
      <c r="U3" s="56">
        <v>13</v>
      </c>
      <c r="V3" s="56">
        <v>13</v>
      </c>
      <c r="W3" s="56">
        <v>13</v>
      </c>
      <c r="X3" s="56">
        <v>14</v>
      </c>
      <c r="Y3" s="56">
        <v>14</v>
      </c>
      <c r="Z3" s="56">
        <v>14</v>
      </c>
      <c r="AA3" s="56">
        <v>14</v>
      </c>
      <c r="AB3" s="56">
        <v>14</v>
      </c>
      <c r="AC3" s="56">
        <v>15</v>
      </c>
      <c r="AD3" s="56">
        <v>15</v>
      </c>
      <c r="AE3" s="56">
        <v>15</v>
      </c>
      <c r="AF3" s="56">
        <v>15</v>
      </c>
      <c r="AG3" s="56">
        <v>15</v>
      </c>
      <c r="AH3" s="56">
        <v>16</v>
      </c>
      <c r="AI3" s="56">
        <v>16</v>
      </c>
      <c r="AJ3" s="56">
        <v>16</v>
      </c>
      <c r="AK3" s="56">
        <v>16</v>
      </c>
      <c r="AL3" s="56">
        <v>16</v>
      </c>
      <c r="AM3" s="56">
        <v>17</v>
      </c>
      <c r="AN3" s="56">
        <v>17</v>
      </c>
      <c r="AO3" s="56">
        <v>17</v>
      </c>
      <c r="AP3" s="56">
        <v>17</v>
      </c>
      <c r="AQ3" s="56">
        <v>17</v>
      </c>
      <c r="AR3" s="56">
        <v>29</v>
      </c>
      <c r="AS3" s="56">
        <v>29</v>
      </c>
      <c r="AT3" s="56">
        <v>29</v>
      </c>
      <c r="AU3" s="56">
        <v>29</v>
      </c>
      <c r="AV3" s="56">
        <v>29</v>
      </c>
      <c r="AW3" s="56">
        <v>30</v>
      </c>
      <c r="AX3" s="56">
        <v>30</v>
      </c>
      <c r="AY3" s="56">
        <v>30</v>
      </c>
      <c r="AZ3" s="56">
        <v>30</v>
      </c>
      <c r="BA3" s="56">
        <v>30</v>
      </c>
      <c r="BB3" s="56">
        <v>31</v>
      </c>
      <c r="BC3" s="56">
        <v>31</v>
      </c>
      <c r="BD3" s="56">
        <v>31</v>
      </c>
      <c r="BE3" s="56">
        <v>31</v>
      </c>
      <c r="BF3" s="56">
        <v>31</v>
      </c>
      <c r="BG3" s="56">
        <v>32</v>
      </c>
      <c r="BH3" s="56">
        <v>32</v>
      </c>
      <c r="BI3" s="56">
        <v>32</v>
      </c>
      <c r="BJ3" s="56">
        <v>32</v>
      </c>
      <c r="BK3" s="56">
        <v>32</v>
      </c>
      <c r="BL3" s="56">
        <v>33</v>
      </c>
      <c r="BM3" s="56">
        <v>33</v>
      </c>
      <c r="BN3" s="56">
        <v>33</v>
      </c>
      <c r="BO3" s="56">
        <v>33</v>
      </c>
      <c r="BP3" s="56">
        <v>33</v>
      </c>
      <c r="BQ3" s="56">
        <v>34</v>
      </c>
      <c r="BR3" s="56">
        <v>34</v>
      </c>
      <c r="BS3" s="56">
        <v>34</v>
      </c>
      <c r="BT3" s="56">
        <v>34</v>
      </c>
      <c r="BU3" s="56">
        <v>34</v>
      </c>
      <c r="BV3" s="56">
        <v>35</v>
      </c>
      <c r="BW3" s="56">
        <v>35</v>
      </c>
      <c r="BX3" s="56">
        <v>35</v>
      </c>
      <c r="BY3" s="56">
        <v>35</v>
      </c>
      <c r="BZ3" s="56">
        <v>35</v>
      </c>
      <c r="CA3" s="56">
        <v>36</v>
      </c>
      <c r="CB3" s="56">
        <v>36</v>
      </c>
      <c r="CC3" s="56">
        <v>36</v>
      </c>
      <c r="CD3" s="56">
        <v>36</v>
      </c>
      <c r="CE3" s="56">
        <v>36</v>
      </c>
      <c r="CF3" s="56">
        <v>62</v>
      </c>
      <c r="CG3" s="56">
        <v>62</v>
      </c>
      <c r="CH3" s="56">
        <v>62</v>
      </c>
      <c r="CI3" s="56">
        <v>62</v>
      </c>
      <c r="CJ3" s="56">
        <v>62</v>
      </c>
      <c r="CK3" s="56">
        <v>63</v>
      </c>
      <c r="CL3" s="56">
        <v>63</v>
      </c>
      <c r="CM3" s="56">
        <v>63</v>
      </c>
      <c r="CN3" s="56">
        <v>63</v>
      </c>
      <c r="CO3" s="56">
        <v>63</v>
      </c>
      <c r="CP3" s="56">
        <v>64</v>
      </c>
      <c r="CQ3" s="56">
        <v>64</v>
      </c>
      <c r="CR3" s="56">
        <v>64</v>
      </c>
      <c r="CS3" s="56">
        <v>64</v>
      </c>
      <c r="CT3" s="56">
        <v>64</v>
      </c>
      <c r="CU3" s="56">
        <v>65</v>
      </c>
      <c r="CV3" s="56">
        <v>65</v>
      </c>
      <c r="CW3" s="56">
        <v>65</v>
      </c>
      <c r="CX3" s="56">
        <v>65</v>
      </c>
      <c r="CY3" s="56">
        <v>65</v>
      </c>
      <c r="CZ3" s="56">
        <v>66</v>
      </c>
      <c r="DA3" s="56">
        <v>66</v>
      </c>
      <c r="DB3" s="56">
        <v>66</v>
      </c>
      <c r="DC3" s="56">
        <v>66</v>
      </c>
      <c r="DD3" s="56">
        <v>66</v>
      </c>
      <c r="DE3" s="56">
        <v>67</v>
      </c>
      <c r="DF3" s="56">
        <v>67</v>
      </c>
      <c r="DG3" s="56">
        <v>67</v>
      </c>
      <c r="DH3" s="56">
        <v>67</v>
      </c>
      <c r="DI3" s="56">
        <v>67</v>
      </c>
      <c r="DJ3" s="56">
        <v>68</v>
      </c>
      <c r="DK3" s="56">
        <v>68</v>
      </c>
      <c r="DL3" s="56">
        <v>68</v>
      </c>
      <c r="DM3" s="56">
        <v>68</v>
      </c>
      <c r="DN3" s="56">
        <v>68</v>
      </c>
      <c r="DO3" s="56">
        <v>69</v>
      </c>
      <c r="DP3" s="56">
        <v>69</v>
      </c>
      <c r="DQ3" s="56">
        <v>69</v>
      </c>
      <c r="DR3" s="56">
        <v>69</v>
      </c>
      <c r="DS3" s="56">
        <v>69</v>
      </c>
      <c r="DT3" s="56">
        <v>70</v>
      </c>
      <c r="DU3" s="56">
        <v>70</v>
      </c>
      <c r="DV3" s="56">
        <v>70</v>
      </c>
      <c r="DW3" s="56">
        <v>70</v>
      </c>
      <c r="DX3" s="56">
        <v>70</v>
      </c>
      <c r="DY3" s="56">
        <v>71</v>
      </c>
      <c r="DZ3" s="56">
        <v>71</v>
      </c>
      <c r="EA3" s="56">
        <v>71</v>
      </c>
      <c r="EB3" s="56">
        <v>71</v>
      </c>
      <c r="EC3" s="56">
        <v>71</v>
      </c>
      <c r="ED3" s="56">
        <v>72</v>
      </c>
      <c r="EE3" s="56">
        <v>72</v>
      </c>
      <c r="EF3" s="56">
        <v>72</v>
      </c>
      <c r="EG3" s="56">
        <v>72</v>
      </c>
      <c r="EH3" s="56">
        <v>72</v>
      </c>
      <c r="EI3" s="56">
        <v>73</v>
      </c>
      <c r="EJ3" s="56">
        <v>73</v>
      </c>
      <c r="EK3" s="56">
        <v>73</v>
      </c>
      <c r="EL3" s="56">
        <v>73</v>
      </c>
      <c r="EM3" s="56">
        <v>73</v>
      </c>
      <c r="EN3" s="56">
        <v>74</v>
      </c>
      <c r="EO3" s="56">
        <v>74</v>
      </c>
      <c r="EP3" s="56">
        <v>74</v>
      </c>
      <c r="EQ3" s="56">
        <v>74</v>
      </c>
      <c r="ER3" s="56">
        <v>74</v>
      </c>
      <c r="ES3" s="56">
        <v>75</v>
      </c>
      <c r="ET3" s="56">
        <v>75</v>
      </c>
      <c r="EU3" s="56">
        <v>75</v>
      </c>
      <c r="EV3" s="56">
        <v>75</v>
      </c>
      <c r="EW3" s="56">
        <v>75</v>
      </c>
      <c r="EX3" s="56">
        <v>76</v>
      </c>
      <c r="EY3" s="56">
        <v>76</v>
      </c>
      <c r="EZ3" s="56">
        <v>76</v>
      </c>
      <c r="FA3" s="56">
        <v>76</v>
      </c>
      <c r="FB3" s="56">
        <v>76</v>
      </c>
      <c r="FC3" s="56">
        <v>77</v>
      </c>
      <c r="FD3" s="56">
        <v>77</v>
      </c>
      <c r="FE3" s="56">
        <v>77</v>
      </c>
      <c r="FF3" s="56">
        <v>77</v>
      </c>
      <c r="FG3" s="56">
        <v>77</v>
      </c>
      <c r="FH3" s="56">
        <v>78</v>
      </c>
      <c r="FI3" s="56">
        <v>78</v>
      </c>
      <c r="FJ3" s="56">
        <v>78</v>
      </c>
      <c r="FK3" s="56">
        <v>78</v>
      </c>
      <c r="FL3" s="56">
        <v>78</v>
      </c>
      <c r="FM3" s="56">
        <v>79</v>
      </c>
      <c r="FN3" s="56">
        <v>79</v>
      </c>
      <c r="FO3" s="56">
        <v>79</v>
      </c>
      <c r="FP3" s="56">
        <v>79</v>
      </c>
      <c r="FQ3" s="56">
        <v>79</v>
      </c>
      <c r="FR3" s="56">
        <v>88</v>
      </c>
      <c r="FS3" s="56">
        <v>88</v>
      </c>
      <c r="FT3" s="56">
        <v>88</v>
      </c>
      <c r="FU3" s="56">
        <v>88</v>
      </c>
      <c r="FV3" s="56">
        <v>88</v>
      </c>
      <c r="FW3" s="56">
        <v>89</v>
      </c>
      <c r="FX3" s="56">
        <v>89</v>
      </c>
      <c r="FY3" s="56">
        <v>89</v>
      </c>
      <c r="FZ3" s="56">
        <v>89</v>
      </c>
      <c r="GA3" s="56">
        <v>89</v>
      </c>
      <c r="GB3" s="56">
        <v>90</v>
      </c>
      <c r="GC3" s="56">
        <v>90</v>
      </c>
      <c r="GD3" s="56">
        <v>90</v>
      </c>
      <c r="GE3" s="56">
        <v>90</v>
      </c>
      <c r="GF3" s="56">
        <v>90</v>
      </c>
      <c r="GG3" s="56">
        <v>91</v>
      </c>
      <c r="GH3" s="56">
        <v>91</v>
      </c>
      <c r="GI3" s="56">
        <v>91</v>
      </c>
      <c r="GJ3" s="56">
        <v>91</v>
      </c>
      <c r="GK3" s="56">
        <v>91</v>
      </c>
      <c r="GL3" s="56">
        <v>92</v>
      </c>
      <c r="GM3" s="56">
        <v>92</v>
      </c>
      <c r="GN3" s="56">
        <v>92</v>
      </c>
      <c r="GO3" s="56">
        <v>92</v>
      </c>
      <c r="GP3" s="56">
        <v>92</v>
      </c>
      <c r="GQ3" s="56">
        <v>93</v>
      </c>
      <c r="GR3" s="56">
        <v>93</v>
      </c>
      <c r="GS3" s="56">
        <v>93</v>
      </c>
      <c r="GT3" s="56">
        <v>93</v>
      </c>
      <c r="GU3" s="56">
        <v>93</v>
      </c>
      <c r="GV3" s="56">
        <v>94</v>
      </c>
      <c r="GW3" s="56">
        <v>94</v>
      </c>
      <c r="GX3" s="56">
        <v>94</v>
      </c>
      <c r="GY3" s="56">
        <v>94</v>
      </c>
      <c r="GZ3" s="56">
        <v>94</v>
      </c>
      <c r="HA3" s="56">
        <v>95</v>
      </c>
      <c r="HB3" s="56">
        <v>95</v>
      </c>
      <c r="HC3" s="56">
        <v>95</v>
      </c>
      <c r="HD3" s="56">
        <v>95</v>
      </c>
      <c r="HE3" s="56">
        <v>95</v>
      </c>
      <c r="HF3" s="56">
        <v>96</v>
      </c>
      <c r="HG3" s="56">
        <v>96</v>
      </c>
      <c r="HH3" s="56">
        <v>96</v>
      </c>
      <c r="HI3" s="56">
        <v>96</v>
      </c>
      <c r="HJ3" s="56">
        <v>96</v>
      </c>
      <c r="HK3" s="56">
        <v>97</v>
      </c>
      <c r="HL3" s="56">
        <v>97</v>
      </c>
      <c r="HM3" s="56">
        <v>97</v>
      </c>
      <c r="HN3" s="56">
        <v>97</v>
      </c>
      <c r="HO3" s="56">
        <v>97</v>
      </c>
      <c r="HP3" s="56">
        <v>98</v>
      </c>
      <c r="HQ3" s="56">
        <v>98</v>
      </c>
      <c r="HR3" s="56">
        <v>98</v>
      </c>
      <c r="HS3" s="56">
        <v>98</v>
      </c>
      <c r="HT3" s="56">
        <v>98</v>
      </c>
      <c r="HU3" s="56">
        <v>99</v>
      </c>
      <c r="HV3" s="56">
        <v>99</v>
      </c>
      <c r="HW3" s="56">
        <v>99</v>
      </c>
      <c r="HX3" s="56">
        <v>99</v>
      </c>
      <c r="HY3" s="56">
        <v>99</v>
      </c>
      <c r="HZ3" s="56">
        <v>100</v>
      </c>
      <c r="IA3" s="56">
        <v>100</v>
      </c>
      <c r="IB3" s="56">
        <v>100</v>
      </c>
      <c r="IC3" s="56">
        <v>100</v>
      </c>
      <c r="ID3" s="56">
        <v>100</v>
      </c>
      <c r="IE3" s="56">
        <v>101</v>
      </c>
      <c r="IF3" s="56">
        <v>101</v>
      </c>
      <c r="IG3" s="56">
        <v>101</v>
      </c>
      <c r="IH3" s="56">
        <v>101</v>
      </c>
      <c r="II3" s="56">
        <v>101</v>
      </c>
      <c r="IJ3" s="56">
        <v>102</v>
      </c>
      <c r="IK3" s="56">
        <v>102</v>
      </c>
      <c r="IL3" s="56">
        <v>102</v>
      </c>
      <c r="IM3" s="56">
        <v>102</v>
      </c>
      <c r="IN3" s="56">
        <v>102</v>
      </c>
      <c r="IO3" s="56">
        <v>103</v>
      </c>
      <c r="IP3" s="56">
        <v>103</v>
      </c>
      <c r="IQ3" s="56">
        <v>103</v>
      </c>
      <c r="IR3" s="56">
        <v>103</v>
      </c>
      <c r="IS3" s="56">
        <v>103</v>
      </c>
      <c r="IT3" s="56">
        <v>104</v>
      </c>
      <c r="IU3" s="56">
        <v>104</v>
      </c>
      <c r="IV3" s="56">
        <v>104</v>
      </c>
      <c r="IW3" s="56">
        <v>104</v>
      </c>
      <c r="IX3" s="56">
        <v>104</v>
      </c>
      <c r="JF3" s="56">
        <v>10</v>
      </c>
      <c r="JG3" s="56">
        <v>11</v>
      </c>
      <c r="JH3" s="56">
        <v>12</v>
      </c>
      <c r="JI3" s="56">
        <v>13</v>
      </c>
      <c r="JJ3" s="56">
        <v>14</v>
      </c>
      <c r="JK3" s="56">
        <v>15</v>
      </c>
      <c r="JL3" s="56">
        <v>16</v>
      </c>
      <c r="JM3" s="56">
        <v>17</v>
      </c>
      <c r="JN3" s="56">
        <v>29</v>
      </c>
      <c r="JO3" s="56">
        <v>30</v>
      </c>
      <c r="JP3" s="56">
        <v>31</v>
      </c>
      <c r="JQ3" s="56">
        <v>32</v>
      </c>
      <c r="JR3" s="56">
        <v>33</v>
      </c>
      <c r="JS3" s="56">
        <v>34</v>
      </c>
      <c r="JT3" s="56">
        <v>35</v>
      </c>
      <c r="JU3" s="56">
        <v>36</v>
      </c>
      <c r="JV3" s="56">
        <v>62</v>
      </c>
      <c r="JW3" s="56">
        <v>63</v>
      </c>
      <c r="JX3" s="56">
        <v>64</v>
      </c>
      <c r="JY3" s="56">
        <v>65</v>
      </c>
      <c r="JZ3" s="56">
        <v>67</v>
      </c>
      <c r="KA3" s="56">
        <v>68</v>
      </c>
      <c r="KB3" s="56">
        <v>69</v>
      </c>
      <c r="KC3" s="56">
        <v>70</v>
      </c>
      <c r="KD3" s="56">
        <v>71</v>
      </c>
      <c r="KE3" s="56">
        <v>72</v>
      </c>
      <c r="KF3" s="56">
        <v>73</v>
      </c>
      <c r="KG3" s="56">
        <v>74</v>
      </c>
      <c r="KH3" s="56">
        <v>75</v>
      </c>
      <c r="KI3" s="56">
        <v>76</v>
      </c>
      <c r="KJ3" s="56">
        <v>77</v>
      </c>
      <c r="KK3" s="56">
        <v>78</v>
      </c>
      <c r="KL3" s="56">
        <v>79</v>
      </c>
      <c r="KM3" s="56">
        <v>88</v>
      </c>
      <c r="KN3" s="56">
        <v>89</v>
      </c>
      <c r="KO3" s="56">
        <v>90</v>
      </c>
      <c r="KP3" s="56">
        <v>91</v>
      </c>
      <c r="KQ3" s="56">
        <v>95</v>
      </c>
      <c r="KR3" s="56">
        <v>93</v>
      </c>
      <c r="KS3" s="56">
        <v>94</v>
      </c>
      <c r="KT3" s="56">
        <v>95</v>
      </c>
      <c r="KU3" s="56">
        <v>96</v>
      </c>
      <c r="KV3" s="56">
        <v>97</v>
      </c>
      <c r="KW3" s="56">
        <v>98</v>
      </c>
      <c r="KX3" s="56">
        <v>99</v>
      </c>
      <c r="KY3" s="56">
        <v>100</v>
      </c>
      <c r="KZ3" s="56">
        <v>101</v>
      </c>
      <c r="LA3" s="56">
        <v>102</v>
      </c>
      <c r="LB3" s="56">
        <v>103</v>
      </c>
      <c r="LC3" s="56">
        <v>104</v>
      </c>
    </row>
    <row r="4" spans="1:319" s="56" customFormat="1" ht="15" x14ac:dyDescent="0.25">
      <c r="B4" s="62" t="s">
        <v>53</v>
      </c>
      <c r="C4" s="61"/>
      <c r="D4" s="56">
        <v>1</v>
      </c>
      <c r="E4" s="56">
        <v>2</v>
      </c>
      <c r="F4" s="56">
        <v>3</v>
      </c>
      <c r="G4" s="56">
        <v>4</v>
      </c>
      <c r="H4" s="56">
        <v>5</v>
      </c>
      <c r="I4" s="56">
        <v>1</v>
      </c>
      <c r="J4" s="56">
        <v>2</v>
      </c>
      <c r="K4" s="56">
        <v>3</v>
      </c>
      <c r="L4" s="56">
        <v>4</v>
      </c>
      <c r="M4" s="56">
        <v>5</v>
      </c>
      <c r="N4" s="56">
        <v>1</v>
      </c>
      <c r="O4" s="56">
        <v>2</v>
      </c>
      <c r="P4" s="56">
        <v>3</v>
      </c>
      <c r="Q4" s="56">
        <v>4</v>
      </c>
      <c r="R4" s="56">
        <v>5</v>
      </c>
      <c r="S4" s="56">
        <v>1</v>
      </c>
      <c r="T4" s="56">
        <v>2</v>
      </c>
      <c r="U4" s="56">
        <v>3</v>
      </c>
      <c r="V4" s="56">
        <v>4</v>
      </c>
      <c r="W4" s="56">
        <v>5</v>
      </c>
      <c r="X4" s="56">
        <v>1</v>
      </c>
      <c r="Y4" s="56">
        <v>2</v>
      </c>
      <c r="Z4" s="56">
        <v>3</v>
      </c>
      <c r="AA4" s="56">
        <v>4</v>
      </c>
      <c r="AB4" s="56">
        <v>5</v>
      </c>
      <c r="AC4" s="56">
        <v>1</v>
      </c>
      <c r="AD4" s="56">
        <v>2</v>
      </c>
      <c r="AE4" s="56">
        <v>3</v>
      </c>
      <c r="AF4" s="56">
        <v>4</v>
      </c>
      <c r="AG4" s="56">
        <v>5</v>
      </c>
      <c r="AH4" s="56">
        <v>1</v>
      </c>
      <c r="AI4" s="56">
        <v>2</v>
      </c>
      <c r="AJ4" s="56">
        <v>3</v>
      </c>
      <c r="AK4" s="56">
        <v>4</v>
      </c>
      <c r="AL4" s="56">
        <v>5</v>
      </c>
      <c r="AM4" s="56">
        <v>1</v>
      </c>
      <c r="AN4" s="56">
        <v>2</v>
      </c>
      <c r="AO4" s="56">
        <v>3</v>
      </c>
      <c r="AP4" s="56">
        <v>4</v>
      </c>
      <c r="AQ4" s="56">
        <v>5</v>
      </c>
      <c r="AR4" s="56">
        <v>1</v>
      </c>
      <c r="AS4" s="56">
        <v>2</v>
      </c>
      <c r="AT4" s="56">
        <v>3</v>
      </c>
      <c r="AU4" s="56">
        <v>4</v>
      </c>
      <c r="AV4" s="56">
        <v>5</v>
      </c>
      <c r="AW4" s="56">
        <v>1</v>
      </c>
      <c r="AX4" s="56">
        <v>2</v>
      </c>
      <c r="AY4" s="56">
        <v>3</v>
      </c>
      <c r="AZ4" s="56">
        <v>4</v>
      </c>
      <c r="BA4" s="56">
        <v>5</v>
      </c>
      <c r="BB4" s="56">
        <v>1</v>
      </c>
      <c r="BC4" s="56">
        <v>2</v>
      </c>
      <c r="BD4" s="56">
        <v>3</v>
      </c>
      <c r="BE4" s="56">
        <v>4</v>
      </c>
      <c r="BF4" s="56">
        <v>5</v>
      </c>
      <c r="BG4" s="56">
        <v>1</v>
      </c>
      <c r="BH4" s="56">
        <v>2</v>
      </c>
      <c r="BI4" s="56">
        <v>3</v>
      </c>
      <c r="BJ4" s="56">
        <v>4</v>
      </c>
      <c r="BK4" s="56">
        <v>5</v>
      </c>
      <c r="BL4" s="56">
        <v>1</v>
      </c>
      <c r="BM4" s="56">
        <v>2</v>
      </c>
      <c r="BN4" s="56">
        <v>3</v>
      </c>
      <c r="BO4" s="56">
        <v>4</v>
      </c>
      <c r="BP4" s="56">
        <v>5</v>
      </c>
      <c r="BQ4" s="56">
        <v>1</v>
      </c>
      <c r="BR4" s="56">
        <v>2</v>
      </c>
      <c r="BS4" s="56">
        <v>3</v>
      </c>
      <c r="BT4" s="56">
        <v>4</v>
      </c>
      <c r="BU4" s="56">
        <v>5</v>
      </c>
      <c r="BV4" s="56">
        <v>1</v>
      </c>
      <c r="BW4" s="56">
        <v>2</v>
      </c>
      <c r="BX4" s="56">
        <v>3</v>
      </c>
      <c r="BY4" s="56">
        <v>4</v>
      </c>
      <c r="BZ4" s="56">
        <v>5</v>
      </c>
      <c r="CA4" s="56">
        <v>1</v>
      </c>
      <c r="CB4" s="56">
        <v>2</v>
      </c>
      <c r="CC4" s="56">
        <v>3</v>
      </c>
      <c r="CD4" s="56">
        <v>4</v>
      </c>
      <c r="CE4" s="56">
        <v>5</v>
      </c>
      <c r="CF4" s="56">
        <v>1</v>
      </c>
      <c r="CG4" s="56">
        <v>2</v>
      </c>
      <c r="CH4" s="56">
        <v>3</v>
      </c>
      <c r="CI4" s="56">
        <v>4</v>
      </c>
      <c r="CJ4" s="56">
        <v>5</v>
      </c>
      <c r="CK4" s="56">
        <v>1</v>
      </c>
      <c r="CL4" s="56">
        <v>2</v>
      </c>
      <c r="CM4" s="56">
        <v>3</v>
      </c>
      <c r="CN4" s="56">
        <v>4</v>
      </c>
      <c r="CO4" s="56">
        <v>5</v>
      </c>
      <c r="CP4" s="56">
        <v>1</v>
      </c>
      <c r="CQ4" s="56">
        <v>2</v>
      </c>
      <c r="CR4" s="56">
        <v>3</v>
      </c>
      <c r="CS4" s="56">
        <v>4</v>
      </c>
      <c r="CT4" s="56">
        <v>5</v>
      </c>
      <c r="CU4" s="56">
        <v>1</v>
      </c>
      <c r="CV4" s="56">
        <v>2</v>
      </c>
      <c r="CW4" s="56">
        <v>3</v>
      </c>
      <c r="CX4" s="56">
        <v>4</v>
      </c>
      <c r="CY4" s="56">
        <v>5</v>
      </c>
      <c r="CZ4" s="56">
        <v>1</v>
      </c>
      <c r="DA4" s="56">
        <v>2</v>
      </c>
      <c r="DB4" s="56">
        <v>3</v>
      </c>
      <c r="DC4" s="56">
        <v>4</v>
      </c>
      <c r="DD4" s="56">
        <v>5</v>
      </c>
      <c r="DE4" s="56">
        <v>1</v>
      </c>
      <c r="DF4" s="56">
        <v>2</v>
      </c>
      <c r="DG4" s="56">
        <v>3</v>
      </c>
      <c r="DH4" s="56">
        <v>4</v>
      </c>
      <c r="DI4" s="56">
        <v>5</v>
      </c>
      <c r="DJ4" s="56">
        <v>3</v>
      </c>
      <c r="DK4" s="56">
        <v>4</v>
      </c>
      <c r="DL4" s="56">
        <v>5</v>
      </c>
      <c r="DM4" s="56">
        <v>1</v>
      </c>
      <c r="DN4" s="56">
        <v>2</v>
      </c>
      <c r="DO4" s="56">
        <v>3</v>
      </c>
      <c r="DP4" s="56">
        <v>4</v>
      </c>
      <c r="DQ4" s="56">
        <v>5</v>
      </c>
      <c r="DR4" s="56">
        <v>4</v>
      </c>
      <c r="DS4" s="56">
        <v>5</v>
      </c>
      <c r="DT4" s="56">
        <v>3</v>
      </c>
      <c r="DU4" s="56">
        <v>4</v>
      </c>
      <c r="DV4" s="56">
        <v>1</v>
      </c>
      <c r="DW4" s="56">
        <v>2</v>
      </c>
      <c r="DX4" s="56">
        <v>3</v>
      </c>
      <c r="DY4" s="56">
        <v>1</v>
      </c>
      <c r="DZ4" s="56">
        <v>2</v>
      </c>
      <c r="EA4" s="56">
        <v>3</v>
      </c>
      <c r="EB4" s="56">
        <v>4</v>
      </c>
      <c r="EC4" s="56">
        <v>5</v>
      </c>
      <c r="ED4" s="56">
        <v>1</v>
      </c>
      <c r="EE4" s="56">
        <v>2</v>
      </c>
      <c r="EF4" s="56">
        <v>3</v>
      </c>
      <c r="EG4" s="56">
        <v>4</v>
      </c>
      <c r="EH4" s="56">
        <v>5</v>
      </c>
      <c r="EI4" s="56">
        <v>1</v>
      </c>
      <c r="EJ4" s="56">
        <v>2</v>
      </c>
      <c r="EK4" s="56">
        <v>3</v>
      </c>
      <c r="EL4" s="56">
        <v>4</v>
      </c>
      <c r="EM4" s="56">
        <v>5</v>
      </c>
      <c r="EN4" s="56">
        <v>1</v>
      </c>
      <c r="EO4" s="56">
        <v>2</v>
      </c>
      <c r="EP4" s="56">
        <v>3</v>
      </c>
      <c r="EQ4" s="56">
        <v>4</v>
      </c>
      <c r="ER4" s="56">
        <v>5</v>
      </c>
      <c r="ES4" s="56">
        <v>1</v>
      </c>
      <c r="ET4" s="56">
        <v>2</v>
      </c>
      <c r="EU4" s="56">
        <v>3</v>
      </c>
      <c r="EV4" s="56">
        <v>4</v>
      </c>
      <c r="EW4" s="56">
        <v>5</v>
      </c>
      <c r="EX4" s="56">
        <v>1</v>
      </c>
      <c r="EY4" s="56">
        <v>2</v>
      </c>
      <c r="EZ4" s="56">
        <v>3</v>
      </c>
      <c r="FA4" s="56">
        <v>4</v>
      </c>
      <c r="FB4" s="56">
        <v>5</v>
      </c>
      <c r="FC4" s="56">
        <v>1</v>
      </c>
      <c r="FD4" s="56">
        <v>2</v>
      </c>
      <c r="FE4" s="56">
        <v>3</v>
      </c>
      <c r="FF4" s="56">
        <v>4</v>
      </c>
      <c r="FG4" s="56">
        <v>5</v>
      </c>
      <c r="FH4" s="56">
        <v>1</v>
      </c>
      <c r="FI4" s="56">
        <v>2</v>
      </c>
      <c r="FJ4" s="56">
        <v>3</v>
      </c>
      <c r="FK4" s="56">
        <v>4</v>
      </c>
      <c r="FL4" s="56">
        <v>5</v>
      </c>
      <c r="FM4" s="56">
        <v>1</v>
      </c>
      <c r="FN4" s="56">
        <v>2</v>
      </c>
      <c r="FO4" s="56">
        <v>3</v>
      </c>
      <c r="FP4" s="56">
        <v>4</v>
      </c>
      <c r="FQ4" s="56">
        <v>5</v>
      </c>
      <c r="FR4" s="56">
        <v>1</v>
      </c>
      <c r="FS4" s="56">
        <v>2</v>
      </c>
      <c r="FT4" s="56">
        <v>3</v>
      </c>
      <c r="FU4" s="56">
        <v>4</v>
      </c>
      <c r="FV4" s="56">
        <v>5</v>
      </c>
      <c r="FW4" s="56">
        <v>1</v>
      </c>
      <c r="FX4" s="56">
        <v>2</v>
      </c>
      <c r="FY4" s="56">
        <v>3</v>
      </c>
      <c r="FZ4" s="56">
        <v>4</v>
      </c>
      <c r="GA4" s="56">
        <v>5</v>
      </c>
      <c r="GB4" s="56">
        <v>1</v>
      </c>
      <c r="GC4" s="56">
        <v>2</v>
      </c>
      <c r="GD4" s="56">
        <v>3</v>
      </c>
      <c r="GE4" s="56">
        <v>4</v>
      </c>
      <c r="GF4" s="56">
        <v>5</v>
      </c>
      <c r="GG4" s="56">
        <v>1</v>
      </c>
      <c r="GH4" s="56">
        <v>2</v>
      </c>
      <c r="GI4" s="56">
        <v>3</v>
      </c>
      <c r="GJ4" s="56">
        <v>4</v>
      </c>
      <c r="GK4" s="56">
        <v>5</v>
      </c>
      <c r="GL4" s="56">
        <v>1</v>
      </c>
      <c r="GM4" s="56">
        <v>2</v>
      </c>
      <c r="GN4" s="56">
        <v>3</v>
      </c>
      <c r="GO4" s="56">
        <v>4</v>
      </c>
      <c r="GP4" s="56">
        <v>5</v>
      </c>
      <c r="GQ4" s="56">
        <v>1</v>
      </c>
      <c r="GR4" s="56">
        <v>2</v>
      </c>
      <c r="GS4" s="56">
        <v>3</v>
      </c>
      <c r="GT4" s="56">
        <v>4</v>
      </c>
      <c r="GU4" s="56">
        <v>5</v>
      </c>
      <c r="GV4" s="56">
        <v>1</v>
      </c>
      <c r="GW4" s="56">
        <v>2</v>
      </c>
      <c r="GX4" s="56">
        <v>3</v>
      </c>
      <c r="GY4" s="56">
        <v>4</v>
      </c>
      <c r="GZ4" s="56">
        <v>5</v>
      </c>
      <c r="HA4" s="56">
        <v>1</v>
      </c>
      <c r="HB4" s="56">
        <v>2</v>
      </c>
      <c r="HC4" s="56">
        <v>3</v>
      </c>
      <c r="HD4" s="56">
        <v>4</v>
      </c>
      <c r="HE4" s="56">
        <v>5</v>
      </c>
      <c r="HF4" s="56">
        <v>1</v>
      </c>
      <c r="HG4" s="56">
        <v>2</v>
      </c>
      <c r="HH4" s="56">
        <v>3</v>
      </c>
      <c r="HI4" s="56">
        <v>4</v>
      </c>
      <c r="HJ4" s="56">
        <v>5</v>
      </c>
      <c r="HK4" s="56">
        <v>1</v>
      </c>
      <c r="HL4" s="56">
        <v>2</v>
      </c>
      <c r="HM4" s="56">
        <v>3</v>
      </c>
      <c r="HN4" s="56">
        <v>4</v>
      </c>
      <c r="HO4" s="56">
        <v>5</v>
      </c>
      <c r="HP4" s="56">
        <v>1</v>
      </c>
      <c r="HQ4" s="56">
        <v>2</v>
      </c>
      <c r="HR4" s="56">
        <v>3</v>
      </c>
      <c r="HS4" s="56">
        <v>4</v>
      </c>
      <c r="HT4" s="56">
        <v>5</v>
      </c>
      <c r="HU4" s="56">
        <v>1</v>
      </c>
      <c r="HV4" s="56">
        <v>2</v>
      </c>
      <c r="HW4" s="56">
        <v>3</v>
      </c>
      <c r="HX4" s="56">
        <v>4</v>
      </c>
      <c r="HY4" s="56">
        <v>5</v>
      </c>
      <c r="HZ4" s="56">
        <v>1</v>
      </c>
      <c r="IA4" s="56">
        <v>2</v>
      </c>
      <c r="IB4" s="56">
        <v>3</v>
      </c>
      <c r="IC4" s="56">
        <v>4</v>
      </c>
      <c r="ID4" s="56">
        <v>5</v>
      </c>
      <c r="IE4" s="56">
        <v>1</v>
      </c>
      <c r="IF4" s="56">
        <v>2</v>
      </c>
      <c r="IG4" s="56">
        <v>3</v>
      </c>
      <c r="IH4" s="56">
        <v>4</v>
      </c>
      <c r="II4" s="56">
        <v>5</v>
      </c>
      <c r="IJ4" s="56">
        <v>1</v>
      </c>
      <c r="IK4" s="56">
        <v>2</v>
      </c>
      <c r="IL4" s="56">
        <v>3</v>
      </c>
      <c r="IM4" s="56">
        <v>4</v>
      </c>
      <c r="IN4" s="56">
        <v>5</v>
      </c>
      <c r="IO4" s="56">
        <v>1</v>
      </c>
      <c r="IP4" s="56">
        <v>2</v>
      </c>
      <c r="IQ4" s="56">
        <v>3</v>
      </c>
      <c r="IR4" s="56">
        <v>4</v>
      </c>
      <c r="IS4" s="56">
        <v>5</v>
      </c>
      <c r="IT4" s="56">
        <v>1</v>
      </c>
      <c r="IU4" s="56">
        <v>2</v>
      </c>
      <c r="IV4" s="56">
        <v>3</v>
      </c>
      <c r="IW4" s="56">
        <v>4</v>
      </c>
      <c r="IX4" s="56">
        <v>5</v>
      </c>
    </row>
    <row r="5" spans="1:319" s="56" customFormat="1" ht="15" x14ac:dyDescent="0.25">
      <c r="B5" s="62" t="s">
        <v>86</v>
      </c>
      <c r="C5" s="61"/>
      <c r="D5" s="56">
        <v>1</v>
      </c>
      <c r="E5" s="56">
        <v>1</v>
      </c>
      <c r="F5" s="56">
        <v>1</v>
      </c>
      <c r="G5" s="56">
        <v>1</v>
      </c>
      <c r="H5" s="56">
        <v>1</v>
      </c>
      <c r="I5" s="56">
        <v>1</v>
      </c>
      <c r="J5" s="56">
        <v>1</v>
      </c>
      <c r="K5" s="56">
        <v>0</v>
      </c>
      <c r="L5" s="56">
        <v>1</v>
      </c>
      <c r="M5" s="56">
        <v>1</v>
      </c>
      <c r="N5" s="56">
        <v>1</v>
      </c>
      <c r="O5" s="56">
        <v>1</v>
      </c>
      <c r="P5" s="56">
        <v>1</v>
      </c>
      <c r="Q5" s="56">
        <v>1</v>
      </c>
      <c r="R5" s="56">
        <v>0</v>
      </c>
      <c r="S5" s="56">
        <v>1</v>
      </c>
      <c r="T5" s="56">
        <v>1</v>
      </c>
      <c r="U5" s="56">
        <v>1</v>
      </c>
      <c r="V5" s="56">
        <v>1</v>
      </c>
      <c r="W5" s="56">
        <v>1</v>
      </c>
      <c r="X5" s="56">
        <v>1</v>
      </c>
      <c r="Y5" s="56">
        <v>1</v>
      </c>
      <c r="Z5" s="56">
        <v>1</v>
      </c>
      <c r="AA5" s="56">
        <v>1</v>
      </c>
      <c r="AB5" s="56">
        <v>1</v>
      </c>
      <c r="AC5" s="56">
        <v>1</v>
      </c>
      <c r="AD5" s="56">
        <v>1</v>
      </c>
      <c r="AE5" s="56">
        <v>1</v>
      </c>
      <c r="AF5" s="56">
        <v>1</v>
      </c>
      <c r="AG5" s="56">
        <v>1</v>
      </c>
      <c r="AH5" s="56">
        <v>0</v>
      </c>
      <c r="AI5" s="56">
        <v>1</v>
      </c>
      <c r="AJ5" s="56">
        <v>1</v>
      </c>
      <c r="AK5" s="56">
        <v>1</v>
      </c>
      <c r="AL5" s="56">
        <v>1</v>
      </c>
      <c r="AM5" s="56">
        <v>1</v>
      </c>
      <c r="AN5" s="56">
        <v>1</v>
      </c>
      <c r="AO5" s="56">
        <v>1</v>
      </c>
      <c r="AP5" s="56">
        <v>1</v>
      </c>
      <c r="AQ5" s="56">
        <v>1</v>
      </c>
      <c r="AR5" s="56">
        <v>1</v>
      </c>
      <c r="AS5" s="56">
        <v>1</v>
      </c>
      <c r="AT5" s="56">
        <v>1</v>
      </c>
      <c r="AU5" s="56">
        <v>1</v>
      </c>
      <c r="AV5" s="56">
        <v>1</v>
      </c>
      <c r="AW5" s="56">
        <v>1</v>
      </c>
      <c r="AX5" s="56">
        <v>1</v>
      </c>
      <c r="AY5" s="56">
        <v>1</v>
      </c>
      <c r="AZ5" s="56">
        <v>1</v>
      </c>
      <c r="BA5" s="56">
        <v>1</v>
      </c>
      <c r="BB5" s="56">
        <v>1</v>
      </c>
      <c r="BC5" s="56">
        <v>1</v>
      </c>
      <c r="BD5" s="56">
        <v>1</v>
      </c>
      <c r="BE5" s="56">
        <v>1</v>
      </c>
      <c r="BF5" s="56">
        <v>1</v>
      </c>
      <c r="BG5" s="56">
        <v>1</v>
      </c>
      <c r="BH5" s="56">
        <v>0</v>
      </c>
      <c r="BI5" s="56">
        <v>1</v>
      </c>
      <c r="BJ5" s="56">
        <v>1</v>
      </c>
      <c r="BK5" s="56">
        <v>1</v>
      </c>
      <c r="BL5" s="56">
        <v>1</v>
      </c>
      <c r="BM5" s="56">
        <v>1</v>
      </c>
      <c r="BN5" s="56">
        <v>1</v>
      </c>
      <c r="BO5" s="56">
        <v>1</v>
      </c>
      <c r="BP5" s="56">
        <v>0</v>
      </c>
      <c r="BQ5" s="56">
        <v>1</v>
      </c>
      <c r="BR5" s="56">
        <v>1</v>
      </c>
      <c r="BS5" s="56">
        <v>1</v>
      </c>
      <c r="BT5" s="56">
        <v>1</v>
      </c>
      <c r="BU5" s="56">
        <v>1</v>
      </c>
      <c r="BV5" s="56">
        <v>1</v>
      </c>
      <c r="BW5" s="56">
        <v>1</v>
      </c>
      <c r="BX5" s="56">
        <v>1</v>
      </c>
      <c r="BY5" s="56">
        <v>1</v>
      </c>
      <c r="BZ5" s="56">
        <v>1</v>
      </c>
      <c r="CA5" s="56">
        <v>1</v>
      </c>
      <c r="CB5" s="56">
        <v>1</v>
      </c>
      <c r="CC5" s="56">
        <v>1</v>
      </c>
      <c r="CD5" s="56">
        <v>1</v>
      </c>
      <c r="CE5" s="56">
        <v>1</v>
      </c>
      <c r="CF5" s="56">
        <v>1</v>
      </c>
      <c r="CG5" s="56">
        <v>1</v>
      </c>
      <c r="CH5" s="56">
        <v>1</v>
      </c>
      <c r="CI5" s="56">
        <v>1</v>
      </c>
      <c r="CJ5" s="56">
        <v>1</v>
      </c>
      <c r="CK5" s="56">
        <v>1</v>
      </c>
      <c r="CL5" s="56">
        <v>1</v>
      </c>
      <c r="CM5" s="56">
        <v>1</v>
      </c>
      <c r="CN5" s="56">
        <v>1</v>
      </c>
      <c r="CO5" s="56">
        <v>1</v>
      </c>
      <c r="CP5" s="56">
        <v>0</v>
      </c>
      <c r="CQ5" s="56">
        <v>1</v>
      </c>
      <c r="CR5" s="56">
        <v>1</v>
      </c>
      <c r="CS5" s="56">
        <v>1</v>
      </c>
      <c r="CT5" s="56">
        <v>1</v>
      </c>
      <c r="CU5" s="56">
        <v>1</v>
      </c>
      <c r="CV5" s="56">
        <v>1</v>
      </c>
      <c r="CW5" s="56">
        <v>1</v>
      </c>
      <c r="CX5" s="56">
        <v>0</v>
      </c>
      <c r="CY5" s="56">
        <v>1</v>
      </c>
      <c r="CZ5" s="56">
        <v>1</v>
      </c>
      <c r="DA5" s="56">
        <v>1</v>
      </c>
      <c r="DB5" s="56">
        <v>0</v>
      </c>
      <c r="DC5" s="56">
        <v>1</v>
      </c>
      <c r="DD5" s="56">
        <v>1</v>
      </c>
      <c r="DE5" s="56">
        <v>1</v>
      </c>
      <c r="DF5" s="56">
        <v>1</v>
      </c>
      <c r="DG5" s="56">
        <v>1</v>
      </c>
      <c r="DH5" s="56">
        <v>0</v>
      </c>
      <c r="DI5" s="56">
        <v>1</v>
      </c>
      <c r="DJ5" s="56">
        <v>0</v>
      </c>
      <c r="DK5" s="56">
        <v>1</v>
      </c>
      <c r="DL5" s="56">
        <v>1</v>
      </c>
      <c r="DM5" s="56">
        <v>1</v>
      </c>
      <c r="DN5" s="56">
        <v>1</v>
      </c>
      <c r="DO5" s="56">
        <v>1</v>
      </c>
      <c r="DP5" s="56">
        <v>1</v>
      </c>
      <c r="DQ5" s="56">
        <v>1</v>
      </c>
      <c r="DR5" s="56">
        <v>1</v>
      </c>
      <c r="DS5" s="56">
        <v>0</v>
      </c>
      <c r="DT5" s="56">
        <v>1</v>
      </c>
      <c r="DU5" s="56">
        <v>1</v>
      </c>
      <c r="DV5" s="56">
        <v>1</v>
      </c>
      <c r="DW5" s="56">
        <v>1</v>
      </c>
      <c r="DX5" s="56">
        <v>1</v>
      </c>
      <c r="DY5" s="56">
        <v>1</v>
      </c>
      <c r="DZ5" s="56">
        <v>1</v>
      </c>
      <c r="EA5" s="56">
        <v>1</v>
      </c>
      <c r="EB5" s="56">
        <v>1</v>
      </c>
      <c r="EC5" s="56">
        <v>0</v>
      </c>
      <c r="ED5" s="56">
        <v>1</v>
      </c>
      <c r="EE5" s="56">
        <v>1</v>
      </c>
      <c r="EF5" s="56">
        <v>1</v>
      </c>
      <c r="EG5" s="56">
        <v>1</v>
      </c>
      <c r="EH5" s="56">
        <v>1</v>
      </c>
      <c r="EI5" s="56">
        <v>1</v>
      </c>
      <c r="EJ5" s="56">
        <v>1</v>
      </c>
      <c r="EK5" s="56">
        <v>1</v>
      </c>
      <c r="EL5" s="56">
        <v>1</v>
      </c>
      <c r="EM5" s="56">
        <v>1</v>
      </c>
      <c r="EN5" s="56">
        <v>1</v>
      </c>
      <c r="EO5" s="56">
        <v>1</v>
      </c>
      <c r="EP5" s="56">
        <v>1</v>
      </c>
      <c r="EQ5" s="56">
        <v>1</v>
      </c>
      <c r="ER5" s="56">
        <v>1</v>
      </c>
      <c r="ES5" s="56">
        <v>1</v>
      </c>
      <c r="ET5" s="56">
        <v>1</v>
      </c>
      <c r="EU5" s="56">
        <v>0</v>
      </c>
      <c r="EV5" s="56">
        <v>1</v>
      </c>
      <c r="EW5" s="56">
        <v>1</v>
      </c>
      <c r="EX5" s="56">
        <v>1</v>
      </c>
      <c r="EY5" s="56">
        <v>1</v>
      </c>
      <c r="EZ5" s="56">
        <v>1</v>
      </c>
      <c r="FA5" s="56">
        <v>1</v>
      </c>
      <c r="FB5" s="56">
        <v>0</v>
      </c>
      <c r="FC5" s="56">
        <v>1</v>
      </c>
      <c r="FD5" s="56">
        <v>1</v>
      </c>
      <c r="FE5" s="56">
        <v>1</v>
      </c>
      <c r="FF5" s="56">
        <v>1</v>
      </c>
      <c r="FG5" s="56">
        <v>1</v>
      </c>
      <c r="FH5" s="56">
        <v>1</v>
      </c>
      <c r="FI5" s="56">
        <v>1</v>
      </c>
      <c r="FJ5" s="56">
        <v>1</v>
      </c>
      <c r="FK5" s="56">
        <v>1</v>
      </c>
      <c r="FL5" s="56">
        <v>1</v>
      </c>
      <c r="FM5" s="56">
        <v>1</v>
      </c>
      <c r="FN5" s="56">
        <v>1</v>
      </c>
      <c r="FO5" s="56">
        <v>1</v>
      </c>
      <c r="FP5" s="56">
        <v>1</v>
      </c>
      <c r="FQ5" s="56">
        <v>1</v>
      </c>
      <c r="FR5" s="56">
        <v>0</v>
      </c>
      <c r="FS5" s="56">
        <v>0</v>
      </c>
      <c r="FT5" s="56">
        <v>1</v>
      </c>
      <c r="FU5" s="56">
        <v>0</v>
      </c>
      <c r="FV5" s="56">
        <v>0</v>
      </c>
      <c r="FW5" s="56">
        <v>0</v>
      </c>
      <c r="FX5" s="56">
        <v>0</v>
      </c>
      <c r="FY5" s="56">
        <v>1</v>
      </c>
      <c r="FZ5" s="56">
        <v>0</v>
      </c>
      <c r="GA5" s="56">
        <v>0</v>
      </c>
      <c r="GB5" s="56">
        <v>0</v>
      </c>
      <c r="GC5" s="56">
        <v>1</v>
      </c>
      <c r="GD5" s="56">
        <v>0</v>
      </c>
      <c r="GE5" s="56">
        <v>0</v>
      </c>
      <c r="GF5" s="56">
        <v>1</v>
      </c>
      <c r="GG5" s="56">
        <v>1</v>
      </c>
      <c r="GH5" s="56">
        <v>1</v>
      </c>
      <c r="GI5" s="56">
        <v>1</v>
      </c>
      <c r="GJ5" s="56">
        <v>1</v>
      </c>
      <c r="GK5" s="56">
        <v>1</v>
      </c>
      <c r="GL5" s="56">
        <v>1</v>
      </c>
      <c r="GM5" s="56">
        <v>1</v>
      </c>
      <c r="GN5" s="56">
        <v>0</v>
      </c>
      <c r="GO5" s="56">
        <v>1</v>
      </c>
      <c r="GP5" s="56">
        <v>1</v>
      </c>
      <c r="GQ5" s="56">
        <v>1</v>
      </c>
      <c r="GR5" s="56">
        <v>1</v>
      </c>
      <c r="GS5" s="56">
        <v>1</v>
      </c>
      <c r="GT5" s="56">
        <v>1</v>
      </c>
      <c r="GU5" s="56">
        <v>0</v>
      </c>
      <c r="GV5" s="56">
        <v>1</v>
      </c>
      <c r="GW5" s="56">
        <v>1</v>
      </c>
      <c r="GX5" s="56">
        <v>1</v>
      </c>
      <c r="GY5" s="56">
        <v>1</v>
      </c>
      <c r="GZ5" s="56">
        <v>1</v>
      </c>
      <c r="HA5" s="56">
        <v>1</v>
      </c>
      <c r="HB5" s="56">
        <v>1</v>
      </c>
      <c r="HC5" s="56">
        <v>1</v>
      </c>
      <c r="HD5" s="56">
        <v>1</v>
      </c>
      <c r="HE5" s="56">
        <v>0</v>
      </c>
      <c r="HF5" s="56">
        <v>1</v>
      </c>
      <c r="HG5" s="56">
        <v>1</v>
      </c>
      <c r="HH5" s="56">
        <v>1</v>
      </c>
      <c r="HI5" s="56">
        <v>1</v>
      </c>
      <c r="HJ5" s="56">
        <v>1</v>
      </c>
      <c r="HK5" s="56">
        <v>1</v>
      </c>
      <c r="HL5" s="56">
        <v>1</v>
      </c>
      <c r="HM5" s="56">
        <v>1</v>
      </c>
      <c r="HN5" s="56">
        <v>1</v>
      </c>
      <c r="HO5" s="56">
        <v>1</v>
      </c>
      <c r="HP5" s="56">
        <v>1</v>
      </c>
      <c r="HQ5" s="56">
        <v>1</v>
      </c>
      <c r="HR5" s="56">
        <v>1</v>
      </c>
      <c r="HS5" s="56">
        <v>1</v>
      </c>
      <c r="HT5" s="56">
        <v>1</v>
      </c>
      <c r="HU5" s="56">
        <v>1</v>
      </c>
      <c r="HV5" s="56">
        <v>1</v>
      </c>
      <c r="HW5" s="56">
        <v>0</v>
      </c>
      <c r="HX5" s="56">
        <v>1</v>
      </c>
      <c r="HY5" s="56">
        <v>1</v>
      </c>
      <c r="HZ5" s="56">
        <v>1</v>
      </c>
      <c r="IA5" s="56">
        <v>1</v>
      </c>
      <c r="IB5" s="56">
        <v>1</v>
      </c>
      <c r="IC5" s="56">
        <v>1</v>
      </c>
      <c r="ID5" s="56">
        <v>0</v>
      </c>
      <c r="IE5" s="56">
        <v>1</v>
      </c>
      <c r="IF5" s="56">
        <v>1</v>
      </c>
      <c r="IG5" s="56">
        <v>1</v>
      </c>
      <c r="IH5" s="56">
        <v>1</v>
      </c>
      <c r="II5" s="56">
        <v>1</v>
      </c>
      <c r="IJ5" s="56">
        <v>1</v>
      </c>
      <c r="IK5" s="56">
        <v>1</v>
      </c>
      <c r="IL5" s="56">
        <v>1</v>
      </c>
      <c r="IM5" s="56">
        <v>1</v>
      </c>
      <c r="IN5" s="56">
        <v>0</v>
      </c>
      <c r="IO5" s="56">
        <v>1</v>
      </c>
      <c r="IP5" s="56">
        <v>1</v>
      </c>
      <c r="IQ5" s="56">
        <v>1</v>
      </c>
      <c r="IR5" s="56">
        <v>1</v>
      </c>
      <c r="IS5" s="56">
        <v>1</v>
      </c>
      <c r="IT5" s="56">
        <v>1</v>
      </c>
      <c r="IU5" s="56">
        <v>1</v>
      </c>
      <c r="IV5" s="56">
        <v>1</v>
      </c>
      <c r="IW5" s="56">
        <v>1</v>
      </c>
      <c r="IX5" s="56">
        <v>1</v>
      </c>
    </row>
    <row r="6" spans="1:319" s="56" customFormat="1" ht="15" x14ac:dyDescent="0.25">
      <c r="B6" s="62" t="s">
        <v>87</v>
      </c>
      <c r="C6" s="61"/>
      <c r="D6" s="61">
        <f>D3*D5</f>
        <v>10</v>
      </c>
      <c r="E6" s="61">
        <f t="shared" ref="E6:R6" si="7">E3*E5</f>
        <v>10</v>
      </c>
      <c r="F6" s="61">
        <f t="shared" si="7"/>
        <v>10</v>
      </c>
      <c r="G6" s="61">
        <f t="shared" si="7"/>
        <v>10</v>
      </c>
      <c r="H6" s="61">
        <f t="shared" si="7"/>
        <v>10</v>
      </c>
      <c r="I6" s="61">
        <f t="shared" si="7"/>
        <v>11</v>
      </c>
      <c r="J6" s="61">
        <f t="shared" si="7"/>
        <v>11</v>
      </c>
      <c r="K6" s="61">
        <f t="shared" si="7"/>
        <v>0</v>
      </c>
      <c r="L6" s="61">
        <f t="shared" si="7"/>
        <v>11</v>
      </c>
      <c r="M6" s="61">
        <f t="shared" si="7"/>
        <v>11</v>
      </c>
      <c r="N6" s="61">
        <f t="shared" si="7"/>
        <v>12</v>
      </c>
      <c r="O6" s="61">
        <f t="shared" si="7"/>
        <v>12</v>
      </c>
      <c r="P6" s="61">
        <f t="shared" si="7"/>
        <v>12</v>
      </c>
      <c r="Q6" s="61">
        <f t="shared" si="7"/>
        <v>12</v>
      </c>
      <c r="R6" s="61">
        <f t="shared" si="7"/>
        <v>0</v>
      </c>
      <c r="S6" s="61">
        <f>S3*S5</f>
        <v>13</v>
      </c>
      <c r="T6" s="61">
        <f t="shared" ref="T6:W6" si="8">T3*T5</f>
        <v>13</v>
      </c>
      <c r="U6" s="61">
        <f t="shared" si="8"/>
        <v>13</v>
      </c>
      <c r="V6" s="61">
        <f t="shared" si="8"/>
        <v>13</v>
      </c>
      <c r="W6" s="61">
        <f t="shared" si="8"/>
        <v>13</v>
      </c>
      <c r="X6" s="61">
        <f>X3*X5</f>
        <v>14</v>
      </c>
      <c r="Y6" s="61">
        <f t="shared" ref="Y6:AB6" si="9">Y3*Y5</f>
        <v>14</v>
      </c>
      <c r="Z6" s="61">
        <f t="shared" si="9"/>
        <v>14</v>
      </c>
      <c r="AA6" s="61">
        <f t="shared" si="9"/>
        <v>14</v>
      </c>
      <c r="AB6" s="61">
        <f t="shared" si="9"/>
        <v>14</v>
      </c>
      <c r="AC6" s="61">
        <f>AC3*AC5</f>
        <v>15</v>
      </c>
      <c r="AD6" s="61">
        <f t="shared" ref="AD6:AG6" si="10">AD3*AD5</f>
        <v>15</v>
      </c>
      <c r="AE6" s="61">
        <f t="shared" si="10"/>
        <v>15</v>
      </c>
      <c r="AF6" s="61">
        <f t="shared" si="10"/>
        <v>15</v>
      </c>
      <c r="AG6" s="61">
        <f t="shared" si="10"/>
        <v>15</v>
      </c>
      <c r="AH6" s="61">
        <f>AH3*AH5</f>
        <v>0</v>
      </c>
      <c r="AI6" s="61">
        <f t="shared" ref="AI6:AL6" si="11">AI3*AI5</f>
        <v>16</v>
      </c>
      <c r="AJ6" s="61">
        <f t="shared" si="11"/>
        <v>16</v>
      </c>
      <c r="AK6" s="61">
        <f t="shared" si="11"/>
        <v>16</v>
      </c>
      <c r="AL6" s="61">
        <f t="shared" si="11"/>
        <v>16</v>
      </c>
      <c r="AM6" s="61">
        <f>AM3*AM5</f>
        <v>17</v>
      </c>
      <c r="AN6" s="61">
        <f t="shared" ref="AN6:BU6" si="12">AN3*AN5</f>
        <v>17</v>
      </c>
      <c r="AO6" s="61">
        <f t="shared" si="12"/>
        <v>17</v>
      </c>
      <c r="AP6" s="61">
        <f t="shared" si="12"/>
        <v>17</v>
      </c>
      <c r="AQ6" s="61">
        <f t="shared" si="12"/>
        <v>17</v>
      </c>
      <c r="AR6" s="61">
        <f t="shared" si="12"/>
        <v>29</v>
      </c>
      <c r="AS6" s="61">
        <f t="shared" si="12"/>
        <v>29</v>
      </c>
      <c r="AT6" s="61">
        <f t="shared" si="12"/>
        <v>29</v>
      </c>
      <c r="AU6" s="61">
        <f t="shared" si="12"/>
        <v>29</v>
      </c>
      <c r="AV6" s="61">
        <f t="shared" si="12"/>
        <v>29</v>
      </c>
      <c r="AW6" s="61">
        <f t="shared" si="12"/>
        <v>30</v>
      </c>
      <c r="AX6" s="61">
        <f t="shared" si="12"/>
        <v>30</v>
      </c>
      <c r="AY6" s="61">
        <f t="shared" si="12"/>
        <v>30</v>
      </c>
      <c r="AZ6" s="61">
        <f t="shared" si="12"/>
        <v>30</v>
      </c>
      <c r="BA6" s="61">
        <f t="shared" si="12"/>
        <v>30</v>
      </c>
      <c r="BB6" s="61">
        <f t="shared" si="12"/>
        <v>31</v>
      </c>
      <c r="BC6" s="61">
        <f t="shared" si="12"/>
        <v>31</v>
      </c>
      <c r="BD6" s="61">
        <f t="shared" si="12"/>
        <v>31</v>
      </c>
      <c r="BE6" s="61">
        <f t="shared" si="12"/>
        <v>31</v>
      </c>
      <c r="BF6" s="61">
        <f t="shared" si="12"/>
        <v>31</v>
      </c>
      <c r="BG6" s="61">
        <f t="shared" si="12"/>
        <v>32</v>
      </c>
      <c r="BH6" s="61">
        <f t="shared" si="12"/>
        <v>0</v>
      </c>
      <c r="BI6" s="61">
        <f t="shared" si="12"/>
        <v>32</v>
      </c>
      <c r="BJ6" s="61">
        <f t="shared" si="12"/>
        <v>32</v>
      </c>
      <c r="BK6" s="61">
        <f t="shared" si="12"/>
        <v>32</v>
      </c>
      <c r="BL6" s="61">
        <f t="shared" si="12"/>
        <v>33</v>
      </c>
      <c r="BM6" s="61">
        <f t="shared" si="12"/>
        <v>33</v>
      </c>
      <c r="BN6" s="61">
        <f t="shared" si="12"/>
        <v>33</v>
      </c>
      <c r="BO6" s="61">
        <f t="shared" si="12"/>
        <v>33</v>
      </c>
      <c r="BP6" s="61">
        <f t="shared" si="12"/>
        <v>0</v>
      </c>
      <c r="BQ6" s="61">
        <f t="shared" si="12"/>
        <v>34</v>
      </c>
      <c r="BR6" s="61">
        <f t="shared" si="12"/>
        <v>34</v>
      </c>
      <c r="BS6" s="61">
        <f t="shared" si="12"/>
        <v>34</v>
      </c>
      <c r="BT6" s="61">
        <f t="shared" si="12"/>
        <v>34</v>
      </c>
      <c r="BU6" s="61">
        <f t="shared" si="12"/>
        <v>34</v>
      </c>
      <c r="BV6" s="61">
        <f>BV3*BV5</f>
        <v>35</v>
      </c>
      <c r="BW6" s="61">
        <f t="shared" ref="BW6:CJ6" si="13">BW3*BW5</f>
        <v>35</v>
      </c>
      <c r="BX6" s="61">
        <f t="shared" si="13"/>
        <v>35</v>
      </c>
      <c r="BY6" s="61">
        <f t="shared" si="13"/>
        <v>35</v>
      </c>
      <c r="BZ6" s="61">
        <f t="shared" si="13"/>
        <v>35</v>
      </c>
      <c r="CA6" s="61">
        <f t="shared" si="13"/>
        <v>36</v>
      </c>
      <c r="CB6" s="61">
        <f t="shared" si="13"/>
        <v>36</v>
      </c>
      <c r="CC6" s="61">
        <f t="shared" si="13"/>
        <v>36</v>
      </c>
      <c r="CD6" s="61">
        <f t="shared" si="13"/>
        <v>36</v>
      </c>
      <c r="CE6" s="61">
        <f t="shared" si="13"/>
        <v>36</v>
      </c>
      <c r="CF6" s="61">
        <f t="shared" si="13"/>
        <v>62</v>
      </c>
      <c r="CG6" s="61">
        <f t="shared" si="13"/>
        <v>62</v>
      </c>
      <c r="CH6" s="61">
        <f t="shared" si="13"/>
        <v>62</v>
      </c>
      <c r="CI6" s="61">
        <f t="shared" si="13"/>
        <v>62</v>
      </c>
      <c r="CJ6" s="61">
        <f t="shared" si="13"/>
        <v>62</v>
      </c>
      <c r="CK6" s="61">
        <f>CK3*CK5</f>
        <v>63</v>
      </c>
      <c r="CL6" s="61">
        <f t="shared" ref="CL6:CO6" si="14">CL3*CL5</f>
        <v>63</v>
      </c>
      <c r="CM6" s="61">
        <f t="shared" si="14"/>
        <v>63</v>
      </c>
      <c r="CN6" s="61">
        <f t="shared" si="14"/>
        <v>63</v>
      </c>
      <c r="CO6" s="61">
        <f t="shared" si="14"/>
        <v>63</v>
      </c>
      <c r="CP6" s="61">
        <f>CP3*CP5</f>
        <v>0</v>
      </c>
      <c r="CQ6" s="61">
        <f t="shared" ref="CQ6:CT6" si="15">CQ3*CQ5</f>
        <v>64</v>
      </c>
      <c r="CR6" s="61">
        <f t="shared" si="15"/>
        <v>64</v>
      </c>
      <c r="CS6" s="61">
        <f t="shared" si="15"/>
        <v>64</v>
      </c>
      <c r="CT6" s="61">
        <f t="shared" si="15"/>
        <v>64</v>
      </c>
      <c r="CU6" s="61">
        <f>CU3*CU5</f>
        <v>65</v>
      </c>
      <c r="CV6" s="61">
        <f t="shared" ref="CV6:CY6" si="16">CV3*CV5</f>
        <v>65</v>
      </c>
      <c r="CW6" s="61">
        <f t="shared" si="16"/>
        <v>65</v>
      </c>
      <c r="CX6" s="61">
        <f t="shared" si="16"/>
        <v>0</v>
      </c>
      <c r="CY6" s="61">
        <f t="shared" si="16"/>
        <v>65</v>
      </c>
      <c r="CZ6" s="61">
        <f>CZ3*CZ5</f>
        <v>66</v>
      </c>
      <c r="DA6" s="61">
        <f t="shared" ref="DA6:DD6" si="17">DA3*DA5</f>
        <v>66</v>
      </c>
      <c r="DB6" s="61">
        <f t="shared" si="17"/>
        <v>0</v>
      </c>
      <c r="DC6" s="61">
        <f t="shared" si="17"/>
        <v>66</v>
      </c>
      <c r="DD6" s="61">
        <f t="shared" si="17"/>
        <v>66</v>
      </c>
      <c r="DE6" s="61">
        <f>DE3*DE5</f>
        <v>67</v>
      </c>
      <c r="DF6" s="61">
        <f t="shared" ref="DF6:DL6" si="18">DF3*DF5</f>
        <v>67</v>
      </c>
      <c r="DG6" s="61">
        <f t="shared" si="18"/>
        <v>67</v>
      </c>
      <c r="DH6" s="61">
        <f t="shared" si="18"/>
        <v>0</v>
      </c>
      <c r="DI6" s="61">
        <f t="shared" si="18"/>
        <v>67</v>
      </c>
      <c r="DJ6" s="61">
        <f t="shared" si="18"/>
        <v>0</v>
      </c>
      <c r="DK6" s="61">
        <f t="shared" si="18"/>
        <v>68</v>
      </c>
      <c r="DL6" s="61">
        <f t="shared" si="18"/>
        <v>68</v>
      </c>
      <c r="DM6" s="61">
        <f>DM3*DM5</f>
        <v>68</v>
      </c>
      <c r="DN6" s="61">
        <f t="shared" ref="DN6:DQ6" si="19">DN3*DN5</f>
        <v>68</v>
      </c>
      <c r="DO6" s="61">
        <f t="shared" si="19"/>
        <v>69</v>
      </c>
      <c r="DP6" s="61">
        <f t="shared" si="19"/>
        <v>69</v>
      </c>
      <c r="DQ6" s="61">
        <f t="shared" si="19"/>
        <v>69</v>
      </c>
      <c r="DR6" s="61">
        <f t="shared" ref="DR6:DV6" si="20">DR3*DR5</f>
        <v>69</v>
      </c>
      <c r="DS6" s="61">
        <f t="shared" si="20"/>
        <v>0</v>
      </c>
      <c r="DT6" s="61">
        <f t="shared" si="20"/>
        <v>70</v>
      </c>
      <c r="DU6" s="61">
        <f t="shared" si="20"/>
        <v>70</v>
      </c>
      <c r="DV6" s="61">
        <f t="shared" si="20"/>
        <v>70</v>
      </c>
      <c r="DW6" s="61">
        <f t="shared" ref="DW6:EC6" si="21">DW3*DW5</f>
        <v>70</v>
      </c>
      <c r="DX6" s="61">
        <f t="shared" si="21"/>
        <v>70</v>
      </c>
      <c r="DY6" s="61">
        <f t="shared" si="21"/>
        <v>71</v>
      </c>
      <c r="DZ6" s="61">
        <f t="shared" si="21"/>
        <v>71</v>
      </c>
      <c r="EA6" s="61">
        <f t="shared" si="21"/>
        <v>71</v>
      </c>
      <c r="EB6" s="61">
        <f t="shared" si="21"/>
        <v>71</v>
      </c>
      <c r="EC6" s="61">
        <f t="shared" si="21"/>
        <v>0</v>
      </c>
      <c r="ED6" s="61">
        <f>ED3*ED5</f>
        <v>72</v>
      </c>
      <c r="EE6" s="61">
        <f t="shared" ref="EE6:EH6" si="22">EE3*EE5</f>
        <v>72</v>
      </c>
      <c r="EF6" s="61">
        <f t="shared" si="22"/>
        <v>72</v>
      </c>
      <c r="EG6" s="61">
        <f t="shared" si="22"/>
        <v>72</v>
      </c>
      <c r="EH6" s="61">
        <f t="shared" si="22"/>
        <v>72</v>
      </c>
      <c r="EI6" s="61">
        <f>EI3*EI5</f>
        <v>73</v>
      </c>
      <c r="EJ6" s="61">
        <f t="shared" ref="EJ6:EM6" si="23">EJ3*EJ5</f>
        <v>73</v>
      </c>
      <c r="EK6" s="61">
        <f t="shared" si="23"/>
        <v>73</v>
      </c>
      <c r="EL6" s="61">
        <f t="shared" si="23"/>
        <v>73</v>
      </c>
      <c r="EM6" s="61">
        <f t="shared" si="23"/>
        <v>73</v>
      </c>
      <c r="EN6" s="61">
        <f>EN3*EN5</f>
        <v>74</v>
      </c>
      <c r="EO6" s="61">
        <f t="shared" ref="EO6:ER6" si="24">EO3*EO5</f>
        <v>74</v>
      </c>
      <c r="EP6" s="61">
        <f t="shared" si="24"/>
        <v>74</v>
      </c>
      <c r="EQ6" s="61">
        <f t="shared" si="24"/>
        <v>74</v>
      </c>
      <c r="ER6" s="61">
        <f t="shared" si="24"/>
        <v>74</v>
      </c>
      <c r="ES6" s="61">
        <f>ES3*ES5</f>
        <v>75</v>
      </c>
      <c r="ET6" s="61">
        <f t="shared" ref="ET6:EW6" si="25">ET3*ET5</f>
        <v>75</v>
      </c>
      <c r="EU6" s="61">
        <f t="shared" si="25"/>
        <v>0</v>
      </c>
      <c r="EV6" s="61">
        <f t="shared" si="25"/>
        <v>75</v>
      </c>
      <c r="EW6" s="61">
        <f t="shared" si="25"/>
        <v>75</v>
      </c>
      <c r="EX6" s="61">
        <f>EX3*EX5</f>
        <v>76</v>
      </c>
      <c r="EY6" s="61">
        <f t="shared" ref="EY6:FE6" si="26">EY3*EY5</f>
        <v>76</v>
      </c>
      <c r="EZ6" s="61">
        <f t="shared" si="26"/>
        <v>76</v>
      </c>
      <c r="FA6" s="61">
        <f t="shared" si="26"/>
        <v>76</v>
      </c>
      <c r="FB6" s="61">
        <f t="shared" si="26"/>
        <v>0</v>
      </c>
      <c r="FC6" s="61">
        <f t="shared" si="26"/>
        <v>77</v>
      </c>
      <c r="FD6" s="61">
        <f t="shared" si="26"/>
        <v>77</v>
      </c>
      <c r="FE6" s="61">
        <f t="shared" si="26"/>
        <v>77</v>
      </c>
      <c r="FF6" s="61">
        <f>FF3*FF5</f>
        <v>77</v>
      </c>
      <c r="FG6" s="61">
        <f t="shared" ref="FG6:FV6" si="27">FG3*FG5</f>
        <v>77</v>
      </c>
      <c r="FH6" s="61">
        <f t="shared" si="27"/>
        <v>78</v>
      </c>
      <c r="FI6" s="61">
        <f t="shared" si="27"/>
        <v>78</v>
      </c>
      <c r="FJ6" s="61">
        <f t="shared" si="27"/>
        <v>78</v>
      </c>
      <c r="FK6" s="61">
        <f t="shared" si="27"/>
        <v>78</v>
      </c>
      <c r="FL6" s="61">
        <f t="shared" si="27"/>
        <v>78</v>
      </c>
      <c r="FM6" s="61">
        <f t="shared" si="27"/>
        <v>79</v>
      </c>
      <c r="FN6" s="61">
        <f t="shared" si="27"/>
        <v>79</v>
      </c>
      <c r="FO6" s="61">
        <f t="shared" si="27"/>
        <v>79</v>
      </c>
      <c r="FP6" s="61">
        <f t="shared" si="27"/>
        <v>79</v>
      </c>
      <c r="FQ6" s="61">
        <f t="shared" si="27"/>
        <v>79</v>
      </c>
      <c r="FR6" s="61">
        <f t="shared" si="27"/>
        <v>0</v>
      </c>
      <c r="FS6" s="61">
        <f t="shared" si="27"/>
        <v>0</v>
      </c>
      <c r="FT6" s="61">
        <f t="shared" si="27"/>
        <v>88</v>
      </c>
      <c r="FU6" s="61">
        <f t="shared" si="27"/>
        <v>0</v>
      </c>
      <c r="FV6" s="61">
        <f t="shared" si="27"/>
        <v>0</v>
      </c>
      <c r="FW6" s="61">
        <f>FW3*FW5</f>
        <v>0</v>
      </c>
      <c r="FX6" s="61">
        <f t="shared" ref="FX6:GA6" si="28">FX3*FX5</f>
        <v>0</v>
      </c>
      <c r="FY6" s="61">
        <f t="shared" si="28"/>
        <v>89</v>
      </c>
      <c r="FZ6" s="61">
        <f t="shared" si="28"/>
        <v>0</v>
      </c>
      <c r="GA6" s="61">
        <f t="shared" si="28"/>
        <v>0</v>
      </c>
      <c r="GB6" s="61">
        <f>GB3*GB5</f>
        <v>0</v>
      </c>
      <c r="GC6" s="61">
        <f t="shared" ref="GC6:GF6" si="29">GC3*GC5</f>
        <v>90</v>
      </c>
      <c r="GD6" s="61">
        <f t="shared" si="29"/>
        <v>0</v>
      </c>
      <c r="GE6" s="61">
        <f t="shared" si="29"/>
        <v>0</v>
      </c>
      <c r="GF6" s="61">
        <f t="shared" si="29"/>
        <v>90</v>
      </c>
      <c r="GG6" s="61">
        <f>GG3*GG5</f>
        <v>91</v>
      </c>
      <c r="GH6" s="61">
        <f t="shared" ref="GH6:GK6" si="30">GH3*GH5</f>
        <v>91</v>
      </c>
      <c r="GI6" s="61">
        <f t="shared" si="30"/>
        <v>91</v>
      </c>
      <c r="GJ6" s="61">
        <f t="shared" si="30"/>
        <v>91</v>
      </c>
      <c r="GK6" s="61">
        <f t="shared" si="30"/>
        <v>91</v>
      </c>
      <c r="GL6" s="61">
        <f>GL3*GL5</f>
        <v>92</v>
      </c>
      <c r="GM6" s="61">
        <f t="shared" ref="GM6:GP6" si="31">GM3*GM5</f>
        <v>92</v>
      </c>
      <c r="GN6" s="61">
        <f t="shared" si="31"/>
        <v>0</v>
      </c>
      <c r="GO6" s="61">
        <f t="shared" si="31"/>
        <v>92</v>
      </c>
      <c r="GP6" s="61">
        <f t="shared" si="31"/>
        <v>92</v>
      </c>
      <c r="GQ6" s="61">
        <f>GQ3*GQ5</f>
        <v>93</v>
      </c>
      <c r="GR6" s="61">
        <f t="shared" ref="GR6:GX6" si="32">GR3*GR5</f>
        <v>93</v>
      </c>
      <c r="GS6" s="61">
        <f t="shared" si="32"/>
        <v>93</v>
      </c>
      <c r="GT6" s="61">
        <f t="shared" si="32"/>
        <v>93</v>
      </c>
      <c r="GU6" s="61">
        <f t="shared" si="32"/>
        <v>0</v>
      </c>
      <c r="GV6" s="61">
        <f t="shared" si="32"/>
        <v>94</v>
      </c>
      <c r="GW6" s="61">
        <f t="shared" si="32"/>
        <v>94</v>
      </c>
      <c r="GX6" s="61">
        <f t="shared" si="32"/>
        <v>94</v>
      </c>
      <c r="GY6" s="61">
        <f>GY3*GY5</f>
        <v>94</v>
      </c>
      <c r="GZ6" s="61">
        <f t="shared" ref="GZ6:HE6" si="33">GZ3*GZ5</f>
        <v>94</v>
      </c>
      <c r="HA6" s="61">
        <f t="shared" si="33"/>
        <v>95</v>
      </c>
      <c r="HB6" s="61">
        <f t="shared" si="33"/>
        <v>95</v>
      </c>
      <c r="HC6" s="61">
        <f t="shared" si="33"/>
        <v>95</v>
      </c>
      <c r="HD6" s="61">
        <f t="shared" si="33"/>
        <v>95</v>
      </c>
      <c r="HE6" s="61">
        <f t="shared" si="33"/>
        <v>0</v>
      </c>
      <c r="HF6" s="61">
        <f>HF3*HF5</f>
        <v>96</v>
      </c>
      <c r="HG6" s="61">
        <f t="shared" ref="HG6:HJ6" si="34">HG3*HG5</f>
        <v>96</v>
      </c>
      <c r="HH6" s="61">
        <f t="shared" si="34"/>
        <v>96</v>
      </c>
      <c r="HI6" s="61">
        <f t="shared" si="34"/>
        <v>96</v>
      </c>
      <c r="HJ6" s="61">
        <f t="shared" si="34"/>
        <v>96</v>
      </c>
      <c r="HK6" s="61">
        <f>HK3*HK5</f>
        <v>97</v>
      </c>
      <c r="HL6" s="61">
        <f t="shared" ref="HL6:HO6" si="35">HL3*HL5</f>
        <v>97</v>
      </c>
      <c r="HM6" s="61">
        <f t="shared" si="35"/>
        <v>97</v>
      </c>
      <c r="HN6" s="61">
        <f t="shared" si="35"/>
        <v>97</v>
      </c>
      <c r="HO6" s="61">
        <f t="shared" si="35"/>
        <v>97</v>
      </c>
      <c r="HP6" s="61">
        <f>HP3*HP5</f>
        <v>98</v>
      </c>
      <c r="HQ6" s="61">
        <f t="shared" ref="HQ6:HT6" si="36">HQ3*HQ5</f>
        <v>98</v>
      </c>
      <c r="HR6" s="61">
        <f t="shared" si="36"/>
        <v>98</v>
      </c>
      <c r="HS6" s="61">
        <f t="shared" si="36"/>
        <v>98</v>
      </c>
      <c r="HT6" s="61">
        <f t="shared" si="36"/>
        <v>98</v>
      </c>
      <c r="HU6" s="61">
        <f>HU3*HU5</f>
        <v>99</v>
      </c>
      <c r="HV6" s="61">
        <f t="shared" ref="HV6:HY6" si="37">HV3*HV5</f>
        <v>99</v>
      </c>
      <c r="HW6" s="61">
        <f t="shared" si="37"/>
        <v>0</v>
      </c>
      <c r="HX6" s="61">
        <f t="shared" si="37"/>
        <v>99</v>
      </c>
      <c r="HY6" s="61">
        <f t="shared" si="37"/>
        <v>99</v>
      </c>
      <c r="HZ6" s="61">
        <f>HZ3*HZ5</f>
        <v>100</v>
      </c>
      <c r="IA6" s="61">
        <f t="shared" ref="IA6:IG6" si="38">IA3*IA5</f>
        <v>100</v>
      </c>
      <c r="IB6" s="61">
        <f t="shared" si="38"/>
        <v>100</v>
      </c>
      <c r="IC6" s="61">
        <f t="shared" si="38"/>
        <v>100</v>
      </c>
      <c r="ID6" s="61">
        <f t="shared" si="38"/>
        <v>0</v>
      </c>
      <c r="IE6" s="61">
        <f t="shared" si="38"/>
        <v>101</v>
      </c>
      <c r="IF6" s="61">
        <f t="shared" si="38"/>
        <v>101</v>
      </c>
      <c r="IG6" s="61">
        <f t="shared" si="38"/>
        <v>101</v>
      </c>
      <c r="IH6" s="61">
        <f>IH3*IH5</f>
        <v>101</v>
      </c>
      <c r="II6" s="61">
        <f t="shared" ref="II6" si="39">II3*II5</f>
        <v>101</v>
      </c>
      <c r="IJ6" s="61">
        <f>IJ3*IJ5</f>
        <v>102</v>
      </c>
      <c r="IK6" s="61">
        <f t="shared" ref="IK6:IQ6" si="40">IK3*IK5</f>
        <v>102</v>
      </c>
      <c r="IL6" s="61">
        <f t="shared" si="40"/>
        <v>102</v>
      </c>
      <c r="IM6" s="61">
        <f t="shared" si="40"/>
        <v>102</v>
      </c>
      <c r="IN6" s="61">
        <f t="shared" si="40"/>
        <v>0</v>
      </c>
      <c r="IO6" s="61">
        <f t="shared" si="40"/>
        <v>103</v>
      </c>
      <c r="IP6" s="61">
        <f t="shared" si="40"/>
        <v>103</v>
      </c>
      <c r="IQ6" s="61">
        <f t="shared" si="40"/>
        <v>103</v>
      </c>
      <c r="IR6" s="61">
        <f>IR3*IR5</f>
        <v>103</v>
      </c>
      <c r="IS6" s="61">
        <f t="shared" ref="IS6:IV6" si="41">IS3*IS5</f>
        <v>103</v>
      </c>
      <c r="IT6" s="61">
        <f t="shared" si="41"/>
        <v>104</v>
      </c>
      <c r="IU6" s="61">
        <f t="shared" si="41"/>
        <v>104</v>
      </c>
      <c r="IV6" s="61">
        <f t="shared" si="41"/>
        <v>104</v>
      </c>
      <c r="IW6" s="61">
        <f>IW3*IW5</f>
        <v>104</v>
      </c>
      <c r="IX6" s="61">
        <f t="shared" ref="IX6" si="42">IX3*IX5</f>
        <v>104</v>
      </c>
      <c r="IY6" s="61"/>
      <c r="IZ6" s="61"/>
      <c r="JA6" s="61"/>
      <c r="JB6" s="61"/>
      <c r="JC6" s="61"/>
      <c r="JE6" s="56" t="s">
        <v>90</v>
      </c>
      <c r="JF6" s="56">
        <f>JF3</f>
        <v>10</v>
      </c>
      <c r="JG6" s="56">
        <f t="shared" ref="JG6:KB6" si="43">JG3</f>
        <v>11</v>
      </c>
      <c r="JH6" s="56">
        <f t="shared" si="43"/>
        <v>12</v>
      </c>
      <c r="JI6" s="56">
        <f t="shared" si="43"/>
        <v>13</v>
      </c>
      <c r="JJ6" s="56">
        <f t="shared" si="43"/>
        <v>14</v>
      </c>
      <c r="JK6" s="56">
        <f t="shared" si="43"/>
        <v>15</v>
      </c>
      <c r="JL6" s="56">
        <f t="shared" si="43"/>
        <v>16</v>
      </c>
      <c r="JM6" s="56">
        <f t="shared" si="43"/>
        <v>17</v>
      </c>
      <c r="JN6" s="56">
        <f t="shared" si="43"/>
        <v>29</v>
      </c>
      <c r="JO6" s="56">
        <f t="shared" si="43"/>
        <v>30</v>
      </c>
      <c r="JP6" s="56">
        <f t="shared" si="43"/>
        <v>31</v>
      </c>
      <c r="JQ6" s="56">
        <f t="shared" si="43"/>
        <v>32</v>
      </c>
      <c r="JR6" s="56">
        <f t="shared" si="43"/>
        <v>33</v>
      </c>
      <c r="JS6" s="56">
        <f t="shared" si="43"/>
        <v>34</v>
      </c>
      <c r="JT6" s="56">
        <f t="shared" si="43"/>
        <v>35</v>
      </c>
      <c r="JU6" s="56">
        <f t="shared" si="43"/>
        <v>36</v>
      </c>
      <c r="JV6" s="56">
        <f t="shared" si="43"/>
        <v>62</v>
      </c>
      <c r="JW6" s="56">
        <f t="shared" si="43"/>
        <v>63</v>
      </c>
      <c r="JX6" s="56">
        <f t="shared" si="43"/>
        <v>64</v>
      </c>
      <c r="JY6" s="56">
        <f t="shared" si="43"/>
        <v>65</v>
      </c>
      <c r="JZ6" s="56">
        <f t="shared" si="43"/>
        <v>67</v>
      </c>
      <c r="KA6" s="56">
        <f t="shared" si="43"/>
        <v>68</v>
      </c>
      <c r="KB6" s="56">
        <f t="shared" si="43"/>
        <v>69</v>
      </c>
      <c r="KC6" s="56">
        <f t="shared" ref="KC6:KK6" si="44">KC3</f>
        <v>70</v>
      </c>
      <c r="KD6" s="56">
        <f t="shared" si="44"/>
        <v>71</v>
      </c>
      <c r="KE6" s="56">
        <f t="shared" si="44"/>
        <v>72</v>
      </c>
      <c r="KF6" s="56">
        <f t="shared" si="44"/>
        <v>73</v>
      </c>
      <c r="KG6" s="56">
        <f t="shared" si="44"/>
        <v>74</v>
      </c>
      <c r="KH6" s="56">
        <f t="shared" si="44"/>
        <v>75</v>
      </c>
      <c r="KI6" s="56">
        <f t="shared" si="44"/>
        <v>76</v>
      </c>
      <c r="KJ6" s="56">
        <f t="shared" si="44"/>
        <v>77</v>
      </c>
      <c r="KK6" s="56">
        <f t="shared" si="44"/>
        <v>78</v>
      </c>
      <c r="KL6" s="56">
        <f t="shared" ref="KL6:KT6" si="45">KL3</f>
        <v>79</v>
      </c>
      <c r="KM6" s="56">
        <f t="shared" si="45"/>
        <v>88</v>
      </c>
      <c r="KN6" s="56">
        <f t="shared" si="45"/>
        <v>89</v>
      </c>
      <c r="KO6" s="56">
        <f t="shared" si="45"/>
        <v>90</v>
      </c>
      <c r="KP6" s="56">
        <f t="shared" si="45"/>
        <v>91</v>
      </c>
      <c r="KQ6" s="56">
        <f t="shared" si="45"/>
        <v>95</v>
      </c>
      <c r="KR6" s="56">
        <f t="shared" si="45"/>
        <v>93</v>
      </c>
      <c r="KS6" s="56">
        <f t="shared" si="45"/>
        <v>94</v>
      </c>
      <c r="KT6" s="56">
        <f t="shared" si="45"/>
        <v>95</v>
      </c>
      <c r="KU6" s="56">
        <f t="shared" ref="KU6:LB6" si="46">KU3</f>
        <v>96</v>
      </c>
      <c r="KV6" s="56">
        <f t="shared" si="46"/>
        <v>97</v>
      </c>
      <c r="KW6" s="56">
        <f t="shared" si="46"/>
        <v>98</v>
      </c>
      <c r="KX6" s="56">
        <f t="shared" si="46"/>
        <v>99</v>
      </c>
      <c r="KY6" s="56">
        <f t="shared" si="46"/>
        <v>100</v>
      </c>
      <c r="KZ6" s="56">
        <f t="shared" si="46"/>
        <v>101</v>
      </c>
      <c r="LA6" s="56">
        <f t="shared" si="46"/>
        <v>102</v>
      </c>
      <c r="LB6" s="56">
        <f t="shared" si="46"/>
        <v>103</v>
      </c>
      <c r="LC6" s="56">
        <f t="shared" ref="LC6" si="47">LC3</f>
        <v>104</v>
      </c>
    </row>
    <row r="7" spans="1:319" s="56" customFormat="1" ht="15.75" x14ac:dyDescent="0.25">
      <c r="B7" s="117" t="s">
        <v>37</v>
      </c>
      <c r="C7" s="61">
        <v>2</v>
      </c>
      <c r="D7" s="77">
        <f>VLOOKUP(D$3,Conditions!$B:$AI,$C7,FALSE)</f>
        <v>43286</v>
      </c>
      <c r="E7" s="77">
        <f>VLOOKUP(E$3,Conditions!$B:$AI,$C7,FALSE)</f>
        <v>43286</v>
      </c>
      <c r="F7" s="77">
        <f>VLOOKUP(F$3,Conditions!$B:$AI,$C7,FALSE)</f>
        <v>43286</v>
      </c>
      <c r="G7" s="77">
        <f>VLOOKUP(G$3,Conditions!$B:$AI,$C7,FALSE)</f>
        <v>43286</v>
      </c>
      <c r="H7" s="77">
        <f>VLOOKUP(H$3,Conditions!$B:$AI,$C7,FALSE)</f>
        <v>43286</v>
      </c>
      <c r="I7" s="77">
        <f>VLOOKUP(I$3,Conditions!$B:$AI,$C7,FALSE)</f>
        <v>43286</v>
      </c>
      <c r="J7" s="77">
        <f>VLOOKUP(J$3,Conditions!$B:$AI,$C7,FALSE)</f>
        <v>43286</v>
      </c>
      <c r="K7" s="77">
        <f>VLOOKUP(K$3,Conditions!$B:$AI,$C7,FALSE)</f>
        <v>43286</v>
      </c>
      <c r="L7" s="77">
        <f>VLOOKUP(L$3,Conditions!$B:$AI,$C7,FALSE)</f>
        <v>43286</v>
      </c>
      <c r="M7" s="77">
        <f>VLOOKUP(M$3,Conditions!$B:$AI,$C7,FALSE)</f>
        <v>43286</v>
      </c>
      <c r="N7" s="77">
        <f>VLOOKUP(N$3,Conditions!$B:$AI,$C7,FALSE)</f>
        <v>43286</v>
      </c>
      <c r="O7" s="77">
        <f>VLOOKUP(O$3,Conditions!$B:$AI,$C7,FALSE)</f>
        <v>43286</v>
      </c>
      <c r="P7" s="77">
        <f>VLOOKUP(P$3,Conditions!$B:$AI,$C7,FALSE)</f>
        <v>43286</v>
      </c>
      <c r="Q7" s="77">
        <f>VLOOKUP(Q$3,Conditions!$B:$AI,$C7,FALSE)</f>
        <v>43286</v>
      </c>
      <c r="R7" s="77">
        <f>VLOOKUP(R$3,Conditions!$B:$AI,$C7,FALSE)</f>
        <v>43286</v>
      </c>
      <c r="S7" s="77">
        <f>VLOOKUP(S$3,Conditions!$B:$AI,$C7,FALSE)</f>
        <v>43286</v>
      </c>
      <c r="T7" s="77">
        <f>VLOOKUP(T$3,Conditions!$B:$AI,$C7,FALSE)</f>
        <v>43286</v>
      </c>
      <c r="U7" s="77">
        <f>VLOOKUP(U$3,Conditions!$B:$AI,$C7,FALSE)</f>
        <v>43286</v>
      </c>
      <c r="V7" s="77">
        <f>VLOOKUP(V$3,Conditions!$B:$AI,$C7,FALSE)</f>
        <v>43286</v>
      </c>
      <c r="W7" s="77">
        <f>VLOOKUP(W$3,Conditions!$B:$AI,$C7,FALSE)</f>
        <v>43286</v>
      </c>
      <c r="X7" s="77">
        <f>VLOOKUP(X$3,Conditions!$B:$AI,$C7,FALSE)</f>
        <v>43286</v>
      </c>
      <c r="Y7" s="77">
        <f>VLOOKUP(Y$3,Conditions!$B:$AI,$C7,FALSE)</f>
        <v>43286</v>
      </c>
      <c r="Z7" s="77">
        <f>VLOOKUP(Z$3,Conditions!$B:$AI,$C7,FALSE)</f>
        <v>43286</v>
      </c>
      <c r="AA7" s="77">
        <f>VLOOKUP(AA$3,Conditions!$B:$AI,$C7,FALSE)</f>
        <v>43286</v>
      </c>
      <c r="AB7" s="77">
        <f>VLOOKUP(AB$3,Conditions!$B:$AI,$C7,FALSE)</f>
        <v>43286</v>
      </c>
      <c r="AC7" s="77">
        <f>VLOOKUP(AC$3,Conditions!$B:$AI,$C7,FALSE)</f>
        <v>43286</v>
      </c>
      <c r="AD7" s="77">
        <f>VLOOKUP(AD$3,Conditions!$B:$AI,$C7,FALSE)</f>
        <v>43286</v>
      </c>
      <c r="AE7" s="77">
        <f>VLOOKUP(AE$3,Conditions!$B:$AI,$C7,FALSE)</f>
        <v>43286</v>
      </c>
      <c r="AF7" s="77">
        <f>VLOOKUP(AF$3,Conditions!$B:$AI,$C7,FALSE)</f>
        <v>43286</v>
      </c>
      <c r="AG7" s="77">
        <f>VLOOKUP(AG$3,Conditions!$B:$AI,$C7,FALSE)</f>
        <v>43286</v>
      </c>
      <c r="AH7" s="77">
        <f>VLOOKUP(AH$3,Conditions!$B:$AI,$C7,FALSE)</f>
        <v>43286</v>
      </c>
      <c r="AI7" s="77">
        <f>VLOOKUP(AI$3,Conditions!$B:$AI,$C7,FALSE)</f>
        <v>43286</v>
      </c>
      <c r="AJ7" s="77">
        <f>VLOOKUP(AJ$3,Conditions!$B:$AI,$C7,FALSE)</f>
        <v>43286</v>
      </c>
      <c r="AK7" s="77">
        <f>VLOOKUP(AK$3,Conditions!$B:$AI,$C7,FALSE)</f>
        <v>43286</v>
      </c>
      <c r="AL7" s="77">
        <f>VLOOKUP(AL$3,Conditions!$B:$AI,$C7,FALSE)</f>
        <v>43286</v>
      </c>
      <c r="AM7" s="77">
        <f>VLOOKUP(AM$3,Conditions!$B:$AI,$C7,FALSE)</f>
        <v>43286</v>
      </c>
      <c r="AN7" s="77">
        <f>VLOOKUP(AN$3,Conditions!$B:$AI,$C7,FALSE)</f>
        <v>43286</v>
      </c>
      <c r="AO7" s="77">
        <f>VLOOKUP(AO$3,Conditions!$B:$AI,$C7,FALSE)</f>
        <v>43286</v>
      </c>
      <c r="AP7" s="77">
        <f>VLOOKUP(AP$3,Conditions!$B:$AI,$C7,FALSE)</f>
        <v>43286</v>
      </c>
      <c r="AQ7" s="77">
        <f>VLOOKUP(AQ$3,Conditions!$B:$AI,$C7,FALSE)</f>
        <v>43286</v>
      </c>
      <c r="AR7" s="77">
        <f>VLOOKUP(AR$3,Conditions!$B:$AI,$C7,FALSE)</f>
        <v>43307</v>
      </c>
      <c r="AS7" s="77">
        <f>VLOOKUP(AS$3,Conditions!$B:$AI,$C7,FALSE)</f>
        <v>43307</v>
      </c>
      <c r="AT7" s="77">
        <f>VLOOKUP(AT$3,Conditions!$B:$AI,$C7,FALSE)</f>
        <v>43307</v>
      </c>
      <c r="AU7" s="77">
        <f>VLOOKUP(AU$3,Conditions!$B:$AI,$C7,FALSE)</f>
        <v>43307</v>
      </c>
      <c r="AV7" s="77">
        <f>VLOOKUP(AV$3,Conditions!$B:$AI,$C7,FALSE)</f>
        <v>43307</v>
      </c>
      <c r="AW7" s="77">
        <f>VLOOKUP(AW$3,Conditions!$B:$AI,$C7,FALSE)</f>
        <v>43307</v>
      </c>
      <c r="AX7" s="77">
        <f>VLOOKUP(AX$3,Conditions!$B:$AI,$C7,FALSE)</f>
        <v>43307</v>
      </c>
      <c r="AY7" s="77">
        <f>VLOOKUP(AY$3,Conditions!$B:$AI,$C7,FALSE)</f>
        <v>43307</v>
      </c>
      <c r="AZ7" s="77">
        <f>VLOOKUP(AZ$3,Conditions!$B:$AI,$C7,FALSE)</f>
        <v>43307</v>
      </c>
      <c r="BA7" s="77">
        <f>VLOOKUP(BA$3,Conditions!$B:$AI,$C7,FALSE)</f>
        <v>43307</v>
      </c>
      <c r="BB7" s="77">
        <f>VLOOKUP(BB$3,Conditions!$B:$AI,$C7,FALSE)</f>
        <v>43307</v>
      </c>
      <c r="BC7" s="77">
        <f>VLOOKUP(BC$3,Conditions!$B:$AI,$C7,FALSE)</f>
        <v>43307</v>
      </c>
      <c r="BD7" s="77">
        <f>VLOOKUP(BD$3,Conditions!$B:$AI,$C7,FALSE)</f>
        <v>43307</v>
      </c>
      <c r="BE7" s="77">
        <f>VLOOKUP(BE$3,Conditions!$B:$AI,$C7,FALSE)</f>
        <v>43307</v>
      </c>
      <c r="BF7" s="77">
        <f>VLOOKUP(BF$3,Conditions!$B:$AI,$C7,FALSE)</f>
        <v>43307</v>
      </c>
      <c r="BG7" s="77">
        <f>VLOOKUP(BG$3,Conditions!$B:$AI,$C7,FALSE)</f>
        <v>43307</v>
      </c>
      <c r="BH7" s="77">
        <f>VLOOKUP(BH$3,Conditions!$B:$AI,$C7,FALSE)</f>
        <v>43307</v>
      </c>
      <c r="BI7" s="77">
        <f>VLOOKUP(BI$3,Conditions!$B:$AI,$C7,FALSE)</f>
        <v>43307</v>
      </c>
      <c r="BJ7" s="77">
        <f>VLOOKUP(BJ$3,Conditions!$B:$AI,$C7,FALSE)</f>
        <v>43307</v>
      </c>
      <c r="BK7" s="77">
        <f>VLOOKUP(BK$3,Conditions!$B:$AI,$C7,FALSE)</f>
        <v>43307</v>
      </c>
      <c r="BL7" s="77">
        <f>VLOOKUP(BL$3,Conditions!$B:$AI,$C7,FALSE)</f>
        <v>43307</v>
      </c>
      <c r="BM7" s="77">
        <f>VLOOKUP(BM$3,Conditions!$B:$AI,$C7,FALSE)</f>
        <v>43307</v>
      </c>
      <c r="BN7" s="77">
        <f>VLOOKUP(BN$3,Conditions!$B:$AI,$C7,FALSE)</f>
        <v>43307</v>
      </c>
      <c r="BO7" s="77">
        <f>VLOOKUP(BO$3,Conditions!$B:$AI,$C7,FALSE)</f>
        <v>43307</v>
      </c>
      <c r="BP7" s="77">
        <f>VLOOKUP(BP$3,Conditions!$B:$AI,$C7,FALSE)</f>
        <v>43307</v>
      </c>
      <c r="BQ7" s="77">
        <f>VLOOKUP(BQ$3,Conditions!$B:$AI,$C7,FALSE)</f>
        <v>43307</v>
      </c>
      <c r="BR7" s="77">
        <f>VLOOKUP(BR$3,Conditions!$B:$AI,$C7,FALSE)</f>
        <v>43307</v>
      </c>
      <c r="BS7" s="77">
        <f>VLOOKUP(BS$3,Conditions!$B:$AI,$C7,FALSE)</f>
        <v>43307</v>
      </c>
      <c r="BT7" s="77">
        <f>VLOOKUP(BT$3,Conditions!$B:$AI,$C7,FALSE)</f>
        <v>43307</v>
      </c>
      <c r="BU7" s="77">
        <f>VLOOKUP(BU$3,Conditions!$B:$AI,$C7,FALSE)</f>
        <v>43307</v>
      </c>
      <c r="BV7" s="77">
        <f>VLOOKUP(BV$3,Conditions!$B:$AI,$C7,FALSE)</f>
        <v>43307</v>
      </c>
      <c r="BW7" s="77">
        <f>VLOOKUP(BW$3,Conditions!$B:$AI,$C7,FALSE)</f>
        <v>43307</v>
      </c>
      <c r="BX7" s="77">
        <f>VLOOKUP(BX$3,Conditions!$B:$AI,$C7,FALSE)</f>
        <v>43307</v>
      </c>
      <c r="BY7" s="77">
        <f>VLOOKUP(BY$3,Conditions!$B:$AI,$C7,FALSE)</f>
        <v>43307</v>
      </c>
      <c r="BZ7" s="77">
        <f>VLOOKUP(BZ$3,Conditions!$B:$AI,$C7,FALSE)</f>
        <v>43307</v>
      </c>
      <c r="CA7" s="77">
        <f>VLOOKUP(CA$3,Conditions!$B:$AI,$C7,FALSE)</f>
        <v>43307</v>
      </c>
      <c r="CB7" s="77">
        <f>VLOOKUP(CB$3,Conditions!$B:$AI,$C7,FALSE)</f>
        <v>43307</v>
      </c>
      <c r="CC7" s="77">
        <f>VLOOKUP(CC$3,Conditions!$B:$AI,$C7,FALSE)</f>
        <v>43307</v>
      </c>
      <c r="CD7" s="77">
        <f>VLOOKUP(CD$3,Conditions!$B:$AI,$C7,FALSE)</f>
        <v>43307</v>
      </c>
      <c r="CE7" s="77">
        <f>VLOOKUP(CE$3,Conditions!$B:$AI,$C7,FALSE)</f>
        <v>43307</v>
      </c>
      <c r="CF7" s="77">
        <f>VLOOKUP(CF$3,Conditions!$B:$AI,$C7,FALSE)</f>
        <v>43347</v>
      </c>
      <c r="CG7" s="77">
        <f>VLOOKUP(CG$3,Conditions!$B:$AI,$C7,FALSE)</f>
        <v>43347</v>
      </c>
      <c r="CH7" s="77">
        <f>VLOOKUP(CH$3,Conditions!$B:$AI,$C7,FALSE)</f>
        <v>43347</v>
      </c>
      <c r="CI7" s="77">
        <f>VLOOKUP(CI$3,Conditions!$B:$AI,$C7,FALSE)</f>
        <v>43347</v>
      </c>
      <c r="CJ7" s="77">
        <f>VLOOKUP(CJ$3,Conditions!$B:$AI,$C7,FALSE)</f>
        <v>43347</v>
      </c>
      <c r="CK7" s="77">
        <f>VLOOKUP(CK$3,Conditions!$B:$AI,$C7,FALSE)</f>
        <v>43347</v>
      </c>
      <c r="CL7" s="77">
        <f>VLOOKUP(CL$3,Conditions!$B:$AI,$C7,FALSE)</f>
        <v>43347</v>
      </c>
      <c r="CM7" s="77">
        <f>VLOOKUP(CM$3,Conditions!$B:$AI,$C7,FALSE)</f>
        <v>43347</v>
      </c>
      <c r="CN7" s="77">
        <f>VLOOKUP(CN$3,Conditions!$B:$AI,$C7,FALSE)</f>
        <v>43347</v>
      </c>
      <c r="CO7" s="77">
        <f>VLOOKUP(CO$3,Conditions!$B:$AI,$C7,FALSE)</f>
        <v>43347</v>
      </c>
      <c r="CP7" s="77">
        <f>VLOOKUP(CP$3,Conditions!$B:$AI,$C7,FALSE)</f>
        <v>43347</v>
      </c>
      <c r="CQ7" s="77">
        <f>VLOOKUP(CQ$3,Conditions!$B:$AI,$C7,FALSE)</f>
        <v>43347</v>
      </c>
      <c r="CR7" s="77">
        <f>VLOOKUP(CR$3,Conditions!$B:$AI,$C7,FALSE)</f>
        <v>43347</v>
      </c>
      <c r="CS7" s="77">
        <f>VLOOKUP(CS$3,Conditions!$B:$AI,$C7,FALSE)</f>
        <v>43347</v>
      </c>
      <c r="CT7" s="77">
        <f>VLOOKUP(CT$3,Conditions!$B:$AI,$C7,FALSE)</f>
        <v>43347</v>
      </c>
      <c r="CU7" s="77">
        <f>VLOOKUP(CU$3,Conditions!$B:$AI,$C7,FALSE)</f>
        <v>43347</v>
      </c>
      <c r="CV7" s="77">
        <f>VLOOKUP(CV$3,Conditions!$B:$AI,$C7,FALSE)</f>
        <v>43347</v>
      </c>
      <c r="CW7" s="77">
        <f>VLOOKUP(CW$3,Conditions!$B:$AI,$C7,FALSE)</f>
        <v>43347</v>
      </c>
      <c r="CX7" s="77">
        <f>VLOOKUP(CX$3,Conditions!$B:$AI,$C7,FALSE)</f>
        <v>43347</v>
      </c>
      <c r="CY7" s="77">
        <f>VLOOKUP(CY$3,Conditions!$B:$AI,$C7,FALSE)</f>
        <v>43347</v>
      </c>
      <c r="CZ7" s="77">
        <f>VLOOKUP(CZ$3,Conditions!$B:$AI,$C7,FALSE)</f>
        <v>43347</v>
      </c>
      <c r="DA7" s="77">
        <f>VLOOKUP(DA$3,Conditions!$B:$AI,$C7,FALSE)</f>
        <v>43347</v>
      </c>
      <c r="DB7" s="77">
        <f>VLOOKUP(DB$3,Conditions!$B:$AI,$C7,FALSE)</f>
        <v>43347</v>
      </c>
      <c r="DC7" s="77">
        <f>VLOOKUP(DC$3,Conditions!$B:$AI,$C7,FALSE)</f>
        <v>43347</v>
      </c>
      <c r="DD7" s="77">
        <f>VLOOKUP(DD$3,Conditions!$B:$AI,$C7,FALSE)</f>
        <v>43347</v>
      </c>
      <c r="DE7" s="77">
        <f>VLOOKUP(DE$3,Conditions!$B:$AI,$C7,FALSE)</f>
        <v>43347</v>
      </c>
      <c r="DF7" s="77">
        <f>VLOOKUP(DF$3,Conditions!$B:$AI,$C7,FALSE)</f>
        <v>43347</v>
      </c>
      <c r="DG7" s="77">
        <f>VLOOKUP(DG$3,Conditions!$B:$AI,$C7,FALSE)</f>
        <v>43347</v>
      </c>
      <c r="DH7" s="77">
        <f>VLOOKUP(DH$3,Conditions!$B:$AI,$C7,FALSE)</f>
        <v>43347</v>
      </c>
      <c r="DI7" s="77">
        <f>VLOOKUP(DI$3,Conditions!$B:$AI,$C7,FALSE)</f>
        <v>43347</v>
      </c>
      <c r="DJ7" s="77">
        <f>VLOOKUP(DJ$3,Conditions!$B:$AI,$C7,FALSE)</f>
        <v>43347</v>
      </c>
      <c r="DK7" s="77">
        <f>VLOOKUP(DK$3,Conditions!$B:$AI,$C7,FALSE)</f>
        <v>43347</v>
      </c>
      <c r="DL7" s="77">
        <f>VLOOKUP(DL$3,Conditions!$B:$AI,$C7,FALSE)</f>
        <v>43347</v>
      </c>
      <c r="DM7" s="77">
        <f>VLOOKUP(DM$3,Conditions!$B:$AI,$C7,FALSE)</f>
        <v>43347</v>
      </c>
      <c r="DN7" s="77">
        <f>VLOOKUP(DN$3,Conditions!$B:$AI,$C7,FALSE)</f>
        <v>43347</v>
      </c>
      <c r="DO7" s="77">
        <f>VLOOKUP(DO$3,Conditions!$B:$AI,$C7,FALSE)</f>
        <v>43348</v>
      </c>
      <c r="DP7" s="77">
        <f>VLOOKUP(DP$3,Conditions!$B:$AI,$C7,FALSE)</f>
        <v>43348</v>
      </c>
      <c r="DQ7" s="77">
        <f>VLOOKUP(DQ$3,Conditions!$B:$AI,$C7,FALSE)</f>
        <v>43348</v>
      </c>
      <c r="DR7" s="77">
        <f>VLOOKUP(DR$3,Conditions!$B:$AI,$C7,FALSE)</f>
        <v>43348</v>
      </c>
      <c r="DS7" s="77">
        <f>VLOOKUP(DS$3,Conditions!$B:$AI,$C7,FALSE)</f>
        <v>43348</v>
      </c>
      <c r="DT7" s="77">
        <f>VLOOKUP(DT$3,Conditions!$B:$AI,$C7,FALSE)</f>
        <v>43349</v>
      </c>
      <c r="DU7" s="77">
        <f>VLOOKUP(DU$3,Conditions!$B:$AI,$C7,FALSE)</f>
        <v>43349</v>
      </c>
      <c r="DV7" s="77">
        <f>VLOOKUP(DV$3,Conditions!$B:$AI,$C7,FALSE)</f>
        <v>43349</v>
      </c>
      <c r="DW7" s="77">
        <f>VLOOKUP(DW$3,Conditions!$B:$AI,$C7,FALSE)</f>
        <v>43349</v>
      </c>
      <c r="DX7" s="77">
        <f>VLOOKUP(DX$3,Conditions!$B:$AI,$C7,FALSE)</f>
        <v>43349</v>
      </c>
      <c r="DY7" s="77">
        <f>VLOOKUP(DY$3,Conditions!$B:$AI,$C7,FALSE)</f>
        <v>43353</v>
      </c>
      <c r="DZ7" s="77">
        <f>VLOOKUP(DZ$3,Conditions!$B:$AI,$C7,FALSE)</f>
        <v>43353</v>
      </c>
      <c r="EA7" s="77">
        <f>VLOOKUP(EA$3,Conditions!$B:$AI,$C7,FALSE)</f>
        <v>43353</v>
      </c>
      <c r="EB7" s="77">
        <f>VLOOKUP(EB$3,Conditions!$B:$AI,$C7,FALSE)</f>
        <v>43353</v>
      </c>
      <c r="EC7" s="77">
        <f>VLOOKUP(EC$3,Conditions!$B:$AI,$C7,FALSE)</f>
        <v>43353</v>
      </c>
      <c r="ED7" s="77">
        <f>VLOOKUP(ED$3,Conditions!$B:$AI,$C7,FALSE)</f>
        <v>43353</v>
      </c>
      <c r="EE7" s="77">
        <f>VLOOKUP(EE$3,Conditions!$B:$AI,$C7,FALSE)</f>
        <v>43353</v>
      </c>
      <c r="EF7" s="77">
        <f>VLOOKUP(EF$3,Conditions!$B:$AI,$C7,FALSE)</f>
        <v>43353</v>
      </c>
      <c r="EG7" s="77">
        <f>VLOOKUP(EG$3,Conditions!$B:$AI,$C7,FALSE)</f>
        <v>43353</v>
      </c>
      <c r="EH7" s="77">
        <f>VLOOKUP(EH$3,Conditions!$B:$AI,$C7,FALSE)</f>
        <v>43353</v>
      </c>
      <c r="EI7" s="77">
        <f>VLOOKUP(EI$3,Conditions!$B:$AI,$C7,FALSE)</f>
        <v>43353</v>
      </c>
      <c r="EJ7" s="77">
        <f>VLOOKUP(EJ$3,Conditions!$B:$AI,$C7,FALSE)</f>
        <v>43353</v>
      </c>
      <c r="EK7" s="77">
        <f>VLOOKUP(EK$3,Conditions!$B:$AI,$C7,FALSE)</f>
        <v>43353</v>
      </c>
      <c r="EL7" s="77">
        <f>VLOOKUP(EL$3,Conditions!$B:$AI,$C7,FALSE)</f>
        <v>43353</v>
      </c>
      <c r="EM7" s="77">
        <f>VLOOKUP(EM$3,Conditions!$B:$AI,$C7,FALSE)</f>
        <v>43353</v>
      </c>
      <c r="EN7" s="77">
        <f>VLOOKUP(EN$3,Conditions!$B:$AI,$C7,FALSE)</f>
        <v>43353</v>
      </c>
      <c r="EO7" s="77">
        <f>VLOOKUP(EO$3,Conditions!$B:$AI,$C7,FALSE)</f>
        <v>43353</v>
      </c>
      <c r="EP7" s="77">
        <f>VLOOKUP(EP$3,Conditions!$B:$AI,$C7,FALSE)</f>
        <v>43353</v>
      </c>
      <c r="EQ7" s="77">
        <f>VLOOKUP(EQ$3,Conditions!$B:$AI,$C7,FALSE)</f>
        <v>43353</v>
      </c>
      <c r="ER7" s="77">
        <f>VLOOKUP(ER$3,Conditions!$B:$AI,$C7,FALSE)</f>
        <v>43353</v>
      </c>
      <c r="ES7" s="77">
        <f>VLOOKUP(ES$3,Conditions!$B:$AI,$C7,FALSE)</f>
        <v>43353</v>
      </c>
      <c r="ET7" s="77">
        <f>VLOOKUP(ET$3,Conditions!$B:$AI,$C7,FALSE)</f>
        <v>43353</v>
      </c>
      <c r="EU7" s="77">
        <f>VLOOKUP(EU$3,Conditions!$B:$AI,$C7,FALSE)</f>
        <v>43353</v>
      </c>
      <c r="EV7" s="77">
        <f>VLOOKUP(EV$3,Conditions!$B:$AI,$C7,FALSE)</f>
        <v>43353</v>
      </c>
      <c r="EW7" s="77">
        <f>VLOOKUP(EW$3,Conditions!$B:$AI,$C7,FALSE)</f>
        <v>43353</v>
      </c>
      <c r="EX7" s="77">
        <f>VLOOKUP(EX$3,Conditions!$B:$AI,$C7,FALSE)</f>
        <v>43353</v>
      </c>
      <c r="EY7" s="77">
        <f>VLOOKUP(EY$3,Conditions!$B:$AI,$C7,FALSE)</f>
        <v>43353</v>
      </c>
      <c r="EZ7" s="77">
        <f>VLOOKUP(EZ$3,Conditions!$B:$AI,$C7,FALSE)</f>
        <v>43353</v>
      </c>
      <c r="FA7" s="77">
        <f>VLOOKUP(FA$3,Conditions!$B:$AI,$C7,FALSE)</f>
        <v>43353</v>
      </c>
      <c r="FB7" s="77">
        <f>VLOOKUP(FB$3,Conditions!$B:$AI,$C7,FALSE)</f>
        <v>43353</v>
      </c>
      <c r="FC7" s="77">
        <f>VLOOKUP(FC$3,Conditions!$B:$AI,$C7,FALSE)</f>
        <v>43354</v>
      </c>
      <c r="FD7" s="77">
        <f>VLOOKUP(FD$3,Conditions!$B:$AI,$C7,FALSE)</f>
        <v>43354</v>
      </c>
      <c r="FE7" s="77">
        <f>VLOOKUP(FE$3,Conditions!$B:$AI,$C7,FALSE)</f>
        <v>43354</v>
      </c>
      <c r="FF7" s="77">
        <f>VLOOKUP(FF$3,Conditions!$B:$AI,$C7,FALSE)</f>
        <v>43354</v>
      </c>
      <c r="FG7" s="77">
        <f>VLOOKUP(FG$3,Conditions!$B:$AI,$C7,FALSE)</f>
        <v>43354</v>
      </c>
      <c r="FH7" s="77">
        <f>VLOOKUP(FH$3,Conditions!$B:$AI,$C7,FALSE)</f>
        <v>43354</v>
      </c>
      <c r="FI7" s="77">
        <f>VLOOKUP(FI$3,Conditions!$B:$AI,$C7,FALSE)</f>
        <v>43354</v>
      </c>
      <c r="FJ7" s="77">
        <f>VLOOKUP(FJ$3,Conditions!$B:$AI,$C7,FALSE)</f>
        <v>43354</v>
      </c>
      <c r="FK7" s="77">
        <f>VLOOKUP(FK$3,Conditions!$B:$AI,$C7,FALSE)</f>
        <v>43354</v>
      </c>
      <c r="FL7" s="77">
        <f>VLOOKUP(FL$3,Conditions!$B:$AI,$C7,FALSE)</f>
        <v>43354</v>
      </c>
      <c r="FM7" s="77">
        <f>VLOOKUP(FM$3,Conditions!$B:$AI,$C7,FALSE)</f>
        <v>43355</v>
      </c>
      <c r="FN7" s="77">
        <f>VLOOKUP(FN$3,Conditions!$B:$AI,$C7,FALSE)</f>
        <v>43355</v>
      </c>
      <c r="FO7" s="77">
        <f>VLOOKUP(FO$3,Conditions!$B:$AI,$C7,FALSE)</f>
        <v>43355</v>
      </c>
      <c r="FP7" s="77">
        <f>VLOOKUP(FP$3,Conditions!$B:$AI,$C7,FALSE)</f>
        <v>43355</v>
      </c>
      <c r="FQ7" s="77">
        <f>VLOOKUP(FQ$3,Conditions!$B:$AI,$C7,FALSE)</f>
        <v>43355</v>
      </c>
      <c r="FR7" s="77">
        <f>VLOOKUP(FR$3,Conditions!$B:$AI,$C7,FALSE)</f>
        <v>43368</v>
      </c>
      <c r="FS7" s="77">
        <f>VLOOKUP(FS$3,Conditions!$B:$AI,$C7,FALSE)</f>
        <v>43368</v>
      </c>
      <c r="FT7" s="77">
        <f>VLOOKUP(FT$3,Conditions!$B:$AI,$C7,FALSE)</f>
        <v>43368</v>
      </c>
      <c r="FU7" s="77">
        <f>VLOOKUP(FU$3,Conditions!$B:$AI,$C7,FALSE)</f>
        <v>43368</v>
      </c>
      <c r="FV7" s="77">
        <f>VLOOKUP(FV$3,Conditions!$B:$AI,$C7,FALSE)</f>
        <v>43368</v>
      </c>
      <c r="FW7" s="77">
        <f>VLOOKUP(FW$3,Conditions!$B:$AI,$C7,FALSE)</f>
        <v>43368</v>
      </c>
      <c r="FX7" s="77">
        <f>VLOOKUP(FX$3,Conditions!$B:$AI,$C7,FALSE)</f>
        <v>43368</v>
      </c>
      <c r="FY7" s="77">
        <f>VLOOKUP(FY$3,Conditions!$B:$AI,$C7,FALSE)</f>
        <v>43368</v>
      </c>
      <c r="FZ7" s="77">
        <f>VLOOKUP(FZ$3,Conditions!$B:$AI,$C7,FALSE)</f>
        <v>43368</v>
      </c>
      <c r="GA7" s="77">
        <f>VLOOKUP(GA$3,Conditions!$B:$AI,$C7,FALSE)</f>
        <v>43368</v>
      </c>
      <c r="GB7" s="77">
        <f>VLOOKUP(GB$3,Conditions!$B:$AI,$C7,FALSE)</f>
        <v>43368</v>
      </c>
      <c r="GC7" s="77">
        <f>VLOOKUP(GC$3,Conditions!$B:$AI,$C7,FALSE)</f>
        <v>43368</v>
      </c>
      <c r="GD7" s="77">
        <f>VLOOKUP(GD$3,Conditions!$B:$AI,$C7,FALSE)</f>
        <v>43368</v>
      </c>
      <c r="GE7" s="77">
        <f>VLOOKUP(GE$3,Conditions!$B:$AI,$C7,FALSE)</f>
        <v>43368</v>
      </c>
      <c r="GF7" s="77">
        <f>VLOOKUP(GF$3,Conditions!$B:$AI,$C7,FALSE)</f>
        <v>43368</v>
      </c>
      <c r="GG7" s="77">
        <f>VLOOKUP(GG$3,Conditions!$B:$AI,$C7,FALSE)</f>
        <v>43368</v>
      </c>
      <c r="GH7" s="77">
        <f>VLOOKUP(GH$3,Conditions!$B:$AI,$C7,FALSE)</f>
        <v>43368</v>
      </c>
      <c r="GI7" s="77">
        <f>VLOOKUP(GI$3,Conditions!$B:$AI,$C7,FALSE)</f>
        <v>43368</v>
      </c>
      <c r="GJ7" s="77">
        <f>VLOOKUP(GJ$3,Conditions!$B:$AI,$C7,FALSE)</f>
        <v>43368</v>
      </c>
      <c r="GK7" s="77">
        <f>VLOOKUP(GK$3,Conditions!$B:$AI,$C7,FALSE)</f>
        <v>43368</v>
      </c>
      <c r="GL7" s="77">
        <f>VLOOKUP(GL$3,Conditions!$B:$AI,$C7,FALSE)</f>
        <v>43368</v>
      </c>
      <c r="GM7" s="77">
        <f>VLOOKUP(GM$3,Conditions!$B:$AI,$C7,FALSE)</f>
        <v>43368</v>
      </c>
      <c r="GN7" s="77">
        <f>VLOOKUP(GN$3,Conditions!$B:$AI,$C7,FALSE)</f>
        <v>43368</v>
      </c>
      <c r="GO7" s="77">
        <f>VLOOKUP(GO$3,Conditions!$B:$AI,$C7,FALSE)</f>
        <v>43368</v>
      </c>
      <c r="GP7" s="77">
        <f>VLOOKUP(GP$3,Conditions!$B:$AI,$C7,FALSE)</f>
        <v>43368</v>
      </c>
      <c r="GQ7" s="77">
        <f>VLOOKUP(GQ$3,Conditions!$B:$AI,$C7,FALSE)</f>
        <v>43368</v>
      </c>
      <c r="GR7" s="77">
        <f>VLOOKUP(GR$3,Conditions!$B:$AI,$C7,FALSE)</f>
        <v>43368</v>
      </c>
      <c r="GS7" s="77">
        <f>VLOOKUP(GS$3,Conditions!$B:$AI,$C7,FALSE)</f>
        <v>43368</v>
      </c>
      <c r="GT7" s="77">
        <f>VLOOKUP(GT$3,Conditions!$B:$AI,$C7,FALSE)</f>
        <v>43368</v>
      </c>
      <c r="GU7" s="77">
        <f>VLOOKUP(GU$3,Conditions!$B:$AI,$C7,FALSE)</f>
        <v>43368</v>
      </c>
      <c r="GV7" s="77">
        <f>VLOOKUP(GV$3,Conditions!$B:$AI,$C7,FALSE)</f>
        <v>43368</v>
      </c>
      <c r="GW7" s="77">
        <f>VLOOKUP(GW$3,Conditions!$B:$AI,$C7,FALSE)</f>
        <v>43368</v>
      </c>
      <c r="GX7" s="77">
        <f>VLOOKUP(GX$3,Conditions!$B:$AI,$C7,FALSE)</f>
        <v>43368</v>
      </c>
      <c r="GY7" s="77">
        <f>VLOOKUP(GY$3,Conditions!$B:$AI,$C7,FALSE)</f>
        <v>43368</v>
      </c>
      <c r="GZ7" s="77">
        <f>VLOOKUP(GZ$3,Conditions!$B:$AI,$C7,FALSE)</f>
        <v>43368</v>
      </c>
      <c r="HA7" s="77">
        <f>VLOOKUP(HA$3,Conditions!$B:$AI,$C7,FALSE)</f>
        <v>43368</v>
      </c>
      <c r="HB7" s="77">
        <f>VLOOKUP(HB$3,Conditions!$B:$AI,$C7,FALSE)</f>
        <v>43368</v>
      </c>
      <c r="HC7" s="77">
        <f>VLOOKUP(HC$3,Conditions!$B:$AI,$C7,FALSE)</f>
        <v>43368</v>
      </c>
      <c r="HD7" s="77">
        <f>VLOOKUP(HD$3,Conditions!$B:$AI,$C7,FALSE)</f>
        <v>43368</v>
      </c>
      <c r="HE7" s="77">
        <f>VLOOKUP(HE$3,Conditions!$B:$AI,$C7,FALSE)</f>
        <v>43368</v>
      </c>
      <c r="HF7" s="77">
        <f>VLOOKUP(HF$3,Conditions!$B:$AI,$C7,FALSE)</f>
        <v>43368</v>
      </c>
      <c r="HG7" s="77">
        <f>VLOOKUP(HG$3,Conditions!$B:$AI,$C7,FALSE)</f>
        <v>43368</v>
      </c>
      <c r="HH7" s="77">
        <f>VLOOKUP(HH$3,Conditions!$B:$AI,$C7,FALSE)</f>
        <v>43368</v>
      </c>
      <c r="HI7" s="77">
        <f>VLOOKUP(HI$3,Conditions!$B:$AI,$C7,FALSE)</f>
        <v>43368</v>
      </c>
      <c r="HJ7" s="77">
        <f>VLOOKUP(HJ$3,Conditions!$B:$AI,$C7,FALSE)</f>
        <v>43368</v>
      </c>
      <c r="HK7" s="77">
        <f>VLOOKUP(HK$3,Conditions!$B:$AI,$C7,FALSE)</f>
        <v>43368</v>
      </c>
      <c r="HL7" s="77">
        <f>VLOOKUP(HL$3,Conditions!$B:$AI,$C7,FALSE)</f>
        <v>43368</v>
      </c>
      <c r="HM7" s="77">
        <f>VLOOKUP(HM$3,Conditions!$B:$AI,$C7,FALSE)</f>
        <v>43368</v>
      </c>
      <c r="HN7" s="77">
        <f>VLOOKUP(HN$3,Conditions!$B:$AI,$C7,FALSE)</f>
        <v>43368</v>
      </c>
      <c r="HO7" s="77">
        <f>VLOOKUP(HO$3,Conditions!$B:$AI,$C7,FALSE)</f>
        <v>43368</v>
      </c>
      <c r="HP7" s="77">
        <f>VLOOKUP(HP$3,Conditions!$B:$AI,$C7,FALSE)</f>
        <v>43368</v>
      </c>
      <c r="HQ7" s="77">
        <f>VLOOKUP(HQ$3,Conditions!$B:$AI,$C7,FALSE)</f>
        <v>43368</v>
      </c>
      <c r="HR7" s="77">
        <f>VLOOKUP(HR$3,Conditions!$B:$AI,$C7,FALSE)</f>
        <v>43368</v>
      </c>
      <c r="HS7" s="77">
        <f>VLOOKUP(HS$3,Conditions!$B:$AI,$C7,FALSE)</f>
        <v>43368</v>
      </c>
      <c r="HT7" s="77">
        <f>VLOOKUP(HT$3,Conditions!$B:$AI,$C7,FALSE)</f>
        <v>43368</v>
      </c>
      <c r="HU7" s="77">
        <f>VLOOKUP(HU$3,Conditions!$B:$AI,$C7,FALSE)</f>
        <v>43368</v>
      </c>
      <c r="HV7" s="77">
        <f>VLOOKUP(HV$3,Conditions!$B:$AI,$C7,FALSE)</f>
        <v>43368</v>
      </c>
      <c r="HW7" s="77">
        <f>VLOOKUP(HW$3,Conditions!$B:$AI,$C7,FALSE)</f>
        <v>43368</v>
      </c>
      <c r="HX7" s="77">
        <f>VLOOKUP(HX$3,Conditions!$B:$AI,$C7,FALSE)</f>
        <v>43368</v>
      </c>
      <c r="HY7" s="77">
        <f>VLOOKUP(HY$3,Conditions!$B:$AI,$C7,FALSE)</f>
        <v>43368</v>
      </c>
      <c r="HZ7" s="77">
        <f>VLOOKUP(HZ$3,Conditions!$B:$AI,$C7,FALSE)</f>
        <v>43369</v>
      </c>
      <c r="IA7" s="77">
        <f>VLOOKUP(IA$3,Conditions!$B:$AI,$C7,FALSE)</f>
        <v>43369</v>
      </c>
      <c r="IB7" s="77">
        <f>VLOOKUP(IB$3,Conditions!$B:$AI,$C7,FALSE)</f>
        <v>43369</v>
      </c>
      <c r="IC7" s="77">
        <f>VLOOKUP(IC$3,Conditions!$B:$AI,$C7,FALSE)</f>
        <v>43369</v>
      </c>
      <c r="ID7" s="77">
        <f>VLOOKUP(ID$3,Conditions!$B:$AI,$C7,FALSE)</f>
        <v>43369</v>
      </c>
      <c r="IE7" s="77">
        <f>VLOOKUP(IE$3,Conditions!$B:$AI,$C7,FALSE)</f>
        <v>43369</v>
      </c>
      <c r="IF7" s="77">
        <f>VLOOKUP(IF$3,Conditions!$B:$AI,$C7,FALSE)</f>
        <v>43369</v>
      </c>
      <c r="IG7" s="77">
        <f>VLOOKUP(IG$3,Conditions!$B:$AI,$C7,FALSE)</f>
        <v>43369</v>
      </c>
      <c r="IH7" s="77">
        <f>VLOOKUP(IH$3,Conditions!$B:$AI,$C7,FALSE)</f>
        <v>43369</v>
      </c>
      <c r="II7" s="77">
        <f>VLOOKUP(II$3,Conditions!$B:$AI,$C7,FALSE)</f>
        <v>43369</v>
      </c>
      <c r="IJ7" s="77">
        <f>VLOOKUP(IJ$3,Conditions!$B:$AI,$C7,FALSE)</f>
        <v>43369</v>
      </c>
      <c r="IK7" s="77">
        <f>VLOOKUP(IK$3,Conditions!$B:$AI,$C7,FALSE)</f>
        <v>43369</v>
      </c>
      <c r="IL7" s="77">
        <f>VLOOKUP(IL$3,Conditions!$B:$AI,$C7,FALSE)</f>
        <v>43369</v>
      </c>
      <c r="IM7" s="77">
        <f>VLOOKUP(IM$3,Conditions!$B:$AI,$C7,FALSE)</f>
        <v>43369</v>
      </c>
      <c r="IN7" s="77">
        <f>VLOOKUP(IN$3,Conditions!$B:$AI,$C7,FALSE)</f>
        <v>43369</v>
      </c>
      <c r="IO7" s="77">
        <f>VLOOKUP(IO$3,Conditions!$B:$AI,$C7,FALSE)</f>
        <v>43369</v>
      </c>
      <c r="IP7" s="77">
        <f>VLOOKUP(IP$3,Conditions!$B:$AI,$C7,FALSE)</f>
        <v>43369</v>
      </c>
      <c r="IQ7" s="77">
        <f>VLOOKUP(IQ$3,Conditions!$B:$AI,$C7,FALSE)</f>
        <v>43369</v>
      </c>
      <c r="IR7" s="77">
        <f>VLOOKUP(IR$3,Conditions!$B:$AI,$C7,FALSE)</f>
        <v>43369</v>
      </c>
      <c r="IS7" s="77">
        <f>VLOOKUP(IS$3,Conditions!$B:$AI,$C7,FALSE)</f>
        <v>43369</v>
      </c>
      <c r="IT7" s="77">
        <f>VLOOKUP(IT$3,Conditions!$B:$AI,$C7,FALSE)</f>
        <v>43369</v>
      </c>
      <c r="IU7" s="77">
        <f>VLOOKUP(IU$3,Conditions!$B:$AI,$C7,FALSE)</f>
        <v>43369</v>
      </c>
      <c r="IV7" s="77">
        <f>VLOOKUP(IV$3,Conditions!$B:$AI,$C7,FALSE)</f>
        <v>43369</v>
      </c>
      <c r="IW7" s="77">
        <f>VLOOKUP(IW$3,Conditions!$B:$AI,$C7,FALSE)</f>
        <v>43369</v>
      </c>
      <c r="IX7" s="77">
        <f>VLOOKUP(IX$3,Conditions!$B:$AI,$C7,FALSE)</f>
        <v>43369</v>
      </c>
      <c r="IY7" s="77"/>
      <c r="IZ7" s="77"/>
      <c r="JA7" s="77"/>
      <c r="JB7" s="77"/>
      <c r="JC7" s="77"/>
      <c r="JE7" s="56" t="str">
        <f t="shared" ref="JE7:JE21" si="48">B7</f>
        <v>Date Run</v>
      </c>
      <c r="JF7" s="77">
        <f>VLOOKUP(JF$6,Conditions!$B:$AI,$C7,FALSE)</f>
        <v>43286</v>
      </c>
      <c r="JG7" s="77">
        <f>VLOOKUP(JG$6,Conditions!$B:$AI,$C7,FALSE)</f>
        <v>43286</v>
      </c>
      <c r="JH7" s="77">
        <f>VLOOKUP(JH$6,Conditions!$B:$AI,$C7,FALSE)</f>
        <v>43286</v>
      </c>
      <c r="JI7" s="77">
        <f>VLOOKUP(JI$6,Conditions!$B:$AI,$C7,FALSE)</f>
        <v>43286</v>
      </c>
      <c r="JJ7" s="77">
        <f>VLOOKUP(JJ$6,Conditions!$B:$AI,$C7,FALSE)</f>
        <v>43286</v>
      </c>
      <c r="JK7" s="77">
        <f>VLOOKUP(JK$6,Conditions!$B:$AI,$C7,FALSE)</f>
        <v>43286</v>
      </c>
      <c r="JL7" s="77">
        <f>VLOOKUP(JL$6,Conditions!$B:$AI,$C7,FALSE)</f>
        <v>43286</v>
      </c>
      <c r="JM7" s="77">
        <f>VLOOKUP(JM$6,Conditions!$B:$AI,$C7,FALSE)</f>
        <v>43286</v>
      </c>
      <c r="JN7" s="77">
        <f>VLOOKUP(JN$6,Conditions!$B:$AI,$C7,FALSE)</f>
        <v>43307</v>
      </c>
      <c r="JO7" s="77">
        <f>VLOOKUP(JO$6,Conditions!$B:$AI,$C7,FALSE)</f>
        <v>43307</v>
      </c>
      <c r="JP7" s="77">
        <f>VLOOKUP(JP$6,Conditions!$B:$AI,$C7,FALSE)</f>
        <v>43307</v>
      </c>
      <c r="JQ7" s="77">
        <f>VLOOKUP(JQ$6,Conditions!$B:$AI,$C7,FALSE)</f>
        <v>43307</v>
      </c>
      <c r="JR7" s="77">
        <f>VLOOKUP(JR$6,Conditions!$B:$AI,$C7,FALSE)</f>
        <v>43307</v>
      </c>
      <c r="JS7" s="77">
        <f>VLOOKUP(JS$6,Conditions!$B:$AI,$C7,FALSE)</f>
        <v>43307</v>
      </c>
      <c r="JT7" s="77">
        <f>VLOOKUP(JT$6,Conditions!$B:$AI,$C7,FALSE)</f>
        <v>43307</v>
      </c>
      <c r="JU7" s="77">
        <f>VLOOKUP(JU$6,Conditions!$B:$AI,$C7,FALSE)</f>
        <v>43307</v>
      </c>
      <c r="JV7" s="77">
        <f>VLOOKUP(JV$6,Conditions!$B:$AI,$C7,FALSE)</f>
        <v>43347</v>
      </c>
      <c r="JW7" s="77">
        <f>VLOOKUP(JW$6,Conditions!$B:$AI,$C7,FALSE)</f>
        <v>43347</v>
      </c>
      <c r="JX7" s="77">
        <f>VLOOKUP(JX$6,Conditions!$B:$AI,$C7,FALSE)</f>
        <v>43347</v>
      </c>
      <c r="JY7" s="77">
        <f>VLOOKUP(JY$6,Conditions!$B:$AI,$C7,FALSE)</f>
        <v>43347</v>
      </c>
      <c r="JZ7" s="77">
        <f>VLOOKUP(JZ$6,Conditions!$B:$AI,$C7,FALSE)</f>
        <v>43347</v>
      </c>
      <c r="KA7" s="77">
        <f>VLOOKUP(KA$6,Conditions!$B:$AI,$C7,FALSE)</f>
        <v>43347</v>
      </c>
      <c r="KB7" s="77">
        <f>VLOOKUP(KB$6,Conditions!$B:$AI,$C7,FALSE)</f>
        <v>43348</v>
      </c>
      <c r="KC7" s="77">
        <f>VLOOKUP(KC$6,Conditions!$B:$AI,$C7,FALSE)</f>
        <v>43349</v>
      </c>
      <c r="KD7" s="77">
        <f>VLOOKUP(KD$6,Conditions!$B:$AI,$C7,FALSE)</f>
        <v>43353</v>
      </c>
      <c r="KE7" s="77">
        <f>VLOOKUP(KE$6,Conditions!$B:$AI,$C7,FALSE)</f>
        <v>43353</v>
      </c>
      <c r="KF7" s="77">
        <f>VLOOKUP(KF$6,Conditions!$B:$AI,$C7,FALSE)</f>
        <v>43353</v>
      </c>
      <c r="KG7" s="77">
        <f>VLOOKUP(KG$6,Conditions!$B:$AI,$C7,FALSE)</f>
        <v>43353</v>
      </c>
      <c r="KH7" s="77">
        <f>VLOOKUP(KH$6,Conditions!$B:$AI,$C7,FALSE)</f>
        <v>43353</v>
      </c>
      <c r="KI7" s="77">
        <f>VLOOKUP(KI$6,Conditions!$B:$AI,$C7,FALSE)</f>
        <v>43353</v>
      </c>
      <c r="KJ7" s="77">
        <f>VLOOKUP(KJ$6,Conditions!$B:$AI,$C7,FALSE)</f>
        <v>43354</v>
      </c>
      <c r="KK7" s="77">
        <f>VLOOKUP(KK$6,Conditions!$B:$AI,$C7,FALSE)</f>
        <v>43354</v>
      </c>
      <c r="KL7" s="77">
        <f>VLOOKUP(KL$6,Conditions!$B:$AI,$C7,FALSE)</f>
        <v>43355</v>
      </c>
      <c r="KM7" s="77">
        <f>VLOOKUP(KM$6,Conditions!$B:$AI,$C7,FALSE)</f>
        <v>43368</v>
      </c>
      <c r="KN7" s="77">
        <f>VLOOKUP(KN$6,Conditions!$B:$AI,$C7,FALSE)</f>
        <v>43368</v>
      </c>
      <c r="KO7" s="77">
        <f>VLOOKUP(KO$6,Conditions!$B:$AI,$C7,FALSE)</f>
        <v>43368</v>
      </c>
      <c r="KP7" s="77">
        <f>VLOOKUP(KP$6,Conditions!$B:$AI,$C7,FALSE)</f>
        <v>43368</v>
      </c>
      <c r="KQ7" s="77">
        <f>VLOOKUP(KQ$6,Conditions!$B:$AI,$C7,FALSE)</f>
        <v>43368</v>
      </c>
      <c r="KR7" s="77">
        <f>VLOOKUP(KR$6,Conditions!$B:$AI,$C7,FALSE)</f>
        <v>43368</v>
      </c>
      <c r="KS7" s="77">
        <f>VLOOKUP(KS$6,Conditions!$B:$AI,$C7,FALSE)</f>
        <v>43368</v>
      </c>
      <c r="KT7" s="77">
        <f>VLOOKUP(KT$6,Conditions!$B:$AI,$C7,FALSE)</f>
        <v>43368</v>
      </c>
      <c r="KU7" s="77">
        <f>VLOOKUP(KU$6,Conditions!$B:$AI,$C7,FALSE)</f>
        <v>43368</v>
      </c>
      <c r="KV7" s="77">
        <f>VLOOKUP(KV$6,Conditions!$B:$AI,$C7,FALSE)</f>
        <v>43368</v>
      </c>
      <c r="KW7" s="77">
        <f>VLOOKUP(KW$6,Conditions!$B:$AI,$C7,FALSE)</f>
        <v>43368</v>
      </c>
      <c r="KX7" s="77">
        <f>VLOOKUP(KX$6,Conditions!$B:$AI,$C7,FALSE)</f>
        <v>43368</v>
      </c>
      <c r="KY7" s="77">
        <f>VLOOKUP(KY$6,Conditions!$B:$AI,$C7,FALSE)</f>
        <v>43369</v>
      </c>
      <c r="KZ7" s="77">
        <f>VLOOKUP(KZ$6,Conditions!$B:$AI,$C7,FALSE)</f>
        <v>43369</v>
      </c>
      <c r="LA7" s="77">
        <f>VLOOKUP(LA$6,Conditions!$B:$AI,$C7,FALSE)</f>
        <v>43369</v>
      </c>
      <c r="LB7" s="77">
        <f>VLOOKUP(LB$6,Conditions!$B:$AI,$C7,FALSE)</f>
        <v>43369</v>
      </c>
      <c r="LC7" s="77">
        <f>VLOOKUP(LC$6,Conditions!$B:$AI,$C7,FALSE)</f>
        <v>43369</v>
      </c>
      <c r="LD7" s="77"/>
      <c r="LE7" s="77"/>
      <c r="LF7" s="77"/>
      <c r="LG7" s="77"/>
    </row>
    <row r="8" spans="1:319" s="56" customFormat="1" ht="15.75" x14ac:dyDescent="0.25">
      <c r="B8" s="117" t="s">
        <v>38</v>
      </c>
      <c r="C8" s="61">
        <v>3</v>
      </c>
      <c r="D8" s="83" t="str">
        <f>VLOOKUP(D$3,Conditions!$B:$AI,$C8,FALSE)</f>
        <v>R300-A-1-S1</v>
      </c>
      <c r="E8" s="83" t="str">
        <f>VLOOKUP(E$3,Conditions!$B:$AI,$C8,FALSE)</f>
        <v>R300-A-1-S1</v>
      </c>
      <c r="F8" s="83" t="str">
        <f>VLOOKUP(F$3,Conditions!$B:$AI,$C8,FALSE)</f>
        <v>R300-A-1-S1</v>
      </c>
      <c r="G8" s="83" t="str">
        <f>VLOOKUP(G$3,Conditions!$B:$AI,$C8,FALSE)</f>
        <v>R300-A-1-S1</v>
      </c>
      <c r="H8" s="83" t="str">
        <f>VLOOKUP(H$3,Conditions!$B:$AI,$C8,FALSE)</f>
        <v>R300-A-1-S1</v>
      </c>
      <c r="I8" s="83" t="str">
        <f>VLOOKUP(I$3,Conditions!$B:$AI,$C8,FALSE)</f>
        <v>R300-A-1-S2</v>
      </c>
      <c r="J8" s="83" t="str">
        <f>VLOOKUP(J$3,Conditions!$B:$AI,$C8,FALSE)</f>
        <v>R300-A-1-S2</v>
      </c>
      <c r="K8" s="83" t="str">
        <f>VLOOKUP(K$3,Conditions!$B:$AI,$C8,FALSE)</f>
        <v>R300-A-1-S2</v>
      </c>
      <c r="L8" s="83" t="str">
        <f>VLOOKUP(L$3,Conditions!$B:$AI,$C8,FALSE)</f>
        <v>R300-A-1-S2</v>
      </c>
      <c r="M8" s="83" t="str">
        <f>VLOOKUP(M$3,Conditions!$B:$AI,$C8,FALSE)</f>
        <v>R300-A-1-S2</v>
      </c>
      <c r="N8" s="83" t="str">
        <f>VLOOKUP(N$3,Conditions!$B:$AI,$C8,FALSE)</f>
        <v>R300-A-1-S3</v>
      </c>
      <c r="O8" s="83" t="str">
        <f>VLOOKUP(O$3,Conditions!$B:$AI,$C8,FALSE)</f>
        <v>R300-A-1-S3</v>
      </c>
      <c r="P8" s="83" t="str">
        <f>VLOOKUP(P$3,Conditions!$B:$AI,$C8,FALSE)</f>
        <v>R300-A-1-S3</v>
      </c>
      <c r="Q8" s="83" t="str">
        <f>VLOOKUP(Q$3,Conditions!$B:$AI,$C8,FALSE)</f>
        <v>R300-A-1-S3</v>
      </c>
      <c r="R8" s="83" t="str">
        <f>VLOOKUP(R$3,Conditions!$B:$AI,$C8,FALSE)</f>
        <v>R300-A-1-S3</v>
      </c>
      <c r="S8" s="83" t="str">
        <f>VLOOKUP(S$3,Conditions!$B:$AI,$C8,FALSE)</f>
        <v>R300-A-1-S4</v>
      </c>
      <c r="T8" s="83" t="str">
        <f>VLOOKUP(T$3,Conditions!$B:$AI,$C8,FALSE)</f>
        <v>R300-A-1-S4</v>
      </c>
      <c r="U8" s="83" t="str">
        <f>VLOOKUP(U$3,Conditions!$B:$AI,$C8,FALSE)</f>
        <v>R300-A-1-S4</v>
      </c>
      <c r="V8" s="83" t="str">
        <f>VLOOKUP(V$3,Conditions!$B:$AI,$C8,FALSE)</f>
        <v>R300-A-1-S4</v>
      </c>
      <c r="W8" s="83" t="str">
        <f>VLOOKUP(W$3,Conditions!$B:$AI,$C8,FALSE)</f>
        <v>R300-A-1-S4</v>
      </c>
      <c r="X8" s="83" t="str">
        <f>VLOOKUP(X$3,Conditions!$B:$AI,$C8,FALSE)</f>
        <v>R300-A-1-S5</v>
      </c>
      <c r="Y8" s="83" t="str">
        <f>VLOOKUP(Y$3,Conditions!$B:$AI,$C8,FALSE)</f>
        <v>R300-A-1-S5</v>
      </c>
      <c r="Z8" s="83" t="str">
        <f>VLOOKUP(Z$3,Conditions!$B:$AI,$C8,FALSE)</f>
        <v>R300-A-1-S5</v>
      </c>
      <c r="AA8" s="83" t="str">
        <f>VLOOKUP(AA$3,Conditions!$B:$AI,$C8,FALSE)</f>
        <v>R300-A-1-S5</v>
      </c>
      <c r="AB8" s="83" t="str">
        <f>VLOOKUP(AB$3,Conditions!$B:$AI,$C8,FALSE)</f>
        <v>R300-A-1-S5</v>
      </c>
      <c r="AC8" s="83" t="str">
        <f>VLOOKUP(AC$3,Conditions!$B:$AI,$C8,FALSE)</f>
        <v>R300-A-1-S6</v>
      </c>
      <c r="AD8" s="83" t="str">
        <f>VLOOKUP(AD$3,Conditions!$B:$AI,$C8,FALSE)</f>
        <v>R300-A-1-S6</v>
      </c>
      <c r="AE8" s="83" t="str">
        <f>VLOOKUP(AE$3,Conditions!$B:$AI,$C8,FALSE)</f>
        <v>R300-A-1-S6</v>
      </c>
      <c r="AF8" s="83" t="str">
        <f>VLOOKUP(AF$3,Conditions!$B:$AI,$C8,FALSE)</f>
        <v>R300-A-1-S6</v>
      </c>
      <c r="AG8" s="83" t="str">
        <f>VLOOKUP(AG$3,Conditions!$B:$AI,$C8,FALSE)</f>
        <v>R300-A-1-S6</v>
      </c>
      <c r="AH8" s="83" t="str">
        <f>VLOOKUP(AH$3,Conditions!$B:$AI,$C8,FALSE)</f>
        <v>R300-A-1-S7</v>
      </c>
      <c r="AI8" s="83" t="str">
        <f>VLOOKUP(AI$3,Conditions!$B:$AI,$C8,FALSE)</f>
        <v>R300-A-1-S7</v>
      </c>
      <c r="AJ8" s="83" t="str">
        <f>VLOOKUP(AJ$3,Conditions!$B:$AI,$C8,FALSE)</f>
        <v>R300-A-1-S7</v>
      </c>
      <c r="AK8" s="83" t="str">
        <f>VLOOKUP(AK$3,Conditions!$B:$AI,$C8,FALSE)</f>
        <v>R300-A-1-S7</v>
      </c>
      <c r="AL8" s="83" t="str">
        <f>VLOOKUP(AL$3,Conditions!$B:$AI,$C8,FALSE)</f>
        <v>R300-A-1-S7</v>
      </c>
      <c r="AM8" s="83" t="str">
        <f>VLOOKUP(AM$3,Conditions!$B:$AI,$C8,FALSE)</f>
        <v>R300-A-1-S8</v>
      </c>
      <c r="AN8" s="83" t="str">
        <f>VLOOKUP(AN$3,Conditions!$B:$AI,$C8,FALSE)</f>
        <v>R300-A-1-S8</v>
      </c>
      <c r="AO8" s="83" t="str">
        <f>VLOOKUP(AO$3,Conditions!$B:$AI,$C8,FALSE)</f>
        <v>R300-A-1-S8</v>
      </c>
      <c r="AP8" s="83" t="str">
        <f>VLOOKUP(AP$3,Conditions!$B:$AI,$C8,FALSE)</f>
        <v>R300-A-1-S8</v>
      </c>
      <c r="AQ8" s="83" t="str">
        <f>VLOOKUP(AQ$3,Conditions!$B:$AI,$C8,FALSE)</f>
        <v>R300-A-1-S8</v>
      </c>
      <c r="AR8" s="83" t="str">
        <f>VLOOKUP(AR$3,Conditions!$B:$AI,$C8,FALSE)</f>
        <v>R300-B-1-S1</v>
      </c>
      <c r="AS8" s="83" t="str">
        <f>VLOOKUP(AS$3,Conditions!$B:$AI,$C8,FALSE)</f>
        <v>R300-B-1-S1</v>
      </c>
      <c r="AT8" s="83" t="str">
        <f>VLOOKUP(AT$3,Conditions!$B:$AI,$C8,FALSE)</f>
        <v>R300-B-1-S1</v>
      </c>
      <c r="AU8" s="83" t="str">
        <f>VLOOKUP(AU$3,Conditions!$B:$AI,$C8,FALSE)</f>
        <v>R300-B-1-S1</v>
      </c>
      <c r="AV8" s="83" t="str">
        <f>VLOOKUP(AV$3,Conditions!$B:$AI,$C8,FALSE)</f>
        <v>R300-B-1-S1</v>
      </c>
      <c r="AW8" s="83" t="str">
        <f>VLOOKUP(AW$3,Conditions!$B:$AI,$C8,FALSE)</f>
        <v>R300-B-1-S2</v>
      </c>
      <c r="AX8" s="83" t="str">
        <f>VLOOKUP(AX$3,Conditions!$B:$AI,$C8,FALSE)</f>
        <v>R300-B-1-S2</v>
      </c>
      <c r="AY8" s="83" t="str">
        <f>VLOOKUP(AY$3,Conditions!$B:$AI,$C8,FALSE)</f>
        <v>R300-B-1-S2</v>
      </c>
      <c r="AZ8" s="83" t="str">
        <f>VLOOKUP(AZ$3,Conditions!$B:$AI,$C8,FALSE)</f>
        <v>R300-B-1-S2</v>
      </c>
      <c r="BA8" s="83" t="str">
        <f>VLOOKUP(BA$3,Conditions!$B:$AI,$C8,FALSE)</f>
        <v>R300-B-1-S2</v>
      </c>
      <c r="BB8" s="83" t="str">
        <f>VLOOKUP(BB$3,Conditions!$B:$AI,$C8,FALSE)</f>
        <v>R300-B-1-S3</v>
      </c>
      <c r="BC8" s="83" t="str">
        <f>VLOOKUP(BC$3,Conditions!$B:$AI,$C8,FALSE)</f>
        <v>R300-B-1-S3</v>
      </c>
      <c r="BD8" s="83" t="str">
        <f>VLOOKUP(BD$3,Conditions!$B:$AI,$C8,FALSE)</f>
        <v>R300-B-1-S3</v>
      </c>
      <c r="BE8" s="83" t="str">
        <f>VLOOKUP(BE$3,Conditions!$B:$AI,$C8,FALSE)</f>
        <v>R300-B-1-S3</v>
      </c>
      <c r="BF8" s="83" t="str">
        <f>VLOOKUP(BF$3,Conditions!$B:$AI,$C8,FALSE)</f>
        <v>R300-B-1-S3</v>
      </c>
      <c r="BG8" s="83" t="str">
        <f>VLOOKUP(BG$3,Conditions!$B:$AI,$C8,FALSE)</f>
        <v>R300-B-1-S4</v>
      </c>
      <c r="BH8" s="83" t="str">
        <f>VLOOKUP(BH$3,Conditions!$B:$AI,$C8,FALSE)</f>
        <v>R300-B-1-S4</v>
      </c>
      <c r="BI8" s="83" t="str">
        <f>VLOOKUP(BI$3,Conditions!$B:$AI,$C8,FALSE)</f>
        <v>R300-B-1-S4</v>
      </c>
      <c r="BJ8" s="83" t="str">
        <f>VLOOKUP(BJ$3,Conditions!$B:$AI,$C8,FALSE)</f>
        <v>R300-B-1-S4</v>
      </c>
      <c r="BK8" s="83" t="str">
        <f>VLOOKUP(BK$3,Conditions!$B:$AI,$C8,FALSE)</f>
        <v>R300-B-1-S4</v>
      </c>
      <c r="BL8" s="83" t="str">
        <f>VLOOKUP(BL$3,Conditions!$B:$AI,$C8,FALSE)</f>
        <v>R300-B-1-S5</v>
      </c>
      <c r="BM8" s="83" t="str">
        <f>VLOOKUP(BM$3,Conditions!$B:$AI,$C8,FALSE)</f>
        <v>R300-B-1-S5</v>
      </c>
      <c r="BN8" s="83" t="str">
        <f>VLOOKUP(BN$3,Conditions!$B:$AI,$C8,FALSE)</f>
        <v>R300-B-1-S5</v>
      </c>
      <c r="BO8" s="83" t="str">
        <f>VLOOKUP(BO$3,Conditions!$B:$AI,$C8,FALSE)</f>
        <v>R300-B-1-S5</v>
      </c>
      <c r="BP8" s="83" t="str">
        <f>VLOOKUP(BP$3,Conditions!$B:$AI,$C8,FALSE)</f>
        <v>R300-B-1-S5</v>
      </c>
      <c r="BQ8" s="83" t="str">
        <f>VLOOKUP(BQ$3,Conditions!$B:$AI,$C8,FALSE)</f>
        <v>R300-B-1-S7</v>
      </c>
      <c r="BR8" s="83" t="str">
        <f>VLOOKUP(BR$3,Conditions!$B:$AI,$C8,FALSE)</f>
        <v>R300-B-1-S7</v>
      </c>
      <c r="BS8" s="83" t="str">
        <f>VLOOKUP(BS$3,Conditions!$B:$AI,$C8,FALSE)</f>
        <v>R300-B-1-S7</v>
      </c>
      <c r="BT8" s="83" t="str">
        <f>VLOOKUP(BT$3,Conditions!$B:$AI,$C8,FALSE)</f>
        <v>R300-B-1-S7</v>
      </c>
      <c r="BU8" s="83" t="str">
        <f>VLOOKUP(BU$3,Conditions!$B:$AI,$C8,FALSE)</f>
        <v>R300-B-1-S7</v>
      </c>
      <c r="BV8" s="83" t="str">
        <f>VLOOKUP(BV$3,Conditions!$B:$AI,$C8,FALSE)</f>
        <v>R300-B-1-S8</v>
      </c>
      <c r="BW8" s="83" t="str">
        <f>VLOOKUP(BW$3,Conditions!$B:$AI,$C8,FALSE)</f>
        <v>R300-B-1-S8</v>
      </c>
      <c r="BX8" s="83" t="str">
        <f>VLOOKUP(BX$3,Conditions!$B:$AI,$C8,FALSE)</f>
        <v>R300-B-1-S8</v>
      </c>
      <c r="BY8" s="83" t="str">
        <f>VLOOKUP(BY$3,Conditions!$B:$AI,$C8,FALSE)</f>
        <v>R300-B-1-S8</v>
      </c>
      <c r="BZ8" s="83" t="str">
        <f>VLOOKUP(BZ$3,Conditions!$B:$AI,$C8,FALSE)</f>
        <v>R300-B-1-S8</v>
      </c>
      <c r="CA8" s="83" t="str">
        <f>VLOOKUP(CA$3,Conditions!$B:$AI,$C8,FALSE)</f>
        <v>R300-B-1-Ret</v>
      </c>
      <c r="CB8" s="83" t="str">
        <f>VLOOKUP(CB$3,Conditions!$B:$AI,$C8,FALSE)</f>
        <v>R300-B-1-Ret</v>
      </c>
      <c r="CC8" s="83" t="str">
        <f>VLOOKUP(CC$3,Conditions!$B:$AI,$C8,FALSE)</f>
        <v>R300-B-1-Ret</v>
      </c>
      <c r="CD8" s="83" t="str">
        <f>VLOOKUP(CD$3,Conditions!$B:$AI,$C8,FALSE)</f>
        <v>R300-B-1-Ret</v>
      </c>
      <c r="CE8" s="83" t="str">
        <f>VLOOKUP(CE$3,Conditions!$B:$AI,$C8,FALSE)</f>
        <v>R300-B-1-Ret</v>
      </c>
      <c r="CF8" s="83" t="str">
        <f>VLOOKUP(CF$3,Conditions!$B:$AI,$C8,FALSE)</f>
        <v>Gly-C-1-S1</v>
      </c>
      <c r="CG8" s="83" t="str">
        <f>VLOOKUP(CG$3,Conditions!$B:$AI,$C8,FALSE)</f>
        <v>Gly-C-1-S1</v>
      </c>
      <c r="CH8" s="83" t="str">
        <f>VLOOKUP(CH$3,Conditions!$B:$AI,$C8,FALSE)</f>
        <v>Gly-C-1-S1</v>
      </c>
      <c r="CI8" s="83" t="str">
        <f>VLOOKUP(CI$3,Conditions!$B:$AI,$C8,FALSE)</f>
        <v>Gly-C-1-S1</v>
      </c>
      <c r="CJ8" s="83" t="str">
        <f>VLOOKUP(CJ$3,Conditions!$B:$AI,$C8,FALSE)</f>
        <v>Gly-C-1-S1</v>
      </c>
      <c r="CK8" s="83" t="str">
        <f>VLOOKUP(CK$3,Conditions!$B:$AI,$C8,FALSE)</f>
        <v>Gly-C-1-S2</v>
      </c>
      <c r="CL8" s="83" t="str">
        <f>VLOOKUP(CL$3,Conditions!$B:$AI,$C8,FALSE)</f>
        <v>Gly-C-1-S2</v>
      </c>
      <c r="CM8" s="83" t="str">
        <f>VLOOKUP(CM$3,Conditions!$B:$AI,$C8,FALSE)</f>
        <v>Gly-C-1-S2</v>
      </c>
      <c r="CN8" s="83" t="str">
        <f>VLOOKUP(CN$3,Conditions!$B:$AI,$C8,FALSE)</f>
        <v>Gly-C-1-S2</v>
      </c>
      <c r="CO8" s="83" t="str">
        <f>VLOOKUP(CO$3,Conditions!$B:$AI,$C8,FALSE)</f>
        <v>Gly-C-1-S2</v>
      </c>
      <c r="CP8" s="83" t="str">
        <f>VLOOKUP(CP$3,Conditions!$B:$AI,$C8,FALSE)</f>
        <v>Gly-C-1-S3</v>
      </c>
      <c r="CQ8" s="83" t="str">
        <f>VLOOKUP(CQ$3,Conditions!$B:$AI,$C8,FALSE)</f>
        <v>Gly-C-1-S3</v>
      </c>
      <c r="CR8" s="83" t="str">
        <f>VLOOKUP(CR$3,Conditions!$B:$AI,$C8,FALSE)</f>
        <v>Gly-C-1-S3</v>
      </c>
      <c r="CS8" s="83" t="str">
        <f>VLOOKUP(CS$3,Conditions!$B:$AI,$C8,FALSE)</f>
        <v>Gly-C-1-S3</v>
      </c>
      <c r="CT8" s="83" t="str">
        <f>VLOOKUP(CT$3,Conditions!$B:$AI,$C8,FALSE)</f>
        <v>Gly-C-1-S3</v>
      </c>
      <c r="CU8" s="83" t="str">
        <f>VLOOKUP(CU$3,Conditions!$B:$AI,$C8,FALSE)</f>
        <v>Gly-C-1-S4</v>
      </c>
      <c r="CV8" s="83" t="str">
        <f>VLOOKUP(CV$3,Conditions!$B:$AI,$C8,FALSE)</f>
        <v>Gly-C-1-S4</v>
      </c>
      <c r="CW8" s="83" t="str">
        <f>VLOOKUP(CW$3,Conditions!$B:$AI,$C8,FALSE)</f>
        <v>Gly-C-1-S4</v>
      </c>
      <c r="CX8" s="83" t="str">
        <f>VLOOKUP(CX$3,Conditions!$B:$AI,$C8,FALSE)</f>
        <v>Gly-C-1-S4</v>
      </c>
      <c r="CY8" s="83" t="str">
        <f>VLOOKUP(CY$3,Conditions!$B:$AI,$C8,FALSE)</f>
        <v>Gly-C-1-S4</v>
      </c>
      <c r="CZ8" s="83" t="str">
        <f>VLOOKUP(CZ$3,Conditions!$B:$AI,$C8,FALSE)</f>
        <v>Gly-C-1-S5</v>
      </c>
      <c r="DA8" s="83" t="str">
        <f>VLOOKUP(DA$3,Conditions!$B:$AI,$C8,FALSE)</f>
        <v>Gly-C-1-S5</v>
      </c>
      <c r="DB8" s="83" t="str">
        <f>VLOOKUP(DB$3,Conditions!$B:$AI,$C8,FALSE)</f>
        <v>Gly-C-1-S5</v>
      </c>
      <c r="DC8" s="83" t="str">
        <f>VLOOKUP(DC$3,Conditions!$B:$AI,$C8,FALSE)</f>
        <v>Gly-C-1-S5</v>
      </c>
      <c r="DD8" s="83" t="str">
        <f>VLOOKUP(DD$3,Conditions!$B:$AI,$C8,FALSE)</f>
        <v>Gly-C-1-S5</v>
      </c>
      <c r="DE8" s="83" t="str">
        <f>VLOOKUP(DE$3,Conditions!$B:$AI,$C8,FALSE)</f>
        <v>Gly-C-1-S6</v>
      </c>
      <c r="DF8" s="83" t="str">
        <f>VLOOKUP(DF$3,Conditions!$B:$AI,$C8,FALSE)</f>
        <v>Gly-C-1-S6</v>
      </c>
      <c r="DG8" s="83" t="str">
        <f>VLOOKUP(DG$3,Conditions!$B:$AI,$C8,FALSE)</f>
        <v>Gly-C-1-S6</v>
      </c>
      <c r="DH8" s="83" t="str">
        <f>VLOOKUP(DH$3,Conditions!$B:$AI,$C8,FALSE)</f>
        <v>Gly-C-1-S6</v>
      </c>
      <c r="DI8" s="83" t="str">
        <f>VLOOKUP(DI$3,Conditions!$B:$AI,$C8,FALSE)</f>
        <v>Gly-C-1-S6</v>
      </c>
      <c r="DJ8" s="83" t="str">
        <f>VLOOKUP(DJ$3,Conditions!$B:$AI,$C8,FALSE)</f>
        <v>Gly-C-1-S7</v>
      </c>
      <c r="DK8" s="83" t="str">
        <f>VLOOKUP(DK$3,Conditions!$B:$AI,$C8,FALSE)</f>
        <v>Gly-C-1-S7</v>
      </c>
      <c r="DL8" s="83" t="str">
        <f>VLOOKUP(DL$3,Conditions!$B:$AI,$C8,FALSE)</f>
        <v>Gly-C-1-S7</v>
      </c>
      <c r="DM8" s="83" t="str">
        <f>VLOOKUP(DM$3,Conditions!$B:$AI,$C8,FALSE)</f>
        <v>Gly-C-1-S7</v>
      </c>
      <c r="DN8" s="83" t="str">
        <f>VLOOKUP(DN$3,Conditions!$B:$AI,$C8,FALSE)</f>
        <v>Gly-C-1-S7</v>
      </c>
      <c r="DO8" s="83" t="str">
        <f>VLOOKUP(DO$3,Conditions!$B:$AI,$C8,FALSE)</f>
        <v>Gly-C-1-S8</v>
      </c>
      <c r="DP8" s="83" t="str">
        <f>VLOOKUP(DP$3,Conditions!$B:$AI,$C8,FALSE)</f>
        <v>Gly-C-1-S8</v>
      </c>
      <c r="DQ8" s="83" t="str">
        <f>VLOOKUP(DQ$3,Conditions!$B:$AI,$C8,FALSE)</f>
        <v>Gly-C-1-S8</v>
      </c>
      <c r="DR8" s="83" t="str">
        <f>VLOOKUP(DR$3,Conditions!$B:$AI,$C8,FALSE)</f>
        <v>Gly-C-1-S8</v>
      </c>
      <c r="DS8" s="83" t="str">
        <f>VLOOKUP(DS$3,Conditions!$B:$AI,$C8,FALSE)</f>
        <v>Gly-C-1-S8</v>
      </c>
      <c r="DT8" s="83" t="str">
        <f>VLOOKUP(DT$3,Conditions!$B:$AI,$C8,FALSE)</f>
        <v>Gly-C-1-Ret</v>
      </c>
      <c r="DU8" s="83" t="str">
        <f>VLOOKUP(DU$3,Conditions!$B:$AI,$C8,FALSE)</f>
        <v>Gly-C-1-Ret</v>
      </c>
      <c r="DV8" s="83" t="str">
        <f>VLOOKUP(DV$3,Conditions!$B:$AI,$C8,FALSE)</f>
        <v>Gly-C-1-Ret</v>
      </c>
      <c r="DW8" s="83" t="str">
        <f>VLOOKUP(DW$3,Conditions!$B:$AI,$C8,FALSE)</f>
        <v>Gly-C-1-Ret</v>
      </c>
      <c r="DX8" s="83" t="str">
        <f>VLOOKUP(DX$3,Conditions!$B:$AI,$C8,FALSE)</f>
        <v>Gly-C-1-Ret</v>
      </c>
      <c r="DY8" s="83" t="str">
        <f>VLOOKUP(DY$3,Conditions!$B:$AI,$C8,FALSE)</f>
        <v>Gly300-D-1-S1</v>
      </c>
      <c r="DZ8" s="83" t="str">
        <f>VLOOKUP(DZ$3,Conditions!$B:$AI,$C8,FALSE)</f>
        <v>Gly300-D-1-S1</v>
      </c>
      <c r="EA8" s="83" t="str">
        <f>VLOOKUP(EA$3,Conditions!$B:$AI,$C8,FALSE)</f>
        <v>Gly300-D-1-S1</v>
      </c>
      <c r="EB8" s="83" t="str">
        <f>VLOOKUP(EB$3,Conditions!$B:$AI,$C8,FALSE)</f>
        <v>Gly300-D-1-S1</v>
      </c>
      <c r="EC8" s="83" t="str">
        <f>VLOOKUP(EC$3,Conditions!$B:$AI,$C8,FALSE)</f>
        <v>Gly300-D-1-S1</v>
      </c>
      <c r="ED8" s="83" t="str">
        <f>VLOOKUP(ED$3,Conditions!$B:$AI,$C8,FALSE)</f>
        <v>Gly300-D-1-S2</v>
      </c>
      <c r="EE8" s="83" t="str">
        <f>VLOOKUP(EE$3,Conditions!$B:$AI,$C8,FALSE)</f>
        <v>Gly300-D-1-S2</v>
      </c>
      <c r="EF8" s="83" t="str">
        <f>VLOOKUP(EF$3,Conditions!$B:$AI,$C8,FALSE)</f>
        <v>Gly300-D-1-S2</v>
      </c>
      <c r="EG8" s="83" t="str">
        <f>VLOOKUP(EG$3,Conditions!$B:$AI,$C8,FALSE)</f>
        <v>Gly300-D-1-S2</v>
      </c>
      <c r="EH8" s="83" t="str">
        <f>VLOOKUP(EH$3,Conditions!$B:$AI,$C8,FALSE)</f>
        <v>Gly300-D-1-S2</v>
      </c>
      <c r="EI8" s="83" t="str">
        <f>VLOOKUP(EI$3,Conditions!$B:$AI,$C8,FALSE)</f>
        <v>Gly300-D-1-S3</v>
      </c>
      <c r="EJ8" s="83" t="str">
        <f>VLOOKUP(EJ$3,Conditions!$B:$AI,$C8,FALSE)</f>
        <v>Gly300-D-1-S3</v>
      </c>
      <c r="EK8" s="83" t="str">
        <f>VLOOKUP(EK$3,Conditions!$B:$AI,$C8,FALSE)</f>
        <v>Gly300-D-1-S3</v>
      </c>
      <c r="EL8" s="83" t="str">
        <f>VLOOKUP(EL$3,Conditions!$B:$AI,$C8,FALSE)</f>
        <v>Gly300-D-1-S3</v>
      </c>
      <c r="EM8" s="83" t="str">
        <f>VLOOKUP(EM$3,Conditions!$B:$AI,$C8,FALSE)</f>
        <v>Gly300-D-1-S3</v>
      </c>
      <c r="EN8" s="83" t="str">
        <f>VLOOKUP(EN$3,Conditions!$B:$AI,$C8,FALSE)</f>
        <v>Gly300-D-1-S4</v>
      </c>
      <c r="EO8" s="83" t="str">
        <f>VLOOKUP(EO$3,Conditions!$B:$AI,$C8,FALSE)</f>
        <v>Gly300-D-1-S4</v>
      </c>
      <c r="EP8" s="83" t="str">
        <f>VLOOKUP(EP$3,Conditions!$B:$AI,$C8,FALSE)</f>
        <v>Gly300-D-1-S4</v>
      </c>
      <c r="EQ8" s="83" t="str">
        <f>VLOOKUP(EQ$3,Conditions!$B:$AI,$C8,FALSE)</f>
        <v>Gly300-D-1-S4</v>
      </c>
      <c r="ER8" s="83" t="str">
        <f>VLOOKUP(ER$3,Conditions!$B:$AI,$C8,FALSE)</f>
        <v>Gly300-D-1-S4</v>
      </c>
      <c r="ES8" s="83" t="str">
        <f>VLOOKUP(ES$3,Conditions!$B:$AI,$C8,FALSE)</f>
        <v>Gly300-D-1-S5</v>
      </c>
      <c r="ET8" s="83" t="str">
        <f>VLOOKUP(ET$3,Conditions!$B:$AI,$C8,FALSE)</f>
        <v>Gly300-D-1-S5</v>
      </c>
      <c r="EU8" s="83" t="str">
        <f>VLOOKUP(EU$3,Conditions!$B:$AI,$C8,FALSE)</f>
        <v>Gly300-D-1-S5</v>
      </c>
      <c r="EV8" s="83" t="str">
        <f>VLOOKUP(EV$3,Conditions!$B:$AI,$C8,FALSE)</f>
        <v>Gly300-D-1-S5</v>
      </c>
      <c r="EW8" s="83" t="str">
        <f>VLOOKUP(EW$3,Conditions!$B:$AI,$C8,FALSE)</f>
        <v>Gly300-D-1-S5</v>
      </c>
      <c r="EX8" s="83" t="str">
        <f>VLOOKUP(EX$3,Conditions!$B:$AI,$C8,FALSE)</f>
        <v>Gly300-D-1-S6</v>
      </c>
      <c r="EY8" s="83" t="str">
        <f>VLOOKUP(EY$3,Conditions!$B:$AI,$C8,FALSE)</f>
        <v>Gly300-D-1-S6</v>
      </c>
      <c r="EZ8" s="83" t="str">
        <f>VLOOKUP(EZ$3,Conditions!$B:$AI,$C8,FALSE)</f>
        <v>Gly300-D-1-S6</v>
      </c>
      <c r="FA8" s="83" t="str">
        <f>VLOOKUP(FA$3,Conditions!$B:$AI,$C8,FALSE)</f>
        <v>Gly300-D-1-S6</v>
      </c>
      <c r="FB8" s="83" t="str">
        <f>VLOOKUP(FB$3,Conditions!$B:$AI,$C8,FALSE)</f>
        <v>Gly300-D-1-S6</v>
      </c>
      <c r="FC8" s="83" t="str">
        <f>VLOOKUP(FC$3,Conditions!$B:$AI,$C8,FALSE)</f>
        <v>Gly300-D-1-S7</v>
      </c>
      <c r="FD8" s="83" t="str">
        <f>VLOOKUP(FD$3,Conditions!$B:$AI,$C8,FALSE)</f>
        <v>Gly300-D-1-S7</v>
      </c>
      <c r="FE8" s="83" t="str">
        <f>VLOOKUP(FE$3,Conditions!$B:$AI,$C8,FALSE)</f>
        <v>Gly300-D-1-S7</v>
      </c>
      <c r="FF8" s="83" t="str">
        <f>VLOOKUP(FF$3,Conditions!$B:$AI,$C8,FALSE)</f>
        <v>Gly300-D-1-S7</v>
      </c>
      <c r="FG8" s="83" t="str">
        <f>VLOOKUP(FG$3,Conditions!$B:$AI,$C8,FALSE)</f>
        <v>Gly300-D-1-S7</v>
      </c>
      <c r="FH8" s="83" t="str">
        <f>VLOOKUP(FH$3,Conditions!$B:$AI,$C8,FALSE)</f>
        <v>Gly300-D-1-S8</v>
      </c>
      <c r="FI8" s="83" t="str">
        <f>VLOOKUP(FI$3,Conditions!$B:$AI,$C8,FALSE)</f>
        <v>Gly300-D-1-S8</v>
      </c>
      <c r="FJ8" s="83" t="str">
        <f>VLOOKUP(FJ$3,Conditions!$B:$AI,$C8,FALSE)</f>
        <v>Gly300-D-1-S8</v>
      </c>
      <c r="FK8" s="83" t="str">
        <f>VLOOKUP(FK$3,Conditions!$B:$AI,$C8,FALSE)</f>
        <v>Gly300-D-1-S8</v>
      </c>
      <c r="FL8" s="83" t="str">
        <f>VLOOKUP(FL$3,Conditions!$B:$AI,$C8,FALSE)</f>
        <v>Gly300-D-1-S8</v>
      </c>
      <c r="FM8" s="83" t="str">
        <f>VLOOKUP(FM$3,Conditions!$B:$AI,$C8,FALSE)</f>
        <v>Gly300-D-1-Ret</v>
      </c>
      <c r="FN8" s="83" t="str">
        <f>VLOOKUP(FN$3,Conditions!$B:$AI,$C8,FALSE)</f>
        <v>Gly300-D-1-Ret</v>
      </c>
      <c r="FO8" s="83" t="str">
        <f>VLOOKUP(FO$3,Conditions!$B:$AI,$C8,FALSE)</f>
        <v>Gly300-D-1-Ret</v>
      </c>
      <c r="FP8" s="83" t="str">
        <f>VLOOKUP(FP$3,Conditions!$B:$AI,$C8,FALSE)</f>
        <v>Gly300-D-1-Ret</v>
      </c>
      <c r="FQ8" s="83" t="str">
        <f>VLOOKUP(FQ$3,Conditions!$B:$AI,$C8,FALSE)</f>
        <v>Gly300-D-1-Ret</v>
      </c>
      <c r="FR8" s="83" t="str">
        <f>VLOOKUP(FR$3,Conditions!$B:$AI,$C8,FALSE)</f>
        <v>Gly300-D-2-S1</v>
      </c>
      <c r="FS8" s="83" t="str">
        <f>VLOOKUP(FS$3,Conditions!$B:$AI,$C8,FALSE)</f>
        <v>Gly300-D-2-S1</v>
      </c>
      <c r="FT8" s="83" t="str">
        <f>VLOOKUP(FT$3,Conditions!$B:$AI,$C8,FALSE)</f>
        <v>Gly300-D-2-S1</v>
      </c>
      <c r="FU8" s="83" t="str">
        <f>VLOOKUP(FU$3,Conditions!$B:$AI,$C8,FALSE)</f>
        <v>Gly300-D-2-S1</v>
      </c>
      <c r="FV8" s="83" t="str">
        <f>VLOOKUP(FV$3,Conditions!$B:$AI,$C8,FALSE)</f>
        <v>Gly300-D-2-S1</v>
      </c>
      <c r="FW8" s="83" t="str">
        <f>VLOOKUP(FW$3,Conditions!$B:$AI,$C8,FALSE)</f>
        <v>Gly300-D-2-S2</v>
      </c>
      <c r="FX8" s="83" t="str">
        <f>VLOOKUP(FX$3,Conditions!$B:$AI,$C8,FALSE)</f>
        <v>Gly300-D-2-S2</v>
      </c>
      <c r="FY8" s="83" t="str">
        <f>VLOOKUP(FY$3,Conditions!$B:$AI,$C8,FALSE)</f>
        <v>Gly300-D-2-S2</v>
      </c>
      <c r="FZ8" s="83" t="str">
        <f>VLOOKUP(FZ$3,Conditions!$B:$AI,$C8,FALSE)</f>
        <v>Gly300-D-2-S2</v>
      </c>
      <c r="GA8" s="83" t="str">
        <f>VLOOKUP(GA$3,Conditions!$B:$AI,$C8,FALSE)</f>
        <v>Gly300-D-2-S2</v>
      </c>
      <c r="GB8" s="83" t="str">
        <f>VLOOKUP(GB$3,Conditions!$B:$AI,$C8,FALSE)</f>
        <v>Gly300-D-2-S3</v>
      </c>
      <c r="GC8" s="83" t="str">
        <f>VLOOKUP(GC$3,Conditions!$B:$AI,$C8,FALSE)</f>
        <v>Gly300-D-2-S3</v>
      </c>
      <c r="GD8" s="83" t="str">
        <f>VLOOKUP(GD$3,Conditions!$B:$AI,$C8,FALSE)</f>
        <v>Gly300-D-2-S3</v>
      </c>
      <c r="GE8" s="83" t="str">
        <f>VLOOKUP(GE$3,Conditions!$B:$AI,$C8,FALSE)</f>
        <v>Gly300-D-2-S3</v>
      </c>
      <c r="GF8" s="83" t="str">
        <f>VLOOKUP(GF$3,Conditions!$B:$AI,$C8,FALSE)</f>
        <v>Gly300-D-2-S3</v>
      </c>
      <c r="GG8" s="83" t="str">
        <f>VLOOKUP(GG$3,Conditions!$B:$AI,$C8,FALSE)</f>
        <v>Gly300-D-2-S4</v>
      </c>
      <c r="GH8" s="83" t="str">
        <f>VLOOKUP(GH$3,Conditions!$B:$AI,$C8,FALSE)</f>
        <v>Gly300-D-2-S4</v>
      </c>
      <c r="GI8" s="83" t="str">
        <f>VLOOKUP(GI$3,Conditions!$B:$AI,$C8,FALSE)</f>
        <v>Gly300-D-2-S4</v>
      </c>
      <c r="GJ8" s="83" t="str">
        <f>VLOOKUP(GJ$3,Conditions!$B:$AI,$C8,FALSE)</f>
        <v>Gly300-D-2-S4</v>
      </c>
      <c r="GK8" s="83" t="str">
        <f>VLOOKUP(GK$3,Conditions!$B:$AI,$C8,FALSE)</f>
        <v>Gly300-D-2-S4</v>
      </c>
      <c r="GL8" s="83" t="str">
        <f>VLOOKUP(GL$3,Conditions!$B:$AI,$C8,FALSE)</f>
        <v>Gly300-D-2-S5</v>
      </c>
      <c r="GM8" s="83" t="str">
        <f>VLOOKUP(GM$3,Conditions!$B:$AI,$C8,FALSE)</f>
        <v>Gly300-D-2-S5</v>
      </c>
      <c r="GN8" s="83" t="str">
        <f>VLOOKUP(GN$3,Conditions!$B:$AI,$C8,FALSE)</f>
        <v>Gly300-D-2-S5</v>
      </c>
      <c r="GO8" s="83" t="str">
        <f>VLOOKUP(GO$3,Conditions!$B:$AI,$C8,FALSE)</f>
        <v>Gly300-D-2-S5</v>
      </c>
      <c r="GP8" s="83" t="str">
        <f>VLOOKUP(GP$3,Conditions!$B:$AI,$C8,FALSE)</f>
        <v>Gly300-D-2-S5</v>
      </c>
      <c r="GQ8" s="83" t="str">
        <f>VLOOKUP(GQ$3,Conditions!$B:$AI,$C8,FALSE)</f>
        <v>Gly300-D-2-S6</v>
      </c>
      <c r="GR8" s="83" t="str">
        <f>VLOOKUP(GR$3,Conditions!$B:$AI,$C8,FALSE)</f>
        <v>Gly300-D-2-S6</v>
      </c>
      <c r="GS8" s="83" t="str">
        <f>VLOOKUP(GS$3,Conditions!$B:$AI,$C8,FALSE)</f>
        <v>Gly300-D-2-S6</v>
      </c>
      <c r="GT8" s="83" t="str">
        <f>VLOOKUP(GT$3,Conditions!$B:$AI,$C8,FALSE)</f>
        <v>Gly300-D-2-S6</v>
      </c>
      <c r="GU8" s="83" t="str">
        <f>VLOOKUP(GU$3,Conditions!$B:$AI,$C8,FALSE)</f>
        <v>Gly300-D-2-S6</v>
      </c>
      <c r="GV8" s="83" t="str">
        <f>VLOOKUP(GV$3,Conditions!$B:$AI,$C8,FALSE)</f>
        <v>Gly300-D-2-S7</v>
      </c>
      <c r="GW8" s="83" t="str">
        <f>VLOOKUP(GW$3,Conditions!$B:$AI,$C8,FALSE)</f>
        <v>Gly300-D-2-S7</v>
      </c>
      <c r="GX8" s="83" t="str">
        <f>VLOOKUP(GX$3,Conditions!$B:$AI,$C8,FALSE)</f>
        <v>Gly300-D-2-S7</v>
      </c>
      <c r="GY8" s="83" t="str">
        <f>VLOOKUP(GY$3,Conditions!$B:$AI,$C8,FALSE)</f>
        <v>Gly300-D-2-S7</v>
      </c>
      <c r="GZ8" s="83" t="str">
        <f>VLOOKUP(GZ$3,Conditions!$B:$AI,$C8,FALSE)</f>
        <v>Gly300-D-2-S7</v>
      </c>
      <c r="HA8" s="83" t="str">
        <f>VLOOKUP(HA$3,Conditions!$B:$AI,$C8,FALSE)</f>
        <v>Gly300-D-2-S8</v>
      </c>
      <c r="HB8" s="83" t="str">
        <f>VLOOKUP(HB$3,Conditions!$B:$AI,$C8,FALSE)</f>
        <v>Gly300-D-2-S8</v>
      </c>
      <c r="HC8" s="83" t="str">
        <f>VLOOKUP(HC$3,Conditions!$B:$AI,$C8,FALSE)</f>
        <v>Gly300-D-2-S8</v>
      </c>
      <c r="HD8" s="83" t="str">
        <f>VLOOKUP(HD$3,Conditions!$B:$AI,$C8,FALSE)</f>
        <v>Gly300-D-2-S8</v>
      </c>
      <c r="HE8" s="83" t="str">
        <f>VLOOKUP(HE$3,Conditions!$B:$AI,$C8,FALSE)</f>
        <v>Gly300-D-2-S8</v>
      </c>
      <c r="HF8" s="83" t="str">
        <f>VLOOKUP(HF$3,Conditions!$B:$AI,$C8,FALSE)</f>
        <v>Gly300-D-2-S9</v>
      </c>
      <c r="HG8" s="83" t="str">
        <f>VLOOKUP(HG$3,Conditions!$B:$AI,$C8,FALSE)</f>
        <v>Gly300-D-2-S9</v>
      </c>
      <c r="HH8" s="83" t="str">
        <f>VLOOKUP(HH$3,Conditions!$B:$AI,$C8,FALSE)</f>
        <v>Gly300-D-2-S9</v>
      </c>
      <c r="HI8" s="83" t="str">
        <f>VLOOKUP(HI$3,Conditions!$B:$AI,$C8,FALSE)</f>
        <v>Gly300-D-2-S9</v>
      </c>
      <c r="HJ8" s="83" t="str">
        <f>VLOOKUP(HJ$3,Conditions!$B:$AI,$C8,FALSE)</f>
        <v>Gly300-D-2-S9</v>
      </c>
      <c r="HK8" s="83" t="str">
        <f>VLOOKUP(HK$3,Conditions!$B:$AI,$C8,FALSE)</f>
        <v>Gly300-D-2-S10</v>
      </c>
      <c r="HL8" s="83" t="str">
        <f>VLOOKUP(HL$3,Conditions!$B:$AI,$C8,FALSE)</f>
        <v>Gly300-D-2-S10</v>
      </c>
      <c r="HM8" s="83" t="str">
        <f>VLOOKUP(HM$3,Conditions!$B:$AI,$C8,FALSE)</f>
        <v>Gly300-D-2-S10</v>
      </c>
      <c r="HN8" s="83" t="str">
        <f>VLOOKUP(HN$3,Conditions!$B:$AI,$C8,FALSE)</f>
        <v>Gly300-D-2-S10</v>
      </c>
      <c r="HO8" s="83" t="str">
        <f>VLOOKUP(HO$3,Conditions!$B:$AI,$C8,FALSE)</f>
        <v>Gly300-D-2-S10</v>
      </c>
      <c r="HP8" s="83" t="str">
        <f>VLOOKUP(HP$3,Conditions!$B:$AI,$C8,FALSE)</f>
        <v>Gly300-D-2-S11</v>
      </c>
      <c r="HQ8" s="83" t="str">
        <f>VLOOKUP(HQ$3,Conditions!$B:$AI,$C8,FALSE)</f>
        <v>Gly300-D-2-S11</v>
      </c>
      <c r="HR8" s="83" t="str">
        <f>VLOOKUP(HR$3,Conditions!$B:$AI,$C8,FALSE)</f>
        <v>Gly300-D-2-S11</v>
      </c>
      <c r="HS8" s="83" t="str">
        <f>VLOOKUP(HS$3,Conditions!$B:$AI,$C8,FALSE)</f>
        <v>Gly300-D-2-S11</v>
      </c>
      <c r="HT8" s="83" t="str">
        <f>VLOOKUP(HT$3,Conditions!$B:$AI,$C8,FALSE)</f>
        <v>Gly300-D-2-S11</v>
      </c>
      <c r="HU8" s="83" t="str">
        <f>VLOOKUP(HU$3,Conditions!$B:$AI,$C8,FALSE)</f>
        <v>Gly300-D-2-S12</v>
      </c>
      <c r="HV8" s="83" t="str">
        <f>VLOOKUP(HV$3,Conditions!$B:$AI,$C8,FALSE)</f>
        <v>Gly300-D-2-S12</v>
      </c>
      <c r="HW8" s="83" t="str">
        <f>VLOOKUP(HW$3,Conditions!$B:$AI,$C8,FALSE)</f>
        <v>Gly300-D-2-S12</v>
      </c>
      <c r="HX8" s="83" t="str">
        <f>VLOOKUP(HX$3,Conditions!$B:$AI,$C8,FALSE)</f>
        <v>Gly300-D-2-S12</v>
      </c>
      <c r="HY8" s="83" t="str">
        <f>VLOOKUP(HY$3,Conditions!$B:$AI,$C8,FALSE)</f>
        <v>Gly300-D-2-S12</v>
      </c>
      <c r="HZ8" s="83" t="str">
        <f>VLOOKUP(HZ$3,Conditions!$B:$AI,$C8,FALSE)</f>
        <v>Gly300-D-2-S13</v>
      </c>
      <c r="IA8" s="83" t="str">
        <f>VLOOKUP(IA$3,Conditions!$B:$AI,$C8,FALSE)</f>
        <v>Gly300-D-2-S13</v>
      </c>
      <c r="IB8" s="83" t="str">
        <f>VLOOKUP(IB$3,Conditions!$B:$AI,$C8,FALSE)</f>
        <v>Gly300-D-2-S13</v>
      </c>
      <c r="IC8" s="83" t="str">
        <f>VLOOKUP(IC$3,Conditions!$B:$AI,$C8,FALSE)</f>
        <v>Gly300-D-2-S13</v>
      </c>
      <c r="ID8" s="83" t="str">
        <f>VLOOKUP(ID$3,Conditions!$B:$AI,$C8,FALSE)</f>
        <v>Gly300-D-2-S13</v>
      </c>
      <c r="IE8" s="83" t="str">
        <f>VLOOKUP(IE$3,Conditions!$B:$AI,$C8,FALSE)</f>
        <v>Gly300-D-2-S14</v>
      </c>
      <c r="IF8" s="83" t="str">
        <f>VLOOKUP(IF$3,Conditions!$B:$AI,$C8,FALSE)</f>
        <v>Gly300-D-2-S14</v>
      </c>
      <c r="IG8" s="83" t="str">
        <f>VLOOKUP(IG$3,Conditions!$B:$AI,$C8,FALSE)</f>
        <v>Gly300-D-2-S14</v>
      </c>
      <c r="IH8" s="83" t="str">
        <f>VLOOKUP(IH$3,Conditions!$B:$AI,$C8,FALSE)</f>
        <v>Gly300-D-2-S14</v>
      </c>
      <c r="II8" s="83" t="str">
        <f>VLOOKUP(II$3,Conditions!$B:$AI,$C8,FALSE)</f>
        <v>Gly300-D-2-S14</v>
      </c>
      <c r="IJ8" s="83" t="str">
        <f>VLOOKUP(IJ$3,Conditions!$B:$AI,$C8,FALSE)</f>
        <v>Gly300-D-2-S15</v>
      </c>
      <c r="IK8" s="83" t="str">
        <f>VLOOKUP(IK$3,Conditions!$B:$AI,$C8,FALSE)</f>
        <v>Gly300-D-2-S15</v>
      </c>
      <c r="IL8" s="83" t="str">
        <f>VLOOKUP(IL$3,Conditions!$B:$AI,$C8,FALSE)</f>
        <v>Gly300-D-2-S15</v>
      </c>
      <c r="IM8" s="83" t="str">
        <f>VLOOKUP(IM$3,Conditions!$B:$AI,$C8,FALSE)</f>
        <v>Gly300-D-2-S15</v>
      </c>
      <c r="IN8" s="83" t="str">
        <f>VLOOKUP(IN$3,Conditions!$B:$AI,$C8,FALSE)</f>
        <v>Gly300-D-2-S15</v>
      </c>
      <c r="IO8" s="83" t="str">
        <f>VLOOKUP(IO$3,Conditions!$B:$AI,$C8,FALSE)</f>
        <v>Gly300-D-2-S16</v>
      </c>
      <c r="IP8" s="83" t="str">
        <f>VLOOKUP(IP$3,Conditions!$B:$AI,$C8,FALSE)</f>
        <v>Gly300-D-2-S16</v>
      </c>
      <c r="IQ8" s="83" t="str">
        <f>VLOOKUP(IQ$3,Conditions!$B:$AI,$C8,FALSE)</f>
        <v>Gly300-D-2-S16</v>
      </c>
      <c r="IR8" s="83" t="str">
        <f>VLOOKUP(IR$3,Conditions!$B:$AI,$C8,FALSE)</f>
        <v>Gly300-D-2-S16</v>
      </c>
      <c r="IS8" s="83" t="str">
        <f>VLOOKUP(IS$3,Conditions!$B:$AI,$C8,FALSE)</f>
        <v>Gly300-D-2-S16</v>
      </c>
      <c r="IT8" s="83" t="str">
        <f>VLOOKUP(IT$3,Conditions!$B:$AI,$C8,FALSE)</f>
        <v>Gly300-D-2-Ret</v>
      </c>
      <c r="IU8" s="83" t="str">
        <f>VLOOKUP(IU$3,Conditions!$B:$AI,$C8,FALSE)</f>
        <v>Gly300-D-2-Ret</v>
      </c>
      <c r="IV8" s="83" t="str">
        <f>VLOOKUP(IV$3,Conditions!$B:$AI,$C8,FALSE)</f>
        <v>Gly300-D-2-Ret</v>
      </c>
      <c r="IW8" s="83" t="str">
        <f>VLOOKUP(IW$3,Conditions!$B:$AI,$C8,FALSE)</f>
        <v>Gly300-D-2-Ret</v>
      </c>
      <c r="IX8" s="83" t="str">
        <f>VLOOKUP(IX$3,Conditions!$B:$AI,$C8,FALSE)</f>
        <v>Gly300-D-2-Ret</v>
      </c>
      <c r="IY8" s="83"/>
      <c r="IZ8" s="83"/>
      <c r="JA8" s="83"/>
      <c r="JB8" s="83"/>
      <c r="JC8" s="83"/>
      <c r="JE8" s="56" t="str">
        <f t="shared" si="48"/>
        <v>Run Name</v>
      </c>
      <c r="JF8" s="83" t="str">
        <f>VLOOKUP(JF$6,Conditions!$B:$AI,$C8,FALSE)</f>
        <v>R300-A-1-S1</v>
      </c>
      <c r="JG8" s="83" t="str">
        <f>VLOOKUP(JG$6,Conditions!$B:$AI,$C8,FALSE)</f>
        <v>R300-A-1-S2</v>
      </c>
      <c r="JH8" s="83" t="str">
        <f>VLOOKUP(JH$6,Conditions!$B:$AI,$C8,FALSE)</f>
        <v>R300-A-1-S3</v>
      </c>
      <c r="JI8" s="83" t="str">
        <f>VLOOKUP(JI$6,Conditions!$B:$AI,$C8,FALSE)</f>
        <v>R300-A-1-S4</v>
      </c>
      <c r="JJ8" s="83" t="str">
        <f>VLOOKUP(JJ$6,Conditions!$B:$AI,$C8,FALSE)</f>
        <v>R300-A-1-S5</v>
      </c>
      <c r="JK8" s="83" t="str">
        <f>VLOOKUP(JK$6,Conditions!$B:$AI,$C8,FALSE)</f>
        <v>R300-A-1-S6</v>
      </c>
      <c r="JL8" s="83" t="str">
        <f>VLOOKUP(JL$6,Conditions!$B:$AI,$C8,FALSE)</f>
        <v>R300-A-1-S7</v>
      </c>
      <c r="JM8" s="83" t="str">
        <f>VLOOKUP(JM$6,Conditions!$B:$AI,$C8,FALSE)</f>
        <v>R300-A-1-S8</v>
      </c>
      <c r="JN8" s="83" t="str">
        <f>VLOOKUP(JN$6,Conditions!$B:$AI,$C8,FALSE)</f>
        <v>R300-B-1-S1</v>
      </c>
      <c r="JO8" s="83" t="str">
        <f>VLOOKUP(JO$6,Conditions!$B:$AI,$C8,FALSE)</f>
        <v>R300-B-1-S2</v>
      </c>
      <c r="JP8" s="83" t="str">
        <f>VLOOKUP(JP$6,Conditions!$B:$AI,$C8,FALSE)</f>
        <v>R300-B-1-S3</v>
      </c>
      <c r="JQ8" s="83" t="str">
        <f>VLOOKUP(JQ$6,Conditions!$B:$AI,$C8,FALSE)</f>
        <v>R300-B-1-S4</v>
      </c>
      <c r="JR8" s="83" t="str">
        <f>VLOOKUP(JR$6,Conditions!$B:$AI,$C8,FALSE)</f>
        <v>R300-B-1-S5</v>
      </c>
      <c r="JS8" s="83" t="str">
        <f>VLOOKUP(JS$6,Conditions!$B:$AI,$C8,FALSE)</f>
        <v>R300-B-1-S7</v>
      </c>
      <c r="JT8" s="83" t="str">
        <f>VLOOKUP(JT$6,Conditions!$B:$AI,$C8,FALSE)</f>
        <v>R300-B-1-S8</v>
      </c>
      <c r="JU8" s="83" t="str">
        <f>VLOOKUP(JU$6,Conditions!$B:$AI,$C8,FALSE)</f>
        <v>R300-B-1-Ret</v>
      </c>
      <c r="JV8" s="83" t="str">
        <f>VLOOKUP(JV$6,Conditions!$B:$AI,$C8,FALSE)</f>
        <v>Gly-C-1-S1</v>
      </c>
      <c r="JW8" s="83" t="str">
        <f>VLOOKUP(JW$6,Conditions!$B:$AI,$C8,FALSE)</f>
        <v>Gly-C-1-S2</v>
      </c>
      <c r="JX8" s="83" t="str">
        <f>VLOOKUP(JX$6,Conditions!$B:$AI,$C8,FALSE)</f>
        <v>Gly-C-1-S3</v>
      </c>
      <c r="JY8" s="83" t="str">
        <f>VLOOKUP(JY$6,Conditions!$B:$AI,$C8,FALSE)</f>
        <v>Gly-C-1-S4</v>
      </c>
      <c r="JZ8" s="83" t="str">
        <f>VLOOKUP(JZ$6,Conditions!$B:$AI,$C8,FALSE)</f>
        <v>Gly-C-1-S6</v>
      </c>
      <c r="KA8" s="83" t="str">
        <f>VLOOKUP(KA$6,Conditions!$B:$AI,$C8,FALSE)</f>
        <v>Gly-C-1-S7</v>
      </c>
      <c r="KB8" s="83" t="str">
        <f>VLOOKUP(KB$6,Conditions!$B:$AI,$C8,FALSE)</f>
        <v>Gly-C-1-S8</v>
      </c>
      <c r="KC8" s="83" t="str">
        <f>VLOOKUP(KC$6,Conditions!$B:$AI,$C8,FALSE)</f>
        <v>Gly-C-1-Ret</v>
      </c>
      <c r="KD8" s="83" t="str">
        <f>VLOOKUP(KD$6,Conditions!$B:$AI,$C8,FALSE)</f>
        <v>Gly300-D-1-S1</v>
      </c>
      <c r="KE8" s="83" t="str">
        <f>VLOOKUP(KE$6,Conditions!$B:$AI,$C8,FALSE)</f>
        <v>Gly300-D-1-S2</v>
      </c>
      <c r="KF8" s="83" t="str">
        <f>VLOOKUP(KF$6,Conditions!$B:$AI,$C8,FALSE)</f>
        <v>Gly300-D-1-S3</v>
      </c>
      <c r="KG8" s="83" t="str">
        <f>VLOOKUP(KG$6,Conditions!$B:$AI,$C8,FALSE)</f>
        <v>Gly300-D-1-S4</v>
      </c>
      <c r="KH8" s="83" t="str">
        <f>VLOOKUP(KH$6,Conditions!$B:$AI,$C8,FALSE)</f>
        <v>Gly300-D-1-S5</v>
      </c>
      <c r="KI8" s="83" t="str">
        <f>VLOOKUP(KI$6,Conditions!$B:$AI,$C8,FALSE)</f>
        <v>Gly300-D-1-S6</v>
      </c>
      <c r="KJ8" s="83" t="str">
        <f>VLOOKUP(KJ$6,Conditions!$B:$AI,$C8,FALSE)</f>
        <v>Gly300-D-1-S7</v>
      </c>
      <c r="KK8" s="83" t="str">
        <f>VLOOKUP(KK$6,Conditions!$B:$AI,$C8,FALSE)</f>
        <v>Gly300-D-1-S8</v>
      </c>
      <c r="KL8" s="83" t="str">
        <f>VLOOKUP(KL$6,Conditions!$B:$AI,$C8,FALSE)</f>
        <v>Gly300-D-1-Ret</v>
      </c>
      <c r="KM8" s="83" t="str">
        <f>VLOOKUP(KM$6,Conditions!$B:$AI,$C8,FALSE)</f>
        <v>Gly300-D-2-S1</v>
      </c>
      <c r="KN8" s="83" t="str">
        <f>VLOOKUP(KN$6,Conditions!$B:$AI,$C8,FALSE)</f>
        <v>Gly300-D-2-S2</v>
      </c>
      <c r="KO8" s="83" t="str">
        <f>VLOOKUP(KO$6,Conditions!$B:$AI,$C8,FALSE)</f>
        <v>Gly300-D-2-S3</v>
      </c>
      <c r="KP8" s="83" t="str">
        <f>VLOOKUP(KP$6,Conditions!$B:$AI,$C8,FALSE)</f>
        <v>Gly300-D-2-S4</v>
      </c>
      <c r="KQ8" s="83" t="str">
        <f>VLOOKUP(KQ$6,Conditions!$B:$AI,$C8,FALSE)</f>
        <v>Gly300-D-2-S8</v>
      </c>
      <c r="KR8" s="83" t="str">
        <f>VLOOKUP(KR$6,Conditions!$B:$AI,$C8,FALSE)</f>
        <v>Gly300-D-2-S6</v>
      </c>
      <c r="KS8" s="83" t="str">
        <f>VLOOKUP(KS$6,Conditions!$B:$AI,$C8,FALSE)</f>
        <v>Gly300-D-2-S7</v>
      </c>
      <c r="KT8" s="83" t="str">
        <f>VLOOKUP(KT$6,Conditions!$B:$AI,$C8,FALSE)</f>
        <v>Gly300-D-2-S8</v>
      </c>
      <c r="KU8" s="83" t="str">
        <f>VLOOKUP(KU$6,Conditions!$B:$AI,$C8,FALSE)</f>
        <v>Gly300-D-2-S9</v>
      </c>
      <c r="KV8" s="83" t="str">
        <f>VLOOKUP(KV$6,Conditions!$B:$AI,$C8,FALSE)</f>
        <v>Gly300-D-2-S10</v>
      </c>
      <c r="KW8" s="83" t="str">
        <f>VLOOKUP(KW$6,Conditions!$B:$AI,$C8,FALSE)</f>
        <v>Gly300-D-2-S11</v>
      </c>
      <c r="KX8" s="83" t="str">
        <f>VLOOKUP(KX$6,Conditions!$B:$AI,$C8,FALSE)</f>
        <v>Gly300-D-2-S12</v>
      </c>
      <c r="KY8" s="83" t="str">
        <f>VLOOKUP(KY$6,Conditions!$B:$AI,$C8,FALSE)</f>
        <v>Gly300-D-2-S13</v>
      </c>
      <c r="KZ8" s="83" t="str">
        <f>VLOOKUP(KZ$6,Conditions!$B:$AI,$C8,FALSE)</f>
        <v>Gly300-D-2-S14</v>
      </c>
      <c r="LA8" s="83" t="str">
        <f>VLOOKUP(LA$6,Conditions!$B:$AI,$C8,FALSE)</f>
        <v>Gly300-D-2-S15</v>
      </c>
      <c r="LB8" s="83" t="str">
        <f>VLOOKUP(LB$6,Conditions!$B:$AI,$C8,FALSE)</f>
        <v>Gly300-D-2-S16</v>
      </c>
      <c r="LC8" s="83" t="str">
        <f>VLOOKUP(LC$6,Conditions!$B:$AI,$C8,FALSE)</f>
        <v>Gly300-D-2-Ret</v>
      </c>
      <c r="LD8" s="83"/>
      <c r="LE8" s="83"/>
      <c r="LF8" s="83"/>
      <c r="LG8" s="83"/>
    </row>
    <row r="9" spans="1:319" s="56" customFormat="1" ht="15.75" x14ac:dyDescent="0.25">
      <c r="B9" s="117" t="s">
        <v>42</v>
      </c>
      <c r="C9" s="61">
        <v>4</v>
      </c>
      <c r="D9" s="83">
        <f>VLOOKUP(D$3,Conditions!$B:$AI,$C9,FALSE)</f>
        <v>0</v>
      </c>
      <c r="E9" s="83">
        <f>VLOOKUP(E$3,Conditions!$B:$AI,$C9,FALSE)</f>
        <v>0</v>
      </c>
      <c r="F9" s="83">
        <f>VLOOKUP(F$3,Conditions!$B:$AI,$C9,FALSE)</f>
        <v>0</v>
      </c>
      <c r="G9" s="83">
        <f>VLOOKUP(G$3,Conditions!$B:$AI,$C9,FALSE)</f>
        <v>0</v>
      </c>
      <c r="H9" s="83">
        <f>VLOOKUP(H$3,Conditions!$B:$AI,$C9,FALSE)</f>
        <v>0</v>
      </c>
      <c r="I9" s="83">
        <f>VLOOKUP(I$3,Conditions!$B:$AI,$C9,FALSE)</f>
        <v>2</v>
      </c>
      <c r="J9" s="83">
        <f>VLOOKUP(J$3,Conditions!$B:$AI,$C9,FALSE)</f>
        <v>2</v>
      </c>
      <c r="K9" s="83">
        <f>VLOOKUP(K$3,Conditions!$B:$AI,$C9,FALSE)</f>
        <v>2</v>
      </c>
      <c r="L9" s="83">
        <f>VLOOKUP(L$3,Conditions!$B:$AI,$C9,FALSE)</f>
        <v>2</v>
      </c>
      <c r="M9" s="83">
        <f>VLOOKUP(M$3,Conditions!$B:$AI,$C9,FALSE)</f>
        <v>2</v>
      </c>
      <c r="N9" s="83">
        <f>VLOOKUP(N$3,Conditions!$B:$AI,$C9,FALSE)</f>
        <v>4</v>
      </c>
      <c r="O9" s="83">
        <f>VLOOKUP(O$3,Conditions!$B:$AI,$C9,FALSE)</f>
        <v>4</v>
      </c>
      <c r="P9" s="83">
        <f>VLOOKUP(P$3,Conditions!$B:$AI,$C9,FALSE)</f>
        <v>4</v>
      </c>
      <c r="Q9" s="83">
        <f>VLOOKUP(Q$3,Conditions!$B:$AI,$C9,FALSE)</f>
        <v>4</v>
      </c>
      <c r="R9" s="83">
        <f>VLOOKUP(R$3,Conditions!$B:$AI,$C9,FALSE)</f>
        <v>4</v>
      </c>
      <c r="S9" s="83">
        <f>VLOOKUP(S$3,Conditions!$B:$AI,$C9,FALSE)</f>
        <v>8</v>
      </c>
      <c r="T9" s="83">
        <f>VLOOKUP(T$3,Conditions!$B:$AI,$C9,FALSE)</f>
        <v>8</v>
      </c>
      <c r="U9" s="83">
        <f>VLOOKUP(U$3,Conditions!$B:$AI,$C9,FALSE)</f>
        <v>8</v>
      </c>
      <c r="V9" s="83">
        <f>VLOOKUP(V$3,Conditions!$B:$AI,$C9,FALSE)</f>
        <v>8</v>
      </c>
      <c r="W9" s="83">
        <f>VLOOKUP(W$3,Conditions!$B:$AI,$C9,FALSE)</f>
        <v>8</v>
      </c>
      <c r="X9" s="83">
        <f>VLOOKUP(X$3,Conditions!$B:$AI,$C9,FALSE)</f>
        <v>18</v>
      </c>
      <c r="Y9" s="83">
        <f>VLOOKUP(Y$3,Conditions!$B:$AI,$C9,FALSE)</f>
        <v>18</v>
      </c>
      <c r="Z9" s="83">
        <f>VLOOKUP(Z$3,Conditions!$B:$AI,$C9,FALSE)</f>
        <v>18</v>
      </c>
      <c r="AA9" s="83">
        <f>VLOOKUP(AA$3,Conditions!$B:$AI,$C9,FALSE)</f>
        <v>18</v>
      </c>
      <c r="AB9" s="83">
        <f>VLOOKUP(AB$3,Conditions!$B:$AI,$C9,FALSE)</f>
        <v>18</v>
      </c>
      <c r="AC9" s="83">
        <f>VLOOKUP(AC$3,Conditions!$B:$AI,$C9,FALSE)</f>
        <v>24</v>
      </c>
      <c r="AD9" s="83">
        <f>VLOOKUP(AD$3,Conditions!$B:$AI,$C9,FALSE)</f>
        <v>24</v>
      </c>
      <c r="AE9" s="83">
        <f>VLOOKUP(AE$3,Conditions!$B:$AI,$C9,FALSE)</f>
        <v>24</v>
      </c>
      <c r="AF9" s="83">
        <f>VLOOKUP(AF$3,Conditions!$B:$AI,$C9,FALSE)</f>
        <v>24</v>
      </c>
      <c r="AG9" s="83">
        <f>VLOOKUP(AG$3,Conditions!$B:$AI,$C9,FALSE)</f>
        <v>24</v>
      </c>
      <c r="AH9" s="83">
        <f>VLOOKUP(AH$3,Conditions!$B:$AI,$C9,FALSE)</f>
        <v>30</v>
      </c>
      <c r="AI9" s="83">
        <f>VLOOKUP(AI$3,Conditions!$B:$AI,$C9,FALSE)</f>
        <v>30</v>
      </c>
      <c r="AJ9" s="83">
        <f>VLOOKUP(AJ$3,Conditions!$B:$AI,$C9,FALSE)</f>
        <v>30</v>
      </c>
      <c r="AK9" s="83">
        <f>VLOOKUP(AK$3,Conditions!$B:$AI,$C9,FALSE)</f>
        <v>30</v>
      </c>
      <c r="AL9" s="83">
        <f>VLOOKUP(AL$3,Conditions!$B:$AI,$C9,FALSE)</f>
        <v>30</v>
      </c>
      <c r="AM9" s="83">
        <f>VLOOKUP(AM$3,Conditions!$B:$AI,$C9,FALSE)</f>
        <v>31</v>
      </c>
      <c r="AN9" s="83">
        <f>VLOOKUP(AN$3,Conditions!$B:$AI,$C9,FALSE)</f>
        <v>31</v>
      </c>
      <c r="AO9" s="83">
        <f>VLOOKUP(AO$3,Conditions!$B:$AI,$C9,FALSE)</f>
        <v>31</v>
      </c>
      <c r="AP9" s="83">
        <f>VLOOKUP(AP$3,Conditions!$B:$AI,$C9,FALSE)</f>
        <v>31</v>
      </c>
      <c r="AQ9" s="83">
        <f>VLOOKUP(AQ$3,Conditions!$B:$AI,$C9,FALSE)</f>
        <v>31</v>
      </c>
      <c r="AR9" s="83">
        <f>VLOOKUP(AR$3,Conditions!$B:$AI,$C9,FALSE)</f>
        <v>0.5</v>
      </c>
      <c r="AS9" s="83">
        <f>VLOOKUP(AS$3,Conditions!$B:$AI,$C9,FALSE)</f>
        <v>0.5</v>
      </c>
      <c r="AT9" s="83">
        <f>VLOOKUP(AT$3,Conditions!$B:$AI,$C9,FALSE)</f>
        <v>0.5</v>
      </c>
      <c r="AU9" s="83">
        <f>VLOOKUP(AU$3,Conditions!$B:$AI,$C9,FALSE)</f>
        <v>0.5</v>
      </c>
      <c r="AV9" s="83">
        <f>VLOOKUP(AV$3,Conditions!$B:$AI,$C9,FALSE)</f>
        <v>0.5</v>
      </c>
      <c r="AW9" s="83">
        <f>VLOOKUP(AW$3,Conditions!$B:$AI,$C9,FALSE)</f>
        <v>2</v>
      </c>
      <c r="AX9" s="83">
        <f>VLOOKUP(AX$3,Conditions!$B:$AI,$C9,FALSE)</f>
        <v>2</v>
      </c>
      <c r="AY9" s="83">
        <f>VLOOKUP(AY$3,Conditions!$B:$AI,$C9,FALSE)</f>
        <v>2</v>
      </c>
      <c r="AZ9" s="83">
        <f>VLOOKUP(AZ$3,Conditions!$B:$AI,$C9,FALSE)</f>
        <v>2</v>
      </c>
      <c r="BA9" s="83">
        <f>VLOOKUP(BA$3,Conditions!$B:$AI,$C9,FALSE)</f>
        <v>2</v>
      </c>
      <c r="BB9" s="83">
        <f>VLOOKUP(BB$3,Conditions!$B:$AI,$C9,FALSE)</f>
        <v>4</v>
      </c>
      <c r="BC9" s="83">
        <f>VLOOKUP(BC$3,Conditions!$B:$AI,$C9,FALSE)</f>
        <v>4</v>
      </c>
      <c r="BD9" s="83">
        <f>VLOOKUP(BD$3,Conditions!$B:$AI,$C9,FALSE)</f>
        <v>4</v>
      </c>
      <c r="BE9" s="83">
        <f>VLOOKUP(BE$3,Conditions!$B:$AI,$C9,FALSE)</f>
        <v>4</v>
      </c>
      <c r="BF9" s="83">
        <f>VLOOKUP(BF$3,Conditions!$B:$AI,$C9,FALSE)</f>
        <v>4</v>
      </c>
      <c r="BG9" s="83">
        <f>VLOOKUP(BG$3,Conditions!$B:$AI,$C9,FALSE)</f>
        <v>8</v>
      </c>
      <c r="BH9" s="83">
        <f>VLOOKUP(BH$3,Conditions!$B:$AI,$C9,FALSE)</f>
        <v>8</v>
      </c>
      <c r="BI9" s="83">
        <f>VLOOKUP(BI$3,Conditions!$B:$AI,$C9,FALSE)</f>
        <v>8</v>
      </c>
      <c r="BJ9" s="83">
        <f>VLOOKUP(BJ$3,Conditions!$B:$AI,$C9,FALSE)</f>
        <v>8</v>
      </c>
      <c r="BK9" s="83">
        <f>VLOOKUP(BK$3,Conditions!$B:$AI,$C9,FALSE)</f>
        <v>8</v>
      </c>
      <c r="BL9" s="83">
        <f>VLOOKUP(BL$3,Conditions!$B:$AI,$C9,FALSE)</f>
        <v>12</v>
      </c>
      <c r="BM9" s="83">
        <f>VLOOKUP(BM$3,Conditions!$B:$AI,$C9,FALSE)</f>
        <v>12</v>
      </c>
      <c r="BN9" s="83">
        <f>VLOOKUP(BN$3,Conditions!$B:$AI,$C9,FALSE)</f>
        <v>12</v>
      </c>
      <c r="BO9" s="83">
        <f>VLOOKUP(BO$3,Conditions!$B:$AI,$C9,FALSE)</f>
        <v>12</v>
      </c>
      <c r="BP9" s="83">
        <f>VLOOKUP(BP$3,Conditions!$B:$AI,$C9,FALSE)</f>
        <v>12</v>
      </c>
      <c r="BQ9" s="83">
        <f>VLOOKUP(BQ$3,Conditions!$B:$AI,$C9,FALSE)</f>
        <v>24</v>
      </c>
      <c r="BR9" s="83">
        <f>VLOOKUP(BR$3,Conditions!$B:$AI,$C9,FALSE)</f>
        <v>24</v>
      </c>
      <c r="BS9" s="83">
        <f>VLOOKUP(BS$3,Conditions!$B:$AI,$C9,FALSE)</f>
        <v>24</v>
      </c>
      <c r="BT9" s="83">
        <f>VLOOKUP(BT$3,Conditions!$B:$AI,$C9,FALSE)</f>
        <v>24</v>
      </c>
      <c r="BU9" s="83">
        <f>VLOOKUP(BU$3,Conditions!$B:$AI,$C9,FALSE)</f>
        <v>24</v>
      </c>
      <c r="BV9" s="83">
        <f>VLOOKUP(BV$3,Conditions!$B:$AI,$C9,FALSE)</f>
        <v>30</v>
      </c>
      <c r="BW9" s="83">
        <f>VLOOKUP(BW$3,Conditions!$B:$AI,$C9,FALSE)</f>
        <v>30</v>
      </c>
      <c r="BX9" s="83">
        <f>VLOOKUP(BX$3,Conditions!$B:$AI,$C9,FALSE)</f>
        <v>30</v>
      </c>
      <c r="BY9" s="83">
        <f>VLOOKUP(BY$3,Conditions!$B:$AI,$C9,FALSE)</f>
        <v>30</v>
      </c>
      <c r="BZ9" s="83">
        <f>VLOOKUP(BZ$3,Conditions!$B:$AI,$C9,FALSE)</f>
        <v>30</v>
      </c>
      <c r="CA9" s="83">
        <f>VLOOKUP(CA$3,Conditions!$B:$AI,$C9,FALSE)</f>
        <v>31</v>
      </c>
      <c r="CB9" s="83">
        <f>VLOOKUP(CB$3,Conditions!$B:$AI,$C9,FALSE)</f>
        <v>31</v>
      </c>
      <c r="CC9" s="83">
        <f>VLOOKUP(CC$3,Conditions!$B:$AI,$C9,FALSE)</f>
        <v>31</v>
      </c>
      <c r="CD9" s="83">
        <f>VLOOKUP(CD$3,Conditions!$B:$AI,$C9,FALSE)</f>
        <v>31</v>
      </c>
      <c r="CE9" s="83">
        <f>VLOOKUP(CE$3,Conditions!$B:$AI,$C9,FALSE)</f>
        <v>31</v>
      </c>
      <c r="CF9" s="83">
        <f>VLOOKUP(CF$3,Conditions!$B:$AI,$C9,FALSE)</f>
        <v>0</v>
      </c>
      <c r="CG9" s="83">
        <f>VLOOKUP(CG$3,Conditions!$B:$AI,$C9,FALSE)</f>
        <v>0</v>
      </c>
      <c r="CH9" s="83">
        <f>VLOOKUP(CH$3,Conditions!$B:$AI,$C9,FALSE)</f>
        <v>0</v>
      </c>
      <c r="CI9" s="83">
        <f>VLOOKUP(CI$3,Conditions!$B:$AI,$C9,FALSE)</f>
        <v>0</v>
      </c>
      <c r="CJ9" s="83">
        <f>VLOOKUP(CJ$3,Conditions!$B:$AI,$C9,FALSE)</f>
        <v>0</v>
      </c>
      <c r="CK9" s="83">
        <f>VLOOKUP(CK$3,Conditions!$B:$AI,$C9,FALSE)</f>
        <v>2</v>
      </c>
      <c r="CL9" s="83">
        <f>VLOOKUP(CL$3,Conditions!$B:$AI,$C9,FALSE)</f>
        <v>2</v>
      </c>
      <c r="CM9" s="83">
        <f>VLOOKUP(CM$3,Conditions!$B:$AI,$C9,FALSE)</f>
        <v>2</v>
      </c>
      <c r="CN9" s="83">
        <f>VLOOKUP(CN$3,Conditions!$B:$AI,$C9,FALSE)</f>
        <v>2</v>
      </c>
      <c r="CO9" s="83">
        <f>VLOOKUP(CO$3,Conditions!$B:$AI,$C9,FALSE)</f>
        <v>2</v>
      </c>
      <c r="CP9" s="83">
        <f>VLOOKUP(CP$3,Conditions!$B:$AI,$C9,FALSE)</f>
        <v>4</v>
      </c>
      <c r="CQ9" s="83">
        <f>VLOOKUP(CQ$3,Conditions!$B:$AI,$C9,FALSE)</f>
        <v>4</v>
      </c>
      <c r="CR9" s="83">
        <f>VLOOKUP(CR$3,Conditions!$B:$AI,$C9,FALSE)</f>
        <v>4</v>
      </c>
      <c r="CS9" s="83">
        <f>VLOOKUP(CS$3,Conditions!$B:$AI,$C9,FALSE)</f>
        <v>4</v>
      </c>
      <c r="CT9" s="83">
        <f>VLOOKUP(CT$3,Conditions!$B:$AI,$C9,FALSE)</f>
        <v>4</v>
      </c>
      <c r="CU9" s="83">
        <f>VLOOKUP(CU$3,Conditions!$B:$AI,$C9,FALSE)</f>
        <v>8</v>
      </c>
      <c r="CV9" s="83">
        <f>VLOOKUP(CV$3,Conditions!$B:$AI,$C9,FALSE)</f>
        <v>8</v>
      </c>
      <c r="CW9" s="83">
        <f>VLOOKUP(CW$3,Conditions!$B:$AI,$C9,FALSE)</f>
        <v>8</v>
      </c>
      <c r="CX9" s="83">
        <f>VLOOKUP(CX$3,Conditions!$B:$AI,$C9,FALSE)</f>
        <v>8</v>
      </c>
      <c r="CY9" s="83">
        <f>VLOOKUP(CY$3,Conditions!$B:$AI,$C9,FALSE)</f>
        <v>8</v>
      </c>
      <c r="CZ9" s="83">
        <f>VLOOKUP(CZ$3,Conditions!$B:$AI,$C9,FALSE)</f>
        <v>12</v>
      </c>
      <c r="DA9" s="83">
        <f>VLOOKUP(DA$3,Conditions!$B:$AI,$C9,FALSE)</f>
        <v>12</v>
      </c>
      <c r="DB9" s="83">
        <f>VLOOKUP(DB$3,Conditions!$B:$AI,$C9,FALSE)</f>
        <v>12</v>
      </c>
      <c r="DC9" s="83">
        <f>VLOOKUP(DC$3,Conditions!$B:$AI,$C9,FALSE)</f>
        <v>12</v>
      </c>
      <c r="DD9" s="83">
        <f>VLOOKUP(DD$3,Conditions!$B:$AI,$C9,FALSE)</f>
        <v>12</v>
      </c>
      <c r="DE9" s="83">
        <f>VLOOKUP(DE$3,Conditions!$B:$AI,$C9,FALSE)</f>
        <v>20</v>
      </c>
      <c r="DF9" s="83">
        <f>VLOOKUP(DF$3,Conditions!$B:$AI,$C9,FALSE)</f>
        <v>20</v>
      </c>
      <c r="DG9" s="83">
        <f>VLOOKUP(DG$3,Conditions!$B:$AI,$C9,FALSE)</f>
        <v>20</v>
      </c>
      <c r="DH9" s="83">
        <f>VLOOKUP(DH$3,Conditions!$B:$AI,$C9,FALSE)</f>
        <v>20</v>
      </c>
      <c r="DI9" s="83">
        <f>VLOOKUP(DI$3,Conditions!$B:$AI,$C9,FALSE)</f>
        <v>20</v>
      </c>
      <c r="DJ9" s="83">
        <f>VLOOKUP(DJ$3,Conditions!$B:$AI,$C9,FALSE)</f>
        <v>24</v>
      </c>
      <c r="DK9" s="83">
        <f>VLOOKUP(DK$3,Conditions!$B:$AI,$C9,FALSE)</f>
        <v>24</v>
      </c>
      <c r="DL9" s="83">
        <f>VLOOKUP(DL$3,Conditions!$B:$AI,$C9,FALSE)</f>
        <v>24</v>
      </c>
      <c r="DM9" s="83">
        <f>VLOOKUP(DM$3,Conditions!$B:$AI,$C9,FALSE)</f>
        <v>24</v>
      </c>
      <c r="DN9" s="83">
        <f>VLOOKUP(DN$3,Conditions!$B:$AI,$C9,FALSE)</f>
        <v>24</v>
      </c>
      <c r="DO9" s="83">
        <f>VLOOKUP(DO$3,Conditions!$B:$AI,$C9,FALSE)</f>
        <v>30</v>
      </c>
      <c r="DP9" s="83">
        <f>VLOOKUP(DP$3,Conditions!$B:$AI,$C9,FALSE)</f>
        <v>30</v>
      </c>
      <c r="DQ9" s="83">
        <f>VLOOKUP(DQ$3,Conditions!$B:$AI,$C9,FALSE)</f>
        <v>30</v>
      </c>
      <c r="DR9" s="83">
        <f>VLOOKUP(DR$3,Conditions!$B:$AI,$C9,FALSE)</f>
        <v>30</v>
      </c>
      <c r="DS9" s="83">
        <f>VLOOKUP(DS$3,Conditions!$B:$AI,$C9,FALSE)</f>
        <v>30</v>
      </c>
      <c r="DT9" s="83">
        <f>VLOOKUP(DT$3,Conditions!$B:$AI,$C9,FALSE)</f>
        <v>31</v>
      </c>
      <c r="DU9" s="83">
        <f>VLOOKUP(DU$3,Conditions!$B:$AI,$C9,FALSE)</f>
        <v>31</v>
      </c>
      <c r="DV9" s="83">
        <f>VLOOKUP(DV$3,Conditions!$B:$AI,$C9,FALSE)</f>
        <v>31</v>
      </c>
      <c r="DW9" s="83">
        <f>VLOOKUP(DW$3,Conditions!$B:$AI,$C9,FALSE)</f>
        <v>31</v>
      </c>
      <c r="DX9" s="83">
        <f>VLOOKUP(DX$3,Conditions!$B:$AI,$C9,FALSE)</f>
        <v>31</v>
      </c>
      <c r="DY9" s="83">
        <f>VLOOKUP(DY$3,Conditions!$B:$AI,$C9,FALSE)</f>
        <v>0</v>
      </c>
      <c r="DZ9" s="83">
        <f>VLOOKUP(DZ$3,Conditions!$B:$AI,$C9,FALSE)</f>
        <v>0</v>
      </c>
      <c r="EA9" s="83">
        <f>VLOOKUP(EA$3,Conditions!$B:$AI,$C9,FALSE)</f>
        <v>0</v>
      </c>
      <c r="EB9" s="83">
        <f>VLOOKUP(EB$3,Conditions!$B:$AI,$C9,FALSE)</f>
        <v>0</v>
      </c>
      <c r="EC9" s="83">
        <f>VLOOKUP(EC$3,Conditions!$B:$AI,$C9,FALSE)</f>
        <v>0</v>
      </c>
      <c r="ED9" s="83">
        <f>VLOOKUP(ED$3,Conditions!$B:$AI,$C9,FALSE)</f>
        <v>2</v>
      </c>
      <c r="EE9" s="83">
        <f>VLOOKUP(EE$3,Conditions!$B:$AI,$C9,FALSE)</f>
        <v>2</v>
      </c>
      <c r="EF9" s="83">
        <f>VLOOKUP(EF$3,Conditions!$B:$AI,$C9,FALSE)</f>
        <v>2</v>
      </c>
      <c r="EG9" s="83">
        <f>VLOOKUP(EG$3,Conditions!$B:$AI,$C9,FALSE)</f>
        <v>2</v>
      </c>
      <c r="EH9" s="83">
        <f>VLOOKUP(EH$3,Conditions!$B:$AI,$C9,FALSE)</f>
        <v>2</v>
      </c>
      <c r="EI9" s="83">
        <f>VLOOKUP(EI$3,Conditions!$B:$AI,$C9,FALSE)</f>
        <v>4</v>
      </c>
      <c r="EJ9" s="83">
        <f>VLOOKUP(EJ$3,Conditions!$B:$AI,$C9,FALSE)</f>
        <v>4</v>
      </c>
      <c r="EK9" s="83">
        <f>VLOOKUP(EK$3,Conditions!$B:$AI,$C9,FALSE)</f>
        <v>4</v>
      </c>
      <c r="EL9" s="83">
        <f>VLOOKUP(EL$3,Conditions!$B:$AI,$C9,FALSE)</f>
        <v>4</v>
      </c>
      <c r="EM9" s="83">
        <f>VLOOKUP(EM$3,Conditions!$B:$AI,$C9,FALSE)</f>
        <v>4</v>
      </c>
      <c r="EN9" s="83">
        <f>VLOOKUP(EN$3,Conditions!$B:$AI,$C9,FALSE)</f>
        <v>8</v>
      </c>
      <c r="EO9" s="83">
        <f>VLOOKUP(EO$3,Conditions!$B:$AI,$C9,FALSE)</f>
        <v>8</v>
      </c>
      <c r="EP9" s="83">
        <f>VLOOKUP(EP$3,Conditions!$B:$AI,$C9,FALSE)</f>
        <v>8</v>
      </c>
      <c r="EQ9" s="83">
        <f>VLOOKUP(EQ$3,Conditions!$B:$AI,$C9,FALSE)</f>
        <v>8</v>
      </c>
      <c r="ER9" s="83">
        <f>VLOOKUP(ER$3,Conditions!$B:$AI,$C9,FALSE)</f>
        <v>8</v>
      </c>
      <c r="ES9" s="83">
        <f>VLOOKUP(ES$3,Conditions!$B:$AI,$C9,FALSE)</f>
        <v>12</v>
      </c>
      <c r="ET9" s="83">
        <f>VLOOKUP(ET$3,Conditions!$B:$AI,$C9,FALSE)</f>
        <v>12</v>
      </c>
      <c r="EU9" s="83">
        <f>VLOOKUP(EU$3,Conditions!$B:$AI,$C9,FALSE)</f>
        <v>12</v>
      </c>
      <c r="EV9" s="83">
        <f>VLOOKUP(EV$3,Conditions!$B:$AI,$C9,FALSE)</f>
        <v>12</v>
      </c>
      <c r="EW9" s="83">
        <f>VLOOKUP(EW$3,Conditions!$B:$AI,$C9,FALSE)</f>
        <v>12</v>
      </c>
      <c r="EX9" s="83">
        <f>VLOOKUP(EX$3,Conditions!$B:$AI,$C9,FALSE)</f>
        <v>20</v>
      </c>
      <c r="EY9" s="83">
        <f>VLOOKUP(EY$3,Conditions!$B:$AI,$C9,FALSE)</f>
        <v>20</v>
      </c>
      <c r="EZ9" s="83">
        <f>VLOOKUP(EZ$3,Conditions!$B:$AI,$C9,FALSE)</f>
        <v>20</v>
      </c>
      <c r="FA9" s="83">
        <f>VLOOKUP(FA$3,Conditions!$B:$AI,$C9,FALSE)</f>
        <v>20</v>
      </c>
      <c r="FB9" s="83">
        <f>VLOOKUP(FB$3,Conditions!$B:$AI,$C9,FALSE)</f>
        <v>20</v>
      </c>
      <c r="FC9" s="83">
        <f>VLOOKUP(FC$3,Conditions!$B:$AI,$C9,FALSE)</f>
        <v>24</v>
      </c>
      <c r="FD9" s="83">
        <f>VLOOKUP(FD$3,Conditions!$B:$AI,$C9,FALSE)</f>
        <v>24</v>
      </c>
      <c r="FE9" s="83">
        <f>VLOOKUP(FE$3,Conditions!$B:$AI,$C9,FALSE)</f>
        <v>24</v>
      </c>
      <c r="FF9" s="83">
        <f>VLOOKUP(FF$3,Conditions!$B:$AI,$C9,FALSE)</f>
        <v>24</v>
      </c>
      <c r="FG9" s="83">
        <f>VLOOKUP(FG$3,Conditions!$B:$AI,$C9,FALSE)</f>
        <v>24</v>
      </c>
      <c r="FH9" s="83">
        <f>VLOOKUP(FH$3,Conditions!$B:$AI,$C9,FALSE)</f>
        <v>30</v>
      </c>
      <c r="FI9" s="83">
        <f>VLOOKUP(FI$3,Conditions!$B:$AI,$C9,FALSE)</f>
        <v>30</v>
      </c>
      <c r="FJ9" s="83">
        <f>VLOOKUP(FJ$3,Conditions!$B:$AI,$C9,FALSE)</f>
        <v>30</v>
      </c>
      <c r="FK9" s="83">
        <f>VLOOKUP(FK$3,Conditions!$B:$AI,$C9,FALSE)</f>
        <v>30</v>
      </c>
      <c r="FL9" s="83">
        <f>VLOOKUP(FL$3,Conditions!$B:$AI,$C9,FALSE)</f>
        <v>30</v>
      </c>
      <c r="FM9" s="83">
        <f>VLOOKUP(FM$3,Conditions!$B:$AI,$C9,FALSE)</f>
        <v>31</v>
      </c>
      <c r="FN9" s="83">
        <f>VLOOKUP(FN$3,Conditions!$B:$AI,$C9,FALSE)</f>
        <v>31</v>
      </c>
      <c r="FO9" s="83">
        <f>VLOOKUP(FO$3,Conditions!$B:$AI,$C9,FALSE)</f>
        <v>31</v>
      </c>
      <c r="FP9" s="83">
        <f>VLOOKUP(FP$3,Conditions!$B:$AI,$C9,FALSE)</f>
        <v>31</v>
      </c>
      <c r="FQ9" s="83">
        <f>VLOOKUP(FQ$3,Conditions!$B:$AI,$C9,FALSE)</f>
        <v>31</v>
      </c>
      <c r="FR9" s="83">
        <f>VLOOKUP(FR$3,Conditions!$B:$AI,$C9,FALSE)</f>
        <v>0</v>
      </c>
      <c r="FS9" s="83">
        <f>VLOOKUP(FS$3,Conditions!$B:$AI,$C9,FALSE)</f>
        <v>0</v>
      </c>
      <c r="FT9" s="83">
        <f>VLOOKUP(FT$3,Conditions!$B:$AI,$C9,FALSE)</f>
        <v>0</v>
      </c>
      <c r="FU9" s="83">
        <f>VLOOKUP(FU$3,Conditions!$B:$AI,$C9,FALSE)</f>
        <v>0</v>
      </c>
      <c r="FV9" s="83">
        <f>VLOOKUP(FV$3,Conditions!$B:$AI,$C9,FALSE)</f>
        <v>0</v>
      </c>
      <c r="FW9" s="83">
        <f>VLOOKUP(FW$3,Conditions!$B:$AI,$C9,FALSE)</f>
        <v>0.33333333333333331</v>
      </c>
      <c r="FX9" s="83">
        <f>VLOOKUP(FX$3,Conditions!$B:$AI,$C9,FALSE)</f>
        <v>0.33333333333333331</v>
      </c>
      <c r="FY9" s="83">
        <f>VLOOKUP(FY$3,Conditions!$B:$AI,$C9,FALSE)</f>
        <v>0.33333333333333331</v>
      </c>
      <c r="FZ9" s="83">
        <f>VLOOKUP(FZ$3,Conditions!$B:$AI,$C9,FALSE)</f>
        <v>0.33333333333333331</v>
      </c>
      <c r="GA9" s="83">
        <f>VLOOKUP(GA$3,Conditions!$B:$AI,$C9,FALSE)</f>
        <v>0.33333333333333331</v>
      </c>
      <c r="GB9" s="83">
        <f>VLOOKUP(GB$3,Conditions!$B:$AI,$C9,FALSE)</f>
        <v>0.75</v>
      </c>
      <c r="GC9" s="83">
        <f>VLOOKUP(GC$3,Conditions!$B:$AI,$C9,FALSE)</f>
        <v>0.75</v>
      </c>
      <c r="GD9" s="83">
        <f>VLOOKUP(GD$3,Conditions!$B:$AI,$C9,FALSE)</f>
        <v>0.75</v>
      </c>
      <c r="GE9" s="83">
        <f>VLOOKUP(GE$3,Conditions!$B:$AI,$C9,FALSE)</f>
        <v>0.75</v>
      </c>
      <c r="GF9" s="83">
        <f>VLOOKUP(GF$3,Conditions!$B:$AI,$C9,FALSE)</f>
        <v>0.75</v>
      </c>
      <c r="GG9" s="83">
        <f>VLOOKUP(GG$3,Conditions!$B:$AI,$C9,FALSE)</f>
        <v>1.1833333333333333</v>
      </c>
      <c r="GH9" s="83">
        <f>VLOOKUP(GH$3,Conditions!$B:$AI,$C9,FALSE)</f>
        <v>1.1833333333333333</v>
      </c>
      <c r="GI9" s="83">
        <f>VLOOKUP(GI$3,Conditions!$B:$AI,$C9,FALSE)</f>
        <v>1.1833333333333333</v>
      </c>
      <c r="GJ9" s="83">
        <f>VLOOKUP(GJ$3,Conditions!$B:$AI,$C9,FALSE)</f>
        <v>1.1833333333333333</v>
      </c>
      <c r="GK9" s="83">
        <f>VLOOKUP(GK$3,Conditions!$B:$AI,$C9,FALSE)</f>
        <v>1.1833333333333333</v>
      </c>
      <c r="GL9" s="83">
        <f>VLOOKUP(GL$3,Conditions!$B:$AI,$C9,FALSE)</f>
        <v>1.5833333333333333</v>
      </c>
      <c r="GM9" s="83">
        <f>VLOOKUP(GM$3,Conditions!$B:$AI,$C9,FALSE)</f>
        <v>1.5833333333333333</v>
      </c>
      <c r="GN9" s="83">
        <f>VLOOKUP(GN$3,Conditions!$B:$AI,$C9,FALSE)</f>
        <v>1.5833333333333333</v>
      </c>
      <c r="GO9" s="83">
        <f>VLOOKUP(GO$3,Conditions!$B:$AI,$C9,FALSE)</f>
        <v>1.5833333333333333</v>
      </c>
      <c r="GP9" s="83">
        <f>VLOOKUP(GP$3,Conditions!$B:$AI,$C9,FALSE)</f>
        <v>1.5833333333333333</v>
      </c>
      <c r="GQ9" s="83">
        <f>VLOOKUP(GQ$3,Conditions!$B:$AI,$C9,FALSE)</f>
        <v>2.3333333333333335</v>
      </c>
      <c r="GR9" s="83">
        <f>VLOOKUP(GR$3,Conditions!$B:$AI,$C9,FALSE)</f>
        <v>2.3333333333333335</v>
      </c>
      <c r="GS9" s="83">
        <f>VLOOKUP(GS$3,Conditions!$B:$AI,$C9,FALSE)</f>
        <v>2.3333333333333335</v>
      </c>
      <c r="GT9" s="83">
        <f>VLOOKUP(GT$3,Conditions!$B:$AI,$C9,FALSE)</f>
        <v>2.3333333333333335</v>
      </c>
      <c r="GU9" s="83">
        <f>VLOOKUP(GU$3,Conditions!$B:$AI,$C9,FALSE)</f>
        <v>2.3333333333333335</v>
      </c>
      <c r="GV9" s="83">
        <f>VLOOKUP(GV$3,Conditions!$B:$AI,$C9,FALSE)</f>
        <v>2.8833333333333333</v>
      </c>
      <c r="GW9" s="83">
        <f>VLOOKUP(GW$3,Conditions!$B:$AI,$C9,FALSE)</f>
        <v>2.8833333333333333</v>
      </c>
      <c r="GX9" s="83">
        <f>VLOOKUP(GX$3,Conditions!$B:$AI,$C9,FALSE)</f>
        <v>2.8833333333333333</v>
      </c>
      <c r="GY9" s="83">
        <f>VLOOKUP(GY$3,Conditions!$B:$AI,$C9,FALSE)</f>
        <v>2.8833333333333333</v>
      </c>
      <c r="GZ9" s="83">
        <f>VLOOKUP(GZ$3,Conditions!$B:$AI,$C9,FALSE)</f>
        <v>2.8833333333333333</v>
      </c>
      <c r="HA9" s="83">
        <f>VLOOKUP(HA$3,Conditions!$B:$AI,$C9,FALSE)</f>
        <v>3.3833333333333333</v>
      </c>
      <c r="HB9" s="83">
        <f>VLOOKUP(HB$3,Conditions!$B:$AI,$C9,FALSE)</f>
        <v>3.3833333333333333</v>
      </c>
      <c r="HC9" s="83">
        <f>VLOOKUP(HC$3,Conditions!$B:$AI,$C9,FALSE)</f>
        <v>3.3833333333333333</v>
      </c>
      <c r="HD9" s="83">
        <f>VLOOKUP(HD$3,Conditions!$B:$AI,$C9,FALSE)</f>
        <v>3.3833333333333333</v>
      </c>
      <c r="HE9" s="83">
        <f>VLOOKUP(HE$3,Conditions!$B:$AI,$C9,FALSE)</f>
        <v>3.3833333333333333</v>
      </c>
      <c r="HF9" s="83">
        <f>VLOOKUP(HF$3,Conditions!$B:$AI,$C9,FALSE)</f>
        <v>3.8833333333333333</v>
      </c>
      <c r="HG9" s="83">
        <f>VLOOKUP(HG$3,Conditions!$B:$AI,$C9,FALSE)</f>
        <v>3.8833333333333333</v>
      </c>
      <c r="HH9" s="83">
        <f>VLOOKUP(HH$3,Conditions!$B:$AI,$C9,FALSE)</f>
        <v>3.8833333333333333</v>
      </c>
      <c r="HI9" s="83">
        <f>VLOOKUP(HI$3,Conditions!$B:$AI,$C9,FALSE)</f>
        <v>3.8833333333333333</v>
      </c>
      <c r="HJ9" s="83">
        <f>VLOOKUP(HJ$3,Conditions!$B:$AI,$C9,FALSE)</f>
        <v>3.8833333333333333</v>
      </c>
      <c r="HK9" s="83">
        <f>VLOOKUP(HK$3,Conditions!$B:$AI,$C9,FALSE)</f>
        <v>7.8833333333333337</v>
      </c>
      <c r="HL9" s="83">
        <f>VLOOKUP(HL$3,Conditions!$B:$AI,$C9,FALSE)</f>
        <v>7.8833333333333337</v>
      </c>
      <c r="HM9" s="83">
        <f>VLOOKUP(HM$3,Conditions!$B:$AI,$C9,FALSE)</f>
        <v>7.8833333333333337</v>
      </c>
      <c r="HN9" s="83">
        <f>VLOOKUP(HN$3,Conditions!$B:$AI,$C9,FALSE)</f>
        <v>7.8833333333333337</v>
      </c>
      <c r="HO9" s="83">
        <f>VLOOKUP(HO$3,Conditions!$B:$AI,$C9,FALSE)</f>
        <v>7.8833333333333337</v>
      </c>
      <c r="HP9" s="83">
        <f>VLOOKUP(HP$3,Conditions!$B:$AI,$C9,FALSE)</f>
        <v>17.716666666666665</v>
      </c>
      <c r="HQ9" s="83">
        <f>VLOOKUP(HQ$3,Conditions!$B:$AI,$C9,FALSE)</f>
        <v>17.716666666666665</v>
      </c>
      <c r="HR9" s="83">
        <f>VLOOKUP(HR$3,Conditions!$B:$AI,$C9,FALSE)</f>
        <v>17.716666666666665</v>
      </c>
      <c r="HS9" s="83">
        <f>VLOOKUP(HS$3,Conditions!$B:$AI,$C9,FALSE)</f>
        <v>17.716666666666665</v>
      </c>
      <c r="HT9" s="83">
        <f>VLOOKUP(HT$3,Conditions!$B:$AI,$C9,FALSE)</f>
        <v>17.716666666666665</v>
      </c>
      <c r="HU9" s="83">
        <f>VLOOKUP(HU$3,Conditions!$B:$AI,$C9,FALSE)</f>
        <v>19.05</v>
      </c>
      <c r="HV9" s="83">
        <f>VLOOKUP(HV$3,Conditions!$B:$AI,$C9,FALSE)</f>
        <v>19.05</v>
      </c>
      <c r="HW9" s="83">
        <f>VLOOKUP(HW$3,Conditions!$B:$AI,$C9,FALSE)</f>
        <v>19.05</v>
      </c>
      <c r="HX9" s="83">
        <f>VLOOKUP(HX$3,Conditions!$B:$AI,$C9,FALSE)</f>
        <v>19.05</v>
      </c>
      <c r="HY9" s="83">
        <f>VLOOKUP(HY$3,Conditions!$B:$AI,$C9,FALSE)</f>
        <v>19.05</v>
      </c>
      <c r="HZ9" s="83">
        <f>VLOOKUP(HZ$3,Conditions!$B:$AI,$C9,FALSE)</f>
        <v>21.083333333333332</v>
      </c>
      <c r="IA9" s="83">
        <f>VLOOKUP(IA$3,Conditions!$B:$AI,$C9,FALSE)</f>
        <v>21.083333333333332</v>
      </c>
      <c r="IB9" s="83">
        <f>VLOOKUP(IB$3,Conditions!$B:$AI,$C9,FALSE)</f>
        <v>21.083333333333332</v>
      </c>
      <c r="IC9" s="83">
        <f>VLOOKUP(IC$3,Conditions!$B:$AI,$C9,FALSE)</f>
        <v>21.083333333333332</v>
      </c>
      <c r="ID9" s="83">
        <f>VLOOKUP(ID$3,Conditions!$B:$AI,$C9,FALSE)</f>
        <v>21.083333333333332</v>
      </c>
      <c r="IE9" s="83">
        <f>VLOOKUP(IE$3,Conditions!$B:$AI,$C9,FALSE)</f>
        <v>22.583333333333332</v>
      </c>
      <c r="IF9" s="83">
        <f>VLOOKUP(IF$3,Conditions!$B:$AI,$C9,FALSE)</f>
        <v>22.583333333333332</v>
      </c>
      <c r="IG9" s="83">
        <f>VLOOKUP(IG$3,Conditions!$B:$AI,$C9,FALSE)</f>
        <v>22.583333333333332</v>
      </c>
      <c r="IH9" s="83">
        <f>VLOOKUP(IH$3,Conditions!$B:$AI,$C9,FALSE)</f>
        <v>22.583333333333332</v>
      </c>
      <c r="II9" s="83">
        <f>VLOOKUP(II$3,Conditions!$B:$AI,$C9,FALSE)</f>
        <v>22.583333333333332</v>
      </c>
      <c r="IJ9" s="83">
        <f>VLOOKUP(IJ$3,Conditions!$B:$AI,$C9,FALSE)</f>
        <v>25</v>
      </c>
      <c r="IK9" s="83">
        <f>VLOOKUP(IK$3,Conditions!$B:$AI,$C9,FALSE)</f>
        <v>25</v>
      </c>
      <c r="IL9" s="83">
        <f>VLOOKUP(IL$3,Conditions!$B:$AI,$C9,FALSE)</f>
        <v>25</v>
      </c>
      <c r="IM9" s="83">
        <f>VLOOKUP(IM$3,Conditions!$B:$AI,$C9,FALSE)</f>
        <v>25</v>
      </c>
      <c r="IN9" s="83">
        <f>VLOOKUP(IN$3,Conditions!$B:$AI,$C9,FALSE)</f>
        <v>25</v>
      </c>
      <c r="IO9" s="83">
        <f>VLOOKUP(IO$3,Conditions!$B:$AI,$C9,FALSE)</f>
        <v>30</v>
      </c>
      <c r="IP9" s="83">
        <f>VLOOKUP(IP$3,Conditions!$B:$AI,$C9,FALSE)</f>
        <v>30</v>
      </c>
      <c r="IQ9" s="83">
        <f>VLOOKUP(IQ$3,Conditions!$B:$AI,$C9,FALSE)</f>
        <v>30</v>
      </c>
      <c r="IR9" s="83">
        <f>VLOOKUP(IR$3,Conditions!$B:$AI,$C9,FALSE)</f>
        <v>30</v>
      </c>
      <c r="IS9" s="83">
        <f>VLOOKUP(IS$3,Conditions!$B:$AI,$C9,FALSE)</f>
        <v>30</v>
      </c>
      <c r="IT9" s="83">
        <f>VLOOKUP(IT$3,Conditions!$B:$AI,$C9,FALSE)</f>
        <v>31</v>
      </c>
      <c r="IU9" s="83">
        <f>VLOOKUP(IU$3,Conditions!$B:$AI,$C9,FALSE)</f>
        <v>31</v>
      </c>
      <c r="IV9" s="83">
        <f>VLOOKUP(IV$3,Conditions!$B:$AI,$C9,FALSE)</f>
        <v>31</v>
      </c>
      <c r="IW9" s="83">
        <f>VLOOKUP(IW$3,Conditions!$B:$AI,$C9,FALSE)</f>
        <v>31</v>
      </c>
      <c r="IX9" s="83">
        <f>VLOOKUP(IX$3,Conditions!$B:$AI,$C9,FALSE)</f>
        <v>31</v>
      </c>
      <c r="IY9" s="83"/>
      <c r="IZ9" s="83"/>
      <c r="JA9" s="83"/>
      <c r="JB9" s="83"/>
      <c r="JC9" s="83"/>
      <c r="JE9" s="56" t="str">
        <f t="shared" si="48"/>
        <v>Run Time</v>
      </c>
      <c r="JF9" s="83">
        <f>VLOOKUP(JF$6,Conditions!$B:$AI,$C9,FALSE)</f>
        <v>0</v>
      </c>
      <c r="JG9" s="83">
        <f>VLOOKUP(JG$6,Conditions!$B:$AI,$C9,FALSE)</f>
        <v>2</v>
      </c>
      <c r="JH9" s="83">
        <f>VLOOKUP(JH$6,Conditions!$B:$AI,$C9,FALSE)</f>
        <v>4</v>
      </c>
      <c r="JI9" s="83">
        <f>VLOOKUP(JI$6,Conditions!$B:$AI,$C9,FALSE)</f>
        <v>8</v>
      </c>
      <c r="JJ9" s="83">
        <f>VLOOKUP(JJ$6,Conditions!$B:$AI,$C9,FALSE)</f>
        <v>18</v>
      </c>
      <c r="JK9" s="83">
        <f>VLOOKUP(JK$6,Conditions!$B:$AI,$C9,FALSE)</f>
        <v>24</v>
      </c>
      <c r="JL9" s="83">
        <f>VLOOKUP(JL$6,Conditions!$B:$AI,$C9,FALSE)</f>
        <v>30</v>
      </c>
      <c r="JM9" s="83">
        <f>VLOOKUP(JM$6,Conditions!$B:$AI,$C9,FALSE)</f>
        <v>31</v>
      </c>
      <c r="JN9" s="83">
        <f>VLOOKUP(JN$6,Conditions!$B:$AI,$C9,FALSE)</f>
        <v>0.5</v>
      </c>
      <c r="JO9" s="83">
        <f>VLOOKUP(JO$6,Conditions!$B:$AI,$C9,FALSE)</f>
        <v>2</v>
      </c>
      <c r="JP9" s="83">
        <f>VLOOKUP(JP$6,Conditions!$B:$AI,$C9,FALSE)</f>
        <v>4</v>
      </c>
      <c r="JQ9" s="83">
        <f>VLOOKUP(JQ$6,Conditions!$B:$AI,$C9,FALSE)</f>
        <v>8</v>
      </c>
      <c r="JR9" s="83">
        <f>VLOOKUP(JR$6,Conditions!$B:$AI,$C9,FALSE)</f>
        <v>12</v>
      </c>
      <c r="JS9" s="83">
        <f>VLOOKUP(JS$6,Conditions!$B:$AI,$C9,FALSE)</f>
        <v>24</v>
      </c>
      <c r="JT9" s="83">
        <f>VLOOKUP(JT$6,Conditions!$B:$AI,$C9,FALSE)</f>
        <v>30</v>
      </c>
      <c r="JU9" s="83">
        <f>VLOOKUP(JU$6,Conditions!$B:$AI,$C9,FALSE)</f>
        <v>31</v>
      </c>
      <c r="JV9" s="83">
        <f>VLOOKUP(JV$6,Conditions!$B:$AI,$C9,FALSE)</f>
        <v>0</v>
      </c>
      <c r="JW9" s="83">
        <f>VLOOKUP(JW$6,Conditions!$B:$AI,$C9,FALSE)</f>
        <v>2</v>
      </c>
      <c r="JX9" s="83">
        <f>VLOOKUP(JX$6,Conditions!$B:$AI,$C9,FALSE)</f>
        <v>4</v>
      </c>
      <c r="JY9" s="83">
        <f>VLOOKUP(JY$6,Conditions!$B:$AI,$C9,FALSE)</f>
        <v>8</v>
      </c>
      <c r="JZ9" s="83">
        <f>VLOOKUP(JZ$6,Conditions!$B:$AI,$C9,FALSE)</f>
        <v>20</v>
      </c>
      <c r="KA9" s="83">
        <f>VLOOKUP(KA$6,Conditions!$B:$AI,$C9,FALSE)</f>
        <v>24</v>
      </c>
      <c r="KB9" s="83">
        <f>VLOOKUP(KB$6,Conditions!$B:$AI,$C9,FALSE)</f>
        <v>30</v>
      </c>
      <c r="KC9" s="83">
        <f>VLOOKUP(KC$6,Conditions!$B:$AI,$C9,FALSE)</f>
        <v>31</v>
      </c>
      <c r="KD9" s="83">
        <f>VLOOKUP(KD$6,Conditions!$B:$AI,$C9,FALSE)</f>
        <v>0</v>
      </c>
      <c r="KE9" s="83">
        <f>VLOOKUP(KE$6,Conditions!$B:$AI,$C9,FALSE)</f>
        <v>2</v>
      </c>
      <c r="KF9" s="83">
        <f>VLOOKUP(KF$6,Conditions!$B:$AI,$C9,FALSE)</f>
        <v>4</v>
      </c>
      <c r="KG9" s="83">
        <f>VLOOKUP(KG$6,Conditions!$B:$AI,$C9,FALSE)</f>
        <v>8</v>
      </c>
      <c r="KH9" s="83">
        <f>VLOOKUP(KH$6,Conditions!$B:$AI,$C9,FALSE)</f>
        <v>12</v>
      </c>
      <c r="KI9" s="83">
        <f>VLOOKUP(KI$6,Conditions!$B:$AI,$C9,FALSE)</f>
        <v>20</v>
      </c>
      <c r="KJ9" s="83">
        <f>VLOOKUP(KJ$6,Conditions!$B:$AI,$C9,FALSE)</f>
        <v>24</v>
      </c>
      <c r="KK9" s="83">
        <f>VLOOKUP(KK$6,Conditions!$B:$AI,$C9,FALSE)</f>
        <v>30</v>
      </c>
      <c r="KL9" s="83">
        <f>VLOOKUP(KL$6,Conditions!$B:$AI,$C9,FALSE)</f>
        <v>31</v>
      </c>
      <c r="KM9" s="83">
        <f>VLOOKUP(KM$6,Conditions!$B:$AI,$C9,FALSE)</f>
        <v>0</v>
      </c>
      <c r="KN9" s="83">
        <f>VLOOKUP(KN$6,Conditions!$B:$AI,$C9,FALSE)</f>
        <v>0.33333333333333331</v>
      </c>
      <c r="KO9" s="83">
        <f>VLOOKUP(KO$6,Conditions!$B:$AI,$C9,FALSE)</f>
        <v>0.75</v>
      </c>
      <c r="KP9" s="83">
        <f>VLOOKUP(KP$6,Conditions!$B:$AI,$C9,FALSE)</f>
        <v>1.1833333333333333</v>
      </c>
      <c r="KQ9" s="83">
        <f>VLOOKUP(KQ$6,Conditions!$B:$AI,$C9,FALSE)</f>
        <v>3.3833333333333333</v>
      </c>
      <c r="KR9" s="83">
        <f>VLOOKUP(KR$6,Conditions!$B:$AI,$C9,FALSE)</f>
        <v>2.3333333333333335</v>
      </c>
      <c r="KS9" s="83">
        <f>VLOOKUP(KS$6,Conditions!$B:$AI,$C9,FALSE)</f>
        <v>2.8833333333333333</v>
      </c>
      <c r="KT9" s="83">
        <f>VLOOKUP(KT$6,Conditions!$B:$AI,$C9,FALSE)</f>
        <v>3.3833333333333333</v>
      </c>
      <c r="KU9" s="83">
        <f>VLOOKUP(KU$6,Conditions!$B:$AI,$C9,FALSE)</f>
        <v>3.8833333333333333</v>
      </c>
      <c r="KV9" s="83">
        <f>VLOOKUP(KV$6,Conditions!$B:$AI,$C9,FALSE)</f>
        <v>7.8833333333333337</v>
      </c>
      <c r="KW9" s="83">
        <f>VLOOKUP(KW$6,Conditions!$B:$AI,$C9,FALSE)</f>
        <v>17.716666666666665</v>
      </c>
      <c r="KX9" s="83">
        <f>VLOOKUP(KX$6,Conditions!$B:$AI,$C9,FALSE)</f>
        <v>19.05</v>
      </c>
      <c r="KY9" s="83">
        <f>VLOOKUP(KY$6,Conditions!$B:$AI,$C9,FALSE)</f>
        <v>21.083333333333332</v>
      </c>
      <c r="KZ9" s="83">
        <f>VLOOKUP(KZ$6,Conditions!$B:$AI,$C9,FALSE)</f>
        <v>22.583333333333332</v>
      </c>
      <c r="LA9" s="83">
        <f>VLOOKUP(LA$6,Conditions!$B:$AI,$C9,FALSE)</f>
        <v>25</v>
      </c>
      <c r="LB9" s="83">
        <f>VLOOKUP(LB$6,Conditions!$B:$AI,$C9,FALSE)</f>
        <v>30</v>
      </c>
      <c r="LC9" s="83">
        <f>VLOOKUP(LC$6,Conditions!$B:$AI,$C9,FALSE)</f>
        <v>31</v>
      </c>
      <c r="LD9" s="83"/>
      <c r="LE9" s="83"/>
      <c r="LF9" s="83"/>
      <c r="LG9" s="83"/>
    </row>
    <row r="10" spans="1:319" s="56" customFormat="1" ht="15.75" x14ac:dyDescent="0.25">
      <c r="B10" s="117" t="s">
        <v>44</v>
      </c>
      <c r="C10" s="61">
        <v>5</v>
      </c>
      <c r="D10" s="83">
        <f>VLOOKUP(D$3,Conditions!$B:$AI,$C10,FALSE)</f>
        <v>300</v>
      </c>
      <c r="E10" s="83">
        <f>VLOOKUP(E$3,Conditions!$B:$AI,$C10,FALSE)</f>
        <v>300</v>
      </c>
      <c r="F10" s="83">
        <f>VLOOKUP(F$3,Conditions!$B:$AI,$C10,FALSE)</f>
        <v>300</v>
      </c>
      <c r="G10" s="83">
        <f>VLOOKUP(G$3,Conditions!$B:$AI,$C10,FALSE)</f>
        <v>300</v>
      </c>
      <c r="H10" s="83">
        <f>VLOOKUP(H$3,Conditions!$B:$AI,$C10,FALSE)</f>
        <v>300</v>
      </c>
      <c r="I10" s="83">
        <f>VLOOKUP(I$3,Conditions!$B:$AI,$C10,FALSE)</f>
        <v>300</v>
      </c>
      <c r="J10" s="83">
        <f>VLOOKUP(J$3,Conditions!$B:$AI,$C10,FALSE)</f>
        <v>300</v>
      </c>
      <c r="K10" s="83">
        <f>VLOOKUP(K$3,Conditions!$B:$AI,$C10,FALSE)</f>
        <v>300</v>
      </c>
      <c r="L10" s="83">
        <f>VLOOKUP(L$3,Conditions!$B:$AI,$C10,FALSE)</f>
        <v>300</v>
      </c>
      <c r="M10" s="83">
        <f>VLOOKUP(M$3,Conditions!$B:$AI,$C10,FALSE)</f>
        <v>300</v>
      </c>
      <c r="N10" s="83">
        <f>VLOOKUP(N$3,Conditions!$B:$AI,$C10,FALSE)</f>
        <v>300</v>
      </c>
      <c r="O10" s="83">
        <f>VLOOKUP(O$3,Conditions!$B:$AI,$C10,FALSE)</f>
        <v>300</v>
      </c>
      <c r="P10" s="83">
        <f>VLOOKUP(P$3,Conditions!$B:$AI,$C10,FALSE)</f>
        <v>300</v>
      </c>
      <c r="Q10" s="83">
        <f>VLOOKUP(Q$3,Conditions!$B:$AI,$C10,FALSE)</f>
        <v>300</v>
      </c>
      <c r="R10" s="83">
        <f>VLOOKUP(R$3,Conditions!$B:$AI,$C10,FALSE)</f>
        <v>300</v>
      </c>
      <c r="S10" s="83">
        <f>VLOOKUP(S$3,Conditions!$B:$AI,$C10,FALSE)</f>
        <v>300</v>
      </c>
      <c r="T10" s="83">
        <f>VLOOKUP(T$3,Conditions!$B:$AI,$C10,FALSE)</f>
        <v>300</v>
      </c>
      <c r="U10" s="83">
        <f>VLOOKUP(U$3,Conditions!$B:$AI,$C10,FALSE)</f>
        <v>300</v>
      </c>
      <c r="V10" s="83">
        <f>VLOOKUP(V$3,Conditions!$B:$AI,$C10,FALSE)</f>
        <v>300</v>
      </c>
      <c r="W10" s="83">
        <f>VLOOKUP(W$3,Conditions!$B:$AI,$C10,FALSE)</f>
        <v>300</v>
      </c>
      <c r="X10" s="83">
        <f>VLOOKUP(X$3,Conditions!$B:$AI,$C10,FALSE)</f>
        <v>300</v>
      </c>
      <c r="Y10" s="83">
        <f>VLOOKUP(Y$3,Conditions!$B:$AI,$C10,FALSE)</f>
        <v>300</v>
      </c>
      <c r="Z10" s="83">
        <f>VLOOKUP(Z$3,Conditions!$B:$AI,$C10,FALSE)</f>
        <v>300</v>
      </c>
      <c r="AA10" s="83">
        <f>VLOOKUP(AA$3,Conditions!$B:$AI,$C10,FALSE)</f>
        <v>300</v>
      </c>
      <c r="AB10" s="83">
        <f>VLOOKUP(AB$3,Conditions!$B:$AI,$C10,FALSE)</f>
        <v>300</v>
      </c>
      <c r="AC10" s="83">
        <f>VLOOKUP(AC$3,Conditions!$B:$AI,$C10,FALSE)</f>
        <v>300</v>
      </c>
      <c r="AD10" s="83">
        <f>VLOOKUP(AD$3,Conditions!$B:$AI,$C10,FALSE)</f>
        <v>300</v>
      </c>
      <c r="AE10" s="83">
        <f>VLOOKUP(AE$3,Conditions!$B:$AI,$C10,FALSE)</f>
        <v>300</v>
      </c>
      <c r="AF10" s="83">
        <f>VLOOKUP(AF$3,Conditions!$B:$AI,$C10,FALSE)</f>
        <v>300</v>
      </c>
      <c r="AG10" s="83">
        <f>VLOOKUP(AG$3,Conditions!$B:$AI,$C10,FALSE)</f>
        <v>300</v>
      </c>
      <c r="AH10" s="83">
        <f>VLOOKUP(AH$3,Conditions!$B:$AI,$C10,FALSE)</f>
        <v>300</v>
      </c>
      <c r="AI10" s="83">
        <f>VLOOKUP(AI$3,Conditions!$B:$AI,$C10,FALSE)</f>
        <v>300</v>
      </c>
      <c r="AJ10" s="83">
        <f>VLOOKUP(AJ$3,Conditions!$B:$AI,$C10,FALSE)</f>
        <v>300</v>
      </c>
      <c r="AK10" s="83">
        <f>VLOOKUP(AK$3,Conditions!$B:$AI,$C10,FALSE)</f>
        <v>300</v>
      </c>
      <c r="AL10" s="83">
        <f>VLOOKUP(AL$3,Conditions!$B:$AI,$C10,FALSE)</f>
        <v>300</v>
      </c>
      <c r="AM10" s="83">
        <f>VLOOKUP(AM$3,Conditions!$B:$AI,$C10,FALSE)</f>
        <v>300</v>
      </c>
      <c r="AN10" s="83">
        <f>VLOOKUP(AN$3,Conditions!$B:$AI,$C10,FALSE)</f>
        <v>300</v>
      </c>
      <c r="AO10" s="83">
        <f>VLOOKUP(AO$3,Conditions!$B:$AI,$C10,FALSE)</f>
        <v>300</v>
      </c>
      <c r="AP10" s="83">
        <f>VLOOKUP(AP$3,Conditions!$B:$AI,$C10,FALSE)</f>
        <v>300</v>
      </c>
      <c r="AQ10" s="83">
        <f>VLOOKUP(AQ$3,Conditions!$B:$AI,$C10,FALSE)</f>
        <v>300</v>
      </c>
      <c r="AR10" s="83">
        <f>VLOOKUP(AR$3,Conditions!$B:$AI,$C10,FALSE)</f>
        <v>300</v>
      </c>
      <c r="AS10" s="83">
        <f>VLOOKUP(AS$3,Conditions!$B:$AI,$C10,FALSE)</f>
        <v>300</v>
      </c>
      <c r="AT10" s="83">
        <f>VLOOKUP(AT$3,Conditions!$B:$AI,$C10,FALSE)</f>
        <v>300</v>
      </c>
      <c r="AU10" s="83">
        <f>VLOOKUP(AU$3,Conditions!$B:$AI,$C10,FALSE)</f>
        <v>300</v>
      </c>
      <c r="AV10" s="83">
        <f>VLOOKUP(AV$3,Conditions!$B:$AI,$C10,FALSE)</f>
        <v>300</v>
      </c>
      <c r="AW10" s="83">
        <f>VLOOKUP(AW$3,Conditions!$B:$AI,$C10,FALSE)</f>
        <v>300</v>
      </c>
      <c r="AX10" s="83">
        <f>VLOOKUP(AX$3,Conditions!$B:$AI,$C10,FALSE)</f>
        <v>300</v>
      </c>
      <c r="AY10" s="83">
        <f>VLOOKUP(AY$3,Conditions!$B:$AI,$C10,FALSE)</f>
        <v>300</v>
      </c>
      <c r="AZ10" s="83">
        <f>VLOOKUP(AZ$3,Conditions!$B:$AI,$C10,FALSE)</f>
        <v>300</v>
      </c>
      <c r="BA10" s="83">
        <f>VLOOKUP(BA$3,Conditions!$B:$AI,$C10,FALSE)</f>
        <v>300</v>
      </c>
      <c r="BB10" s="83">
        <f>VLOOKUP(BB$3,Conditions!$B:$AI,$C10,FALSE)</f>
        <v>300</v>
      </c>
      <c r="BC10" s="83">
        <f>VLOOKUP(BC$3,Conditions!$B:$AI,$C10,FALSE)</f>
        <v>300</v>
      </c>
      <c r="BD10" s="83">
        <f>VLOOKUP(BD$3,Conditions!$B:$AI,$C10,FALSE)</f>
        <v>300</v>
      </c>
      <c r="BE10" s="83">
        <f>VLOOKUP(BE$3,Conditions!$B:$AI,$C10,FALSE)</f>
        <v>300</v>
      </c>
      <c r="BF10" s="83">
        <f>VLOOKUP(BF$3,Conditions!$B:$AI,$C10,FALSE)</f>
        <v>300</v>
      </c>
      <c r="BG10" s="83">
        <f>VLOOKUP(BG$3,Conditions!$B:$AI,$C10,FALSE)</f>
        <v>300</v>
      </c>
      <c r="BH10" s="83">
        <f>VLOOKUP(BH$3,Conditions!$B:$AI,$C10,FALSE)</f>
        <v>300</v>
      </c>
      <c r="BI10" s="83">
        <f>VLOOKUP(BI$3,Conditions!$B:$AI,$C10,FALSE)</f>
        <v>300</v>
      </c>
      <c r="BJ10" s="83">
        <f>VLOOKUP(BJ$3,Conditions!$B:$AI,$C10,FALSE)</f>
        <v>300</v>
      </c>
      <c r="BK10" s="83">
        <f>VLOOKUP(BK$3,Conditions!$B:$AI,$C10,FALSE)</f>
        <v>300</v>
      </c>
      <c r="BL10" s="83">
        <f>VLOOKUP(BL$3,Conditions!$B:$AI,$C10,FALSE)</f>
        <v>300</v>
      </c>
      <c r="BM10" s="83">
        <f>VLOOKUP(BM$3,Conditions!$B:$AI,$C10,FALSE)</f>
        <v>300</v>
      </c>
      <c r="BN10" s="83">
        <f>VLOOKUP(BN$3,Conditions!$B:$AI,$C10,FALSE)</f>
        <v>300</v>
      </c>
      <c r="BO10" s="83">
        <f>VLOOKUP(BO$3,Conditions!$B:$AI,$C10,FALSE)</f>
        <v>300</v>
      </c>
      <c r="BP10" s="83">
        <f>VLOOKUP(BP$3,Conditions!$B:$AI,$C10,FALSE)</f>
        <v>300</v>
      </c>
      <c r="BQ10" s="83">
        <f>VLOOKUP(BQ$3,Conditions!$B:$AI,$C10,FALSE)</f>
        <v>300</v>
      </c>
      <c r="BR10" s="83">
        <f>VLOOKUP(BR$3,Conditions!$B:$AI,$C10,FALSE)</f>
        <v>300</v>
      </c>
      <c r="BS10" s="83">
        <f>VLOOKUP(BS$3,Conditions!$B:$AI,$C10,FALSE)</f>
        <v>300</v>
      </c>
      <c r="BT10" s="83">
        <f>VLOOKUP(BT$3,Conditions!$B:$AI,$C10,FALSE)</f>
        <v>300</v>
      </c>
      <c r="BU10" s="83">
        <f>VLOOKUP(BU$3,Conditions!$B:$AI,$C10,FALSE)</f>
        <v>300</v>
      </c>
      <c r="BV10" s="83">
        <f>VLOOKUP(BV$3,Conditions!$B:$AI,$C10,FALSE)</f>
        <v>300</v>
      </c>
      <c r="BW10" s="83">
        <f>VLOOKUP(BW$3,Conditions!$B:$AI,$C10,FALSE)</f>
        <v>300</v>
      </c>
      <c r="BX10" s="83">
        <f>VLOOKUP(BX$3,Conditions!$B:$AI,$C10,FALSE)</f>
        <v>300</v>
      </c>
      <c r="BY10" s="83">
        <f>VLOOKUP(BY$3,Conditions!$B:$AI,$C10,FALSE)</f>
        <v>300</v>
      </c>
      <c r="BZ10" s="83">
        <f>VLOOKUP(BZ$3,Conditions!$B:$AI,$C10,FALSE)</f>
        <v>300</v>
      </c>
      <c r="CA10" s="83">
        <f>VLOOKUP(CA$3,Conditions!$B:$AI,$C10,FALSE)</f>
        <v>300</v>
      </c>
      <c r="CB10" s="83">
        <f>VLOOKUP(CB$3,Conditions!$B:$AI,$C10,FALSE)</f>
        <v>300</v>
      </c>
      <c r="CC10" s="83">
        <f>VLOOKUP(CC$3,Conditions!$B:$AI,$C10,FALSE)</f>
        <v>300</v>
      </c>
      <c r="CD10" s="83">
        <f>VLOOKUP(CD$3,Conditions!$B:$AI,$C10,FALSE)</f>
        <v>300</v>
      </c>
      <c r="CE10" s="83">
        <f>VLOOKUP(CE$3,Conditions!$B:$AI,$C10,FALSE)</f>
        <v>300</v>
      </c>
      <c r="CF10" s="83">
        <f>VLOOKUP(CF$3,Conditions!$B:$AI,$C10,FALSE)</f>
        <v>300</v>
      </c>
      <c r="CG10" s="83">
        <f>VLOOKUP(CG$3,Conditions!$B:$AI,$C10,FALSE)</f>
        <v>300</v>
      </c>
      <c r="CH10" s="83">
        <f>VLOOKUP(CH$3,Conditions!$B:$AI,$C10,FALSE)</f>
        <v>300</v>
      </c>
      <c r="CI10" s="83">
        <f>VLOOKUP(CI$3,Conditions!$B:$AI,$C10,FALSE)</f>
        <v>300</v>
      </c>
      <c r="CJ10" s="83">
        <f>VLOOKUP(CJ$3,Conditions!$B:$AI,$C10,FALSE)</f>
        <v>300</v>
      </c>
      <c r="CK10" s="83">
        <f>VLOOKUP(CK$3,Conditions!$B:$AI,$C10,FALSE)</f>
        <v>300</v>
      </c>
      <c r="CL10" s="83">
        <f>VLOOKUP(CL$3,Conditions!$B:$AI,$C10,FALSE)</f>
        <v>300</v>
      </c>
      <c r="CM10" s="83">
        <f>VLOOKUP(CM$3,Conditions!$B:$AI,$C10,FALSE)</f>
        <v>300</v>
      </c>
      <c r="CN10" s="83">
        <f>VLOOKUP(CN$3,Conditions!$B:$AI,$C10,FALSE)</f>
        <v>300</v>
      </c>
      <c r="CO10" s="83">
        <f>VLOOKUP(CO$3,Conditions!$B:$AI,$C10,FALSE)</f>
        <v>300</v>
      </c>
      <c r="CP10" s="83">
        <f>VLOOKUP(CP$3,Conditions!$B:$AI,$C10,FALSE)</f>
        <v>300</v>
      </c>
      <c r="CQ10" s="83">
        <f>VLOOKUP(CQ$3,Conditions!$B:$AI,$C10,FALSE)</f>
        <v>300</v>
      </c>
      <c r="CR10" s="83">
        <f>VLOOKUP(CR$3,Conditions!$B:$AI,$C10,FALSE)</f>
        <v>300</v>
      </c>
      <c r="CS10" s="83">
        <f>VLOOKUP(CS$3,Conditions!$B:$AI,$C10,FALSE)</f>
        <v>300</v>
      </c>
      <c r="CT10" s="83">
        <f>VLOOKUP(CT$3,Conditions!$B:$AI,$C10,FALSE)</f>
        <v>300</v>
      </c>
      <c r="CU10" s="83">
        <f>VLOOKUP(CU$3,Conditions!$B:$AI,$C10,FALSE)</f>
        <v>300</v>
      </c>
      <c r="CV10" s="83">
        <f>VLOOKUP(CV$3,Conditions!$B:$AI,$C10,FALSE)</f>
        <v>300</v>
      </c>
      <c r="CW10" s="83">
        <f>VLOOKUP(CW$3,Conditions!$B:$AI,$C10,FALSE)</f>
        <v>300</v>
      </c>
      <c r="CX10" s="83">
        <f>VLOOKUP(CX$3,Conditions!$B:$AI,$C10,FALSE)</f>
        <v>300</v>
      </c>
      <c r="CY10" s="83">
        <f>VLOOKUP(CY$3,Conditions!$B:$AI,$C10,FALSE)</f>
        <v>300</v>
      </c>
      <c r="CZ10" s="83">
        <f>VLOOKUP(CZ$3,Conditions!$B:$AI,$C10,FALSE)</f>
        <v>300</v>
      </c>
      <c r="DA10" s="83">
        <f>VLOOKUP(DA$3,Conditions!$B:$AI,$C10,FALSE)</f>
        <v>300</v>
      </c>
      <c r="DB10" s="83">
        <f>VLOOKUP(DB$3,Conditions!$B:$AI,$C10,FALSE)</f>
        <v>300</v>
      </c>
      <c r="DC10" s="83">
        <f>VLOOKUP(DC$3,Conditions!$B:$AI,$C10,FALSE)</f>
        <v>300</v>
      </c>
      <c r="DD10" s="83">
        <f>VLOOKUP(DD$3,Conditions!$B:$AI,$C10,FALSE)</f>
        <v>300</v>
      </c>
      <c r="DE10" s="83">
        <f>VLOOKUP(DE$3,Conditions!$B:$AI,$C10,FALSE)</f>
        <v>300</v>
      </c>
      <c r="DF10" s="83">
        <f>VLOOKUP(DF$3,Conditions!$B:$AI,$C10,FALSE)</f>
        <v>300</v>
      </c>
      <c r="DG10" s="83">
        <f>VLOOKUP(DG$3,Conditions!$B:$AI,$C10,FALSE)</f>
        <v>300</v>
      </c>
      <c r="DH10" s="83">
        <f>VLOOKUP(DH$3,Conditions!$B:$AI,$C10,FALSE)</f>
        <v>300</v>
      </c>
      <c r="DI10" s="83">
        <f>VLOOKUP(DI$3,Conditions!$B:$AI,$C10,FALSE)</f>
        <v>300</v>
      </c>
      <c r="DJ10" s="83">
        <f>VLOOKUP(DJ$3,Conditions!$B:$AI,$C10,FALSE)</f>
        <v>300</v>
      </c>
      <c r="DK10" s="83">
        <f>VLOOKUP(DK$3,Conditions!$B:$AI,$C10,FALSE)</f>
        <v>300</v>
      </c>
      <c r="DL10" s="83">
        <f>VLOOKUP(DL$3,Conditions!$B:$AI,$C10,FALSE)</f>
        <v>300</v>
      </c>
      <c r="DM10" s="83">
        <f>VLOOKUP(DM$3,Conditions!$B:$AI,$C10,FALSE)</f>
        <v>300</v>
      </c>
      <c r="DN10" s="83">
        <f>VLOOKUP(DN$3,Conditions!$B:$AI,$C10,FALSE)</f>
        <v>300</v>
      </c>
      <c r="DO10" s="83">
        <f>VLOOKUP(DO$3,Conditions!$B:$AI,$C10,FALSE)</f>
        <v>300</v>
      </c>
      <c r="DP10" s="83">
        <f>VLOOKUP(DP$3,Conditions!$B:$AI,$C10,FALSE)</f>
        <v>300</v>
      </c>
      <c r="DQ10" s="83">
        <f>VLOOKUP(DQ$3,Conditions!$B:$AI,$C10,FALSE)</f>
        <v>300</v>
      </c>
      <c r="DR10" s="83">
        <f>VLOOKUP(DR$3,Conditions!$B:$AI,$C10,FALSE)</f>
        <v>300</v>
      </c>
      <c r="DS10" s="83">
        <f>VLOOKUP(DS$3,Conditions!$B:$AI,$C10,FALSE)</f>
        <v>300</v>
      </c>
      <c r="DT10" s="83">
        <f>VLOOKUP(DT$3,Conditions!$B:$AI,$C10,FALSE)</f>
        <v>300</v>
      </c>
      <c r="DU10" s="83">
        <f>VLOOKUP(DU$3,Conditions!$B:$AI,$C10,FALSE)</f>
        <v>300</v>
      </c>
      <c r="DV10" s="83">
        <f>VLOOKUP(DV$3,Conditions!$B:$AI,$C10,FALSE)</f>
        <v>300</v>
      </c>
      <c r="DW10" s="83">
        <f>VLOOKUP(DW$3,Conditions!$B:$AI,$C10,FALSE)</f>
        <v>300</v>
      </c>
      <c r="DX10" s="83">
        <f>VLOOKUP(DX$3,Conditions!$B:$AI,$C10,FALSE)</f>
        <v>300</v>
      </c>
      <c r="DY10" s="83">
        <f>VLOOKUP(DY$3,Conditions!$B:$AI,$C10,FALSE)</f>
        <v>300</v>
      </c>
      <c r="DZ10" s="83">
        <f>VLOOKUP(DZ$3,Conditions!$B:$AI,$C10,FALSE)</f>
        <v>300</v>
      </c>
      <c r="EA10" s="83">
        <f>VLOOKUP(EA$3,Conditions!$B:$AI,$C10,FALSE)</f>
        <v>300</v>
      </c>
      <c r="EB10" s="83">
        <f>VLOOKUP(EB$3,Conditions!$B:$AI,$C10,FALSE)</f>
        <v>300</v>
      </c>
      <c r="EC10" s="83">
        <f>VLOOKUP(EC$3,Conditions!$B:$AI,$C10,FALSE)</f>
        <v>300</v>
      </c>
      <c r="ED10" s="83">
        <f>VLOOKUP(ED$3,Conditions!$B:$AI,$C10,FALSE)</f>
        <v>300</v>
      </c>
      <c r="EE10" s="83">
        <f>VLOOKUP(EE$3,Conditions!$B:$AI,$C10,FALSE)</f>
        <v>300</v>
      </c>
      <c r="EF10" s="83">
        <f>VLOOKUP(EF$3,Conditions!$B:$AI,$C10,FALSE)</f>
        <v>300</v>
      </c>
      <c r="EG10" s="83">
        <f>VLOOKUP(EG$3,Conditions!$B:$AI,$C10,FALSE)</f>
        <v>300</v>
      </c>
      <c r="EH10" s="83">
        <f>VLOOKUP(EH$3,Conditions!$B:$AI,$C10,FALSE)</f>
        <v>300</v>
      </c>
      <c r="EI10" s="83">
        <f>VLOOKUP(EI$3,Conditions!$B:$AI,$C10,FALSE)</f>
        <v>300</v>
      </c>
      <c r="EJ10" s="83">
        <f>VLOOKUP(EJ$3,Conditions!$B:$AI,$C10,FALSE)</f>
        <v>300</v>
      </c>
      <c r="EK10" s="83">
        <f>VLOOKUP(EK$3,Conditions!$B:$AI,$C10,FALSE)</f>
        <v>300</v>
      </c>
      <c r="EL10" s="83">
        <f>VLOOKUP(EL$3,Conditions!$B:$AI,$C10,FALSE)</f>
        <v>300</v>
      </c>
      <c r="EM10" s="83">
        <f>VLOOKUP(EM$3,Conditions!$B:$AI,$C10,FALSE)</f>
        <v>300</v>
      </c>
      <c r="EN10" s="83">
        <f>VLOOKUP(EN$3,Conditions!$B:$AI,$C10,FALSE)</f>
        <v>300</v>
      </c>
      <c r="EO10" s="83">
        <f>VLOOKUP(EO$3,Conditions!$B:$AI,$C10,FALSE)</f>
        <v>300</v>
      </c>
      <c r="EP10" s="83">
        <f>VLOOKUP(EP$3,Conditions!$B:$AI,$C10,FALSE)</f>
        <v>300</v>
      </c>
      <c r="EQ10" s="83">
        <f>VLOOKUP(EQ$3,Conditions!$B:$AI,$C10,FALSE)</f>
        <v>300</v>
      </c>
      <c r="ER10" s="83">
        <f>VLOOKUP(ER$3,Conditions!$B:$AI,$C10,FALSE)</f>
        <v>300</v>
      </c>
      <c r="ES10" s="83">
        <f>VLOOKUP(ES$3,Conditions!$B:$AI,$C10,FALSE)</f>
        <v>300</v>
      </c>
      <c r="ET10" s="83">
        <f>VLOOKUP(ET$3,Conditions!$B:$AI,$C10,FALSE)</f>
        <v>300</v>
      </c>
      <c r="EU10" s="83">
        <f>VLOOKUP(EU$3,Conditions!$B:$AI,$C10,FALSE)</f>
        <v>300</v>
      </c>
      <c r="EV10" s="83">
        <f>VLOOKUP(EV$3,Conditions!$B:$AI,$C10,FALSE)</f>
        <v>300</v>
      </c>
      <c r="EW10" s="83">
        <f>VLOOKUP(EW$3,Conditions!$B:$AI,$C10,FALSE)</f>
        <v>300</v>
      </c>
      <c r="EX10" s="83">
        <f>VLOOKUP(EX$3,Conditions!$B:$AI,$C10,FALSE)</f>
        <v>300</v>
      </c>
      <c r="EY10" s="83">
        <f>VLOOKUP(EY$3,Conditions!$B:$AI,$C10,FALSE)</f>
        <v>300</v>
      </c>
      <c r="EZ10" s="83">
        <f>VLOOKUP(EZ$3,Conditions!$B:$AI,$C10,FALSE)</f>
        <v>300</v>
      </c>
      <c r="FA10" s="83">
        <f>VLOOKUP(FA$3,Conditions!$B:$AI,$C10,FALSE)</f>
        <v>300</v>
      </c>
      <c r="FB10" s="83">
        <f>VLOOKUP(FB$3,Conditions!$B:$AI,$C10,FALSE)</f>
        <v>300</v>
      </c>
      <c r="FC10" s="83">
        <f>VLOOKUP(FC$3,Conditions!$B:$AI,$C10,FALSE)</f>
        <v>300</v>
      </c>
      <c r="FD10" s="83">
        <f>VLOOKUP(FD$3,Conditions!$B:$AI,$C10,FALSE)</f>
        <v>300</v>
      </c>
      <c r="FE10" s="83">
        <f>VLOOKUP(FE$3,Conditions!$B:$AI,$C10,FALSE)</f>
        <v>300</v>
      </c>
      <c r="FF10" s="83">
        <f>VLOOKUP(FF$3,Conditions!$B:$AI,$C10,FALSE)</f>
        <v>300</v>
      </c>
      <c r="FG10" s="83">
        <f>VLOOKUP(FG$3,Conditions!$B:$AI,$C10,FALSE)</f>
        <v>300</v>
      </c>
      <c r="FH10" s="83">
        <f>VLOOKUP(FH$3,Conditions!$B:$AI,$C10,FALSE)</f>
        <v>300</v>
      </c>
      <c r="FI10" s="83">
        <f>VLOOKUP(FI$3,Conditions!$B:$AI,$C10,FALSE)</f>
        <v>300</v>
      </c>
      <c r="FJ10" s="83">
        <f>VLOOKUP(FJ$3,Conditions!$B:$AI,$C10,FALSE)</f>
        <v>300</v>
      </c>
      <c r="FK10" s="83">
        <f>VLOOKUP(FK$3,Conditions!$B:$AI,$C10,FALSE)</f>
        <v>300</v>
      </c>
      <c r="FL10" s="83">
        <f>VLOOKUP(FL$3,Conditions!$B:$AI,$C10,FALSE)</f>
        <v>300</v>
      </c>
      <c r="FM10" s="83">
        <f>VLOOKUP(FM$3,Conditions!$B:$AI,$C10,FALSE)</f>
        <v>300</v>
      </c>
      <c r="FN10" s="83">
        <f>VLOOKUP(FN$3,Conditions!$B:$AI,$C10,FALSE)</f>
        <v>300</v>
      </c>
      <c r="FO10" s="83">
        <f>VLOOKUP(FO$3,Conditions!$B:$AI,$C10,FALSE)</f>
        <v>300</v>
      </c>
      <c r="FP10" s="83">
        <f>VLOOKUP(FP$3,Conditions!$B:$AI,$C10,FALSE)</f>
        <v>300</v>
      </c>
      <c r="FQ10" s="83">
        <f>VLOOKUP(FQ$3,Conditions!$B:$AI,$C10,FALSE)</f>
        <v>300</v>
      </c>
      <c r="FR10" s="83">
        <f>VLOOKUP(FR$3,Conditions!$B:$AI,$C10,FALSE)</f>
        <v>300</v>
      </c>
      <c r="FS10" s="83">
        <f>VLOOKUP(FS$3,Conditions!$B:$AI,$C10,FALSE)</f>
        <v>300</v>
      </c>
      <c r="FT10" s="83">
        <f>VLOOKUP(FT$3,Conditions!$B:$AI,$C10,FALSE)</f>
        <v>300</v>
      </c>
      <c r="FU10" s="83">
        <f>VLOOKUP(FU$3,Conditions!$B:$AI,$C10,FALSE)</f>
        <v>300</v>
      </c>
      <c r="FV10" s="83">
        <f>VLOOKUP(FV$3,Conditions!$B:$AI,$C10,FALSE)</f>
        <v>300</v>
      </c>
      <c r="FW10" s="83">
        <f>VLOOKUP(FW$3,Conditions!$B:$AI,$C10,FALSE)</f>
        <v>300</v>
      </c>
      <c r="FX10" s="83">
        <f>VLOOKUP(FX$3,Conditions!$B:$AI,$C10,FALSE)</f>
        <v>300</v>
      </c>
      <c r="FY10" s="83">
        <f>VLOOKUP(FY$3,Conditions!$B:$AI,$C10,FALSE)</f>
        <v>300</v>
      </c>
      <c r="FZ10" s="83">
        <f>VLOOKUP(FZ$3,Conditions!$B:$AI,$C10,FALSE)</f>
        <v>300</v>
      </c>
      <c r="GA10" s="83">
        <f>VLOOKUP(GA$3,Conditions!$B:$AI,$C10,FALSE)</f>
        <v>300</v>
      </c>
      <c r="GB10" s="83">
        <f>VLOOKUP(GB$3,Conditions!$B:$AI,$C10,FALSE)</f>
        <v>300</v>
      </c>
      <c r="GC10" s="83">
        <f>VLOOKUP(GC$3,Conditions!$B:$AI,$C10,FALSE)</f>
        <v>300</v>
      </c>
      <c r="GD10" s="83">
        <f>VLOOKUP(GD$3,Conditions!$B:$AI,$C10,FALSE)</f>
        <v>300</v>
      </c>
      <c r="GE10" s="83">
        <f>VLOOKUP(GE$3,Conditions!$B:$AI,$C10,FALSE)</f>
        <v>300</v>
      </c>
      <c r="GF10" s="83">
        <f>VLOOKUP(GF$3,Conditions!$B:$AI,$C10,FALSE)</f>
        <v>300</v>
      </c>
      <c r="GG10" s="83">
        <f>VLOOKUP(GG$3,Conditions!$B:$AI,$C10,FALSE)</f>
        <v>300</v>
      </c>
      <c r="GH10" s="83">
        <f>VLOOKUP(GH$3,Conditions!$B:$AI,$C10,FALSE)</f>
        <v>300</v>
      </c>
      <c r="GI10" s="83">
        <f>VLOOKUP(GI$3,Conditions!$B:$AI,$C10,FALSE)</f>
        <v>300</v>
      </c>
      <c r="GJ10" s="83">
        <f>VLOOKUP(GJ$3,Conditions!$B:$AI,$C10,FALSE)</f>
        <v>300</v>
      </c>
      <c r="GK10" s="83">
        <f>VLOOKUP(GK$3,Conditions!$B:$AI,$C10,FALSE)</f>
        <v>300</v>
      </c>
      <c r="GL10" s="83">
        <f>VLOOKUP(GL$3,Conditions!$B:$AI,$C10,FALSE)</f>
        <v>300</v>
      </c>
      <c r="GM10" s="83">
        <f>VLOOKUP(GM$3,Conditions!$B:$AI,$C10,FALSE)</f>
        <v>300</v>
      </c>
      <c r="GN10" s="83">
        <f>VLOOKUP(GN$3,Conditions!$B:$AI,$C10,FALSE)</f>
        <v>300</v>
      </c>
      <c r="GO10" s="83">
        <f>VLOOKUP(GO$3,Conditions!$B:$AI,$C10,FALSE)</f>
        <v>300</v>
      </c>
      <c r="GP10" s="83">
        <f>VLOOKUP(GP$3,Conditions!$B:$AI,$C10,FALSE)</f>
        <v>300</v>
      </c>
      <c r="GQ10" s="83">
        <f>VLOOKUP(GQ$3,Conditions!$B:$AI,$C10,FALSE)</f>
        <v>300</v>
      </c>
      <c r="GR10" s="83">
        <f>VLOOKUP(GR$3,Conditions!$B:$AI,$C10,FALSE)</f>
        <v>300</v>
      </c>
      <c r="GS10" s="83">
        <f>VLOOKUP(GS$3,Conditions!$B:$AI,$C10,FALSE)</f>
        <v>300</v>
      </c>
      <c r="GT10" s="83">
        <f>VLOOKUP(GT$3,Conditions!$B:$AI,$C10,FALSE)</f>
        <v>300</v>
      </c>
      <c r="GU10" s="83">
        <f>VLOOKUP(GU$3,Conditions!$B:$AI,$C10,FALSE)</f>
        <v>300</v>
      </c>
      <c r="GV10" s="83">
        <f>VLOOKUP(GV$3,Conditions!$B:$AI,$C10,FALSE)</f>
        <v>300</v>
      </c>
      <c r="GW10" s="83">
        <f>VLOOKUP(GW$3,Conditions!$B:$AI,$C10,FALSE)</f>
        <v>300</v>
      </c>
      <c r="GX10" s="83">
        <f>VLOOKUP(GX$3,Conditions!$B:$AI,$C10,FALSE)</f>
        <v>300</v>
      </c>
      <c r="GY10" s="83">
        <f>VLOOKUP(GY$3,Conditions!$B:$AI,$C10,FALSE)</f>
        <v>300</v>
      </c>
      <c r="GZ10" s="83">
        <f>VLOOKUP(GZ$3,Conditions!$B:$AI,$C10,FALSE)</f>
        <v>300</v>
      </c>
      <c r="HA10" s="83">
        <f>VLOOKUP(HA$3,Conditions!$B:$AI,$C10,FALSE)</f>
        <v>300</v>
      </c>
      <c r="HB10" s="83">
        <f>VLOOKUP(HB$3,Conditions!$B:$AI,$C10,FALSE)</f>
        <v>300</v>
      </c>
      <c r="HC10" s="83">
        <f>VLOOKUP(HC$3,Conditions!$B:$AI,$C10,FALSE)</f>
        <v>300</v>
      </c>
      <c r="HD10" s="83">
        <f>VLOOKUP(HD$3,Conditions!$B:$AI,$C10,FALSE)</f>
        <v>300</v>
      </c>
      <c r="HE10" s="83">
        <f>VLOOKUP(HE$3,Conditions!$B:$AI,$C10,FALSE)</f>
        <v>300</v>
      </c>
      <c r="HF10" s="83">
        <f>VLOOKUP(HF$3,Conditions!$B:$AI,$C10,FALSE)</f>
        <v>300</v>
      </c>
      <c r="HG10" s="83">
        <f>VLOOKUP(HG$3,Conditions!$B:$AI,$C10,FALSE)</f>
        <v>300</v>
      </c>
      <c r="HH10" s="83">
        <f>VLOOKUP(HH$3,Conditions!$B:$AI,$C10,FALSE)</f>
        <v>300</v>
      </c>
      <c r="HI10" s="83">
        <f>VLOOKUP(HI$3,Conditions!$B:$AI,$C10,FALSE)</f>
        <v>300</v>
      </c>
      <c r="HJ10" s="83">
        <f>VLOOKUP(HJ$3,Conditions!$B:$AI,$C10,FALSE)</f>
        <v>300</v>
      </c>
      <c r="HK10" s="83">
        <f>VLOOKUP(HK$3,Conditions!$B:$AI,$C10,FALSE)</f>
        <v>300</v>
      </c>
      <c r="HL10" s="83">
        <f>VLOOKUP(HL$3,Conditions!$B:$AI,$C10,FALSE)</f>
        <v>300</v>
      </c>
      <c r="HM10" s="83">
        <f>VLOOKUP(HM$3,Conditions!$B:$AI,$C10,FALSE)</f>
        <v>300</v>
      </c>
      <c r="HN10" s="83">
        <f>VLOOKUP(HN$3,Conditions!$B:$AI,$C10,FALSE)</f>
        <v>300</v>
      </c>
      <c r="HO10" s="83">
        <f>VLOOKUP(HO$3,Conditions!$B:$AI,$C10,FALSE)</f>
        <v>300</v>
      </c>
      <c r="HP10" s="83">
        <f>VLOOKUP(HP$3,Conditions!$B:$AI,$C10,FALSE)</f>
        <v>300</v>
      </c>
      <c r="HQ10" s="83">
        <f>VLOOKUP(HQ$3,Conditions!$B:$AI,$C10,FALSE)</f>
        <v>300</v>
      </c>
      <c r="HR10" s="83">
        <f>VLOOKUP(HR$3,Conditions!$B:$AI,$C10,FALSE)</f>
        <v>300</v>
      </c>
      <c r="HS10" s="83">
        <f>VLOOKUP(HS$3,Conditions!$B:$AI,$C10,FALSE)</f>
        <v>300</v>
      </c>
      <c r="HT10" s="83">
        <f>VLOOKUP(HT$3,Conditions!$B:$AI,$C10,FALSE)</f>
        <v>300</v>
      </c>
      <c r="HU10" s="83">
        <f>VLOOKUP(HU$3,Conditions!$B:$AI,$C10,FALSE)</f>
        <v>300</v>
      </c>
      <c r="HV10" s="83">
        <f>VLOOKUP(HV$3,Conditions!$B:$AI,$C10,FALSE)</f>
        <v>300</v>
      </c>
      <c r="HW10" s="83">
        <f>VLOOKUP(HW$3,Conditions!$B:$AI,$C10,FALSE)</f>
        <v>300</v>
      </c>
      <c r="HX10" s="83">
        <f>VLOOKUP(HX$3,Conditions!$B:$AI,$C10,FALSE)</f>
        <v>300</v>
      </c>
      <c r="HY10" s="83">
        <f>VLOOKUP(HY$3,Conditions!$B:$AI,$C10,FALSE)</f>
        <v>300</v>
      </c>
      <c r="HZ10" s="83">
        <f>VLOOKUP(HZ$3,Conditions!$B:$AI,$C10,FALSE)</f>
        <v>300</v>
      </c>
      <c r="IA10" s="83">
        <f>VLOOKUP(IA$3,Conditions!$B:$AI,$C10,FALSE)</f>
        <v>300</v>
      </c>
      <c r="IB10" s="83">
        <f>VLOOKUP(IB$3,Conditions!$B:$AI,$C10,FALSE)</f>
        <v>300</v>
      </c>
      <c r="IC10" s="83">
        <f>VLOOKUP(IC$3,Conditions!$B:$AI,$C10,FALSE)</f>
        <v>300</v>
      </c>
      <c r="ID10" s="83">
        <f>VLOOKUP(ID$3,Conditions!$B:$AI,$C10,FALSE)</f>
        <v>300</v>
      </c>
      <c r="IE10" s="83">
        <f>VLOOKUP(IE$3,Conditions!$B:$AI,$C10,FALSE)</f>
        <v>300</v>
      </c>
      <c r="IF10" s="83">
        <f>VLOOKUP(IF$3,Conditions!$B:$AI,$C10,FALSE)</f>
        <v>300</v>
      </c>
      <c r="IG10" s="83">
        <f>VLOOKUP(IG$3,Conditions!$B:$AI,$C10,FALSE)</f>
        <v>300</v>
      </c>
      <c r="IH10" s="83">
        <f>VLOOKUP(IH$3,Conditions!$B:$AI,$C10,FALSE)</f>
        <v>300</v>
      </c>
      <c r="II10" s="83">
        <f>VLOOKUP(II$3,Conditions!$B:$AI,$C10,FALSE)</f>
        <v>300</v>
      </c>
      <c r="IJ10" s="83">
        <f>VLOOKUP(IJ$3,Conditions!$B:$AI,$C10,FALSE)</f>
        <v>300</v>
      </c>
      <c r="IK10" s="83">
        <f>VLOOKUP(IK$3,Conditions!$B:$AI,$C10,FALSE)</f>
        <v>300</v>
      </c>
      <c r="IL10" s="83">
        <f>VLOOKUP(IL$3,Conditions!$B:$AI,$C10,FALSE)</f>
        <v>300</v>
      </c>
      <c r="IM10" s="83">
        <f>VLOOKUP(IM$3,Conditions!$B:$AI,$C10,FALSE)</f>
        <v>300</v>
      </c>
      <c r="IN10" s="83">
        <f>VLOOKUP(IN$3,Conditions!$B:$AI,$C10,FALSE)</f>
        <v>300</v>
      </c>
      <c r="IO10" s="83">
        <f>VLOOKUP(IO$3,Conditions!$B:$AI,$C10,FALSE)</f>
        <v>300</v>
      </c>
      <c r="IP10" s="83">
        <f>VLOOKUP(IP$3,Conditions!$B:$AI,$C10,FALSE)</f>
        <v>300</v>
      </c>
      <c r="IQ10" s="83">
        <f>VLOOKUP(IQ$3,Conditions!$B:$AI,$C10,FALSE)</f>
        <v>300</v>
      </c>
      <c r="IR10" s="83">
        <f>VLOOKUP(IR$3,Conditions!$B:$AI,$C10,FALSE)</f>
        <v>300</v>
      </c>
      <c r="IS10" s="83">
        <f>VLOOKUP(IS$3,Conditions!$B:$AI,$C10,FALSE)</f>
        <v>300</v>
      </c>
      <c r="IT10" s="83">
        <f>VLOOKUP(IT$3,Conditions!$B:$AI,$C10,FALSE)</f>
        <v>300</v>
      </c>
      <c r="IU10" s="83">
        <f>VLOOKUP(IU$3,Conditions!$B:$AI,$C10,FALSE)</f>
        <v>300</v>
      </c>
      <c r="IV10" s="83">
        <f>VLOOKUP(IV$3,Conditions!$B:$AI,$C10,FALSE)</f>
        <v>300</v>
      </c>
      <c r="IW10" s="83">
        <f>VLOOKUP(IW$3,Conditions!$B:$AI,$C10,FALSE)</f>
        <v>300</v>
      </c>
      <c r="IX10" s="83">
        <f>VLOOKUP(IX$3,Conditions!$B:$AI,$C10,FALSE)</f>
        <v>300</v>
      </c>
      <c r="IY10" s="83"/>
      <c r="IZ10" s="83"/>
      <c r="JA10" s="83"/>
      <c r="JB10" s="83"/>
      <c r="JC10" s="83"/>
      <c r="JE10" s="56" t="str">
        <f t="shared" si="48"/>
        <v>Reactor Size</v>
      </c>
      <c r="JF10" s="83">
        <f>VLOOKUP(JF$6,Conditions!$B:$AI,$C10,FALSE)</f>
        <v>300</v>
      </c>
      <c r="JG10" s="83">
        <f>VLOOKUP(JG$6,Conditions!$B:$AI,$C10,FALSE)</f>
        <v>300</v>
      </c>
      <c r="JH10" s="83">
        <f>VLOOKUP(JH$6,Conditions!$B:$AI,$C10,FALSE)</f>
        <v>300</v>
      </c>
      <c r="JI10" s="83">
        <f>VLOOKUP(JI$6,Conditions!$B:$AI,$C10,FALSE)</f>
        <v>300</v>
      </c>
      <c r="JJ10" s="83">
        <f>VLOOKUP(JJ$6,Conditions!$B:$AI,$C10,FALSE)</f>
        <v>300</v>
      </c>
      <c r="JK10" s="83">
        <f>VLOOKUP(JK$6,Conditions!$B:$AI,$C10,FALSE)</f>
        <v>300</v>
      </c>
      <c r="JL10" s="83">
        <f>VLOOKUP(JL$6,Conditions!$B:$AI,$C10,FALSE)</f>
        <v>300</v>
      </c>
      <c r="JM10" s="83">
        <f>VLOOKUP(JM$6,Conditions!$B:$AI,$C10,FALSE)</f>
        <v>300</v>
      </c>
      <c r="JN10" s="83">
        <f>VLOOKUP(JN$6,Conditions!$B:$AI,$C10,FALSE)</f>
        <v>300</v>
      </c>
      <c r="JO10" s="83">
        <f>VLOOKUP(JO$6,Conditions!$B:$AI,$C10,FALSE)</f>
        <v>300</v>
      </c>
      <c r="JP10" s="83">
        <f>VLOOKUP(JP$6,Conditions!$B:$AI,$C10,FALSE)</f>
        <v>300</v>
      </c>
      <c r="JQ10" s="83">
        <f>VLOOKUP(JQ$6,Conditions!$B:$AI,$C10,FALSE)</f>
        <v>300</v>
      </c>
      <c r="JR10" s="83">
        <f>VLOOKUP(JR$6,Conditions!$B:$AI,$C10,FALSE)</f>
        <v>300</v>
      </c>
      <c r="JS10" s="83">
        <f>VLOOKUP(JS$6,Conditions!$B:$AI,$C10,FALSE)</f>
        <v>300</v>
      </c>
      <c r="JT10" s="83">
        <f>VLOOKUP(JT$6,Conditions!$B:$AI,$C10,FALSE)</f>
        <v>300</v>
      </c>
      <c r="JU10" s="83">
        <f>VLOOKUP(JU$6,Conditions!$B:$AI,$C10,FALSE)</f>
        <v>300</v>
      </c>
      <c r="JV10" s="83">
        <f>VLOOKUP(JV$6,Conditions!$B:$AI,$C10,FALSE)</f>
        <v>300</v>
      </c>
      <c r="JW10" s="83">
        <f>VLOOKUP(JW$6,Conditions!$B:$AI,$C10,FALSE)</f>
        <v>300</v>
      </c>
      <c r="JX10" s="83">
        <f>VLOOKUP(JX$6,Conditions!$B:$AI,$C10,FALSE)</f>
        <v>300</v>
      </c>
      <c r="JY10" s="83">
        <f>VLOOKUP(JY$6,Conditions!$B:$AI,$C10,FALSE)</f>
        <v>300</v>
      </c>
      <c r="JZ10" s="83">
        <f>VLOOKUP(JZ$6,Conditions!$B:$AI,$C10,FALSE)</f>
        <v>300</v>
      </c>
      <c r="KA10" s="83">
        <f>VLOOKUP(KA$6,Conditions!$B:$AI,$C10,FALSE)</f>
        <v>300</v>
      </c>
      <c r="KB10" s="83">
        <f>VLOOKUP(KB$6,Conditions!$B:$AI,$C10,FALSE)</f>
        <v>300</v>
      </c>
      <c r="KC10" s="83">
        <f>VLOOKUP(KC$6,Conditions!$B:$AI,$C10,FALSE)</f>
        <v>300</v>
      </c>
      <c r="KD10" s="83">
        <f>VLOOKUP(KD$6,Conditions!$B:$AI,$C10,FALSE)</f>
        <v>300</v>
      </c>
      <c r="KE10" s="83">
        <f>VLOOKUP(KE$6,Conditions!$B:$AI,$C10,FALSE)</f>
        <v>300</v>
      </c>
      <c r="KF10" s="83">
        <f>VLOOKUP(KF$6,Conditions!$B:$AI,$C10,FALSE)</f>
        <v>300</v>
      </c>
      <c r="KG10" s="83">
        <f>VLOOKUP(KG$6,Conditions!$B:$AI,$C10,FALSE)</f>
        <v>300</v>
      </c>
      <c r="KH10" s="83">
        <f>VLOOKUP(KH$6,Conditions!$B:$AI,$C10,FALSE)</f>
        <v>300</v>
      </c>
      <c r="KI10" s="83">
        <f>VLOOKUP(KI$6,Conditions!$B:$AI,$C10,FALSE)</f>
        <v>300</v>
      </c>
      <c r="KJ10" s="83">
        <f>VLOOKUP(KJ$6,Conditions!$B:$AI,$C10,FALSE)</f>
        <v>300</v>
      </c>
      <c r="KK10" s="83">
        <f>VLOOKUP(KK$6,Conditions!$B:$AI,$C10,FALSE)</f>
        <v>300</v>
      </c>
      <c r="KL10" s="83">
        <f>VLOOKUP(KL$6,Conditions!$B:$AI,$C10,FALSE)</f>
        <v>300</v>
      </c>
      <c r="KM10" s="83">
        <f>VLOOKUP(KM$6,Conditions!$B:$AI,$C10,FALSE)</f>
        <v>300</v>
      </c>
      <c r="KN10" s="83">
        <f>VLOOKUP(KN$6,Conditions!$B:$AI,$C10,FALSE)</f>
        <v>300</v>
      </c>
      <c r="KO10" s="83">
        <f>VLOOKUP(KO$6,Conditions!$B:$AI,$C10,FALSE)</f>
        <v>300</v>
      </c>
      <c r="KP10" s="83">
        <f>VLOOKUP(KP$6,Conditions!$B:$AI,$C10,FALSE)</f>
        <v>300</v>
      </c>
      <c r="KQ10" s="83">
        <f>VLOOKUP(KQ$6,Conditions!$B:$AI,$C10,FALSE)</f>
        <v>300</v>
      </c>
      <c r="KR10" s="83">
        <f>VLOOKUP(KR$6,Conditions!$B:$AI,$C10,FALSE)</f>
        <v>300</v>
      </c>
      <c r="KS10" s="83">
        <f>VLOOKUP(KS$6,Conditions!$B:$AI,$C10,FALSE)</f>
        <v>300</v>
      </c>
      <c r="KT10" s="83">
        <f>VLOOKUP(KT$6,Conditions!$B:$AI,$C10,FALSE)</f>
        <v>300</v>
      </c>
      <c r="KU10" s="83">
        <f>VLOOKUP(KU$6,Conditions!$B:$AI,$C10,FALSE)</f>
        <v>300</v>
      </c>
      <c r="KV10" s="83">
        <f>VLOOKUP(KV$6,Conditions!$B:$AI,$C10,FALSE)</f>
        <v>300</v>
      </c>
      <c r="KW10" s="83">
        <f>VLOOKUP(KW$6,Conditions!$B:$AI,$C10,FALSE)</f>
        <v>300</v>
      </c>
      <c r="KX10" s="83">
        <f>VLOOKUP(KX$6,Conditions!$B:$AI,$C10,FALSE)</f>
        <v>300</v>
      </c>
      <c r="KY10" s="83">
        <f>VLOOKUP(KY$6,Conditions!$B:$AI,$C10,FALSE)</f>
        <v>300</v>
      </c>
      <c r="KZ10" s="83">
        <f>VLOOKUP(KZ$6,Conditions!$B:$AI,$C10,FALSE)</f>
        <v>300</v>
      </c>
      <c r="LA10" s="83">
        <f>VLOOKUP(LA$6,Conditions!$B:$AI,$C10,FALSE)</f>
        <v>300</v>
      </c>
      <c r="LB10" s="83">
        <f>VLOOKUP(LB$6,Conditions!$B:$AI,$C10,FALSE)</f>
        <v>300</v>
      </c>
      <c r="LC10" s="83">
        <f>VLOOKUP(LC$6,Conditions!$B:$AI,$C10,FALSE)</f>
        <v>300</v>
      </c>
      <c r="LD10" s="83"/>
      <c r="LE10" s="83"/>
      <c r="LF10" s="83"/>
      <c r="LG10" s="83"/>
    </row>
    <row r="11" spans="1:319" s="56" customFormat="1" ht="15.75" x14ac:dyDescent="0.25">
      <c r="B11" s="117" t="s">
        <v>47</v>
      </c>
      <c r="C11" s="61">
        <v>6</v>
      </c>
      <c r="D11" s="83">
        <f>VLOOKUP(D$3,Conditions!$B:$AI,$C11,FALSE)</f>
        <v>200</v>
      </c>
      <c r="E11" s="83">
        <f>VLOOKUP(E$3,Conditions!$B:$AI,$C11,FALSE)</f>
        <v>200</v>
      </c>
      <c r="F11" s="83">
        <f>VLOOKUP(F$3,Conditions!$B:$AI,$C11,FALSE)</f>
        <v>200</v>
      </c>
      <c r="G11" s="83">
        <f>VLOOKUP(G$3,Conditions!$B:$AI,$C11,FALSE)</f>
        <v>200</v>
      </c>
      <c r="H11" s="83">
        <f>VLOOKUP(H$3,Conditions!$B:$AI,$C11,FALSE)</f>
        <v>200</v>
      </c>
      <c r="I11" s="83">
        <f>VLOOKUP(I$3,Conditions!$B:$AI,$C11,FALSE)</f>
        <v>200</v>
      </c>
      <c r="J11" s="83">
        <f>VLOOKUP(J$3,Conditions!$B:$AI,$C11,FALSE)</f>
        <v>200</v>
      </c>
      <c r="K11" s="83">
        <f>VLOOKUP(K$3,Conditions!$B:$AI,$C11,FALSE)</f>
        <v>200</v>
      </c>
      <c r="L11" s="83">
        <f>VLOOKUP(L$3,Conditions!$B:$AI,$C11,FALSE)</f>
        <v>200</v>
      </c>
      <c r="M11" s="83">
        <f>VLOOKUP(M$3,Conditions!$B:$AI,$C11,FALSE)</f>
        <v>200</v>
      </c>
      <c r="N11" s="83">
        <f>VLOOKUP(N$3,Conditions!$B:$AI,$C11,FALSE)</f>
        <v>200</v>
      </c>
      <c r="O11" s="83">
        <f>VLOOKUP(O$3,Conditions!$B:$AI,$C11,FALSE)</f>
        <v>200</v>
      </c>
      <c r="P11" s="83">
        <f>VLOOKUP(P$3,Conditions!$B:$AI,$C11,FALSE)</f>
        <v>200</v>
      </c>
      <c r="Q11" s="83">
        <f>VLOOKUP(Q$3,Conditions!$B:$AI,$C11,FALSE)</f>
        <v>200</v>
      </c>
      <c r="R11" s="83">
        <f>VLOOKUP(R$3,Conditions!$B:$AI,$C11,FALSE)</f>
        <v>200</v>
      </c>
      <c r="S11" s="83">
        <f>VLOOKUP(S$3,Conditions!$B:$AI,$C11,FALSE)</f>
        <v>200</v>
      </c>
      <c r="T11" s="83">
        <f>VLOOKUP(T$3,Conditions!$B:$AI,$C11,FALSE)</f>
        <v>200</v>
      </c>
      <c r="U11" s="83">
        <f>VLOOKUP(U$3,Conditions!$B:$AI,$C11,FALSE)</f>
        <v>200</v>
      </c>
      <c r="V11" s="83">
        <f>VLOOKUP(V$3,Conditions!$B:$AI,$C11,FALSE)</f>
        <v>200</v>
      </c>
      <c r="W11" s="83">
        <f>VLOOKUP(W$3,Conditions!$B:$AI,$C11,FALSE)</f>
        <v>200</v>
      </c>
      <c r="X11" s="83">
        <f>VLOOKUP(X$3,Conditions!$B:$AI,$C11,FALSE)</f>
        <v>200</v>
      </c>
      <c r="Y11" s="83">
        <f>VLOOKUP(Y$3,Conditions!$B:$AI,$C11,FALSE)</f>
        <v>200</v>
      </c>
      <c r="Z11" s="83">
        <f>VLOOKUP(Z$3,Conditions!$B:$AI,$C11,FALSE)</f>
        <v>200</v>
      </c>
      <c r="AA11" s="83">
        <f>VLOOKUP(AA$3,Conditions!$B:$AI,$C11,FALSE)</f>
        <v>200</v>
      </c>
      <c r="AB11" s="83">
        <f>VLOOKUP(AB$3,Conditions!$B:$AI,$C11,FALSE)</f>
        <v>200</v>
      </c>
      <c r="AC11" s="83">
        <f>VLOOKUP(AC$3,Conditions!$B:$AI,$C11,FALSE)</f>
        <v>200</v>
      </c>
      <c r="AD11" s="83">
        <f>VLOOKUP(AD$3,Conditions!$B:$AI,$C11,FALSE)</f>
        <v>200</v>
      </c>
      <c r="AE11" s="83">
        <f>VLOOKUP(AE$3,Conditions!$B:$AI,$C11,FALSE)</f>
        <v>200</v>
      </c>
      <c r="AF11" s="83">
        <f>VLOOKUP(AF$3,Conditions!$B:$AI,$C11,FALSE)</f>
        <v>200</v>
      </c>
      <c r="AG11" s="83">
        <f>VLOOKUP(AG$3,Conditions!$B:$AI,$C11,FALSE)</f>
        <v>200</v>
      </c>
      <c r="AH11" s="83">
        <f>VLOOKUP(AH$3,Conditions!$B:$AI,$C11,FALSE)</f>
        <v>200</v>
      </c>
      <c r="AI11" s="83">
        <f>VLOOKUP(AI$3,Conditions!$B:$AI,$C11,FALSE)</f>
        <v>200</v>
      </c>
      <c r="AJ11" s="83">
        <f>VLOOKUP(AJ$3,Conditions!$B:$AI,$C11,FALSE)</f>
        <v>200</v>
      </c>
      <c r="AK11" s="83">
        <f>VLOOKUP(AK$3,Conditions!$B:$AI,$C11,FALSE)</f>
        <v>200</v>
      </c>
      <c r="AL11" s="83">
        <f>VLOOKUP(AL$3,Conditions!$B:$AI,$C11,FALSE)</f>
        <v>200</v>
      </c>
      <c r="AM11" s="83">
        <f>VLOOKUP(AM$3,Conditions!$B:$AI,$C11,FALSE)</f>
        <v>22</v>
      </c>
      <c r="AN11" s="83">
        <f>VLOOKUP(AN$3,Conditions!$B:$AI,$C11,FALSE)</f>
        <v>22</v>
      </c>
      <c r="AO11" s="83">
        <f>VLOOKUP(AO$3,Conditions!$B:$AI,$C11,FALSE)</f>
        <v>22</v>
      </c>
      <c r="AP11" s="83">
        <f>VLOOKUP(AP$3,Conditions!$B:$AI,$C11,FALSE)</f>
        <v>22</v>
      </c>
      <c r="AQ11" s="83">
        <f>VLOOKUP(AQ$3,Conditions!$B:$AI,$C11,FALSE)</f>
        <v>22</v>
      </c>
      <c r="AR11" s="83">
        <f>VLOOKUP(AR$3,Conditions!$B:$AI,$C11,FALSE)</f>
        <v>200</v>
      </c>
      <c r="AS11" s="83">
        <f>VLOOKUP(AS$3,Conditions!$B:$AI,$C11,FALSE)</f>
        <v>200</v>
      </c>
      <c r="AT11" s="83">
        <f>VLOOKUP(AT$3,Conditions!$B:$AI,$C11,FALSE)</f>
        <v>200</v>
      </c>
      <c r="AU11" s="83">
        <f>VLOOKUP(AU$3,Conditions!$B:$AI,$C11,FALSE)</f>
        <v>200</v>
      </c>
      <c r="AV11" s="83">
        <f>VLOOKUP(AV$3,Conditions!$B:$AI,$C11,FALSE)</f>
        <v>200</v>
      </c>
      <c r="AW11" s="83">
        <f>VLOOKUP(AW$3,Conditions!$B:$AI,$C11,FALSE)</f>
        <v>200</v>
      </c>
      <c r="AX11" s="83">
        <f>VLOOKUP(AX$3,Conditions!$B:$AI,$C11,FALSE)</f>
        <v>200</v>
      </c>
      <c r="AY11" s="83">
        <f>VLOOKUP(AY$3,Conditions!$B:$AI,$C11,FALSE)</f>
        <v>200</v>
      </c>
      <c r="AZ11" s="83">
        <f>VLOOKUP(AZ$3,Conditions!$B:$AI,$C11,FALSE)</f>
        <v>200</v>
      </c>
      <c r="BA11" s="83">
        <f>VLOOKUP(BA$3,Conditions!$B:$AI,$C11,FALSE)</f>
        <v>200</v>
      </c>
      <c r="BB11" s="83">
        <f>VLOOKUP(BB$3,Conditions!$B:$AI,$C11,FALSE)</f>
        <v>200</v>
      </c>
      <c r="BC11" s="83">
        <f>VLOOKUP(BC$3,Conditions!$B:$AI,$C11,FALSE)</f>
        <v>200</v>
      </c>
      <c r="BD11" s="83">
        <f>VLOOKUP(BD$3,Conditions!$B:$AI,$C11,FALSE)</f>
        <v>200</v>
      </c>
      <c r="BE11" s="83">
        <f>VLOOKUP(BE$3,Conditions!$B:$AI,$C11,FALSE)</f>
        <v>200</v>
      </c>
      <c r="BF11" s="83">
        <f>VLOOKUP(BF$3,Conditions!$B:$AI,$C11,FALSE)</f>
        <v>200</v>
      </c>
      <c r="BG11" s="83">
        <f>VLOOKUP(BG$3,Conditions!$B:$AI,$C11,FALSE)</f>
        <v>200</v>
      </c>
      <c r="BH11" s="83">
        <f>VLOOKUP(BH$3,Conditions!$B:$AI,$C11,FALSE)</f>
        <v>200</v>
      </c>
      <c r="BI11" s="83">
        <f>VLOOKUP(BI$3,Conditions!$B:$AI,$C11,FALSE)</f>
        <v>200</v>
      </c>
      <c r="BJ11" s="83">
        <f>VLOOKUP(BJ$3,Conditions!$B:$AI,$C11,FALSE)</f>
        <v>200</v>
      </c>
      <c r="BK11" s="83">
        <f>VLOOKUP(BK$3,Conditions!$B:$AI,$C11,FALSE)</f>
        <v>200</v>
      </c>
      <c r="BL11" s="83">
        <f>VLOOKUP(BL$3,Conditions!$B:$AI,$C11,FALSE)</f>
        <v>200</v>
      </c>
      <c r="BM11" s="83">
        <f>VLOOKUP(BM$3,Conditions!$B:$AI,$C11,FALSE)</f>
        <v>200</v>
      </c>
      <c r="BN11" s="83">
        <f>VLOOKUP(BN$3,Conditions!$B:$AI,$C11,FALSE)</f>
        <v>200</v>
      </c>
      <c r="BO11" s="83">
        <f>VLOOKUP(BO$3,Conditions!$B:$AI,$C11,FALSE)</f>
        <v>200</v>
      </c>
      <c r="BP11" s="83">
        <f>VLOOKUP(BP$3,Conditions!$B:$AI,$C11,FALSE)</f>
        <v>200</v>
      </c>
      <c r="BQ11" s="83">
        <f>VLOOKUP(BQ$3,Conditions!$B:$AI,$C11,FALSE)</f>
        <v>200</v>
      </c>
      <c r="BR11" s="83">
        <f>VLOOKUP(BR$3,Conditions!$B:$AI,$C11,FALSE)</f>
        <v>200</v>
      </c>
      <c r="BS11" s="83">
        <f>VLOOKUP(BS$3,Conditions!$B:$AI,$C11,FALSE)</f>
        <v>200</v>
      </c>
      <c r="BT11" s="83">
        <f>VLOOKUP(BT$3,Conditions!$B:$AI,$C11,FALSE)</f>
        <v>200</v>
      </c>
      <c r="BU11" s="83">
        <f>VLOOKUP(BU$3,Conditions!$B:$AI,$C11,FALSE)</f>
        <v>200</v>
      </c>
      <c r="BV11" s="83">
        <f>VLOOKUP(BV$3,Conditions!$B:$AI,$C11,FALSE)</f>
        <v>200</v>
      </c>
      <c r="BW11" s="83">
        <f>VLOOKUP(BW$3,Conditions!$B:$AI,$C11,FALSE)</f>
        <v>200</v>
      </c>
      <c r="BX11" s="83">
        <f>VLOOKUP(BX$3,Conditions!$B:$AI,$C11,FALSE)</f>
        <v>200</v>
      </c>
      <c r="BY11" s="83">
        <f>VLOOKUP(BY$3,Conditions!$B:$AI,$C11,FALSE)</f>
        <v>200</v>
      </c>
      <c r="BZ11" s="83">
        <f>VLOOKUP(BZ$3,Conditions!$B:$AI,$C11,FALSE)</f>
        <v>200</v>
      </c>
      <c r="CA11" s="83">
        <f>VLOOKUP(CA$3,Conditions!$B:$AI,$C11,FALSE)</f>
        <v>200</v>
      </c>
      <c r="CB11" s="83">
        <f>VLOOKUP(CB$3,Conditions!$B:$AI,$C11,FALSE)</f>
        <v>200</v>
      </c>
      <c r="CC11" s="83">
        <f>VLOOKUP(CC$3,Conditions!$B:$AI,$C11,FALSE)</f>
        <v>200</v>
      </c>
      <c r="CD11" s="83">
        <f>VLOOKUP(CD$3,Conditions!$B:$AI,$C11,FALSE)</f>
        <v>200</v>
      </c>
      <c r="CE11" s="83">
        <f>VLOOKUP(CE$3,Conditions!$B:$AI,$C11,FALSE)</f>
        <v>200</v>
      </c>
      <c r="CF11" s="83">
        <f>VLOOKUP(CF$3,Conditions!$B:$AI,$C11,FALSE)</f>
        <v>200</v>
      </c>
      <c r="CG11" s="83">
        <f>VLOOKUP(CG$3,Conditions!$B:$AI,$C11,FALSE)</f>
        <v>200</v>
      </c>
      <c r="CH11" s="83">
        <f>VLOOKUP(CH$3,Conditions!$B:$AI,$C11,FALSE)</f>
        <v>200</v>
      </c>
      <c r="CI11" s="83">
        <f>VLOOKUP(CI$3,Conditions!$B:$AI,$C11,FALSE)</f>
        <v>200</v>
      </c>
      <c r="CJ11" s="83">
        <f>VLOOKUP(CJ$3,Conditions!$B:$AI,$C11,FALSE)</f>
        <v>200</v>
      </c>
      <c r="CK11" s="83">
        <f>VLOOKUP(CK$3,Conditions!$B:$AI,$C11,FALSE)</f>
        <v>200</v>
      </c>
      <c r="CL11" s="83">
        <f>VLOOKUP(CL$3,Conditions!$B:$AI,$C11,FALSE)</f>
        <v>200</v>
      </c>
      <c r="CM11" s="83">
        <f>VLOOKUP(CM$3,Conditions!$B:$AI,$C11,FALSE)</f>
        <v>200</v>
      </c>
      <c r="CN11" s="83">
        <f>VLOOKUP(CN$3,Conditions!$B:$AI,$C11,FALSE)</f>
        <v>200</v>
      </c>
      <c r="CO11" s="83">
        <f>VLOOKUP(CO$3,Conditions!$B:$AI,$C11,FALSE)</f>
        <v>200</v>
      </c>
      <c r="CP11" s="83">
        <f>VLOOKUP(CP$3,Conditions!$B:$AI,$C11,FALSE)</f>
        <v>200</v>
      </c>
      <c r="CQ11" s="83">
        <f>VLOOKUP(CQ$3,Conditions!$B:$AI,$C11,FALSE)</f>
        <v>200</v>
      </c>
      <c r="CR11" s="83">
        <f>VLOOKUP(CR$3,Conditions!$B:$AI,$C11,FALSE)</f>
        <v>200</v>
      </c>
      <c r="CS11" s="83">
        <f>VLOOKUP(CS$3,Conditions!$B:$AI,$C11,FALSE)</f>
        <v>200</v>
      </c>
      <c r="CT11" s="83">
        <f>VLOOKUP(CT$3,Conditions!$B:$AI,$C11,FALSE)</f>
        <v>200</v>
      </c>
      <c r="CU11" s="83">
        <f>VLOOKUP(CU$3,Conditions!$B:$AI,$C11,FALSE)</f>
        <v>200</v>
      </c>
      <c r="CV11" s="83">
        <f>VLOOKUP(CV$3,Conditions!$B:$AI,$C11,FALSE)</f>
        <v>200</v>
      </c>
      <c r="CW11" s="83">
        <f>VLOOKUP(CW$3,Conditions!$B:$AI,$C11,FALSE)</f>
        <v>200</v>
      </c>
      <c r="CX11" s="83">
        <f>VLOOKUP(CX$3,Conditions!$B:$AI,$C11,FALSE)</f>
        <v>200</v>
      </c>
      <c r="CY11" s="83">
        <f>VLOOKUP(CY$3,Conditions!$B:$AI,$C11,FALSE)</f>
        <v>200</v>
      </c>
      <c r="CZ11" s="83">
        <f>VLOOKUP(CZ$3,Conditions!$B:$AI,$C11,FALSE)</f>
        <v>200</v>
      </c>
      <c r="DA11" s="83">
        <f>VLOOKUP(DA$3,Conditions!$B:$AI,$C11,FALSE)</f>
        <v>200</v>
      </c>
      <c r="DB11" s="83">
        <f>VLOOKUP(DB$3,Conditions!$B:$AI,$C11,FALSE)</f>
        <v>200</v>
      </c>
      <c r="DC11" s="83">
        <f>VLOOKUP(DC$3,Conditions!$B:$AI,$C11,FALSE)</f>
        <v>200</v>
      </c>
      <c r="DD11" s="83">
        <f>VLOOKUP(DD$3,Conditions!$B:$AI,$C11,FALSE)</f>
        <v>200</v>
      </c>
      <c r="DE11" s="83">
        <f>VLOOKUP(DE$3,Conditions!$B:$AI,$C11,FALSE)</f>
        <v>200</v>
      </c>
      <c r="DF11" s="83">
        <f>VLOOKUP(DF$3,Conditions!$B:$AI,$C11,FALSE)</f>
        <v>200</v>
      </c>
      <c r="DG11" s="83">
        <f>VLOOKUP(DG$3,Conditions!$B:$AI,$C11,FALSE)</f>
        <v>200</v>
      </c>
      <c r="DH11" s="83">
        <f>VLOOKUP(DH$3,Conditions!$B:$AI,$C11,FALSE)</f>
        <v>200</v>
      </c>
      <c r="DI11" s="83">
        <f>VLOOKUP(DI$3,Conditions!$B:$AI,$C11,FALSE)</f>
        <v>200</v>
      </c>
      <c r="DJ11" s="83">
        <f>VLOOKUP(DJ$3,Conditions!$B:$AI,$C11,FALSE)</f>
        <v>200</v>
      </c>
      <c r="DK11" s="83">
        <f>VLOOKUP(DK$3,Conditions!$B:$AI,$C11,FALSE)</f>
        <v>200</v>
      </c>
      <c r="DL11" s="83">
        <f>VLOOKUP(DL$3,Conditions!$B:$AI,$C11,FALSE)</f>
        <v>200</v>
      </c>
      <c r="DM11" s="83">
        <f>VLOOKUP(DM$3,Conditions!$B:$AI,$C11,FALSE)</f>
        <v>200</v>
      </c>
      <c r="DN11" s="83">
        <f>VLOOKUP(DN$3,Conditions!$B:$AI,$C11,FALSE)</f>
        <v>200</v>
      </c>
      <c r="DO11" s="83">
        <f>VLOOKUP(DO$3,Conditions!$B:$AI,$C11,FALSE)</f>
        <v>200</v>
      </c>
      <c r="DP11" s="83">
        <f>VLOOKUP(DP$3,Conditions!$B:$AI,$C11,FALSE)</f>
        <v>200</v>
      </c>
      <c r="DQ11" s="83">
        <f>VLOOKUP(DQ$3,Conditions!$B:$AI,$C11,FALSE)</f>
        <v>200</v>
      </c>
      <c r="DR11" s="83">
        <f>VLOOKUP(DR$3,Conditions!$B:$AI,$C11,FALSE)</f>
        <v>200</v>
      </c>
      <c r="DS11" s="83">
        <f>VLOOKUP(DS$3,Conditions!$B:$AI,$C11,FALSE)</f>
        <v>200</v>
      </c>
      <c r="DT11" s="83">
        <f>VLOOKUP(DT$3,Conditions!$B:$AI,$C11,FALSE)</f>
        <v>200</v>
      </c>
      <c r="DU11" s="83">
        <f>VLOOKUP(DU$3,Conditions!$B:$AI,$C11,FALSE)</f>
        <v>200</v>
      </c>
      <c r="DV11" s="83">
        <f>VLOOKUP(DV$3,Conditions!$B:$AI,$C11,FALSE)</f>
        <v>200</v>
      </c>
      <c r="DW11" s="83">
        <f>VLOOKUP(DW$3,Conditions!$B:$AI,$C11,FALSE)</f>
        <v>200</v>
      </c>
      <c r="DX11" s="83">
        <f>VLOOKUP(DX$3,Conditions!$B:$AI,$C11,FALSE)</f>
        <v>200</v>
      </c>
      <c r="DY11" s="83">
        <f>VLOOKUP(DY$3,Conditions!$B:$AI,$C11,FALSE)</f>
        <v>200</v>
      </c>
      <c r="DZ11" s="83">
        <f>VLOOKUP(DZ$3,Conditions!$B:$AI,$C11,FALSE)</f>
        <v>200</v>
      </c>
      <c r="EA11" s="83">
        <f>VLOOKUP(EA$3,Conditions!$B:$AI,$C11,FALSE)</f>
        <v>200</v>
      </c>
      <c r="EB11" s="83">
        <f>VLOOKUP(EB$3,Conditions!$B:$AI,$C11,FALSE)</f>
        <v>200</v>
      </c>
      <c r="EC11" s="83">
        <f>VLOOKUP(EC$3,Conditions!$B:$AI,$C11,FALSE)</f>
        <v>200</v>
      </c>
      <c r="ED11" s="83">
        <f>VLOOKUP(ED$3,Conditions!$B:$AI,$C11,FALSE)</f>
        <v>200</v>
      </c>
      <c r="EE11" s="83">
        <f>VLOOKUP(EE$3,Conditions!$B:$AI,$C11,FALSE)</f>
        <v>200</v>
      </c>
      <c r="EF11" s="83">
        <f>VLOOKUP(EF$3,Conditions!$B:$AI,$C11,FALSE)</f>
        <v>200</v>
      </c>
      <c r="EG11" s="83">
        <f>VLOOKUP(EG$3,Conditions!$B:$AI,$C11,FALSE)</f>
        <v>200</v>
      </c>
      <c r="EH11" s="83">
        <f>VLOOKUP(EH$3,Conditions!$B:$AI,$C11,FALSE)</f>
        <v>200</v>
      </c>
      <c r="EI11" s="83">
        <f>VLOOKUP(EI$3,Conditions!$B:$AI,$C11,FALSE)</f>
        <v>200</v>
      </c>
      <c r="EJ11" s="83">
        <f>VLOOKUP(EJ$3,Conditions!$B:$AI,$C11,FALSE)</f>
        <v>200</v>
      </c>
      <c r="EK11" s="83">
        <f>VLOOKUP(EK$3,Conditions!$B:$AI,$C11,FALSE)</f>
        <v>200</v>
      </c>
      <c r="EL11" s="83">
        <f>VLOOKUP(EL$3,Conditions!$B:$AI,$C11,FALSE)</f>
        <v>200</v>
      </c>
      <c r="EM11" s="83">
        <f>VLOOKUP(EM$3,Conditions!$B:$AI,$C11,FALSE)</f>
        <v>200</v>
      </c>
      <c r="EN11" s="83">
        <f>VLOOKUP(EN$3,Conditions!$B:$AI,$C11,FALSE)</f>
        <v>200</v>
      </c>
      <c r="EO11" s="83">
        <f>VLOOKUP(EO$3,Conditions!$B:$AI,$C11,FALSE)</f>
        <v>200</v>
      </c>
      <c r="EP11" s="83">
        <f>VLOOKUP(EP$3,Conditions!$B:$AI,$C11,FALSE)</f>
        <v>200</v>
      </c>
      <c r="EQ11" s="83">
        <f>VLOOKUP(EQ$3,Conditions!$B:$AI,$C11,FALSE)</f>
        <v>200</v>
      </c>
      <c r="ER11" s="83">
        <f>VLOOKUP(ER$3,Conditions!$B:$AI,$C11,FALSE)</f>
        <v>200</v>
      </c>
      <c r="ES11" s="83">
        <f>VLOOKUP(ES$3,Conditions!$B:$AI,$C11,FALSE)</f>
        <v>200</v>
      </c>
      <c r="ET11" s="83">
        <f>VLOOKUP(ET$3,Conditions!$B:$AI,$C11,FALSE)</f>
        <v>200</v>
      </c>
      <c r="EU11" s="83">
        <f>VLOOKUP(EU$3,Conditions!$B:$AI,$C11,FALSE)</f>
        <v>200</v>
      </c>
      <c r="EV11" s="83">
        <f>VLOOKUP(EV$3,Conditions!$B:$AI,$C11,FALSE)</f>
        <v>200</v>
      </c>
      <c r="EW11" s="83">
        <f>VLOOKUP(EW$3,Conditions!$B:$AI,$C11,FALSE)</f>
        <v>200</v>
      </c>
      <c r="EX11" s="83">
        <f>VLOOKUP(EX$3,Conditions!$B:$AI,$C11,FALSE)</f>
        <v>200</v>
      </c>
      <c r="EY11" s="83">
        <f>VLOOKUP(EY$3,Conditions!$B:$AI,$C11,FALSE)</f>
        <v>200</v>
      </c>
      <c r="EZ11" s="83">
        <f>VLOOKUP(EZ$3,Conditions!$B:$AI,$C11,FALSE)</f>
        <v>200</v>
      </c>
      <c r="FA11" s="83">
        <f>VLOOKUP(FA$3,Conditions!$B:$AI,$C11,FALSE)</f>
        <v>200</v>
      </c>
      <c r="FB11" s="83">
        <f>VLOOKUP(FB$3,Conditions!$B:$AI,$C11,FALSE)</f>
        <v>200</v>
      </c>
      <c r="FC11" s="83">
        <f>VLOOKUP(FC$3,Conditions!$B:$AI,$C11,FALSE)</f>
        <v>200</v>
      </c>
      <c r="FD11" s="83">
        <f>VLOOKUP(FD$3,Conditions!$B:$AI,$C11,FALSE)</f>
        <v>200</v>
      </c>
      <c r="FE11" s="83">
        <f>VLOOKUP(FE$3,Conditions!$B:$AI,$C11,FALSE)</f>
        <v>200</v>
      </c>
      <c r="FF11" s="83">
        <f>VLOOKUP(FF$3,Conditions!$B:$AI,$C11,FALSE)</f>
        <v>200</v>
      </c>
      <c r="FG11" s="83">
        <f>VLOOKUP(FG$3,Conditions!$B:$AI,$C11,FALSE)</f>
        <v>200</v>
      </c>
      <c r="FH11" s="83">
        <f>VLOOKUP(FH$3,Conditions!$B:$AI,$C11,FALSE)</f>
        <v>200</v>
      </c>
      <c r="FI11" s="83">
        <f>VLOOKUP(FI$3,Conditions!$B:$AI,$C11,FALSE)</f>
        <v>200</v>
      </c>
      <c r="FJ11" s="83">
        <f>VLOOKUP(FJ$3,Conditions!$B:$AI,$C11,FALSE)</f>
        <v>200</v>
      </c>
      <c r="FK11" s="83">
        <f>VLOOKUP(FK$3,Conditions!$B:$AI,$C11,FALSE)</f>
        <v>200</v>
      </c>
      <c r="FL11" s="83">
        <f>VLOOKUP(FL$3,Conditions!$B:$AI,$C11,FALSE)</f>
        <v>200</v>
      </c>
      <c r="FM11" s="83">
        <f>VLOOKUP(FM$3,Conditions!$B:$AI,$C11,FALSE)</f>
        <v>200</v>
      </c>
      <c r="FN11" s="83">
        <f>VLOOKUP(FN$3,Conditions!$B:$AI,$C11,FALSE)</f>
        <v>200</v>
      </c>
      <c r="FO11" s="83">
        <f>VLOOKUP(FO$3,Conditions!$B:$AI,$C11,FALSE)</f>
        <v>200</v>
      </c>
      <c r="FP11" s="83">
        <f>VLOOKUP(FP$3,Conditions!$B:$AI,$C11,FALSE)</f>
        <v>200</v>
      </c>
      <c r="FQ11" s="83">
        <f>VLOOKUP(FQ$3,Conditions!$B:$AI,$C11,FALSE)</f>
        <v>200</v>
      </c>
      <c r="FR11" s="83">
        <f>VLOOKUP(FR$3,Conditions!$B:$AI,$C11,FALSE)</f>
        <v>187</v>
      </c>
      <c r="FS11" s="83">
        <f>VLOOKUP(FS$3,Conditions!$B:$AI,$C11,FALSE)</f>
        <v>187</v>
      </c>
      <c r="FT11" s="83">
        <f>VLOOKUP(FT$3,Conditions!$B:$AI,$C11,FALSE)</f>
        <v>187</v>
      </c>
      <c r="FU11" s="83">
        <f>VLOOKUP(FU$3,Conditions!$B:$AI,$C11,FALSE)</f>
        <v>187</v>
      </c>
      <c r="FV11" s="83">
        <f>VLOOKUP(FV$3,Conditions!$B:$AI,$C11,FALSE)</f>
        <v>187</v>
      </c>
      <c r="FW11" s="83">
        <f>VLOOKUP(FW$3,Conditions!$B:$AI,$C11,FALSE)</f>
        <v>200</v>
      </c>
      <c r="FX11" s="83">
        <f>VLOOKUP(FX$3,Conditions!$B:$AI,$C11,FALSE)</f>
        <v>200</v>
      </c>
      <c r="FY11" s="83">
        <f>VLOOKUP(FY$3,Conditions!$B:$AI,$C11,FALSE)</f>
        <v>200</v>
      </c>
      <c r="FZ11" s="83">
        <f>VLOOKUP(FZ$3,Conditions!$B:$AI,$C11,FALSE)</f>
        <v>200</v>
      </c>
      <c r="GA11" s="83">
        <f>VLOOKUP(GA$3,Conditions!$B:$AI,$C11,FALSE)</f>
        <v>200</v>
      </c>
      <c r="GB11" s="83">
        <f>VLOOKUP(GB$3,Conditions!$B:$AI,$C11,FALSE)</f>
        <v>200</v>
      </c>
      <c r="GC11" s="83">
        <f>VLOOKUP(GC$3,Conditions!$B:$AI,$C11,FALSE)</f>
        <v>200</v>
      </c>
      <c r="GD11" s="83">
        <f>VLOOKUP(GD$3,Conditions!$B:$AI,$C11,FALSE)</f>
        <v>200</v>
      </c>
      <c r="GE11" s="83">
        <f>VLOOKUP(GE$3,Conditions!$B:$AI,$C11,FALSE)</f>
        <v>200</v>
      </c>
      <c r="GF11" s="83">
        <f>VLOOKUP(GF$3,Conditions!$B:$AI,$C11,FALSE)</f>
        <v>200</v>
      </c>
      <c r="GG11" s="83">
        <f>VLOOKUP(GG$3,Conditions!$B:$AI,$C11,FALSE)</f>
        <v>200</v>
      </c>
      <c r="GH11" s="83">
        <f>VLOOKUP(GH$3,Conditions!$B:$AI,$C11,FALSE)</f>
        <v>200</v>
      </c>
      <c r="GI11" s="83">
        <f>VLOOKUP(GI$3,Conditions!$B:$AI,$C11,FALSE)</f>
        <v>200</v>
      </c>
      <c r="GJ11" s="83">
        <f>VLOOKUP(GJ$3,Conditions!$B:$AI,$C11,FALSE)</f>
        <v>200</v>
      </c>
      <c r="GK11" s="83">
        <f>VLOOKUP(GK$3,Conditions!$B:$AI,$C11,FALSE)</f>
        <v>200</v>
      </c>
      <c r="GL11" s="83">
        <f>VLOOKUP(GL$3,Conditions!$B:$AI,$C11,FALSE)</f>
        <v>200</v>
      </c>
      <c r="GM11" s="83">
        <f>VLOOKUP(GM$3,Conditions!$B:$AI,$C11,FALSE)</f>
        <v>200</v>
      </c>
      <c r="GN11" s="83">
        <f>VLOOKUP(GN$3,Conditions!$B:$AI,$C11,FALSE)</f>
        <v>200</v>
      </c>
      <c r="GO11" s="83">
        <f>VLOOKUP(GO$3,Conditions!$B:$AI,$C11,FALSE)</f>
        <v>200</v>
      </c>
      <c r="GP11" s="83">
        <f>VLOOKUP(GP$3,Conditions!$B:$AI,$C11,FALSE)</f>
        <v>200</v>
      </c>
      <c r="GQ11" s="83">
        <f>VLOOKUP(GQ$3,Conditions!$B:$AI,$C11,FALSE)</f>
        <v>200</v>
      </c>
      <c r="GR11" s="83">
        <f>VLOOKUP(GR$3,Conditions!$B:$AI,$C11,FALSE)</f>
        <v>200</v>
      </c>
      <c r="GS11" s="83">
        <f>VLOOKUP(GS$3,Conditions!$B:$AI,$C11,FALSE)</f>
        <v>200</v>
      </c>
      <c r="GT11" s="83">
        <f>VLOOKUP(GT$3,Conditions!$B:$AI,$C11,FALSE)</f>
        <v>200</v>
      </c>
      <c r="GU11" s="83">
        <f>VLOOKUP(GU$3,Conditions!$B:$AI,$C11,FALSE)</f>
        <v>200</v>
      </c>
      <c r="GV11" s="83">
        <f>VLOOKUP(GV$3,Conditions!$B:$AI,$C11,FALSE)</f>
        <v>200</v>
      </c>
      <c r="GW11" s="83">
        <f>VLOOKUP(GW$3,Conditions!$B:$AI,$C11,FALSE)</f>
        <v>200</v>
      </c>
      <c r="GX11" s="83">
        <f>VLOOKUP(GX$3,Conditions!$B:$AI,$C11,FALSE)</f>
        <v>200</v>
      </c>
      <c r="GY11" s="83">
        <f>VLOOKUP(GY$3,Conditions!$B:$AI,$C11,FALSE)</f>
        <v>200</v>
      </c>
      <c r="GZ11" s="83">
        <f>VLOOKUP(GZ$3,Conditions!$B:$AI,$C11,FALSE)</f>
        <v>200</v>
      </c>
      <c r="HA11" s="83">
        <f>VLOOKUP(HA$3,Conditions!$B:$AI,$C11,FALSE)</f>
        <v>200</v>
      </c>
      <c r="HB11" s="83">
        <f>VLOOKUP(HB$3,Conditions!$B:$AI,$C11,FALSE)</f>
        <v>200</v>
      </c>
      <c r="HC11" s="83">
        <f>VLOOKUP(HC$3,Conditions!$B:$AI,$C11,FALSE)</f>
        <v>200</v>
      </c>
      <c r="HD11" s="83">
        <f>VLOOKUP(HD$3,Conditions!$B:$AI,$C11,FALSE)</f>
        <v>200</v>
      </c>
      <c r="HE11" s="83">
        <f>VLOOKUP(HE$3,Conditions!$B:$AI,$C11,FALSE)</f>
        <v>200</v>
      </c>
      <c r="HF11" s="83">
        <f>VLOOKUP(HF$3,Conditions!$B:$AI,$C11,FALSE)</f>
        <v>200</v>
      </c>
      <c r="HG11" s="83">
        <f>VLOOKUP(HG$3,Conditions!$B:$AI,$C11,FALSE)</f>
        <v>200</v>
      </c>
      <c r="HH11" s="83">
        <f>VLOOKUP(HH$3,Conditions!$B:$AI,$C11,FALSE)</f>
        <v>200</v>
      </c>
      <c r="HI11" s="83">
        <f>VLOOKUP(HI$3,Conditions!$B:$AI,$C11,FALSE)</f>
        <v>200</v>
      </c>
      <c r="HJ11" s="83">
        <f>VLOOKUP(HJ$3,Conditions!$B:$AI,$C11,FALSE)</f>
        <v>200</v>
      </c>
      <c r="HK11" s="83">
        <f>VLOOKUP(HK$3,Conditions!$B:$AI,$C11,FALSE)</f>
        <v>200</v>
      </c>
      <c r="HL11" s="83">
        <f>VLOOKUP(HL$3,Conditions!$B:$AI,$C11,FALSE)</f>
        <v>200</v>
      </c>
      <c r="HM11" s="83">
        <f>VLOOKUP(HM$3,Conditions!$B:$AI,$C11,FALSE)</f>
        <v>200</v>
      </c>
      <c r="HN11" s="83">
        <f>VLOOKUP(HN$3,Conditions!$B:$AI,$C11,FALSE)</f>
        <v>200</v>
      </c>
      <c r="HO11" s="83">
        <f>VLOOKUP(HO$3,Conditions!$B:$AI,$C11,FALSE)</f>
        <v>200</v>
      </c>
      <c r="HP11" s="83">
        <f>VLOOKUP(HP$3,Conditions!$B:$AI,$C11,FALSE)</f>
        <v>200</v>
      </c>
      <c r="HQ11" s="83">
        <f>VLOOKUP(HQ$3,Conditions!$B:$AI,$C11,FALSE)</f>
        <v>200</v>
      </c>
      <c r="HR11" s="83">
        <f>VLOOKUP(HR$3,Conditions!$B:$AI,$C11,FALSE)</f>
        <v>200</v>
      </c>
      <c r="HS11" s="83">
        <f>VLOOKUP(HS$3,Conditions!$B:$AI,$C11,FALSE)</f>
        <v>200</v>
      </c>
      <c r="HT11" s="83">
        <f>VLOOKUP(HT$3,Conditions!$B:$AI,$C11,FALSE)</f>
        <v>200</v>
      </c>
      <c r="HU11" s="83">
        <f>VLOOKUP(HU$3,Conditions!$B:$AI,$C11,FALSE)</f>
        <v>200</v>
      </c>
      <c r="HV11" s="83">
        <f>VLOOKUP(HV$3,Conditions!$B:$AI,$C11,FALSE)</f>
        <v>200</v>
      </c>
      <c r="HW11" s="83">
        <f>VLOOKUP(HW$3,Conditions!$B:$AI,$C11,FALSE)</f>
        <v>200</v>
      </c>
      <c r="HX11" s="83">
        <f>VLOOKUP(HX$3,Conditions!$B:$AI,$C11,FALSE)</f>
        <v>200</v>
      </c>
      <c r="HY11" s="83">
        <f>VLOOKUP(HY$3,Conditions!$B:$AI,$C11,FALSE)</f>
        <v>200</v>
      </c>
      <c r="HZ11" s="83">
        <f>VLOOKUP(HZ$3,Conditions!$B:$AI,$C11,FALSE)</f>
        <v>200</v>
      </c>
      <c r="IA11" s="83">
        <f>VLOOKUP(IA$3,Conditions!$B:$AI,$C11,FALSE)</f>
        <v>200</v>
      </c>
      <c r="IB11" s="83">
        <f>VLOOKUP(IB$3,Conditions!$B:$AI,$C11,FALSE)</f>
        <v>200</v>
      </c>
      <c r="IC11" s="83">
        <f>VLOOKUP(IC$3,Conditions!$B:$AI,$C11,FALSE)</f>
        <v>200</v>
      </c>
      <c r="ID11" s="83">
        <f>VLOOKUP(ID$3,Conditions!$B:$AI,$C11,FALSE)</f>
        <v>200</v>
      </c>
      <c r="IE11" s="83">
        <f>VLOOKUP(IE$3,Conditions!$B:$AI,$C11,FALSE)</f>
        <v>200</v>
      </c>
      <c r="IF11" s="83">
        <f>VLOOKUP(IF$3,Conditions!$B:$AI,$C11,FALSE)</f>
        <v>200</v>
      </c>
      <c r="IG11" s="83">
        <f>VLOOKUP(IG$3,Conditions!$B:$AI,$C11,FALSE)</f>
        <v>200</v>
      </c>
      <c r="IH11" s="83">
        <f>VLOOKUP(IH$3,Conditions!$B:$AI,$C11,FALSE)</f>
        <v>200</v>
      </c>
      <c r="II11" s="83">
        <f>VLOOKUP(II$3,Conditions!$B:$AI,$C11,FALSE)</f>
        <v>200</v>
      </c>
      <c r="IJ11" s="83">
        <f>VLOOKUP(IJ$3,Conditions!$B:$AI,$C11,FALSE)</f>
        <v>200</v>
      </c>
      <c r="IK11" s="83">
        <f>VLOOKUP(IK$3,Conditions!$B:$AI,$C11,FALSE)</f>
        <v>200</v>
      </c>
      <c r="IL11" s="83">
        <f>VLOOKUP(IL$3,Conditions!$B:$AI,$C11,FALSE)</f>
        <v>200</v>
      </c>
      <c r="IM11" s="83">
        <f>VLOOKUP(IM$3,Conditions!$B:$AI,$C11,FALSE)</f>
        <v>200</v>
      </c>
      <c r="IN11" s="83">
        <f>VLOOKUP(IN$3,Conditions!$B:$AI,$C11,FALSE)</f>
        <v>200</v>
      </c>
      <c r="IO11" s="83">
        <f>VLOOKUP(IO$3,Conditions!$B:$AI,$C11,FALSE)</f>
        <v>200</v>
      </c>
      <c r="IP11" s="83">
        <f>VLOOKUP(IP$3,Conditions!$B:$AI,$C11,FALSE)</f>
        <v>200</v>
      </c>
      <c r="IQ11" s="83">
        <f>VLOOKUP(IQ$3,Conditions!$B:$AI,$C11,FALSE)</f>
        <v>200</v>
      </c>
      <c r="IR11" s="83">
        <f>VLOOKUP(IR$3,Conditions!$B:$AI,$C11,FALSE)</f>
        <v>200</v>
      </c>
      <c r="IS11" s="83">
        <f>VLOOKUP(IS$3,Conditions!$B:$AI,$C11,FALSE)</f>
        <v>200</v>
      </c>
      <c r="IT11" s="83">
        <f>VLOOKUP(IT$3,Conditions!$B:$AI,$C11,FALSE)</f>
        <v>30</v>
      </c>
      <c r="IU11" s="83">
        <f>VLOOKUP(IU$3,Conditions!$B:$AI,$C11,FALSE)</f>
        <v>30</v>
      </c>
      <c r="IV11" s="83">
        <f>VLOOKUP(IV$3,Conditions!$B:$AI,$C11,FALSE)</f>
        <v>30</v>
      </c>
      <c r="IW11" s="83">
        <f>VLOOKUP(IW$3,Conditions!$B:$AI,$C11,FALSE)</f>
        <v>30</v>
      </c>
      <c r="IX11" s="83">
        <f>VLOOKUP(IX$3,Conditions!$B:$AI,$C11,FALSE)</f>
        <v>30</v>
      </c>
      <c r="IY11" s="83"/>
      <c r="IZ11" s="83"/>
      <c r="JA11" s="83"/>
      <c r="JB11" s="83"/>
      <c r="JC11" s="83"/>
      <c r="JE11" s="56" t="str">
        <f t="shared" si="48"/>
        <v>Temp</v>
      </c>
      <c r="JF11" s="83">
        <f>VLOOKUP(JF$6,Conditions!$B:$AI,$C11,FALSE)</f>
        <v>200</v>
      </c>
      <c r="JG11" s="83">
        <f>VLOOKUP(JG$6,Conditions!$B:$AI,$C11,FALSE)</f>
        <v>200</v>
      </c>
      <c r="JH11" s="83">
        <f>VLOOKUP(JH$6,Conditions!$B:$AI,$C11,FALSE)</f>
        <v>200</v>
      </c>
      <c r="JI11" s="83">
        <f>VLOOKUP(JI$6,Conditions!$B:$AI,$C11,FALSE)</f>
        <v>200</v>
      </c>
      <c r="JJ11" s="83">
        <f>VLOOKUP(JJ$6,Conditions!$B:$AI,$C11,FALSE)</f>
        <v>200</v>
      </c>
      <c r="JK11" s="83">
        <f>VLOOKUP(JK$6,Conditions!$B:$AI,$C11,FALSE)</f>
        <v>200</v>
      </c>
      <c r="JL11" s="83">
        <f>VLOOKUP(JL$6,Conditions!$B:$AI,$C11,FALSE)</f>
        <v>200</v>
      </c>
      <c r="JM11" s="83">
        <f>VLOOKUP(JM$6,Conditions!$B:$AI,$C11,FALSE)</f>
        <v>22</v>
      </c>
      <c r="JN11" s="83">
        <f>VLOOKUP(JN$6,Conditions!$B:$AI,$C11,FALSE)</f>
        <v>200</v>
      </c>
      <c r="JO11" s="83">
        <f>VLOOKUP(JO$6,Conditions!$B:$AI,$C11,FALSE)</f>
        <v>200</v>
      </c>
      <c r="JP11" s="83">
        <f>VLOOKUP(JP$6,Conditions!$B:$AI,$C11,FALSE)</f>
        <v>200</v>
      </c>
      <c r="JQ11" s="83">
        <f>VLOOKUP(JQ$6,Conditions!$B:$AI,$C11,FALSE)</f>
        <v>200</v>
      </c>
      <c r="JR11" s="83">
        <f>VLOOKUP(JR$6,Conditions!$B:$AI,$C11,FALSE)</f>
        <v>200</v>
      </c>
      <c r="JS11" s="83">
        <f>VLOOKUP(JS$6,Conditions!$B:$AI,$C11,FALSE)</f>
        <v>200</v>
      </c>
      <c r="JT11" s="83">
        <f>VLOOKUP(JT$6,Conditions!$B:$AI,$C11,FALSE)</f>
        <v>200</v>
      </c>
      <c r="JU11" s="83">
        <f>VLOOKUP(JU$6,Conditions!$B:$AI,$C11,FALSE)</f>
        <v>200</v>
      </c>
      <c r="JV11" s="83">
        <f>VLOOKUP(JV$6,Conditions!$B:$AI,$C11,FALSE)</f>
        <v>200</v>
      </c>
      <c r="JW11" s="83">
        <f>VLOOKUP(JW$6,Conditions!$B:$AI,$C11,FALSE)</f>
        <v>200</v>
      </c>
      <c r="JX11" s="83">
        <f>VLOOKUP(JX$6,Conditions!$B:$AI,$C11,FALSE)</f>
        <v>200</v>
      </c>
      <c r="JY11" s="83">
        <f>VLOOKUP(JY$6,Conditions!$B:$AI,$C11,FALSE)</f>
        <v>200</v>
      </c>
      <c r="JZ11" s="83">
        <f>VLOOKUP(JZ$6,Conditions!$B:$AI,$C11,FALSE)</f>
        <v>200</v>
      </c>
      <c r="KA11" s="83">
        <f>VLOOKUP(KA$6,Conditions!$B:$AI,$C11,FALSE)</f>
        <v>200</v>
      </c>
      <c r="KB11" s="83">
        <f>VLOOKUP(KB$6,Conditions!$B:$AI,$C11,FALSE)</f>
        <v>200</v>
      </c>
      <c r="KC11" s="83">
        <f>VLOOKUP(KC$6,Conditions!$B:$AI,$C11,FALSE)</f>
        <v>200</v>
      </c>
      <c r="KD11" s="83">
        <f>VLOOKUP(KD$6,Conditions!$B:$AI,$C11,FALSE)</f>
        <v>200</v>
      </c>
      <c r="KE11" s="83">
        <f>VLOOKUP(KE$6,Conditions!$B:$AI,$C11,FALSE)</f>
        <v>200</v>
      </c>
      <c r="KF11" s="83">
        <f>VLOOKUP(KF$6,Conditions!$B:$AI,$C11,FALSE)</f>
        <v>200</v>
      </c>
      <c r="KG11" s="83">
        <f>VLOOKUP(KG$6,Conditions!$B:$AI,$C11,FALSE)</f>
        <v>200</v>
      </c>
      <c r="KH11" s="83">
        <f>VLOOKUP(KH$6,Conditions!$B:$AI,$C11,FALSE)</f>
        <v>200</v>
      </c>
      <c r="KI11" s="83">
        <f>VLOOKUP(KI$6,Conditions!$B:$AI,$C11,FALSE)</f>
        <v>200</v>
      </c>
      <c r="KJ11" s="83">
        <f>VLOOKUP(KJ$6,Conditions!$B:$AI,$C11,FALSE)</f>
        <v>200</v>
      </c>
      <c r="KK11" s="83">
        <f>VLOOKUP(KK$6,Conditions!$B:$AI,$C11,FALSE)</f>
        <v>200</v>
      </c>
      <c r="KL11" s="83">
        <f>VLOOKUP(KL$6,Conditions!$B:$AI,$C11,FALSE)</f>
        <v>200</v>
      </c>
      <c r="KM11" s="83">
        <f>VLOOKUP(KM$6,Conditions!$B:$AI,$C11,FALSE)</f>
        <v>187</v>
      </c>
      <c r="KN11" s="83">
        <f>VLOOKUP(KN$6,Conditions!$B:$AI,$C11,FALSE)</f>
        <v>200</v>
      </c>
      <c r="KO11" s="83">
        <f>VLOOKUP(KO$6,Conditions!$B:$AI,$C11,FALSE)</f>
        <v>200</v>
      </c>
      <c r="KP11" s="83">
        <f>VLOOKUP(KP$6,Conditions!$B:$AI,$C11,FALSE)</f>
        <v>200</v>
      </c>
      <c r="KQ11" s="83">
        <f>VLOOKUP(KQ$6,Conditions!$B:$AI,$C11,FALSE)</f>
        <v>200</v>
      </c>
      <c r="KR11" s="83">
        <f>VLOOKUP(KR$6,Conditions!$B:$AI,$C11,FALSE)</f>
        <v>200</v>
      </c>
      <c r="KS11" s="83">
        <f>VLOOKUP(KS$6,Conditions!$B:$AI,$C11,FALSE)</f>
        <v>200</v>
      </c>
      <c r="KT11" s="83">
        <f>VLOOKUP(KT$6,Conditions!$B:$AI,$C11,FALSE)</f>
        <v>200</v>
      </c>
      <c r="KU11" s="83">
        <f>VLOOKUP(KU$6,Conditions!$B:$AI,$C11,FALSE)</f>
        <v>200</v>
      </c>
      <c r="KV11" s="83">
        <f>VLOOKUP(KV$6,Conditions!$B:$AI,$C11,FALSE)</f>
        <v>200</v>
      </c>
      <c r="KW11" s="83">
        <f>VLOOKUP(KW$6,Conditions!$B:$AI,$C11,FALSE)</f>
        <v>200</v>
      </c>
      <c r="KX11" s="83">
        <f>VLOOKUP(KX$6,Conditions!$B:$AI,$C11,FALSE)</f>
        <v>200</v>
      </c>
      <c r="KY11" s="83">
        <f>VLOOKUP(KY$6,Conditions!$B:$AI,$C11,FALSE)</f>
        <v>200</v>
      </c>
      <c r="KZ11" s="83">
        <f>VLOOKUP(KZ$6,Conditions!$B:$AI,$C11,FALSE)</f>
        <v>200</v>
      </c>
      <c r="LA11" s="83">
        <f>VLOOKUP(LA$6,Conditions!$B:$AI,$C11,FALSE)</f>
        <v>200</v>
      </c>
      <c r="LB11" s="83">
        <f>VLOOKUP(LB$6,Conditions!$B:$AI,$C11,FALSE)</f>
        <v>200</v>
      </c>
      <c r="LC11" s="83">
        <f>VLOOKUP(LC$6,Conditions!$B:$AI,$C11,FALSE)</f>
        <v>30</v>
      </c>
      <c r="LD11" s="83"/>
      <c r="LE11" s="83"/>
      <c r="LF11" s="83"/>
      <c r="LG11" s="83"/>
    </row>
    <row r="12" spans="1:319" s="56" customFormat="1" ht="15.75" x14ac:dyDescent="0.25">
      <c r="B12" s="117" t="s">
        <v>82</v>
      </c>
      <c r="C12" s="61">
        <v>7</v>
      </c>
      <c r="D12" s="83">
        <f>VLOOKUP(D$3,Conditions!$B:$AI,$C12,FALSE)</f>
        <v>40</v>
      </c>
      <c r="E12" s="83">
        <f>VLOOKUP(E$3,Conditions!$B:$AI,$C12,FALSE)</f>
        <v>40</v>
      </c>
      <c r="F12" s="83">
        <f>VLOOKUP(F$3,Conditions!$B:$AI,$C12,FALSE)</f>
        <v>40</v>
      </c>
      <c r="G12" s="83">
        <f>VLOOKUP(G$3,Conditions!$B:$AI,$C12,FALSE)</f>
        <v>40</v>
      </c>
      <c r="H12" s="83">
        <f>VLOOKUP(H$3,Conditions!$B:$AI,$C12,FALSE)</f>
        <v>40</v>
      </c>
      <c r="I12" s="83">
        <f>VLOOKUP(I$3,Conditions!$B:$AI,$C12,FALSE)</f>
        <v>39.5</v>
      </c>
      <c r="J12" s="83">
        <f>VLOOKUP(J$3,Conditions!$B:$AI,$C12,FALSE)</f>
        <v>39.5</v>
      </c>
      <c r="K12" s="83">
        <f>VLOOKUP(K$3,Conditions!$B:$AI,$C12,FALSE)</f>
        <v>39.5</v>
      </c>
      <c r="L12" s="83">
        <f>VLOOKUP(L$3,Conditions!$B:$AI,$C12,FALSE)</f>
        <v>39.5</v>
      </c>
      <c r="M12" s="83">
        <f>VLOOKUP(M$3,Conditions!$B:$AI,$C12,FALSE)</f>
        <v>39.5</v>
      </c>
      <c r="N12" s="83">
        <f>VLOOKUP(N$3,Conditions!$B:$AI,$C12,FALSE)</f>
        <v>39</v>
      </c>
      <c r="O12" s="83">
        <f>VLOOKUP(O$3,Conditions!$B:$AI,$C12,FALSE)</f>
        <v>39</v>
      </c>
      <c r="P12" s="83">
        <f>VLOOKUP(P$3,Conditions!$B:$AI,$C12,FALSE)</f>
        <v>39</v>
      </c>
      <c r="Q12" s="83">
        <f>VLOOKUP(Q$3,Conditions!$B:$AI,$C12,FALSE)</f>
        <v>39</v>
      </c>
      <c r="R12" s="83">
        <f>VLOOKUP(R$3,Conditions!$B:$AI,$C12,FALSE)</f>
        <v>39</v>
      </c>
      <c r="S12" s="83">
        <f>VLOOKUP(S$3,Conditions!$B:$AI,$C12,FALSE)</f>
        <v>35</v>
      </c>
      <c r="T12" s="83">
        <f>VLOOKUP(T$3,Conditions!$B:$AI,$C12,FALSE)</f>
        <v>35</v>
      </c>
      <c r="U12" s="83">
        <f>VLOOKUP(U$3,Conditions!$B:$AI,$C12,FALSE)</f>
        <v>35</v>
      </c>
      <c r="V12" s="83">
        <f>VLOOKUP(V$3,Conditions!$B:$AI,$C12,FALSE)</f>
        <v>35</v>
      </c>
      <c r="W12" s="83">
        <f>VLOOKUP(W$3,Conditions!$B:$AI,$C12,FALSE)</f>
        <v>35</v>
      </c>
      <c r="X12" s="83">
        <f>VLOOKUP(X$3,Conditions!$B:$AI,$C12,FALSE)</f>
        <v>31</v>
      </c>
      <c r="Y12" s="83">
        <f>VLOOKUP(Y$3,Conditions!$B:$AI,$C12,FALSE)</f>
        <v>31</v>
      </c>
      <c r="Z12" s="83">
        <f>VLOOKUP(Z$3,Conditions!$B:$AI,$C12,FALSE)</f>
        <v>31</v>
      </c>
      <c r="AA12" s="83">
        <f>VLOOKUP(AA$3,Conditions!$B:$AI,$C12,FALSE)</f>
        <v>31</v>
      </c>
      <c r="AB12" s="83">
        <f>VLOOKUP(AB$3,Conditions!$B:$AI,$C12,FALSE)</f>
        <v>31</v>
      </c>
      <c r="AC12" s="83">
        <f>VLOOKUP(AC$3,Conditions!$B:$AI,$C12,FALSE)</f>
        <v>30</v>
      </c>
      <c r="AD12" s="83">
        <f>VLOOKUP(AD$3,Conditions!$B:$AI,$C12,FALSE)</f>
        <v>30</v>
      </c>
      <c r="AE12" s="83">
        <f>VLOOKUP(AE$3,Conditions!$B:$AI,$C12,FALSE)</f>
        <v>30</v>
      </c>
      <c r="AF12" s="83">
        <f>VLOOKUP(AF$3,Conditions!$B:$AI,$C12,FALSE)</f>
        <v>30</v>
      </c>
      <c r="AG12" s="83">
        <f>VLOOKUP(AG$3,Conditions!$B:$AI,$C12,FALSE)</f>
        <v>30</v>
      </c>
      <c r="AH12" s="83">
        <f>VLOOKUP(AH$3,Conditions!$B:$AI,$C12,FALSE)</f>
        <v>28</v>
      </c>
      <c r="AI12" s="83">
        <f>VLOOKUP(AI$3,Conditions!$B:$AI,$C12,FALSE)</f>
        <v>28</v>
      </c>
      <c r="AJ12" s="83">
        <f>VLOOKUP(AJ$3,Conditions!$B:$AI,$C12,FALSE)</f>
        <v>28</v>
      </c>
      <c r="AK12" s="83">
        <f>VLOOKUP(AK$3,Conditions!$B:$AI,$C12,FALSE)</f>
        <v>28</v>
      </c>
      <c r="AL12" s="83">
        <f>VLOOKUP(AL$3,Conditions!$B:$AI,$C12,FALSE)</f>
        <v>28</v>
      </c>
      <c r="AM12" s="83">
        <f>VLOOKUP(AM$3,Conditions!$B:$AI,$C12,FALSE)</f>
        <v>20</v>
      </c>
      <c r="AN12" s="83">
        <f>VLOOKUP(AN$3,Conditions!$B:$AI,$C12,FALSE)</f>
        <v>20</v>
      </c>
      <c r="AO12" s="83">
        <f>VLOOKUP(AO$3,Conditions!$B:$AI,$C12,FALSE)</f>
        <v>20</v>
      </c>
      <c r="AP12" s="83">
        <f>VLOOKUP(AP$3,Conditions!$B:$AI,$C12,FALSE)</f>
        <v>20</v>
      </c>
      <c r="AQ12" s="83">
        <f>VLOOKUP(AQ$3,Conditions!$B:$AI,$C12,FALSE)</f>
        <v>20</v>
      </c>
      <c r="AR12" s="83">
        <f>VLOOKUP(AR$3,Conditions!$B:$AI,$C12,FALSE)</f>
        <v>40</v>
      </c>
      <c r="AS12" s="83">
        <f>VLOOKUP(AS$3,Conditions!$B:$AI,$C12,FALSE)</f>
        <v>40</v>
      </c>
      <c r="AT12" s="83">
        <f>VLOOKUP(AT$3,Conditions!$B:$AI,$C12,FALSE)</f>
        <v>40</v>
      </c>
      <c r="AU12" s="83">
        <f>VLOOKUP(AU$3,Conditions!$B:$AI,$C12,FALSE)</f>
        <v>40</v>
      </c>
      <c r="AV12" s="83">
        <f>VLOOKUP(AV$3,Conditions!$B:$AI,$C12,FALSE)</f>
        <v>40</v>
      </c>
      <c r="AW12" s="83">
        <f>VLOOKUP(AW$3,Conditions!$B:$AI,$C12,FALSE)</f>
        <v>40</v>
      </c>
      <c r="AX12" s="83">
        <f>VLOOKUP(AX$3,Conditions!$B:$AI,$C12,FALSE)</f>
        <v>40</v>
      </c>
      <c r="AY12" s="83">
        <f>VLOOKUP(AY$3,Conditions!$B:$AI,$C12,FALSE)</f>
        <v>40</v>
      </c>
      <c r="AZ12" s="83">
        <f>VLOOKUP(AZ$3,Conditions!$B:$AI,$C12,FALSE)</f>
        <v>40</v>
      </c>
      <c r="BA12" s="83">
        <f>VLOOKUP(BA$3,Conditions!$B:$AI,$C12,FALSE)</f>
        <v>40</v>
      </c>
      <c r="BB12" s="83">
        <f>VLOOKUP(BB$3,Conditions!$B:$AI,$C12,FALSE)</f>
        <v>40</v>
      </c>
      <c r="BC12" s="83">
        <f>VLOOKUP(BC$3,Conditions!$B:$AI,$C12,FALSE)</f>
        <v>40</v>
      </c>
      <c r="BD12" s="83">
        <f>VLOOKUP(BD$3,Conditions!$B:$AI,$C12,FALSE)</f>
        <v>40</v>
      </c>
      <c r="BE12" s="83">
        <f>VLOOKUP(BE$3,Conditions!$B:$AI,$C12,FALSE)</f>
        <v>40</v>
      </c>
      <c r="BF12" s="83">
        <f>VLOOKUP(BF$3,Conditions!$B:$AI,$C12,FALSE)</f>
        <v>40</v>
      </c>
      <c r="BG12" s="83">
        <f>VLOOKUP(BG$3,Conditions!$B:$AI,$C12,FALSE)</f>
        <v>40</v>
      </c>
      <c r="BH12" s="83">
        <f>VLOOKUP(BH$3,Conditions!$B:$AI,$C12,FALSE)</f>
        <v>40</v>
      </c>
      <c r="BI12" s="83">
        <f>VLOOKUP(BI$3,Conditions!$B:$AI,$C12,FALSE)</f>
        <v>40</v>
      </c>
      <c r="BJ12" s="83">
        <f>VLOOKUP(BJ$3,Conditions!$B:$AI,$C12,FALSE)</f>
        <v>40</v>
      </c>
      <c r="BK12" s="83">
        <f>VLOOKUP(BK$3,Conditions!$B:$AI,$C12,FALSE)</f>
        <v>40</v>
      </c>
      <c r="BL12" s="83">
        <f>VLOOKUP(BL$3,Conditions!$B:$AI,$C12,FALSE)</f>
        <v>40</v>
      </c>
      <c r="BM12" s="83">
        <f>VLOOKUP(BM$3,Conditions!$B:$AI,$C12,FALSE)</f>
        <v>40</v>
      </c>
      <c r="BN12" s="83">
        <f>VLOOKUP(BN$3,Conditions!$B:$AI,$C12,FALSE)</f>
        <v>40</v>
      </c>
      <c r="BO12" s="83">
        <f>VLOOKUP(BO$3,Conditions!$B:$AI,$C12,FALSE)</f>
        <v>40</v>
      </c>
      <c r="BP12" s="83">
        <f>VLOOKUP(BP$3,Conditions!$B:$AI,$C12,FALSE)</f>
        <v>40</v>
      </c>
      <c r="BQ12" s="83">
        <f>VLOOKUP(BQ$3,Conditions!$B:$AI,$C12,FALSE)</f>
        <v>40</v>
      </c>
      <c r="BR12" s="83">
        <f>VLOOKUP(BR$3,Conditions!$B:$AI,$C12,FALSE)</f>
        <v>40</v>
      </c>
      <c r="BS12" s="83">
        <f>VLOOKUP(BS$3,Conditions!$B:$AI,$C12,FALSE)</f>
        <v>40</v>
      </c>
      <c r="BT12" s="83">
        <f>VLOOKUP(BT$3,Conditions!$B:$AI,$C12,FALSE)</f>
        <v>40</v>
      </c>
      <c r="BU12" s="83">
        <f>VLOOKUP(BU$3,Conditions!$B:$AI,$C12,FALSE)</f>
        <v>40</v>
      </c>
      <c r="BV12" s="83">
        <f>VLOOKUP(BV$3,Conditions!$B:$AI,$C12,FALSE)</f>
        <v>40</v>
      </c>
      <c r="BW12" s="83">
        <f>VLOOKUP(BW$3,Conditions!$B:$AI,$C12,FALSE)</f>
        <v>40</v>
      </c>
      <c r="BX12" s="83">
        <f>VLOOKUP(BX$3,Conditions!$B:$AI,$C12,FALSE)</f>
        <v>40</v>
      </c>
      <c r="BY12" s="83">
        <f>VLOOKUP(BY$3,Conditions!$B:$AI,$C12,FALSE)</f>
        <v>40</v>
      </c>
      <c r="BZ12" s="83">
        <f>VLOOKUP(BZ$3,Conditions!$B:$AI,$C12,FALSE)</f>
        <v>40</v>
      </c>
      <c r="CA12" s="83">
        <f>VLOOKUP(CA$3,Conditions!$B:$AI,$C12,FALSE)</f>
        <v>40</v>
      </c>
      <c r="CB12" s="83">
        <f>VLOOKUP(CB$3,Conditions!$B:$AI,$C12,FALSE)</f>
        <v>40</v>
      </c>
      <c r="CC12" s="83">
        <f>VLOOKUP(CC$3,Conditions!$B:$AI,$C12,FALSE)</f>
        <v>40</v>
      </c>
      <c r="CD12" s="83">
        <f>VLOOKUP(CD$3,Conditions!$B:$AI,$C12,FALSE)</f>
        <v>40</v>
      </c>
      <c r="CE12" s="83">
        <f>VLOOKUP(CE$3,Conditions!$B:$AI,$C12,FALSE)</f>
        <v>40</v>
      </c>
      <c r="CF12" s="83">
        <f>VLOOKUP(CF$3,Conditions!$B:$AI,$C12,FALSE)</f>
        <v>40</v>
      </c>
      <c r="CG12" s="83">
        <f>VLOOKUP(CG$3,Conditions!$B:$AI,$C12,FALSE)</f>
        <v>40</v>
      </c>
      <c r="CH12" s="83">
        <f>VLOOKUP(CH$3,Conditions!$B:$AI,$C12,FALSE)</f>
        <v>40</v>
      </c>
      <c r="CI12" s="83">
        <f>VLOOKUP(CI$3,Conditions!$B:$AI,$C12,FALSE)</f>
        <v>40</v>
      </c>
      <c r="CJ12" s="83">
        <f>VLOOKUP(CJ$3,Conditions!$B:$AI,$C12,FALSE)</f>
        <v>40</v>
      </c>
      <c r="CK12" s="83">
        <f>VLOOKUP(CK$3,Conditions!$B:$AI,$C12,FALSE)</f>
        <v>40</v>
      </c>
      <c r="CL12" s="83">
        <f>VLOOKUP(CL$3,Conditions!$B:$AI,$C12,FALSE)</f>
        <v>40</v>
      </c>
      <c r="CM12" s="83">
        <f>VLOOKUP(CM$3,Conditions!$B:$AI,$C12,FALSE)</f>
        <v>40</v>
      </c>
      <c r="CN12" s="83">
        <f>VLOOKUP(CN$3,Conditions!$B:$AI,$C12,FALSE)</f>
        <v>40</v>
      </c>
      <c r="CO12" s="83">
        <f>VLOOKUP(CO$3,Conditions!$B:$AI,$C12,FALSE)</f>
        <v>40</v>
      </c>
      <c r="CP12" s="83">
        <f>VLOOKUP(CP$3,Conditions!$B:$AI,$C12,FALSE)</f>
        <v>40</v>
      </c>
      <c r="CQ12" s="83">
        <f>VLOOKUP(CQ$3,Conditions!$B:$AI,$C12,FALSE)</f>
        <v>40</v>
      </c>
      <c r="CR12" s="83">
        <f>VLOOKUP(CR$3,Conditions!$B:$AI,$C12,FALSE)</f>
        <v>40</v>
      </c>
      <c r="CS12" s="83">
        <f>VLOOKUP(CS$3,Conditions!$B:$AI,$C12,FALSE)</f>
        <v>40</v>
      </c>
      <c r="CT12" s="83">
        <f>VLOOKUP(CT$3,Conditions!$B:$AI,$C12,FALSE)</f>
        <v>40</v>
      </c>
      <c r="CU12" s="83">
        <f>VLOOKUP(CU$3,Conditions!$B:$AI,$C12,FALSE)</f>
        <v>40</v>
      </c>
      <c r="CV12" s="83">
        <f>VLOOKUP(CV$3,Conditions!$B:$AI,$C12,FALSE)</f>
        <v>40</v>
      </c>
      <c r="CW12" s="83">
        <f>VLOOKUP(CW$3,Conditions!$B:$AI,$C12,FALSE)</f>
        <v>40</v>
      </c>
      <c r="CX12" s="83">
        <f>VLOOKUP(CX$3,Conditions!$B:$AI,$C12,FALSE)</f>
        <v>40</v>
      </c>
      <c r="CY12" s="83">
        <f>VLOOKUP(CY$3,Conditions!$B:$AI,$C12,FALSE)</f>
        <v>40</v>
      </c>
      <c r="CZ12" s="83">
        <f>VLOOKUP(CZ$3,Conditions!$B:$AI,$C12,FALSE)</f>
        <v>40</v>
      </c>
      <c r="DA12" s="83">
        <f>VLOOKUP(DA$3,Conditions!$B:$AI,$C12,FALSE)</f>
        <v>40</v>
      </c>
      <c r="DB12" s="83">
        <f>VLOOKUP(DB$3,Conditions!$B:$AI,$C12,FALSE)</f>
        <v>40</v>
      </c>
      <c r="DC12" s="83">
        <f>VLOOKUP(DC$3,Conditions!$B:$AI,$C12,FALSE)</f>
        <v>40</v>
      </c>
      <c r="DD12" s="83">
        <f>VLOOKUP(DD$3,Conditions!$B:$AI,$C12,FALSE)</f>
        <v>40</v>
      </c>
      <c r="DE12" s="83">
        <f>VLOOKUP(DE$3,Conditions!$B:$AI,$C12,FALSE)</f>
        <v>40</v>
      </c>
      <c r="DF12" s="83">
        <f>VLOOKUP(DF$3,Conditions!$B:$AI,$C12,FALSE)</f>
        <v>40</v>
      </c>
      <c r="DG12" s="83">
        <f>VLOOKUP(DG$3,Conditions!$B:$AI,$C12,FALSE)</f>
        <v>40</v>
      </c>
      <c r="DH12" s="83">
        <f>VLOOKUP(DH$3,Conditions!$B:$AI,$C12,FALSE)</f>
        <v>40</v>
      </c>
      <c r="DI12" s="83">
        <f>VLOOKUP(DI$3,Conditions!$B:$AI,$C12,FALSE)</f>
        <v>40</v>
      </c>
      <c r="DJ12" s="83">
        <f>VLOOKUP(DJ$3,Conditions!$B:$AI,$C12,FALSE)</f>
        <v>40</v>
      </c>
      <c r="DK12" s="83">
        <f>VLOOKUP(DK$3,Conditions!$B:$AI,$C12,FALSE)</f>
        <v>40</v>
      </c>
      <c r="DL12" s="83">
        <f>VLOOKUP(DL$3,Conditions!$B:$AI,$C12,FALSE)</f>
        <v>40</v>
      </c>
      <c r="DM12" s="83">
        <f>VLOOKUP(DM$3,Conditions!$B:$AI,$C12,FALSE)</f>
        <v>40</v>
      </c>
      <c r="DN12" s="83">
        <f>VLOOKUP(DN$3,Conditions!$B:$AI,$C12,FALSE)</f>
        <v>40</v>
      </c>
      <c r="DO12" s="83">
        <f>VLOOKUP(DO$3,Conditions!$B:$AI,$C12,FALSE)</f>
        <v>40</v>
      </c>
      <c r="DP12" s="83">
        <f>VLOOKUP(DP$3,Conditions!$B:$AI,$C12,FALSE)</f>
        <v>40</v>
      </c>
      <c r="DQ12" s="83">
        <f>VLOOKUP(DQ$3,Conditions!$B:$AI,$C12,FALSE)</f>
        <v>40</v>
      </c>
      <c r="DR12" s="83">
        <f>VLOOKUP(DR$3,Conditions!$B:$AI,$C12,FALSE)</f>
        <v>40</v>
      </c>
      <c r="DS12" s="83">
        <f>VLOOKUP(DS$3,Conditions!$B:$AI,$C12,FALSE)</f>
        <v>40</v>
      </c>
      <c r="DT12" s="83">
        <f>VLOOKUP(DT$3,Conditions!$B:$AI,$C12,FALSE)</f>
        <v>40</v>
      </c>
      <c r="DU12" s="83">
        <f>VLOOKUP(DU$3,Conditions!$B:$AI,$C12,FALSE)</f>
        <v>40</v>
      </c>
      <c r="DV12" s="83">
        <f>VLOOKUP(DV$3,Conditions!$B:$AI,$C12,FALSE)</f>
        <v>40</v>
      </c>
      <c r="DW12" s="83">
        <f>VLOOKUP(DW$3,Conditions!$B:$AI,$C12,FALSE)</f>
        <v>40</v>
      </c>
      <c r="DX12" s="83">
        <f>VLOOKUP(DX$3,Conditions!$B:$AI,$C12,FALSE)</f>
        <v>40</v>
      </c>
      <c r="DY12" s="83">
        <f>VLOOKUP(DY$3,Conditions!$B:$AI,$C12,FALSE)</f>
        <v>40</v>
      </c>
      <c r="DZ12" s="83">
        <f>VLOOKUP(DZ$3,Conditions!$B:$AI,$C12,FALSE)</f>
        <v>40</v>
      </c>
      <c r="EA12" s="83">
        <f>VLOOKUP(EA$3,Conditions!$B:$AI,$C12,FALSE)</f>
        <v>40</v>
      </c>
      <c r="EB12" s="83">
        <f>VLOOKUP(EB$3,Conditions!$B:$AI,$C12,FALSE)</f>
        <v>40</v>
      </c>
      <c r="EC12" s="83">
        <f>VLOOKUP(EC$3,Conditions!$B:$AI,$C12,FALSE)</f>
        <v>40</v>
      </c>
      <c r="ED12" s="83">
        <f>VLOOKUP(ED$3,Conditions!$B:$AI,$C12,FALSE)</f>
        <v>40</v>
      </c>
      <c r="EE12" s="83">
        <f>VLOOKUP(EE$3,Conditions!$B:$AI,$C12,FALSE)</f>
        <v>40</v>
      </c>
      <c r="EF12" s="83">
        <f>VLOOKUP(EF$3,Conditions!$B:$AI,$C12,FALSE)</f>
        <v>40</v>
      </c>
      <c r="EG12" s="83">
        <f>VLOOKUP(EG$3,Conditions!$B:$AI,$C12,FALSE)</f>
        <v>40</v>
      </c>
      <c r="EH12" s="83">
        <f>VLOOKUP(EH$3,Conditions!$B:$AI,$C12,FALSE)</f>
        <v>40</v>
      </c>
      <c r="EI12" s="83">
        <f>VLOOKUP(EI$3,Conditions!$B:$AI,$C12,FALSE)</f>
        <v>40</v>
      </c>
      <c r="EJ12" s="83">
        <f>VLOOKUP(EJ$3,Conditions!$B:$AI,$C12,FALSE)</f>
        <v>40</v>
      </c>
      <c r="EK12" s="83">
        <f>VLOOKUP(EK$3,Conditions!$B:$AI,$C12,FALSE)</f>
        <v>40</v>
      </c>
      <c r="EL12" s="83">
        <f>VLOOKUP(EL$3,Conditions!$B:$AI,$C12,FALSE)</f>
        <v>40</v>
      </c>
      <c r="EM12" s="83">
        <f>VLOOKUP(EM$3,Conditions!$B:$AI,$C12,FALSE)</f>
        <v>40</v>
      </c>
      <c r="EN12" s="83">
        <f>VLOOKUP(EN$3,Conditions!$B:$AI,$C12,FALSE)</f>
        <v>40</v>
      </c>
      <c r="EO12" s="83">
        <f>VLOOKUP(EO$3,Conditions!$B:$AI,$C12,FALSE)</f>
        <v>40</v>
      </c>
      <c r="EP12" s="83">
        <f>VLOOKUP(EP$3,Conditions!$B:$AI,$C12,FALSE)</f>
        <v>40</v>
      </c>
      <c r="EQ12" s="83">
        <f>VLOOKUP(EQ$3,Conditions!$B:$AI,$C12,FALSE)</f>
        <v>40</v>
      </c>
      <c r="ER12" s="83">
        <f>VLOOKUP(ER$3,Conditions!$B:$AI,$C12,FALSE)</f>
        <v>40</v>
      </c>
      <c r="ES12" s="83">
        <f>VLOOKUP(ES$3,Conditions!$B:$AI,$C12,FALSE)</f>
        <v>40</v>
      </c>
      <c r="ET12" s="83">
        <f>VLOOKUP(ET$3,Conditions!$B:$AI,$C12,FALSE)</f>
        <v>40</v>
      </c>
      <c r="EU12" s="83">
        <f>VLOOKUP(EU$3,Conditions!$B:$AI,$C12,FALSE)</f>
        <v>40</v>
      </c>
      <c r="EV12" s="83">
        <f>VLOOKUP(EV$3,Conditions!$B:$AI,$C12,FALSE)</f>
        <v>40</v>
      </c>
      <c r="EW12" s="83">
        <f>VLOOKUP(EW$3,Conditions!$B:$AI,$C12,FALSE)</f>
        <v>40</v>
      </c>
      <c r="EX12" s="83">
        <f>VLOOKUP(EX$3,Conditions!$B:$AI,$C12,FALSE)</f>
        <v>40</v>
      </c>
      <c r="EY12" s="83">
        <f>VLOOKUP(EY$3,Conditions!$B:$AI,$C12,FALSE)</f>
        <v>40</v>
      </c>
      <c r="EZ12" s="83">
        <f>VLOOKUP(EZ$3,Conditions!$B:$AI,$C12,FALSE)</f>
        <v>40</v>
      </c>
      <c r="FA12" s="83">
        <f>VLOOKUP(FA$3,Conditions!$B:$AI,$C12,FALSE)</f>
        <v>40</v>
      </c>
      <c r="FB12" s="83">
        <f>VLOOKUP(FB$3,Conditions!$B:$AI,$C12,FALSE)</f>
        <v>40</v>
      </c>
      <c r="FC12" s="83">
        <f>VLOOKUP(FC$3,Conditions!$B:$AI,$C12,FALSE)</f>
        <v>40</v>
      </c>
      <c r="FD12" s="83">
        <f>VLOOKUP(FD$3,Conditions!$B:$AI,$C12,FALSE)</f>
        <v>40</v>
      </c>
      <c r="FE12" s="83">
        <f>VLOOKUP(FE$3,Conditions!$B:$AI,$C12,FALSE)</f>
        <v>40</v>
      </c>
      <c r="FF12" s="83">
        <f>VLOOKUP(FF$3,Conditions!$B:$AI,$C12,FALSE)</f>
        <v>40</v>
      </c>
      <c r="FG12" s="83">
        <f>VLOOKUP(FG$3,Conditions!$B:$AI,$C12,FALSE)</f>
        <v>40</v>
      </c>
      <c r="FH12" s="83">
        <f>VLOOKUP(FH$3,Conditions!$B:$AI,$C12,FALSE)</f>
        <v>40</v>
      </c>
      <c r="FI12" s="83">
        <f>VLOOKUP(FI$3,Conditions!$B:$AI,$C12,FALSE)</f>
        <v>40</v>
      </c>
      <c r="FJ12" s="83">
        <f>VLOOKUP(FJ$3,Conditions!$B:$AI,$C12,FALSE)</f>
        <v>40</v>
      </c>
      <c r="FK12" s="83">
        <f>VLOOKUP(FK$3,Conditions!$B:$AI,$C12,FALSE)</f>
        <v>40</v>
      </c>
      <c r="FL12" s="83">
        <f>VLOOKUP(FL$3,Conditions!$B:$AI,$C12,FALSE)</f>
        <v>40</v>
      </c>
      <c r="FM12" s="83">
        <f>VLOOKUP(FM$3,Conditions!$B:$AI,$C12,FALSE)</f>
        <v>40</v>
      </c>
      <c r="FN12" s="83">
        <f>VLOOKUP(FN$3,Conditions!$B:$AI,$C12,FALSE)</f>
        <v>40</v>
      </c>
      <c r="FO12" s="83">
        <f>VLOOKUP(FO$3,Conditions!$B:$AI,$C12,FALSE)</f>
        <v>40</v>
      </c>
      <c r="FP12" s="83">
        <f>VLOOKUP(FP$3,Conditions!$B:$AI,$C12,FALSE)</f>
        <v>40</v>
      </c>
      <c r="FQ12" s="83">
        <f>VLOOKUP(FQ$3,Conditions!$B:$AI,$C12,FALSE)</f>
        <v>40</v>
      </c>
      <c r="FR12" s="83">
        <f>VLOOKUP(FR$3,Conditions!$B:$AI,$C12,FALSE)</f>
        <v>38</v>
      </c>
      <c r="FS12" s="83">
        <f>VLOOKUP(FS$3,Conditions!$B:$AI,$C12,FALSE)</f>
        <v>38</v>
      </c>
      <c r="FT12" s="83">
        <f>VLOOKUP(FT$3,Conditions!$B:$AI,$C12,FALSE)</f>
        <v>38</v>
      </c>
      <c r="FU12" s="83">
        <f>VLOOKUP(FU$3,Conditions!$B:$AI,$C12,FALSE)</f>
        <v>38</v>
      </c>
      <c r="FV12" s="83">
        <f>VLOOKUP(FV$3,Conditions!$B:$AI,$C12,FALSE)</f>
        <v>38</v>
      </c>
      <c r="FW12" s="83">
        <f>VLOOKUP(FW$3,Conditions!$B:$AI,$C12,FALSE)</f>
        <v>39</v>
      </c>
      <c r="FX12" s="83">
        <f>VLOOKUP(FX$3,Conditions!$B:$AI,$C12,FALSE)</f>
        <v>39</v>
      </c>
      <c r="FY12" s="83">
        <f>VLOOKUP(FY$3,Conditions!$B:$AI,$C12,FALSE)</f>
        <v>39</v>
      </c>
      <c r="FZ12" s="83">
        <f>VLOOKUP(FZ$3,Conditions!$B:$AI,$C12,FALSE)</f>
        <v>39</v>
      </c>
      <c r="GA12" s="83">
        <f>VLOOKUP(GA$3,Conditions!$B:$AI,$C12,FALSE)</f>
        <v>39</v>
      </c>
      <c r="GB12" s="83">
        <f>VLOOKUP(GB$3,Conditions!$B:$AI,$C12,FALSE)</f>
        <v>32</v>
      </c>
      <c r="GC12" s="83">
        <f>VLOOKUP(GC$3,Conditions!$B:$AI,$C12,FALSE)</f>
        <v>32</v>
      </c>
      <c r="GD12" s="83">
        <f>VLOOKUP(GD$3,Conditions!$B:$AI,$C12,FALSE)</f>
        <v>32</v>
      </c>
      <c r="GE12" s="83">
        <f>VLOOKUP(GE$3,Conditions!$B:$AI,$C12,FALSE)</f>
        <v>32</v>
      </c>
      <c r="GF12" s="83">
        <f>VLOOKUP(GF$3,Conditions!$B:$AI,$C12,FALSE)</f>
        <v>32</v>
      </c>
      <c r="GG12" s="83">
        <f>VLOOKUP(GG$3,Conditions!$B:$AI,$C12,FALSE)</f>
        <v>39</v>
      </c>
      <c r="GH12" s="83">
        <f>VLOOKUP(GH$3,Conditions!$B:$AI,$C12,FALSE)</f>
        <v>39</v>
      </c>
      <c r="GI12" s="83">
        <f>VLOOKUP(GI$3,Conditions!$B:$AI,$C12,FALSE)</f>
        <v>39</v>
      </c>
      <c r="GJ12" s="83">
        <f>VLOOKUP(GJ$3,Conditions!$B:$AI,$C12,FALSE)</f>
        <v>39</v>
      </c>
      <c r="GK12" s="83">
        <f>VLOOKUP(GK$3,Conditions!$B:$AI,$C12,FALSE)</f>
        <v>39</v>
      </c>
      <c r="GL12" s="83">
        <f>VLOOKUP(GL$3,Conditions!$B:$AI,$C12,FALSE)</f>
        <v>40</v>
      </c>
      <c r="GM12" s="83">
        <f>VLOOKUP(GM$3,Conditions!$B:$AI,$C12,FALSE)</f>
        <v>40</v>
      </c>
      <c r="GN12" s="83">
        <f>VLOOKUP(GN$3,Conditions!$B:$AI,$C12,FALSE)</f>
        <v>40</v>
      </c>
      <c r="GO12" s="83">
        <f>VLOOKUP(GO$3,Conditions!$B:$AI,$C12,FALSE)</f>
        <v>40</v>
      </c>
      <c r="GP12" s="83">
        <f>VLOOKUP(GP$3,Conditions!$B:$AI,$C12,FALSE)</f>
        <v>40</v>
      </c>
      <c r="GQ12" s="83">
        <f>VLOOKUP(GQ$3,Conditions!$B:$AI,$C12,FALSE)</f>
        <v>39</v>
      </c>
      <c r="GR12" s="83">
        <f>VLOOKUP(GR$3,Conditions!$B:$AI,$C12,FALSE)</f>
        <v>39</v>
      </c>
      <c r="GS12" s="83">
        <f>VLOOKUP(GS$3,Conditions!$B:$AI,$C12,FALSE)</f>
        <v>39</v>
      </c>
      <c r="GT12" s="83">
        <f>VLOOKUP(GT$3,Conditions!$B:$AI,$C12,FALSE)</f>
        <v>39</v>
      </c>
      <c r="GU12" s="83">
        <f>VLOOKUP(GU$3,Conditions!$B:$AI,$C12,FALSE)</f>
        <v>39</v>
      </c>
      <c r="GV12" s="83">
        <f>VLOOKUP(GV$3,Conditions!$B:$AI,$C12,FALSE)</f>
        <v>40</v>
      </c>
      <c r="GW12" s="83">
        <f>VLOOKUP(GW$3,Conditions!$B:$AI,$C12,FALSE)</f>
        <v>40</v>
      </c>
      <c r="GX12" s="83">
        <f>VLOOKUP(GX$3,Conditions!$B:$AI,$C12,FALSE)</f>
        <v>40</v>
      </c>
      <c r="GY12" s="83">
        <f>VLOOKUP(GY$3,Conditions!$B:$AI,$C12,FALSE)</f>
        <v>40</v>
      </c>
      <c r="GZ12" s="83">
        <f>VLOOKUP(GZ$3,Conditions!$B:$AI,$C12,FALSE)</f>
        <v>40</v>
      </c>
      <c r="HA12" s="83">
        <f>VLOOKUP(HA$3,Conditions!$B:$AI,$C12,FALSE)</f>
        <v>40</v>
      </c>
      <c r="HB12" s="83">
        <f>VLOOKUP(HB$3,Conditions!$B:$AI,$C12,FALSE)</f>
        <v>40</v>
      </c>
      <c r="HC12" s="83">
        <f>VLOOKUP(HC$3,Conditions!$B:$AI,$C12,FALSE)</f>
        <v>40</v>
      </c>
      <c r="HD12" s="83">
        <f>VLOOKUP(HD$3,Conditions!$B:$AI,$C12,FALSE)</f>
        <v>40</v>
      </c>
      <c r="HE12" s="83">
        <f>VLOOKUP(HE$3,Conditions!$B:$AI,$C12,FALSE)</f>
        <v>40</v>
      </c>
      <c r="HF12" s="83">
        <f>VLOOKUP(HF$3,Conditions!$B:$AI,$C12,FALSE)</f>
        <v>42</v>
      </c>
      <c r="HG12" s="83">
        <f>VLOOKUP(HG$3,Conditions!$B:$AI,$C12,FALSE)</f>
        <v>42</v>
      </c>
      <c r="HH12" s="83">
        <f>VLOOKUP(HH$3,Conditions!$B:$AI,$C12,FALSE)</f>
        <v>42</v>
      </c>
      <c r="HI12" s="83">
        <f>VLOOKUP(HI$3,Conditions!$B:$AI,$C12,FALSE)</f>
        <v>42</v>
      </c>
      <c r="HJ12" s="83">
        <f>VLOOKUP(HJ$3,Conditions!$B:$AI,$C12,FALSE)</f>
        <v>42</v>
      </c>
      <c r="HK12" s="83">
        <f>VLOOKUP(HK$3,Conditions!$B:$AI,$C12,FALSE)</f>
        <v>39</v>
      </c>
      <c r="HL12" s="83">
        <f>VLOOKUP(HL$3,Conditions!$B:$AI,$C12,FALSE)</f>
        <v>39</v>
      </c>
      <c r="HM12" s="83">
        <f>VLOOKUP(HM$3,Conditions!$B:$AI,$C12,FALSE)</f>
        <v>39</v>
      </c>
      <c r="HN12" s="83">
        <f>VLOOKUP(HN$3,Conditions!$B:$AI,$C12,FALSE)</f>
        <v>39</v>
      </c>
      <c r="HO12" s="83">
        <f>VLOOKUP(HO$3,Conditions!$B:$AI,$C12,FALSE)</f>
        <v>39</v>
      </c>
      <c r="HP12" s="83">
        <f>VLOOKUP(HP$3,Conditions!$B:$AI,$C12,FALSE)</f>
        <v>38</v>
      </c>
      <c r="HQ12" s="83">
        <f>VLOOKUP(HQ$3,Conditions!$B:$AI,$C12,FALSE)</f>
        <v>38</v>
      </c>
      <c r="HR12" s="83">
        <f>VLOOKUP(HR$3,Conditions!$B:$AI,$C12,FALSE)</f>
        <v>38</v>
      </c>
      <c r="HS12" s="83">
        <f>VLOOKUP(HS$3,Conditions!$B:$AI,$C12,FALSE)</f>
        <v>38</v>
      </c>
      <c r="HT12" s="83">
        <f>VLOOKUP(HT$3,Conditions!$B:$AI,$C12,FALSE)</f>
        <v>38</v>
      </c>
      <c r="HU12" s="83">
        <f>VLOOKUP(HU$3,Conditions!$B:$AI,$C12,FALSE)</f>
        <v>36</v>
      </c>
      <c r="HV12" s="83">
        <f>VLOOKUP(HV$3,Conditions!$B:$AI,$C12,FALSE)</f>
        <v>36</v>
      </c>
      <c r="HW12" s="83">
        <f>VLOOKUP(HW$3,Conditions!$B:$AI,$C12,FALSE)</f>
        <v>36</v>
      </c>
      <c r="HX12" s="83">
        <f>VLOOKUP(HX$3,Conditions!$B:$AI,$C12,FALSE)</f>
        <v>36</v>
      </c>
      <c r="HY12" s="83">
        <f>VLOOKUP(HY$3,Conditions!$B:$AI,$C12,FALSE)</f>
        <v>36</v>
      </c>
      <c r="HZ12" s="83">
        <f>VLOOKUP(HZ$3,Conditions!$B:$AI,$C12,FALSE)</f>
        <v>36</v>
      </c>
      <c r="IA12" s="83">
        <f>VLOOKUP(IA$3,Conditions!$B:$AI,$C12,FALSE)</f>
        <v>36</v>
      </c>
      <c r="IB12" s="83">
        <f>VLOOKUP(IB$3,Conditions!$B:$AI,$C12,FALSE)</f>
        <v>36</v>
      </c>
      <c r="IC12" s="83">
        <f>VLOOKUP(IC$3,Conditions!$B:$AI,$C12,FALSE)</f>
        <v>36</v>
      </c>
      <c r="ID12" s="83">
        <f>VLOOKUP(ID$3,Conditions!$B:$AI,$C12,FALSE)</f>
        <v>36</v>
      </c>
      <c r="IE12" s="83">
        <f>VLOOKUP(IE$3,Conditions!$B:$AI,$C12,FALSE)</f>
        <v>35</v>
      </c>
      <c r="IF12" s="83">
        <f>VLOOKUP(IF$3,Conditions!$B:$AI,$C12,FALSE)</f>
        <v>35</v>
      </c>
      <c r="IG12" s="83">
        <f>VLOOKUP(IG$3,Conditions!$B:$AI,$C12,FALSE)</f>
        <v>35</v>
      </c>
      <c r="IH12" s="83">
        <f>VLOOKUP(IH$3,Conditions!$B:$AI,$C12,FALSE)</f>
        <v>35</v>
      </c>
      <c r="II12" s="83">
        <f>VLOOKUP(II$3,Conditions!$B:$AI,$C12,FALSE)</f>
        <v>35</v>
      </c>
      <c r="IJ12" s="83">
        <f>VLOOKUP(IJ$3,Conditions!$B:$AI,$C12,FALSE)</f>
        <v>36</v>
      </c>
      <c r="IK12" s="83">
        <f>VLOOKUP(IK$3,Conditions!$B:$AI,$C12,FALSE)</f>
        <v>36</v>
      </c>
      <c r="IL12" s="83">
        <f>VLOOKUP(IL$3,Conditions!$B:$AI,$C12,FALSE)</f>
        <v>36</v>
      </c>
      <c r="IM12" s="83">
        <f>VLOOKUP(IM$3,Conditions!$B:$AI,$C12,FALSE)</f>
        <v>36</v>
      </c>
      <c r="IN12" s="83">
        <f>VLOOKUP(IN$3,Conditions!$B:$AI,$C12,FALSE)</f>
        <v>36</v>
      </c>
      <c r="IO12" s="83">
        <f>VLOOKUP(IO$3,Conditions!$B:$AI,$C12,FALSE)</f>
        <v>35</v>
      </c>
      <c r="IP12" s="83">
        <f>VLOOKUP(IP$3,Conditions!$B:$AI,$C12,FALSE)</f>
        <v>35</v>
      </c>
      <c r="IQ12" s="83">
        <f>VLOOKUP(IQ$3,Conditions!$B:$AI,$C12,FALSE)</f>
        <v>35</v>
      </c>
      <c r="IR12" s="83">
        <f>VLOOKUP(IR$3,Conditions!$B:$AI,$C12,FALSE)</f>
        <v>35</v>
      </c>
      <c r="IS12" s="83">
        <f>VLOOKUP(IS$3,Conditions!$B:$AI,$C12,FALSE)</f>
        <v>35</v>
      </c>
      <c r="IT12" s="83">
        <f>VLOOKUP(IT$3,Conditions!$B:$AI,$C12,FALSE)</f>
        <v>1</v>
      </c>
      <c r="IU12" s="83">
        <f>VLOOKUP(IU$3,Conditions!$B:$AI,$C12,FALSE)</f>
        <v>1</v>
      </c>
      <c r="IV12" s="83">
        <f>VLOOKUP(IV$3,Conditions!$B:$AI,$C12,FALSE)</f>
        <v>1</v>
      </c>
      <c r="IW12" s="83">
        <f>VLOOKUP(IW$3,Conditions!$B:$AI,$C12,FALSE)</f>
        <v>1</v>
      </c>
      <c r="IX12" s="83">
        <f>VLOOKUP(IX$3,Conditions!$B:$AI,$C12,FALSE)</f>
        <v>1</v>
      </c>
      <c r="IY12" s="83"/>
      <c r="IZ12" s="83"/>
      <c r="JA12" s="83"/>
      <c r="JB12" s="83"/>
      <c r="JC12" s="83"/>
      <c r="JE12" s="56" t="str">
        <f t="shared" si="48"/>
        <v>Pressure (H2)</v>
      </c>
      <c r="JF12" s="83">
        <f>VLOOKUP(JF$6,Conditions!$B:$AI,$C12,FALSE)</f>
        <v>40</v>
      </c>
      <c r="JG12" s="83">
        <f>VLOOKUP(JG$6,Conditions!$B:$AI,$C12,FALSE)</f>
        <v>39.5</v>
      </c>
      <c r="JH12" s="83">
        <f>VLOOKUP(JH$6,Conditions!$B:$AI,$C12,FALSE)</f>
        <v>39</v>
      </c>
      <c r="JI12" s="83">
        <f>VLOOKUP(JI$6,Conditions!$B:$AI,$C12,FALSE)</f>
        <v>35</v>
      </c>
      <c r="JJ12" s="83">
        <f>VLOOKUP(JJ$6,Conditions!$B:$AI,$C12,FALSE)</f>
        <v>31</v>
      </c>
      <c r="JK12" s="83">
        <f>VLOOKUP(JK$6,Conditions!$B:$AI,$C12,FALSE)</f>
        <v>30</v>
      </c>
      <c r="JL12" s="83">
        <f>VLOOKUP(JL$6,Conditions!$B:$AI,$C12,FALSE)</f>
        <v>28</v>
      </c>
      <c r="JM12" s="83">
        <f>VLOOKUP(JM$6,Conditions!$B:$AI,$C12,FALSE)</f>
        <v>20</v>
      </c>
      <c r="JN12" s="83">
        <f>VLOOKUP(JN$6,Conditions!$B:$AI,$C12,FALSE)</f>
        <v>40</v>
      </c>
      <c r="JO12" s="83">
        <f>VLOOKUP(JO$6,Conditions!$B:$AI,$C12,FALSE)</f>
        <v>40</v>
      </c>
      <c r="JP12" s="83">
        <f>VLOOKUP(JP$6,Conditions!$B:$AI,$C12,FALSE)</f>
        <v>40</v>
      </c>
      <c r="JQ12" s="83">
        <f>VLOOKUP(JQ$6,Conditions!$B:$AI,$C12,FALSE)</f>
        <v>40</v>
      </c>
      <c r="JR12" s="83">
        <f>VLOOKUP(JR$6,Conditions!$B:$AI,$C12,FALSE)</f>
        <v>40</v>
      </c>
      <c r="JS12" s="83">
        <f>VLOOKUP(JS$6,Conditions!$B:$AI,$C12,FALSE)</f>
        <v>40</v>
      </c>
      <c r="JT12" s="83">
        <f>VLOOKUP(JT$6,Conditions!$B:$AI,$C12,FALSE)</f>
        <v>40</v>
      </c>
      <c r="JU12" s="83">
        <f>VLOOKUP(JU$6,Conditions!$B:$AI,$C12,FALSE)</f>
        <v>40</v>
      </c>
      <c r="JV12" s="83">
        <f>VLOOKUP(JV$6,Conditions!$B:$AI,$C12,FALSE)</f>
        <v>40</v>
      </c>
      <c r="JW12" s="83">
        <f>VLOOKUP(JW$6,Conditions!$B:$AI,$C12,FALSE)</f>
        <v>40</v>
      </c>
      <c r="JX12" s="83">
        <f>VLOOKUP(JX$6,Conditions!$B:$AI,$C12,FALSE)</f>
        <v>40</v>
      </c>
      <c r="JY12" s="83">
        <f>VLOOKUP(JY$6,Conditions!$B:$AI,$C12,FALSE)</f>
        <v>40</v>
      </c>
      <c r="JZ12" s="83">
        <f>VLOOKUP(JZ$6,Conditions!$B:$AI,$C12,FALSE)</f>
        <v>40</v>
      </c>
      <c r="KA12" s="83">
        <f>VLOOKUP(KA$6,Conditions!$B:$AI,$C12,FALSE)</f>
        <v>40</v>
      </c>
      <c r="KB12" s="83">
        <f>VLOOKUP(KB$6,Conditions!$B:$AI,$C12,FALSE)</f>
        <v>40</v>
      </c>
      <c r="KC12" s="83">
        <f>VLOOKUP(KC$6,Conditions!$B:$AI,$C12,FALSE)</f>
        <v>40</v>
      </c>
      <c r="KD12" s="83">
        <f>VLOOKUP(KD$6,Conditions!$B:$AI,$C12,FALSE)</f>
        <v>40</v>
      </c>
      <c r="KE12" s="83">
        <f>VLOOKUP(KE$6,Conditions!$B:$AI,$C12,FALSE)</f>
        <v>40</v>
      </c>
      <c r="KF12" s="83">
        <f>VLOOKUP(KF$6,Conditions!$B:$AI,$C12,FALSE)</f>
        <v>40</v>
      </c>
      <c r="KG12" s="83">
        <f>VLOOKUP(KG$6,Conditions!$B:$AI,$C12,FALSE)</f>
        <v>40</v>
      </c>
      <c r="KH12" s="83">
        <f>VLOOKUP(KH$6,Conditions!$B:$AI,$C12,FALSE)</f>
        <v>40</v>
      </c>
      <c r="KI12" s="83">
        <f>VLOOKUP(KI$6,Conditions!$B:$AI,$C12,FALSE)</f>
        <v>40</v>
      </c>
      <c r="KJ12" s="83">
        <f>VLOOKUP(KJ$6,Conditions!$B:$AI,$C12,FALSE)</f>
        <v>40</v>
      </c>
      <c r="KK12" s="83">
        <f>VLOOKUP(KK$6,Conditions!$B:$AI,$C12,FALSE)</f>
        <v>40</v>
      </c>
      <c r="KL12" s="83">
        <f>VLOOKUP(KL$6,Conditions!$B:$AI,$C12,FALSE)</f>
        <v>40</v>
      </c>
      <c r="KM12" s="83">
        <f>VLOOKUP(KM$6,Conditions!$B:$AI,$C12,FALSE)</f>
        <v>38</v>
      </c>
      <c r="KN12" s="83">
        <f>VLOOKUP(KN$6,Conditions!$B:$AI,$C12,FALSE)</f>
        <v>39</v>
      </c>
      <c r="KO12" s="83">
        <f>VLOOKUP(KO$6,Conditions!$B:$AI,$C12,FALSE)</f>
        <v>32</v>
      </c>
      <c r="KP12" s="83">
        <f>VLOOKUP(KP$6,Conditions!$B:$AI,$C12,FALSE)</f>
        <v>39</v>
      </c>
      <c r="KQ12" s="83">
        <f>VLOOKUP(KQ$6,Conditions!$B:$AI,$C12,FALSE)</f>
        <v>40</v>
      </c>
      <c r="KR12" s="83">
        <f>VLOOKUP(KR$6,Conditions!$B:$AI,$C12,FALSE)</f>
        <v>39</v>
      </c>
      <c r="KS12" s="83">
        <f>VLOOKUP(KS$6,Conditions!$B:$AI,$C12,FALSE)</f>
        <v>40</v>
      </c>
      <c r="KT12" s="83">
        <f>VLOOKUP(KT$6,Conditions!$B:$AI,$C12,FALSE)</f>
        <v>40</v>
      </c>
      <c r="KU12" s="83">
        <f>VLOOKUP(KU$6,Conditions!$B:$AI,$C12,FALSE)</f>
        <v>42</v>
      </c>
      <c r="KV12" s="83">
        <f>VLOOKUP(KV$6,Conditions!$B:$AI,$C12,FALSE)</f>
        <v>39</v>
      </c>
      <c r="KW12" s="83">
        <f>VLOOKUP(KW$6,Conditions!$B:$AI,$C12,FALSE)</f>
        <v>38</v>
      </c>
      <c r="KX12" s="83">
        <f>VLOOKUP(KX$6,Conditions!$B:$AI,$C12,FALSE)</f>
        <v>36</v>
      </c>
      <c r="KY12" s="83">
        <f>VLOOKUP(KY$6,Conditions!$B:$AI,$C12,FALSE)</f>
        <v>36</v>
      </c>
      <c r="KZ12" s="83">
        <f>VLOOKUP(KZ$6,Conditions!$B:$AI,$C12,FALSE)</f>
        <v>35</v>
      </c>
      <c r="LA12" s="83">
        <f>VLOOKUP(LA$6,Conditions!$B:$AI,$C12,FALSE)</f>
        <v>36</v>
      </c>
      <c r="LB12" s="83">
        <f>VLOOKUP(LB$6,Conditions!$B:$AI,$C12,FALSE)</f>
        <v>35</v>
      </c>
      <c r="LC12" s="83">
        <f>VLOOKUP(LC$6,Conditions!$B:$AI,$C12,FALSE)</f>
        <v>1</v>
      </c>
      <c r="LD12" s="83"/>
      <c r="LE12" s="83"/>
      <c r="LF12" s="83"/>
      <c r="LG12" s="83"/>
    </row>
    <row r="13" spans="1:319" s="56" customFormat="1" ht="15.75" x14ac:dyDescent="0.25">
      <c r="B13" s="117" t="s">
        <v>81</v>
      </c>
      <c r="C13" s="61">
        <v>8</v>
      </c>
      <c r="D13" s="83" t="str">
        <f>VLOOKUP(D$3,Conditions!$B:$AI,$C13,FALSE)</f>
        <v>Glycerol</v>
      </c>
      <c r="E13" s="83" t="str">
        <f>VLOOKUP(E$3,Conditions!$B:$AI,$C13,FALSE)</f>
        <v>Glycerol</v>
      </c>
      <c r="F13" s="83" t="str">
        <f>VLOOKUP(F$3,Conditions!$B:$AI,$C13,FALSE)</f>
        <v>Glycerol</v>
      </c>
      <c r="G13" s="83" t="str">
        <f>VLOOKUP(G$3,Conditions!$B:$AI,$C13,FALSE)</f>
        <v>Glycerol</v>
      </c>
      <c r="H13" s="83" t="str">
        <f>VLOOKUP(H$3,Conditions!$B:$AI,$C13,FALSE)</f>
        <v>Glycerol</v>
      </c>
      <c r="I13" s="83" t="str">
        <f>VLOOKUP(I$3,Conditions!$B:$AI,$C13,FALSE)</f>
        <v>Glycerol</v>
      </c>
      <c r="J13" s="83" t="str">
        <f>VLOOKUP(J$3,Conditions!$B:$AI,$C13,FALSE)</f>
        <v>Glycerol</v>
      </c>
      <c r="K13" s="83" t="str">
        <f>VLOOKUP(K$3,Conditions!$B:$AI,$C13,FALSE)</f>
        <v>Glycerol</v>
      </c>
      <c r="L13" s="83" t="str">
        <f>VLOOKUP(L$3,Conditions!$B:$AI,$C13,FALSE)</f>
        <v>Glycerol</v>
      </c>
      <c r="M13" s="83" t="str">
        <f>VLOOKUP(M$3,Conditions!$B:$AI,$C13,FALSE)</f>
        <v>Glycerol</v>
      </c>
      <c r="N13" s="83" t="str">
        <f>VLOOKUP(N$3,Conditions!$B:$AI,$C13,FALSE)</f>
        <v>Glycerol</v>
      </c>
      <c r="O13" s="83" t="str">
        <f>VLOOKUP(O$3,Conditions!$B:$AI,$C13,FALSE)</f>
        <v>Glycerol</v>
      </c>
      <c r="P13" s="83" t="str">
        <f>VLOOKUP(P$3,Conditions!$B:$AI,$C13,FALSE)</f>
        <v>Glycerol</v>
      </c>
      <c r="Q13" s="83" t="str">
        <f>VLOOKUP(Q$3,Conditions!$B:$AI,$C13,FALSE)</f>
        <v>Glycerol</v>
      </c>
      <c r="R13" s="83" t="str">
        <f>VLOOKUP(R$3,Conditions!$B:$AI,$C13,FALSE)</f>
        <v>Glycerol</v>
      </c>
      <c r="S13" s="83" t="str">
        <f>VLOOKUP(S$3,Conditions!$B:$AI,$C13,FALSE)</f>
        <v>Glycerol</v>
      </c>
      <c r="T13" s="83" t="str">
        <f>VLOOKUP(T$3,Conditions!$B:$AI,$C13,FALSE)</f>
        <v>Glycerol</v>
      </c>
      <c r="U13" s="83" t="str">
        <f>VLOOKUP(U$3,Conditions!$B:$AI,$C13,FALSE)</f>
        <v>Glycerol</v>
      </c>
      <c r="V13" s="83" t="str">
        <f>VLOOKUP(V$3,Conditions!$B:$AI,$C13,FALSE)</f>
        <v>Glycerol</v>
      </c>
      <c r="W13" s="83" t="str">
        <f>VLOOKUP(W$3,Conditions!$B:$AI,$C13,FALSE)</f>
        <v>Glycerol</v>
      </c>
      <c r="X13" s="83" t="str">
        <f>VLOOKUP(X$3,Conditions!$B:$AI,$C13,FALSE)</f>
        <v>Glycerol</v>
      </c>
      <c r="Y13" s="83" t="str">
        <f>VLOOKUP(Y$3,Conditions!$B:$AI,$C13,FALSE)</f>
        <v>Glycerol</v>
      </c>
      <c r="Z13" s="83" t="str">
        <f>VLOOKUP(Z$3,Conditions!$B:$AI,$C13,FALSE)</f>
        <v>Glycerol</v>
      </c>
      <c r="AA13" s="83" t="str">
        <f>VLOOKUP(AA$3,Conditions!$B:$AI,$C13,FALSE)</f>
        <v>Glycerol</v>
      </c>
      <c r="AB13" s="83" t="str">
        <f>VLOOKUP(AB$3,Conditions!$B:$AI,$C13,FALSE)</f>
        <v>Glycerol</v>
      </c>
      <c r="AC13" s="83" t="str">
        <f>VLOOKUP(AC$3,Conditions!$B:$AI,$C13,FALSE)</f>
        <v>Glycerol</v>
      </c>
      <c r="AD13" s="83" t="str">
        <f>VLOOKUP(AD$3,Conditions!$B:$AI,$C13,FALSE)</f>
        <v>Glycerol</v>
      </c>
      <c r="AE13" s="83" t="str">
        <f>VLOOKUP(AE$3,Conditions!$B:$AI,$C13,FALSE)</f>
        <v>Glycerol</v>
      </c>
      <c r="AF13" s="83" t="str">
        <f>VLOOKUP(AF$3,Conditions!$B:$AI,$C13,FALSE)</f>
        <v>Glycerol</v>
      </c>
      <c r="AG13" s="83" t="str">
        <f>VLOOKUP(AG$3,Conditions!$B:$AI,$C13,FALSE)</f>
        <v>Glycerol</v>
      </c>
      <c r="AH13" s="83" t="str">
        <f>VLOOKUP(AH$3,Conditions!$B:$AI,$C13,FALSE)</f>
        <v>Glycerol</v>
      </c>
      <c r="AI13" s="83" t="str">
        <f>VLOOKUP(AI$3,Conditions!$B:$AI,$C13,FALSE)</f>
        <v>Glycerol</v>
      </c>
      <c r="AJ13" s="83" t="str">
        <f>VLOOKUP(AJ$3,Conditions!$B:$AI,$C13,FALSE)</f>
        <v>Glycerol</v>
      </c>
      <c r="AK13" s="83" t="str">
        <f>VLOOKUP(AK$3,Conditions!$B:$AI,$C13,FALSE)</f>
        <v>Glycerol</v>
      </c>
      <c r="AL13" s="83" t="str">
        <f>VLOOKUP(AL$3,Conditions!$B:$AI,$C13,FALSE)</f>
        <v>Glycerol</v>
      </c>
      <c r="AM13" s="83" t="str">
        <f>VLOOKUP(AM$3,Conditions!$B:$AI,$C13,FALSE)</f>
        <v>Glycerol</v>
      </c>
      <c r="AN13" s="83" t="str">
        <f>VLOOKUP(AN$3,Conditions!$B:$AI,$C13,FALSE)</f>
        <v>Glycerol</v>
      </c>
      <c r="AO13" s="83" t="str">
        <f>VLOOKUP(AO$3,Conditions!$B:$AI,$C13,FALSE)</f>
        <v>Glycerol</v>
      </c>
      <c r="AP13" s="83" t="str">
        <f>VLOOKUP(AP$3,Conditions!$B:$AI,$C13,FALSE)</f>
        <v>Glycerol</v>
      </c>
      <c r="AQ13" s="83" t="str">
        <f>VLOOKUP(AQ$3,Conditions!$B:$AI,$C13,FALSE)</f>
        <v>Glycerol</v>
      </c>
      <c r="AR13" s="83" t="str">
        <f>VLOOKUP(AR$3,Conditions!$B:$AI,$C13,FALSE)</f>
        <v>Glycerol</v>
      </c>
      <c r="AS13" s="83" t="str">
        <f>VLOOKUP(AS$3,Conditions!$B:$AI,$C13,FALSE)</f>
        <v>Glycerol</v>
      </c>
      <c r="AT13" s="83" t="str">
        <f>VLOOKUP(AT$3,Conditions!$B:$AI,$C13,FALSE)</f>
        <v>Glycerol</v>
      </c>
      <c r="AU13" s="83" t="str">
        <f>VLOOKUP(AU$3,Conditions!$B:$AI,$C13,FALSE)</f>
        <v>Glycerol</v>
      </c>
      <c r="AV13" s="83" t="str">
        <f>VLOOKUP(AV$3,Conditions!$B:$AI,$C13,FALSE)</f>
        <v>Glycerol</v>
      </c>
      <c r="AW13" s="83" t="str">
        <f>VLOOKUP(AW$3,Conditions!$B:$AI,$C13,FALSE)</f>
        <v>Glycerol</v>
      </c>
      <c r="AX13" s="83" t="str">
        <f>VLOOKUP(AX$3,Conditions!$B:$AI,$C13,FALSE)</f>
        <v>Glycerol</v>
      </c>
      <c r="AY13" s="83" t="str">
        <f>VLOOKUP(AY$3,Conditions!$B:$AI,$C13,FALSE)</f>
        <v>Glycerol</v>
      </c>
      <c r="AZ13" s="83" t="str">
        <f>VLOOKUP(AZ$3,Conditions!$B:$AI,$C13,FALSE)</f>
        <v>Glycerol</v>
      </c>
      <c r="BA13" s="83" t="str">
        <f>VLOOKUP(BA$3,Conditions!$B:$AI,$C13,FALSE)</f>
        <v>Glycerol</v>
      </c>
      <c r="BB13" s="83" t="str">
        <f>VLOOKUP(BB$3,Conditions!$B:$AI,$C13,FALSE)</f>
        <v>Glycerol</v>
      </c>
      <c r="BC13" s="83" t="str">
        <f>VLOOKUP(BC$3,Conditions!$B:$AI,$C13,FALSE)</f>
        <v>Glycerol</v>
      </c>
      <c r="BD13" s="83" t="str">
        <f>VLOOKUP(BD$3,Conditions!$B:$AI,$C13,FALSE)</f>
        <v>Glycerol</v>
      </c>
      <c r="BE13" s="83" t="str">
        <f>VLOOKUP(BE$3,Conditions!$B:$AI,$C13,FALSE)</f>
        <v>Glycerol</v>
      </c>
      <c r="BF13" s="83" t="str">
        <f>VLOOKUP(BF$3,Conditions!$B:$AI,$C13,FALSE)</f>
        <v>Glycerol</v>
      </c>
      <c r="BG13" s="83" t="str">
        <f>VLOOKUP(BG$3,Conditions!$B:$AI,$C13,FALSE)</f>
        <v>Glycerol</v>
      </c>
      <c r="BH13" s="83" t="str">
        <f>VLOOKUP(BH$3,Conditions!$B:$AI,$C13,FALSE)</f>
        <v>Glycerol</v>
      </c>
      <c r="BI13" s="83" t="str">
        <f>VLOOKUP(BI$3,Conditions!$B:$AI,$C13,FALSE)</f>
        <v>Glycerol</v>
      </c>
      <c r="BJ13" s="83" t="str">
        <f>VLOOKUP(BJ$3,Conditions!$B:$AI,$C13,FALSE)</f>
        <v>Glycerol</v>
      </c>
      <c r="BK13" s="83" t="str">
        <f>VLOOKUP(BK$3,Conditions!$B:$AI,$C13,FALSE)</f>
        <v>Glycerol</v>
      </c>
      <c r="BL13" s="83" t="str">
        <f>VLOOKUP(BL$3,Conditions!$B:$AI,$C13,FALSE)</f>
        <v>Glycerol</v>
      </c>
      <c r="BM13" s="83" t="str">
        <f>VLOOKUP(BM$3,Conditions!$B:$AI,$C13,FALSE)</f>
        <v>Glycerol</v>
      </c>
      <c r="BN13" s="83" t="str">
        <f>VLOOKUP(BN$3,Conditions!$B:$AI,$C13,FALSE)</f>
        <v>Glycerol</v>
      </c>
      <c r="BO13" s="83" t="str">
        <f>VLOOKUP(BO$3,Conditions!$B:$AI,$C13,FALSE)</f>
        <v>Glycerol</v>
      </c>
      <c r="BP13" s="83" t="str">
        <f>VLOOKUP(BP$3,Conditions!$B:$AI,$C13,FALSE)</f>
        <v>Glycerol</v>
      </c>
      <c r="BQ13" s="83" t="str">
        <f>VLOOKUP(BQ$3,Conditions!$B:$AI,$C13,FALSE)</f>
        <v>Glycerol</v>
      </c>
      <c r="BR13" s="83" t="str">
        <f>VLOOKUP(BR$3,Conditions!$B:$AI,$C13,FALSE)</f>
        <v>Glycerol</v>
      </c>
      <c r="BS13" s="83" t="str">
        <f>VLOOKUP(BS$3,Conditions!$B:$AI,$C13,FALSE)</f>
        <v>Glycerol</v>
      </c>
      <c r="BT13" s="83" t="str">
        <f>VLOOKUP(BT$3,Conditions!$B:$AI,$C13,FALSE)</f>
        <v>Glycerol</v>
      </c>
      <c r="BU13" s="83" t="str">
        <f>VLOOKUP(BU$3,Conditions!$B:$AI,$C13,FALSE)</f>
        <v>Glycerol</v>
      </c>
      <c r="BV13" s="83" t="str">
        <f>VLOOKUP(BV$3,Conditions!$B:$AI,$C13,FALSE)</f>
        <v>Glycerol</v>
      </c>
      <c r="BW13" s="83" t="str">
        <f>VLOOKUP(BW$3,Conditions!$B:$AI,$C13,FALSE)</f>
        <v>Glycerol</v>
      </c>
      <c r="BX13" s="83" t="str">
        <f>VLOOKUP(BX$3,Conditions!$B:$AI,$C13,FALSE)</f>
        <v>Glycerol</v>
      </c>
      <c r="BY13" s="83" t="str">
        <f>VLOOKUP(BY$3,Conditions!$B:$AI,$C13,FALSE)</f>
        <v>Glycerol</v>
      </c>
      <c r="BZ13" s="83" t="str">
        <f>VLOOKUP(BZ$3,Conditions!$B:$AI,$C13,FALSE)</f>
        <v>Glycerol</v>
      </c>
      <c r="CA13" s="83" t="str">
        <f>VLOOKUP(CA$3,Conditions!$B:$AI,$C13,FALSE)</f>
        <v>Glycerol</v>
      </c>
      <c r="CB13" s="83" t="str">
        <f>VLOOKUP(CB$3,Conditions!$B:$AI,$C13,FALSE)</f>
        <v>Glycerol</v>
      </c>
      <c r="CC13" s="83" t="str">
        <f>VLOOKUP(CC$3,Conditions!$B:$AI,$C13,FALSE)</f>
        <v>Glycerol</v>
      </c>
      <c r="CD13" s="83" t="str">
        <f>VLOOKUP(CD$3,Conditions!$B:$AI,$C13,FALSE)</f>
        <v>Glycerol</v>
      </c>
      <c r="CE13" s="83" t="str">
        <f>VLOOKUP(CE$3,Conditions!$B:$AI,$C13,FALSE)</f>
        <v>Glycerol</v>
      </c>
      <c r="CF13" s="83" t="str">
        <f>VLOOKUP(CF$3,Conditions!$B:$AI,$C13,FALSE)</f>
        <v>Glycerol</v>
      </c>
      <c r="CG13" s="83" t="str">
        <f>VLOOKUP(CG$3,Conditions!$B:$AI,$C13,FALSE)</f>
        <v>Glycerol</v>
      </c>
      <c r="CH13" s="83" t="str">
        <f>VLOOKUP(CH$3,Conditions!$B:$AI,$C13,FALSE)</f>
        <v>Glycerol</v>
      </c>
      <c r="CI13" s="83" t="str">
        <f>VLOOKUP(CI$3,Conditions!$B:$AI,$C13,FALSE)</f>
        <v>Glycerol</v>
      </c>
      <c r="CJ13" s="83" t="str">
        <f>VLOOKUP(CJ$3,Conditions!$B:$AI,$C13,FALSE)</f>
        <v>Glycerol</v>
      </c>
      <c r="CK13" s="83" t="str">
        <f>VLOOKUP(CK$3,Conditions!$B:$AI,$C13,FALSE)</f>
        <v>Glycerol</v>
      </c>
      <c r="CL13" s="83" t="str">
        <f>VLOOKUP(CL$3,Conditions!$B:$AI,$C13,FALSE)</f>
        <v>Glycerol</v>
      </c>
      <c r="CM13" s="83" t="str">
        <f>VLOOKUP(CM$3,Conditions!$B:$AI,$C13,FALSE)</f>
        <v>Glycerol</v>
      </c>
      <c r="CN13" s="83" t="str">
        <f>VLOOKUP(CN$3,Conditions!$B:$AI,$C13,FALSE)</f>
        <v>Glycerol</v>
      </c>
      <c r="CO13" s="83" t="str">
        <f>VLOOKUP(CO$3,Conditions!$B:$AI,$C13,FALSE)</f>
        <v>Glycerol</v>
      </c>
      <c r="CP13" s="83" t="str">
        <f>VLOOKUP(CP$3,Conditions!$B:$AI,$C13,FALSE)</f>
        <v>Glycerol</v>
      </c>
      <c r="CQ13" s="83" t="str">
        <f>VLOOKUP(CQ$3,Conditions!$B:$AI,$C13,FALSE)</f>
        <v>Glycerol</v>
      </c>
      <c r="CR13" s="83" t="str">
        <f>VLOOKUP(CR$3,Conditions!$B:$AI,$C13,FALSE)</f>
        <v>Glycerol</v>
      </c>
      <c r="CS13" s="83" t="str">
        <f>VLOOKUP(CS$3,Conditions!$B:$AI,$C13,FALSE)</f>
        <v>Glycerol</v>
      </c>
      <c r="CT13" s="83" t="str">
        <f>VLOOKUP(CT$3,Conditions!$B:$AI,$C13,FALSE)</f>
        <v>Glycerol</v>
      </c>
      <c r="CU13" s="83" t="str">
        <f>VLOOKUP(CU$3,Conditions!$B:$AI,$C13,FALSE)</f>
        <v>Glycerol</v>
      </c>
      <c r="CV13" s="83" t="str">
        <f>VLOOKUP(CV$3,Conditions!$B:$AI,$C13,FALSE)</f>
        <v>Glycerol</v>
      </c>
      <c r="CW13" s="83" t="str">
        <f>VLOOKUP(CW$3,Conditions!$B:$AI,$C13,FALSE)</f>
        <v>Glycerol</v>
      </c>
      <c r="CX13" s="83" t="str">
        <f>VLOOKUP(CX$3,Conditions!$B:$AI,$C13,FALSE)</f>
        <v>Glycerol</v>
      </c>
      <c r="CY13" s="83" t="str">
        <f>VLOOKUP(CY$3,Conditions!$B:$AI,$C13,FALSE)</f>
        <v>Glycerol</v>
      </c>
      <c r="CZ13" s="83" t="str">
        <f>VLOOKUP(CZ$3,Conditions!$B:$AI,$C13,FALSE)</f>
        <v>Glycerol</v>
      </c>
      <c r="DA13" s="83" t="str">
        <f>VLOOKUP(DA$3,Conditions!$B:$AI,$C13,FALSE)</f>
        <v>Glycerol</v>
      </c>
      <c r="DB13" s="83" t="str">
        <f>VLOOKUP(DB$3,Conditions!$B:$AI,$C13,FALSE)</f>
        <v>Glycerol</v>
      </c>
      <c r="DC13" s="83" t="str">
        <f>VLOOKUP(DC$3,Conditions!$B:$AI,$C13,FALSE)</f>
        <v>Glycerol</v>
      </c>
      <c r="DD13" s="83" t="str">
        <f>VLOOKUP(DD$3,Conditions!$B:$AI,$C13,FALSE)</f>
        <v>Glycerol</v>
      </c>
      <c r="DE13" s="83" t="str">
        <f>VLOOKUP(DE$3,Conditions!$B:$AI,$C13,FALSE)</f>
        <v>Glycerol</v>
      </c>
      <c r="DF13" s="83" t="str">
        <f>VLOOKUP(DF$3,Conditions!$B:$AI,$C13,FALSE)</f>
        <v>Glycerol</v>
      </c>
      <c r="DG13" s="83" t="str">
        <f>VLOOKUP(DG$3,Conditions!$B:$AI,$C13,FALSE)</f>
        <v>Glycerol</v>
      </c>
      <c r="DH13" s="83" t="str">
        <f>VLOOKUP(DH$3,Conditions!$B:$AI,$C13,FALSE)</f>
        <v>Glycerol</v>
      </c>
      <c r="DI13" s="83" t="str">
        <f>VLOOKUP(DI$3,Conditions!$B:$AI,$C13,FALSE)</f>
        <v>Glycerol</v>
      </c>
      <c r="DJ13" s="83" t="str">
        <f>VLOOKUP(DJ$3,Conditions!$B:$AI,$C13,FALSE)</f>
        <v>Glycerol</v>
      </c>
      <c r="DK13" s="83" t="str">
        <f>VLOOKUP(DK$3,Conditions!$B:$AI,$C13,FALSE)</f>
        <v>Glycerol</v>
      </c>
      <c r="DL13" s="83" t="str">
        <f>VLOOKUP(DL$3,Conditions!$B:$AI,$C13,FALSE)</f>
        <v>Glycerol</v>
      </c>
      <c r="DM13" s="83" t="str">
        <f>VLOOKUP(DM$3,Conditions!$B:$AI,$C13,FALSE)</f>
        <v>Glycerol</v>
      </c>
      <c r="DN13" s="83" t="str">
        <f>VLOOKUP(DN$3,Conditions!$B:$AI,$C13,FALSE)</f>
        <v>Glycerol</v>
      </c>
      <c r="DO13" s="83" t="str">
        <f>VLOOKUP(DO$3,Conditions!$B:$AI,$C13,FALSE)</f>
        <v>Glycerol</v>
      </c>
      <c r="DP13" s="83" t="str">
        <f>VLOOKUP(DP$3,Conditions!$B:$AI,$C13,FALSE)</f>
        <v>Glycerol</v>
      </c>
      <c r="DQ13" s="83" t="str">
        <f>VLOOKUP(DQ$3,Conditions!$B:$AI,$C13,FALSE)</f>
        <v>Glycerol</v>
      </c>
      <c r="DR13" s="83" t="str">
        <f>VLOOKUP(DR$3,Conditions!$B:$AI,$C13,FALSE)</f>
        <v>Glycerol</v>
      </c>
      <c r="DS13" s="83" t="str">
        <f>VLOOKUP(DS$3,Conditions!$B:$AI,$C13,FALSE)</f>
        <v>Glycerol</v>
      </c>
      <c r="DT13" s="83" t="str">
        <f>VLOOKUP(DT$3,Conditions!$B:$AI,$C13,FALSE)</f>
        <v>Glycerol</v>
      </c>
      <c r="DU13" s="83" t="str">
        <f>VLOOKUP(DU$3,Conditions!$B:$AI,$C13,FALSE)</f>
        <v>Glycerol</v>
      </c>
      <c r="DV13" s="83" t="str">
        <f>VLOOKUP(DV$3,Conditions!$B:$AI,$C13,FALSE)</f>
        <v>Glycerol</v>
      </c>
      <c r="DW13" s="83" t="str">
        <f>VLOOKUP(DW$3,Conditions!$B:$AI,$C13,FALSE)</f>
        <v>Glycerol</v>
      </c>
      <c r="DX13" s="83" t="str">
        <f>VLOOKUP(DX$3,Conditions!$B:$AI,$C13,FALSE)</f>
        <v>Glycerol</v>
      </c>
      <c r="DY13" s="83" t="str">
        <f>VLOOKUP(DY$3,Conditions!$B:$AI,$C13,FALSE)</f>
        <v>Glycerol</v>
      </c>
      <c r="DZ13" s="83" t="str">
        <f>VLOOKUP(DZ$3,Conditions!$B:$AI,$C13,FALSE)</f>
        <v>Glycerol</v>
      </c>
      <c r="EA13" s="83" t="str">
        <f>VLOOKUP(EA$3,Conditions!$B:$AI,$C13,FALSE)</f>
        <v>Glycerol</v>
      </c>
      <c r="EB13" s="83" t="str">
        <f>VLOOKUP(EB$3,Conditions!$B:$AI,$C13,FALSE)</f>
        <v>Glycerol</v>
      </c>
      <c r="EC13" s="83" t="str">
        <f>VLOOKUP(EC$3,Conditions!$B:$AI,$C13,FALSE)</f>
        <v>Glycerol</v>
      </c>
      <c r="ED13" s="83" t="str">
        <f>VLOOKUP(ED$3,Conditions!$B:$AI,$C13,FALSE)</f>
        <v>Glycerol</v>
      </c>
      <c r="EE13" s="83" t="str">
        <f>VLOOKUP(EE$3,Conditions!$B:$AI,$C13,FALSE)</f>
        <v>Glycerol</v>
      </c>
      <c r="EF13" s="83" t="str">
        <f>VLOOKUP(EF$3,Conditions!$B:$AI,$C13,FALSE)</f>
        <v>Glycerol</v>
      </c>
      <c r="EG13" s="83" t="str">
        <f>VLOOKUP(EG$3,Conditions!$B:$AI,$C13,FALSE)</f>
        <v>Glycerol</v>
      </c>
      <c r="EH13" s="83" t="str">
        <f>VLOOKUP(EH$3,Conditions!$B:$AI,$C13,FALSE)</f>
        <v>Glycerol</v>
      </c>
      <c r="EI13" s="83" t="str">
        <f>VLOOKUP(EI$3,Conditions!$B:$AI,$C13,FALSE)</f>
        <v>Glycerol</v>
      </c>
      <c r="EJ13" s="83" t="str">
        <f>VLOOKUP(EJ$3,Conditions!$B:$AI,$C13,FALSE)</f>
        <v>Glycerol</v>
      </c>
      <c r="EK13" s="83" t="str">
        <f>VLOOKUP(EK$3,Conditions!$B:$AI,$C13,FALSE)</f>
        <v>Glycerol</v>
      </c>
      <c r="EL13" s="83" t="str">
        <f>VLOOKUP(EL$3,Conditions!$B:$AI,$C13,FALSE)</f>
        <v>Glycerol</v>
      </c>
      <c r="EM13" s="83" t="str">
        <f>VLOOKUP(EM$3,Conditions!$B:$AI,$C13,FALSE)</f>
        <v>Glycerol</v>
      </c>
      <c r="EN13" s="83" t="str">
        <f>VLOOKUP(EN$3,Conditions!$B:$AI,$C13,FALSE)</f>
        <v>Glycerol</v>
      </c>
      <c r="EO13" s="83" t="str">
        <f>VLOOKUP(EO$3,Conditions!$B:$AI,$C13,FALSE)</f>
        <v>Glycerol</v>
      </c>
      <c r="EP13" s="83" t="str">
        <f>VLOOKUP(EP$3,Conditions!$B:$AI,$C13,FALSE)</f>
        <v>Glycerol</v>
      </c>
      <c r="EQ13" s="83" t="str">
        <f>VLOOKUP(EQ$3,Conditions!$B:$AI,$C13,FALSE)</f>
        <v>Glycerol</v>
      </c>
      <c r="ER13" s="83" t="str">
        <f>VLOOKUP(ER$3,Conditions!$B:$AI,$C13,FALSE)</f>
        <v>Glycerol</v>
      </c>
      <c r="ES13" s="83" t="str">
        <f>VLOOKUP(ES$3,Conditions!$B:$AI,$C13,FALSE)</f>
        <v>Glycerol</v>
      </c>
      <c r="ET13" s="83" t="str">
        <f>VLOOKUP(ET$3,Conditions!$B:$AI,$C13,FALSE)</f>
        <v>Glycerol</v>
      </c>
      <c r="EU13" s="83" t="str">
        <f>VLOOKUP(EU$3,Conditions!$B:$AI,$C13,FALSE)</f>
        <v>Glycerol</v>
      </c>
      <c r="EV13" s="83" t="str">
        <f>VLOOKUP(EV$3,Conditions!$B:$AI,$C13,FALSE)</f>
        <v>Glycerol</v>
      </c>
      <c r="EW13" s="83" t="str">
        <f>VLOOKUP(EW$3,Conditions!$B:$AI,$C13,FALSE)</f>
        <v>Glycerol</v>
      </c>
      <c r="EX13" s="83" t="str">
        <f>VLOOKUP(EX$3,Conditions!$B:$AI,$C13,FALSE)</f>
        <v>Glycerol</v>
      </c>
      <c r="EY13" s="83" t="str">
        <f>VLOOKUP(EY$3,Conditions!$B:$AI,$C13,FALSE)</f>
        <v>Glycerol</v>
      </c>
      <c r="EZ13" s="83" t="str">
        <f>VLOOKUP(EZ$3,Conditions!$B:$AI,$C13,FALSE)</f>
        <v>Glycerol</v>
      </c>
      <c r="FA13" s="83" t="str">
        <f>VLOOKUP(FA$3,Conditions!$B:$AI,$C13,FALSE)</f>
        <v>Glycerol</v>
      </c>
      <c r="FB13" s="83" t="str">
        <f>VLOOKUP(FB$3,Conditions!$B:$AI,$C13,FALSE)</f>
        <v>Glycerol</v>
      </c>
      <c r="FC13" s="83" t="str">
        <f>VLOOKUP(FC$3,Conditions!$B:$AI,$C13,FALSE)</f>
        <v>Glycerol</v>
      </c>
      <c r="FD13" s="83" t="str">
        <f>VLOOKUP(FD$3,Conditions!$B:$AI,$C13,FALSE)</f>
        <v>Glycerol</v>
      </c>
      <c r="FE13" s="83" t="str">
        <f>VLOOKUP(FE$3,Conditions!$B:$AI,$C13,FALSE)</f>
        <v>Glycerol</v>
      </c>
      <c r="FF13" s="83" t="str">
        <f>VLOOKUP(FF$3,Conditions!$B:$AI,$C13,FALSE)</f>
        <v>Glycerol</v>
      </c>
      <c r="FG13" s="83" t="str">
        <f>VLOOKUP(FG$3,Conditions!$B:$AI,$C13,FALSE)</f>
        <v>Glycerol</v>
      </c>
      <c r="FH13" s="83" t="str">
        <f>VLOOKUP(FH$3,Conditions!$B:$AI,$C13,FALSE)</f>
        <v>Glycerol</v>
      </c>
      <c r="FI13" s="83" t="str">
        <f>VLOOKUP(FI$3,Conditions!$B:$AI,$C13,FALSE)</f>
        <v>Glycerol</v>
      </c>
      <c r="FJ13" s="83" t="str">
        <f>VLOOKUP(FJ$3,Conditions!$B:$AI,$C13,FALSE)</f>
        <v>Glycerol</v>
      </c>
      <c r="FK13" s="83" t="str">
        <f>VLOOKUP(FK$3,Conditions!$B:$AI,$C13,FALSE)</f>
        <v>Glycerol</v>
      </c>
      <c r="FL13" s="83" t="str">
        <f>VLOOKUP(FL$3,Conditions!$B:$AI,$C13,FALSE)</f>
        <v>Glycerol</v>
      </c>
      <c r="FM13" s="83" t="str">
        <f>VLOOKUP(FM$3,Conditions!$B:$AI,$C13,FALSE)</f>
        <v>Glycerol</v>
      </c>
      <c r="FN13" s="83" t="str">
        <f>VLOOKUP(FN$3,Conditions!$B:$AI,$C13,FALSE)</f>
        <v>Glycerol</v>
      </c>
      <c r="FO13" s="83" t="str">
        <f>VLOOKUP(FO$3,Conditions!$B:$AI,$C13,FALSE)</f>
        <v>Glycerol</v>
      </c>
      <c r="FP13" s="83" t="str">
        <f>VLOOKUP(FP$3,Conditions!$B:$AI,$C13,FALSE)</f>
        <v>Glycerol</v>
      </c>
      <c r="FQ13" s="83" t="str">
        <f>VLOOKUP(FQ$3,Conditions!$B:$AI,$C13,FALSE)</f>
        <v>Glycerol</v>
      </c>
      <c r="FR13" s="83" t="str">
        <f>VLOOKUP(FR$3,Conditions!$B:$AI,$C13,FALSE)</f>
        <v>Glycerol</v>
      </c>
      <c r="FS13" s="83" t="str">
        <f>VLOOKUP(FS$3,Conditions!$B:$AI,$C13,FALSE)</f>
        <v>Glycerol</v>
      </c>
      <c r="FT13" s="83" t="str">
        <f>VLOOKUP(FT$3,Conditions!$B:$AI,$C13,FALSE)</f>
        <v>Glycerol</v>
      </c>
      <c r="FU13" s="83" t="str">
        <f>VLOOKUP(FU$3,Conditions!$B:$AI,$C13,FALSE)</f>
        <v>Glycerol</v>
      </c>
      <c r="FV13" s="83" t="str">
        <f>VLOOKUP(FV$3,Conditions!$B:$AI,$C13,FALSE)</f>
        <v>Glycerol</v>
      </c>
      <c r="FW13" s="83" t="str">
        <f>VLOOKUP(FW$3,Conditions!$B:$AI,$C13,FALSE)</f>
        <v>Glycerol</v>
      </c>
      <c r="FX13" s="83" t="str">
        <f>VLOOKUP(FX$3,Conditions!$B:$AI,$C13,FALSE)</f>
        <v>Glycerol</v>
      </c>
      <c r="FY13" s="83" t="str">
        <f>VLOOKUP(FY$3,Conditions!$B:$AI,$C13,FALSE)</f>
        <v>Glycerol</v>
      </c>
      <c r="FZ13" s="83" t="str">
        <f>VLOOKUP(FZ$3,Conditions!$B:$AI,$C13,FALSE)</f>
        <v>Glycerol</v>
      </c>
      <c r="GA13" s="83" t="str">
        <f>VLOOKUP(GA$3,Conditions!$B:$AI,$C13,FALSE)</f>
        <v>Glycerol</v>
      </c>
      <c r="GB13" s="83" t="str">
        <f>VLOOKUP(GB$3,Conditions!$B:$AI,$C13,FALSE)</f>
        <v>Glycerol</v>
      </c>
      <c r="GC13" s="83" t="str">
        <f>VLOOKUP(GC$3,Conditions!$B:$AI,$C13,FALSE)</f>
        <v>Glycerol</v>
      </c>
      <c r="GD13" s="83" t="str">
        <f>VLOOKUP(GD$3,Conditions!$B:$AI,$C13,FALSE)</f>
        <v>Glycerol</v>
      </c>
      <c r="GE13" s="83" t="str">
        <f>VLOOKUP(GE$3,Conditions!$B:$AI,$C13,FALSE)</f>
        <v>Glycerol</v>
      </c>
      <c r="GF13" s="83" t="str">
        <f>VLOOKUP(GF$3,Conditions!$B:$AI,$C13,FALSE)</f>
        <v>Glycerol</v>
      </c>
      <c r="GG13" s="83" t="str">
        <f>VLOOKUP(GG$3,Conditions!$B:$AI,$C13,FALSE)</f>
        <v>Glycerol</v>
      </c>
      <c r="GH13" s="83" t="str">
        <f>VLOOKUP(GH$3,Conditions!$B:$AI,$C13,FALSE)</f>
        <v>Glycerol</v>
      </c>
      <c r="GI13" s="83" t="str">
        <f>VLOOKUP(GI$3,Conditions!$B:$AI,$C13,FALSE)</f>
        <v>Glycerol</v>
      </c>
      <c r="GJ13" s="83" t="str">
        <f>VLOOKUP(GJ$3,Conditions!$B:$AI,$C13,FALSE)</f>
        <v>Glycerol</v>
      </c>
      <c r="GK13" s="83" t="str">
        <f>VLOOKUP(GK$3,Conditions!$B:$AI,$C13,FALSE)</f>
        <v>Glycerol</v>
      </c>
      <c r="GL13" s="83" t="str">
        <f>VLOOKUP(GL$3,Conditions!$B:$AI,$C13,FALSE)</f>
        <v>Glycerol</v>
      </c>
      <c r="GM13" s="83" t="str">
        <f>VLOOKUP(GM$3,Conditions!$B:$AI,$C13,FALSE)</f>
        <v>Glycerol</v>
      </c>
      <c r="GN13" s="83" t="str">
        <f>VLOOKUP(GN$3,Conditions!$B:$AI,$C13,FALSE)</f>
        <v>Glycerol</v>
      </c>
      <c r="GO13" s="83" t="str">
        <f>VLOOKUP(GO$3,Conditions!$B:$AI,$C13,FALSE)</f>
        <v>Glycerol</v>
      </c>
      <c r="GP13" s="83" t="str">
        <f>VLOOKUP(GP$3,Conditions!$B:$AI,$C13,FALSE)</f>
        <v>Glycerol</v>
      </c>
      <c r="GQ13" s="83" t="str">
        <f>VLOOKUP(GQ$3,Conditions!$B:$AI,$C13,FALSE)</f>
        <v>Glycerol</v>
      </c>
      <c r="GR13" s="83" t="str">
        <f>VLOOKUP(GR$3,Conditions!$B:$AI,$C13,FALSE)</f>
        <v>Glycerol</v>
      </c>
      <c r="GS13" s="83" t="str">
        <f>VLOOKUP(GS$3,Conditions!$B:$AI,$C13,FALSE)</f>
        <v>Glycerol</v>
      </c>
      <c r="GT13" s="83" t="str">
        <f>VLOOKUP(GT$3,Conditions!$B:$AI,$C13,FALSE)</f>
        <v>Glycerol</v>
      </c>
      <c r="GU13" s="83" t="str">
        <f>VLOOKUP(GU$3,Conditions!$B:$AI,$C13,FALSE)</f>
        <v>Glycerol</v>
      </c>
      <c r="GV13" s="83" t="str">
        <f>VLOOKUP(GV$3,Conditions!$B:$AI,$C13,FALSE)</f>
        <v>Glycerol</v>
      </c>
      <c r="GW13" s="83" t="str">
        <f>VLOOKUP(GW$3,Conditions!$B:$AI,$C13,FALSE)</f>
        <v>Glycerol</v>
      </c>
      <c r="GX13" s="83" t="str">
        <f>VLOOKUP(GX$3,Conditions!$B:$AI,$C13,FALSE)</f>
        <v>Glycerol</v>
      </c>
      <c r="GY13" s="83" t="str">
        <f>VLOOKUP(GY$3,Conditions!$B:$AI,$C13,FALSE)</f>
        <v>Glycerol</v>
      </c>
      <c r="GZ13" s="83" t="str">
        <f>VLOOKUP(GZ$3,Conditions!$B:$AI,$C13,FALSE)</f>
        <v>Glycerol</v>
      </c>
      <c r="HA13" s="83" t="str">
        <f>VLOOKUP(HA$3,Conditions!$B:$AI,$C13,FALSE)</f>
        <v>Glycerol</v>
      </c>
      <c r="HB13" s="83" t="str">
        <f>VLOOKUP(HB$3,Conditions!$B:$AI,$C13,FALSE)</f>
        <v>Glycerol</v>
      </c>
      <c r="HC13" s="83" t="str">
        <f>VLOOKUP(HC$3,Conditions!$B:$AI,$C13,FALSE)</f>
        <v>Glycerol</v>
      </c>
      <c r="HD13" s="83" t="str">
        <f>VLOOKUP(HD$3,Conditions!$B:$AI,$C13,FALSE)</f>
        <v>Glycerol</v>
      </c>
      <c r="HE13" s="83" t="str">
        <f>VLOOKUP(HE$3,Conditions!$B:$AI,$C13,FALSE)</f>
        <v>Glycerol</v>
      </c>
      <c r="HF13" s="83" t="str">
        <f>VLOOKUP(HF$3,Conditions!$B:$AI,$C13,FALSE)</f>
        <v>Glycerol</v>
      </c>
      <c r="HG13" s="83" t="str">
        <f>VLOOKUP(HG$3,Conditions!$B:$AI,$C13,FALSE)</f>
        <v>Glycerol</v>
      </c>
      <c r="HH13" s="83" t="str">
        <f>VLOOKUP(HH$3,Conditions!$B:$AI,$C13,FALSE)</f>
        <v>Glycerol</v>
      </c>
      <c r="HI13" s="83" t="str">
        <f>VLOOKUP(HI$3,Conditions!$B:$AI,$C13,FALSE)</f>
        <v>Glycerol</v>
      </c>
      <c r="HJ13" s="83" t="str">
        <f>VLOOKUP(HJ$3,Conditions!$B:$AI,$C13,FALSE)</f>
        <v>Glycerol</v>
      </c>
      <c r="HK13" s="83" t="str">
        <f>VLOOKUP(HK$3,Conditions!$B:$AI,$C13,FALSE)</f>
        <v>Glycerol</v>
      </c>
      <c r="HL13" s="83" t="str">
        <f>VLOOKUP(HL$3,Conditions!$B:$AI,$C13,FALSE)</f>
        <v>Glycerol</v>
      </c>
      <c r="HM13" s="83" t="str">
        <f>VLOOKUP(HM$3,Conditions!$B:$AI,$C13,FALSE)</f>
        <v>Glycerol</v>
      </c>
      <c r="HN13" s="83" t="str">
        <f>VLOOKUP(HN$3,Conditions!$B:$AI,$C13,FALSE)</f>
        <v>Glycerol</v>
      </c>
      <c r="HO13" s="83" t="str">
        <f>VLOOKUP(HO$3,Conditions!$B:$AI,$C13,FALSE)</f>
        <v>Glycerol</v>
      </c>
      <c r="HP13" s="83" t="str">
        <f>VLOOKUP(HP$3,Conditions!$B:$AI,$C13,FALSE)</f>
        <v>Glycerol</v>
      </c>
      <c r="HQ13" s="83" t="str">
        <f>VLOOKUP(HQ$3,Conditions!$B:$AI,$C13,FALSE)</f>
        <v>Glycerol</v>
      </c>
      <c r="HR13" s="83" t="str">
        <f>VLOOKUP(HR$3,Conditions!$B:$AI,$C13,FALSE)</f>
        <v>Glycerol</v>
      </c>
      <c r="HS13" s="83" t="str">
        <f>VLOOKUP(HS$3,Conditions!$B:$AI,$C13,FALSE)</f>
        <v>Glycerol</v>
      </c>
      <c r="HT13" s="83" t="str">
        <f>VLOOKUP(HT$3,Conditions!$B:$AI,$C13,FALSE)</f>
        <v>Glycerol</v>
      </c>
      <c r="HU13" s="83" t="str">
        <f>VLOOKUP(HU$3,Conditions!$B:$AI,$C13,FALSE)</f>
        <v>Glycerol</v>
      </c>
      <c r="HV13" s="83" t="str">
        <f>VLOOKUP(HV$3,Conditions!$B:$AI,$C13,FALSE)</f>
        <v>Glycerol</v>
      </c>
      <c r="HW13" s="83" t="str">
        <f>VLOOKUP(HW$3,Conditions!$B:$AI,$C13,FALSE)</f>
        <v>Glycerol</v>
      </c>
      <c r="HX13" s="83" t="str">
        <f>VLOOKUP(HX$3,Conditions!$B:$AI,$C13,FALSE)</f>
        <v>Glycerol</v>
      </c>
      <c r="HY13" s="83" t="str">
        <f>VLOOKUP(HY$3,Conditions!$B:$AI,$C13,FALSE)</f>
        <v>Glycerol</v>
      </c>
      <c r="HZ13" s="83" t="str">
        <f>VLOOKUP(HZ$3,Conditions!$B:$AI,$C13,FALSE)</f>
        <v>Glycerol</v>
      </c>
      <c r="IA13" s="83" t="str">
        <f>VLOOKUP(IA$3,Conditions!$B:$AI,$C13,FALSE)</f>
        <v>Glycerol</v>
      </c>
      <c r="IB13" s="83" t="str">
        <f>VLOOKUP(IB$3,Conditions!$B:$AI,$C13,FALSE)</f>
        <v>Glycerol</v>
      </c>
      <c r="IC13" s="83" t="str">
        <f>VLOOKUP(IC$3,Conditions!$B:$AI,$C13,FALSE)</f>
        <v>Glycerol</v>
      </c>
      <c r="ID13" s="83" t="str">
        <f>VLOOKUP(ID$3,Conditions!$B:$AI,$C13,FALSE)</f>
        <v>Glycerol</v>
      </c>
      <c r="IE13" s="83" t="str">
        <f>VLOOKUP(IE$3,Conditions!$B:$AI,$C13,FALSE)</f>
        <v>Glycerol</v>
      </c>
      <c r="IF13" s="83" t="str">
        <f>VLOOKUP(IF$3,Conditions!$B:$AI,$C13,FALSE)</f>
        <v>Glycerol</v>
      </c>
      <c r="IG13" s="83" t="str">
        <f>VLOOKUP(IG$3,Conditions!$B:$AI,$C13,FALSE)</f>
        <v>Glycerol</v>
      </c>
      <c r="IH13" s="83" t="str">
        <f>VLOOKUP(IH$3,Conditions!$B:$AI,$C13,FALSE)</f>
        <v>Glycerol</v>
      </c>
      <c r="II13" s="83" t="str">
        <f>VLOOKUP(II$3,Conditions!$B:$AI,$C13,FALSE)</f>
        <v>Glycerol</v>
      </c>
      <c r="IJ13" s="83" t="str">
        <f>VLOOKUP(IJ$3,Conditions!$B:$AI,$C13,FALSE)</f>
        <v>Glycerol</v>
      </c>
      <c r="IK13" s="83" t="str">
        <f>VLOOKUP(IK$3,Conditions!$B:$AI,$C13,FALSE)</f>
        <v>Glycerol</v>
      </c>
      <c r="IL13" s="83" t="str">
        <f>VLOOKUP(IL$3,Conditions!$B:$AI,$C13,FALSE)</f>
        <v>Glycerol</v>
      </c>
      <c r="IM13" s="83" t="str">
        <f>VLOOKUP(IM$3,Conditions!$B:$AI,$C13,FALSE)</f>
        <v>Glycerol</v>
      </c>
      <c r="IN13" s="83" t="str">
        <f>VLOOKUP(IN$3,Conditions!$B:$AI,$C13,FALSE)</f>
        <v>Glycerol</v>
      </c>
      <c r="IO13" s="83" t="str">
        <f>VLOOKUP(IO$3,Conditions!$B:$AI,$C13,FALSE)</f>
        <v>Glycerol</v>
      </c>
      <c r="IP13" s="83" t="str">
        <f>VLOOKUP(IP$3,Conditions!$B:$AI,$C13,FALSE)</f>
        <v>Glycerol</v>
      </c>
      <c r="IQ13" s="83" t="str">
        <f>VLOOKUP(IQ$3,Conditions!$B:$AI,$C13,FALSE)</f>
        <v>Glycerol</v>
      </c>
      <c r="IR13" s="83" t="str">
        <f>VLOOKUP(IR$3,Conditions!$B:$AI,$C13,FALSE)</f>
        <v>Glycerol</v>
      </c>
      <c r="IS13" s="83" t="str">
        <f>VLOOKUP(IS$3,Conditions!$B:$AI,$C13,FALSE)</f>
        <v>Glycerol</v>
      </c>
      <c r="IT13" s="83" t="str">
        <f>VLOOKUP(IT$3,Conditions!$B:$AI,$C13,FALSE)</f>
        <v>Glycerol</v>
      </c>
      <c r="IU13" s="83" t="str">
        <f>VLOOKUP(IU$3,Conditions!$B:$AI,$C13,FALSE)</f>
        <v>Glycerol</v>
      </c>
      <c r="IV13" s="83" t="str">
        <f>VLOOKUP(IV$3,Conditions!$B:$AI,$C13,FALSE)</f>
        <v>Glycerol</v>
      </c>
      <c r="IW13" s="83" t="str">
        <f>VLOOKUP(IW$3,Conditions!$B:$AI,$C13,FALSE)</f>
        <v>Glycerol</v>
      </c>
      <c r="IX13" s="83" t="str">
        <f>VLOOKUP(IX$3,Conditions!$B:$AI,$C13,FALSE)</f>
        <v>Glycerol</v>
      </c>
      <c r="IY13" s="83"/>
      <c r="IZ13" s="83"/>
      <c r="JA13" s="83"/>
      <c r="JB13" s="83"/>
      <c r="JC13" s="83"/>
      <c r="JE13" s="56" t="str">
        <f t="shared" si="48"/>
        <v>Reagent</v>
      </c>
      <c r="JF13" s="83" t="str">
        <f>VLOOKUP(JF$6,Conditions!$B:$AI,$C13,FALSE)</f>
        <v>Glycerol</v>
      </c>
      <c r="JG13" s="83" t="str">
        <f>VLOOKUP(JG$6,Conditions!$B:$AI,$C13,FALSE)</f>
        <v>Glycerol</v>
      </c>
      <c r="JH13" s="83" t="str">
        <f>VLOOKUP(JH$6,Conditions!$B:$AI,$C13,FALSE)</f>
        <v>Glycerol</v>
      </c>
      <c r="JI13" s="83" t="str">
        <f>VLOOKUP(JI$6,Conditions!$B:$AI,$C13,FALSE)</f>
        <v>Glycerol</v>
      </c>
      <c r="JJ13" s="83" t="str">
        <f>VLOOKUP(JJ$6,Conditions!$B:$AI,$C13,FALSE)</f>
        <v>Glycerol</v>
      </c>
      <c r="JK13" s="83" t="str">
        <f>VLOOKUP(JK$6,Conditions!$B:$AI,$C13,FALSE)</f>
        <v>Glycerol</v>
      </c>
      <c r="JL13" s="83" t="str">
        <f>VLOOKUP(JL$6,Conditions!$B:$AI,$C13,FALSE)</f>
        <v>Glycerol</v>
      </c>
      <c r="JM13" s="83" t="str">
        <f>VLOOKUP(JM$6,Conditions!$B:$AI,$C13,FALSE)</f>
        <v>Glycerol</v>
      </c>
      <c r="JN13" s="83" t="str">
        <f>VLOOKUP(JN$6,Conditions!$B:$AI,$C13,FALSE)</f>
        <v>Glycerol</v>
      </c>
      <c r="JO13" s="83" t="str">
        <f>VLOOKUP(JO$6,Conditions!$B:$AI,$C13,FALSE)</f>
        <v>Glycerol</v>
      </c>
      <c r="JP13" s="83" t="str">
        <f>VLOOKUP(JP$6,Conditions!$B:$AI,$C13,FALSE)</f>
        <v>Glycerol</v>
      </c>
      <c r="JQ13" s="83" t="str">
        <f>VLOOKUP(JQ$6,Conditions!$B:$AI,$C13,FALSE)</f>
        <v>Glycerol</v>
      </c>
      <c r="JR13" s="83" t="str">
        <f>VLOOKUP(JR$6,Conditions!$B:$AI,$C13,FALSE)</f>
        <v>Glycerol</v>
      </c>
      <c r="JS13" s="83" t="str">
        <f>VLOOKUP(JS$6,Conditions!$B:$AI,$C13,FALSE)</f>
        <v>Glycerol</v>
      </c>
      <c r="JT13" s="83" t="str">
        <f>VLOOKUP(JT$6,Conditions!$B:$AI,$C13,FALSE)</f>
        <v>Glycerol</v>
      </c>
      <c r="JU13" s="83" t="str">
        <f>VLOOKUP(JU$6,Conditions!$B:$AI,$C13,FALSE)</f>
        <v>Glycerol</v>
      </c>
      <c r="JV13" s="83" t="str">
        <f>VLOOKUP(JV$6,Conditions!$B:$AI,$C13,FALSE)</f>
        <v>Glycerol</v>
      </c>
      <c r="JW13" s="83" t="str">
        <f>VLOOKUP(JW$6,Conditions!$B:$AI,$C13,FALSE)</f>
        <v>Glycerol</v>
      </c>
      <c r="JX13" s="83" t="str">
        <f>VLOOKUP(JX$6,Conditions!$B:$AI,$C13,FALSE)</f>
        <v>Glycerol</v>
      </c>
      <c r="JY13" s="83" t="str">
        <f>VLOOKUP(JY$6,Conditions!$B:$AI,$C13,FALSE)</f>
        <v>Glycerol</v>
      </c>
      <c r="JZ13" s="83" t="str">
        <f>VLOOKUP(JZ$6,Conditions!$B:$AI,$C13,FALSE)</f>
        <v>Glycerol</v>
      </c>
      <c r="KA13" s="83" t="str">
        <f>VLOOKUP(KA$6,Conditions!$B:$AI,$C13,FALSE)</f>
        <v>Glycerol</v>
      </c>
      <c r="KB13" s="83" t="str">
        <f>VLOOKUP(KB$6,Conditions!$B:$AI,$C13,FALSE)</f>
        <v>Glycerol</v>
      </c>
      <c r="KC13" s="83" t="str">
        <f>VLOOKUP(KC$6,Conditions!$B:$AI,$C13,FALSE)</f>
        <v>Glycerol</v>
      </c>
      <c r="KD13" s="83" t="str">
        <f>VLOOKUP(KD$6,Conditions!$B:$AI,$C13,FALSE)</f>
        <v>Glycerol</v>
      </c>
      <c r="KE13" s="83" t="str">
        <f>VLOOKUP(KE$6,Conditions!$B:$AI,$C13,FALSE)</f>
        <v>Glycerol</v>
      </c>
      <c r="KF13" s="83" t="str">
        <f>VLOOKUP(KF$6,Conditions!$B:$AI,$C13,FALSE)</f>
        <v>Glycerol</v>
      </c>
      <c r="KG13" s="83" t="str">
        <f>VLOOKUP(KG$6,Conditions!$B:$AI,$C13,FALSE)</f>
        <v>Glycerol</v>
      </c>
      <c r="KH13" s="83" t="str">
        <f>VLOOKUP(KH$6,Conditions!$B:$AI,$C13,FALSE)</f>
        <v>Glycerol</v>
      </c>
      <c r="KI13" s="83" t="str">
        <f>VLOOKUP(KI$6,Conditions!$B:$AI,$C13,FALSE)</f>
        <v>Glycerol</v>
      </c>
      <c r="KJ13" s="83" t="str">
        <f>VLOOKUP(KJ$6,Conditions!$B:$AI,$C13,FALSE)</f>
        <v>Glycerol</v>
      </c>
      <c r="KK13" s="83" t="str">
        <f>VLOOKUP(KK$6,Conditions!$B:$AI,$C13,FALSE)</f>
        <v>Glycerol</v>
      </c>
      <c r="KL13" s="83" t="str">
        <f>VLOOKUP(KL$6,Conditions!$B:$AI,$C13,FALSE)</f>
        <v>Glycerol</v>
      </c>
      <c r="KM13" s="83" t="str">
        <f>VLOOKUP(KM$6,Conditions!$B:$AI,$C13,FALSE)</f>
        <v>Glycerol</v>
      </c>
      <c r="KN13" s="83" t="str">
        <f>VLOOKUP(KN$6,Conditions!$B:$AI,$C13,FALSE)</f>
        <v>Glycerol</v>
      </c>
      <c r="KO13" s="83" t="str">
        <f>VLOOKUP(KO$6,Conditions!$B:$AI,$C13,FALSE)</f>
        <v>Glycerol</v>
      </c>
      <c r="KP13" s="83" t="str">
        <f>VLOOKUP(KP$6,Conditions!$B:$AI,$C13,FALSE)</f>
        <v>Glycerol</v>
      </c>
      <c r="KQ13" s="83" t="str">
        <f>VLOOKUP(KQ$6,Conditions!$B:$AI,$C13,FALSE)</f>
        <v>Glycerol</v>
      </c>
      <c r="KR13" s="83" t="str">
        <f>VLOOKUP(KR$6,Conditions!$B:$AI,$C13,FALSE)</f>
        <v>Glycerol</v>
      </c>
      <c r="KS13" s="83" t="str">
        <f>VLOOKUP(KS$6,Conditions!$B:$AI,$C13,FALSE)</f>
        <v>Glycerol</v>
      </c>
      <c r="KT13" s="83" t="str">
        <f>VLOOKUP(KT$6,Conditions!$B:$AI,$C13,FALSE)</f>
        <v>Glycerol</v>
      </c>
      <c r="KU13" s="83" t="str">
        <f>VLOOKUP(KU$6,Conditions!$B:$AI,$C13,FALSE)</f>
        <v>Glycerol</v>
      </c>
      <c r="KV13" s="83" t="str">
        <f>VLOOKUP(KV$6,Conditions!$B:$AI,$C13,FALSE)</f>
        <v>Glycerol</v>
      </c>
      <c r="KW13" s="83" t="str">
        <f>VLOOKUP(KW$6,Conditions!$B:$AI,$C13,FALSE)</f>
        <v>Glycerol</v>
      </c>
      <c r="KX13" s="83" t="str">
        <f>VLOOKUP(KX$6,Conditions!$B:$AI,$C13,FALSE)</f>
        <v>Glycerol</v>
      </c>
      <c r="KY13" s="83" t="str">
        <f>VLOOKUP(KY$6,Conditions!$B:$AI,$C13,FALSE)</f>
        <v>Glycerol</v>
      </c>
      <c r="KZ13" s="83" t="str">
        <f>VLOOKUP(KZ$6,Conditions!$B:$AI,$C13,FALSE)</f>
        <v>Glycerol</v>
      </c>
      <c r="LA13" s="83" t="str">
        <f>VLOOKUP(LA$6,Conditions!$B:$AI,$C13,FALSE)</f>
        <v>Glycerol</v>
      </c>
      <c r="LB13" s="83" t="str">
        <f>VLOOKUP(LB$6,Conditions!$B:$AI,$C13,FALSE)</f>
        <v>Glycerol</v>
      </c>
      <c r="LC13" s="83" t="str">
        <f>VLOOKUP(LC$6,Conditions!$B:$AI,$C13,FALSE)</f>
        <v>Glycerol</v>
      </c>
      <c r="LD13" s="83"/>
      <c r="LE13" s="83"/>
      <c r="LF13" s="83"/>
      <c r="LG13" s="83"/>
    </row>
    <row r="14" spans="1:319" s="56" customFormat="1" ht="15.75" x14ac:dyDescent="0.25">
      <c r="B14" s="117" t="s">
        <v>0</v>
      </c>
      <c r="C14" s="61">
        <v>9</v>
      </c>
      <c r="D14" s="83">
        <f>VLOOKUP(D$3,Conditions!$B:$AI,$C14,FALSE)</f>
        <v>0.05</v>
      </c>
      <c r="E14" s="83">
        <f>VLOOKUP(E$3,Conditions!$B:$AI,$C14,FALSE)</f>
        <v>0.05</v>
      </c>
      <c r="F14" s="83">
        <f>VLOOKUP(F$3,Conditions!$B:$AI,$C14,FALSE)</f>
        <v>0.05</v>
      </c>
      <c r="G14" s="83">
        <f>VLOOKUP(G$3,Conditions!$B:$AI,$C14,FALSE)</f>
        <v>0.05</v>
      </c>
      <c r="H14" s="83">
        <f>VLOOKUP(H$3,Conditions!$B:$AI,$C14,FALSE)</f>
        <v>0.05</v>
      </c>
      <c r="I14" s="83">
        <f>VLOOKUP(I$3,Conditions!$B:$AI,$C14,FALSE)</f>
        <v>5.0042000000000003E-2</v>
      </c>
      <c r="J14" s="83">
        <f>VLOOKUP(J$3,Conditions!$B:$AI,$C14,FALSE)</f>
        <v>5.0042000000000003E-2</v>
      </c>
      <c r="K14" s="83">
        <f>VLOOKUP(K$3,Conditions!$B:$AI,$C14,FALSE)</f>
        <v>5.0042000000000003E-2</v>
      </c>
      <c r="L14" s="83">
        <f>VLOOKUP(L$3,Conditions!$B:$AI,$C14,FALSE)</f>
        <v>5.0042000000000003E-2</v>
      </c>
      <c r="M14" s="83">
        <f>VLOOKUP(M$3,Conditions!$B:$AI,$C14,FALSE)</f>
        <v>5.0042000000000003E-2</v>
      </c>
      <c r="N14" s="83">
        <f>VLOOKUP(N$3,Conditions!$B:$AI,$C14,FALSE)</f>
        <v>5.0083999999999997E-2</v>
      </c>
      <c r="O14" s="83">
        <f>VLOOKUP(O$3,Conditions!$B:$AI,$C14,FALSE)</f>
        <v>5.0083999999999997E-2</v>
      </c>
      <c r="P14" s="83">
        <f>VLOOKUP(P$3,Conditions!$B:$AI,$C14,FALSE)</f>
        <v>5.0083999999999997E-2</v>
      </c>
      <c r="Q14" s="83">
        <f>VLOOKUP(Q$3,Conditions!$B:$AI,$C14,FALSE)</f>
        <v>5.0083999999999997E-2</v>
      </c>
      <c r="R14" s="83">
        <f>VLOOKUP(R$3,Conditions!$B:$AI,$C14,FALSE)</f>
        <v>5.0083999999999997E-2</v>
      </c>
      <c r="S14" s="83">
        <f>VLOOKUP(S$3,Conditions!$B:$AI,$C14,FALSE)</f>
        <v>5.0125999999999997E-2</v>
      </c>
      <c r="T14" s="83">
        <f>VLOOKUP(T$3,Conditions!$B:$AI,$C14,FALSE)</f>
        <v>5.0125999999999997E-2</v>
      </c>
      <c r="U14" s="83">
        <f>VLOOKUP(U$3,Conditions!$B:$AI,$C14,FALSE)</f>
        <v>5.0125999999999997E-2</v>
      </c>
      <c r="V14" s="83">
        <f>VLOOKUP(V$3,Conditions!$B:$AI,$C14,FALSE)</f>
        <v>5.0125999999999997E-2</v>
      </c>
      <c r="W14" s="83">
        <f>VLOOKUP(W$3,Conditions!$B:$AI,$C14,FALSE)</f>
        <v>5.0125999999999997E-2</v>
      </c>
      <c r="X14" s="83">
        <f>VLOOKUP(X$3,Conditions!$B:$AI,$C14,FALSE)</f>
        <v>5.0167999999999997E-2</v>
      </c>
      <c r="Y14" s="83">
        <f>VLOOKUP(Y$3,Conditions!$B:$AI,$C14,FALSE)</f>
        <v>5.0167999999999997E-2</v>
      </c>
      <c r="Z14" s="83">
        <f>VLOOKUP(Z$3,Conditions!$B:$AI,$C14,FALSE)</f>
        <v>5.0167999999999997E-2</v>
      </c>
      <c r="AA14" s="83">
        <f>VLOOKUP(AA$3,Conditions!$B:$AI,$C14,FALSE)</f>
        <v>5.0167999999999997E-2</v>
      </c>
      <c r="AB14" s="83">
        <f>VLOOKUP(AB$3,Conditions!$B:$AI,$C14,FALSE)</f>
        <v>5.0167999999999997E-2</v>
      </c>
      <c r="AC14" s="83">
        <f>VLOOKUP(AC$3,Conditions!$B:$AI,$C14,FALSE)</f>
        <v>5.0209999999999998E-2</v>
      </c>
      <c r="AD14" s="83">
        <f>VLOOKUP(AD$3,Conditions!$B:$AI,$C14,FALSE)</f>
        <v>5.0209999999999998E-2</v>
      </c>
      <c r="AE14" s="83">
        <f>VLOOKUP(AE$3,Conditions!$B:$AI,$C14,FALSE)</f>
        <v>5.0209999999999998E-2</v>
      </c>
      <c r="AF14" s="83">
        <f>VLOOKUP(AF$3,Conditions!$B:$AI,$C14,FALSE)</f>
        <v>5.0209999999999998E-2</v>
      </c>
      <c r="AG14" s="83">
        <f>VLOOKUP(AG$3,Conditions!$B:$AI,$C14,FALSE)</f>
        <v>5.0209999999999998E-2</v>
      </c>
      <c r="AH14" s="83">
        <f>VLOOKUP(AH$3,Conditions!$B:$AI,$C14,FALSE)</f>
        <v>5.0251999999999998E-2</v>
      </c>
      <c r="AI14" s="83">
        <f>VLOOKUP(AI$3,Conditions!$B:$AI,$C14,FALSE)</f>
        <v>5.0251999999999998E-2</v>
      </c>
      <c r="AJ14" s="83">
        <f>VLOOKUP(AJ$3,Conditions!$B:$AI,$C14,FALSE)</f>
        <v>5.0251999999999998E-2</v>
      </c>
      <c r="AK14" s="83">
        <f>VLOOKUP(AK$3,Conditions!$B:$AI,$C14,FALSE)</f>
        <v>5.0251999999999998E-2</v>
      </c>
      <c r="AL14" s="83">
        <f>VLOOKUP(AL$3,Conditions!$B:$AI,$C14,FALSE)</f>
        <v>5.0251999999999998E-2</v>
      </c>
      <c r="AM14" s="83">
        <f>VLOOKUP(AM$3,Conditions!$B:$AI,$C14,FALSE)</f>
        <v>5.0293999999999998E-2</v>
      </c>
      <c r="AN14" s="83">
        <f>VLOOKUP(AN$3,Conditions!$B:$AI,$C14,FALSE)</f>
        <v>5.0293999999999998E-2</v>
      </c>
      <c r="AO14" s="83">
        <f>VLOOKUP(AO$3,Conditions!$B:$AI,$C14,FALSE)</f>
        <v>5.0293999999999998E-2</v>
      </c>
      <c r="AP14" s="83">
        <f>VLOOKUP(AP$3,Conditions!$B:$AI,$C14,FALSE)</f>
        <v>5.0293999999999998E-2</v>
      </c>
      <c r="AQ14" s="83">
        <f>VLOOKUP(AQ$3,Conditions!$B:$AI,$C14,FALSE)</f>
        <v>5.0293999999999998E-2</v>
      </c>
      <c r="AR14" s="83">
        <f>VLOOKUP(AR$3,Conditions!$B:$AI,$C14,FALSE)</f>
        <v>9.9690000000000004E-3</v>
      </c>
      <c r="AS14" s="83">
        <f>VLOOKUP(AS$3,Conditions!$B:$AI,$C14,FALSE)</f>
        <v>9.9690000000000004E-3</v>
      </c>
      <c r="AT14" s="83">
        <f>VLOOKUP(AT$3,Conditions!$B:$AI,$C14,FALSE)</f>
        <v>9.9690000000000004E-3</v>
      </c>
      <c r="AU14" s="83">
        <f>VLOOKUP(AU$3,Conditions!$B:$AI,$C14,FALSE)</f>
        <v>9.9690000000000004E-3</v>
      </c>
      <c r="AV14" s="83">
        <f>VLOOKUP(AV$3,Conditions!$B:$AI,$C14,FALSE)</f>
        <v>9.9690000000000004E-3</v>
      </c>
      <c r="AW14" s="83">
        <f>VLOOKUP(AW$3,Conditions!$B:$AI,$C14,FALSE)</f>
        <v>9.9690000000000004E-3</v>
      </c>
      <c r="AX14" s="83">
        <f>VLOOKUP(AX$3,Conditions!$B:$AI,$C14,FALSE)</f>
        <v>9.9690000000000004E-3</v>
      </c>
      <c r="AY14" s="83">
        <f>VLOOKUP(AY$3,Conditions!$B:$AI,$C14,FALSE)</f>
        <v>9.9690000000000004E-3</v>
      </c>
      <c r="AZ14" s="83">
        <f>VLOOKUP(AZ$3,Conditions!$B:$AI,$C14,FALSE)</f>
        <v>9.9690000000000004E-3</v>
      </c>
      <c r="BA14" s="83">
        <f>VLOOKUP(BA$3,Conditions!$B:$AI,$C14,FALSE)</f>
        <v>9.9690000000000004E-3</v>
      </c>
      <c r="BB14" s="83">
        <f>VLOOKUP(BB$3,Conditions!$B:$AI,$C14,FALSE)</f>
        <v>9.9690000000000004E-3</v>
      </c>
      <c r="BC14" s="83">
        <f>VLOOKUP(BC$3,Conditions!$B:$AI,$C14,FALSE)</f>
        <v>9.9690000000000004E-3</v>
      </c>
      <c r="BD14" s="83">
        <f>VLOOKUP(BD$3,Conditions!$B:$AI,$C14,FALSE)</f>
        <v>9.9690000000000004E-3</v>
      </c>
      <c r="BE14" s="83">
        <f>VLOOKUP(BE$3,Conditions!$B:$AI,$C14,FALSE)</f>
        <v>9.9690000000000004E-3</v>
      </c>
      <c r="BF14" s="83">
        <f>VLOOKUP(BF$3,Conditions!$B:$AI,$C14,FALSE)</f>
        <v>9.9690000000000004E-3</v>
      </c>
      <c r="BG14" s="83">
        <f>VLOOKUP(BG$3,Conditions!$B:$AI,$C14,FALSE)</f>
        <v>9.9690000000000004E-3</v>
      </c>
      <c r="BH14" s="83">
        <f>VLOOKUP(BH$3,Conditions!$B:$AI,$C14,FALSE)</f>
        <v>9.9690000000000004E-3</v>
      </c>
      <c r="BI14" s="83">
        <f>VLOOKUP(BI$3,Conditions!$B:$AI,$C14,FALSE)</f>
        <v>9.9690000000000004E-3</v>
      </c>
      <c r="BJ14" s="83">
        <f>VLOOKUP(BJ$3,Conditions!$B:$AI,$C14,FALSE)</f>
        <v>9.9690000000000004E-3</v>
      </c>
      <c r="BK14" s="83">
        <f>VLOOKUP(BK$3,Conditions!$B:$AI,$C14,FALSE)</f>
        <v>9.9690000000000004E-3</v>
      </c>
      <c r="BL14" s="83">
        <f>VLOOKUP(BL$3,Conditions!$B:$AI,$C14,FALSE)</f>
        <v>9.9690000000000004E-3</v>
      </c>
      <c r="BM14" s="83">
        <f>VLOOKUP(BM$3,Conditions!$B:$AI,$C14,FALSE)</f>
        <v>9.9690000000000004E-3</v>
      </c>
      <c r="BN14" s="83">
        <f>VLOOKUP(BN$3,Conditions!$B:$AI,$C14,FALSE)</f>
        <v>9.9690000000000004E-3</v>
      </c>
      <c r="BO14" s="83">
        <f>VLOOKUP(BO$3,Conditions!$B:$AI,$C14,FALSE)</f>
        <v>9.9690000000000004E-3</v>
      </c>
      <c r="BP14" s="83">
        <f>VLOOKUP(BP$3,Conditions!$B:$AI,$C14,FALSE)</f>
        <v>9.9690000000000004E-3</v>
      </c>
      <c r="BQ14" s="83">
        <f>VLOOKUP(BQ$3,Conditions!$B:$AI,$C14,FALSE)</f>
        <v>9.9690000000000004E-3</v>
      </c>
      <c r="BR14" s="83">
        <f>VLOOKUP(BR$3,Conditions!$B:$AI,$C14,FALSE)</f>
        <v>9.9690000000000004E-3</v>
      </c>
      <c r="BS14" s="83">
        <f>VLOOKUP(BS$3,Conditions!$B:$AI,$C14,FALSE)</f>
        <v>9.9690000000000004E-3</v>
      </c>
      <c r="BT14" s="83">
        <f>VLOOKUP(BT$3,Conditions!$B:$AI,$C14,FALSE)</f>
        <v>9.9690000000000004E-3</v>
      </c>
      <c r="BU14" s="83">
        <f>VLOOKUP(BU$3,Conditions!$B:$AI,$C14,FALSE)</f>
        <v>9.9690000000000004E-3</v>
      </c>
      <c r="BV14" s="83">
        <f>VLOOKUP(BV$3,Conditions!$B:$AI,$C14,FALSE)</f>
        <v>9.9690000000000004E-3</v>
      </c>
      <c r="BW14" s="83">
        <f>VLOOKUP(BW$3,Conditions!$B:$AI,$C14,FALSE)</f>
        <v>9.9690000000000004E-3</v>
      </c>
      <c r="BX14" s="83">
        <f>VLOOKUP(BX$3,Conditions!$B:$AI,$C14,FALSE)</f>
        <v>9.9690000000000004E-3</v>
      </c>
      <c r="BY14" s="83">
        <f>VLOOKUP(BY$3,Conditions!$B:$AI,$C14,FALSE)</f>
        <v>9.9690000000000004E-3</v>
      </c>
      <c r="BZ14" s="83">
        <f>VLOOKUP(BZ$3,Conditions!$B:$AI,$C14,FALSE)</f>
        <v>9.9690000000000004E-3</v>
      </c>
      <c r="CA14" s="83">
        <f>VLOOKUP(CA$3,Conditions!$B:$AI,$C14,FALSE)</f>
        <v>9.9690000000000004E-3</v>
      </c>
      <c r="CB14" s="83">
        <f>VLOOKUP(CB$3,Conditions!$B:$AI,$C14,FALSE)</f>
        <v>9.9690000000000004E-3</v>
      </c>
      <c r="CC14" s="83">
        <f>VLOOKUP(CC$3,Conditions!$B:$AI,$C14,FALSE)</f>
        <v>9.9690000000000004E-3</v>
      </c>
      <c r="CD14" s="83">
        <f>VLOOKUP(CD$3,Conditions!$B:$AI,$C14,FALSE)</f>
        <v>9.9690000000000004E-3</v>
      </c>
      <c r="CE14" s="83">
        <f>VLOOKUP(CE$3,Conditions!$B:$AI,$C14,FALSE)</f>
        <v>9.9690000000000004E-3</v>
      </c>
      <c r="CF14" s="83">
        <f>VLOOKUP(CF$3,Conditions!$B:$AI,$C14,FALSE)</f>
        <v>0.01</v>
      </c>
      <c r="CG14" s="83">
        <f>VLOOKUP(CG$3,Conditions!$B:$AI,$C14,FALSE)</f>
        <v>0.01</v>
      </c>
      <c r="CH14" s="83">
        <f>VLOOKUP(CH$3,Conditions!$B:$AI,$C14,FALSE)</f>
        <v>0.01</v>
      </c>
      <c r="CI14" s="83">
        <f>VLOOKUP(CI$3,Conditions!$B:$AI,$C14,FALSE)</f>
        <v>0.01</v>
      </c>
      <c r="CJ14" s="83">
        <f>VLOOKUP(CJ$3,Conditions!$B:$AI,$C14,FALSE)</f>
        <v>0.01</v>
      </c>
      <c r="CK14" s="83">
        <f>VLOOKUP(CK$3,Conditions!$B:$AI,$C14,FALSE)</f>
        <v>0.01</v>
      </c>
      <c r="CL14" s="83">
        <f>VLOOKUP(CL$3,Conditions!$B:$AI,$C14,FALSE)</f>
        <v>0.01</v>
      </c>
      <c r="CM14" s="83">
        <f>VLOOKUP(CM$3,Conditions!$B:$AI,$C14,FALSE)</f>
        <v>0.01</v>
      </c>
      <c r="CN14" s="83">
        <f>VLOOKUP(CN$3,Conditions!$B:$AI,$C14,FALSE)</f>
        <v>0.01</v>
      </c>
      <c r="CO14" s="83">
        <f>VLOOKUP(CO$3,Conditions!$B:$AI,$C14,FALSE)</f>
        <v>0.01</v>
      </c>
      <c r="CP14" s="83">
        <f>VLOOKUP(CP$3,Conditions!$B:$AI,$C14,FALSE)</f>
        <v>0.01</v>
      </c>
      <c r="CQ14" s="83">
        <f>VLOOKUP(CQ$3,Conditions!$B:$AI,$C14,FALSE)</f>
        <v>0.01</v>
      </c>
      <c r="CR14" s="83">
        <f>VLOOKUP(CR$3,Conditions!$B:$AI,$C14,FALSE)</f>
        <v>0.01</v>
      </c>
      <c r="CS14" s="83">
        <f>VLOOKUP(CS$3,Conditions!$B:$AI,$C14,FALSE)</f>
        <v>0.01</v>
      </c>
      <c r="CT14" s="83">
        <f>VLOOKUP(CT$3,Conditions!$B:$AI,$C14,FALSE)</f>
        <v>0.01</v>
      </c>
      <c r="CU14" s="83">
        <f>VLOOKUP(CU$3,Conditions!$B:$AI,$C14,FALSE)</f>
        <v>0.01</v>
      </c>
      <c r="CV14" s="83">
        <f>VLOOKUP(CV$3,Conditions!$B:$AI,$C14,FALSE)</f>
        <v>0.01</v>
      </c>
      <c r="CW14" s="83">
        <f>VLOOKUP(CW$3,Conditions!$B:$AI,$C14,FALSE)</f>
        <v>0.01</v>
      </c>
      <c r="CX14" s="83">
        <f>VLOOKUP(CX$3,Conditions!$B:$AI,$C14,FALSE)</f>
        <v>0.01</v>
      </c>
      <c r="CY14" s="83">
        <f>VLOOKUP(CY$3,Conditions!$B:$AI,$C14,FALSE)</f>
        <v>0.01</v>
      </c>
      <c r="CZ14" s="83">
        <f>VLOOKUP(CZ$3,Conditions!$B:$AI,$C14,FALSE)</f>
        <v>0.01</v>
      </c>
      <c r="DA14" s="83">
        <f>VLOOKUP(DA$3,Conditions!$B:$AI,$C14,FALSE)</f>
        <v>0.01</v>
      </c>
      <c r="DB14" s="83">
        <f>VLOOKUP(DB$3,Conditions!$B:$AI,$C14,FALSE)</f>
        <v>0.01</v>
      </c>
      <c r="DC14" s="83">
        <f>VLOOKUP(DC$3,Conditions!$B:$AI,$C14,FALSE)</f>
        <v>0.01</v>
      </c>
      <c r="DD14" s="83">
        <f>VLOOKUP(DD$3,Conditions!$B:$AI,$C14,FALSE)</f>
        <v>0.01</v>
      </c>
      <c r="DE14" s="83">
        <f>VLOOKUP(DE$3,Conditions!$B:$AI,$C14,FALSE)</f>
        <v>0.01</v>
      </c>
      <c r="DF14" s="83">
        <f>VLOOKUP(DF$3,Conditions!$B:$AI,$C14,FALSE)</f>
        <v>0.01</v>
      </c>
      <c r="DG14" s="83">
        <f>VLOOKUP(DG$3,Conditions!$B:$AI,$C14,FALSE)</f>
        <v>0.01</v>
      </c>
      <c r="DH14" s="83">
        <f>VLOOKUP(DH$3,Conditions!$B:$AI,$C14,FALSE)</f>
        <v>0.01</v>
      </c>
      <c r="DI14" s="83">
        <f>VLOOKUP(DI$3,Conditions!$B:$AI,$C14,FALSE)</f>
        <v>0.01</v>
      </c>
      <c r="DJ14" s="83">
        <f>VLOOKUP(DJ$3,Conditions!$B:$AI,$C14,FALSE)</f>
        <v>0.01</v>
      </c>
      <c r="DK14" s="83">
        <f>VLOOKUP(DK$3,Conditions!$B:$AI,$C14,FALSE)</f>
        <v>0.01</v>
      </c>
      <c r="DL14" s="83">
        <f>VLOOKUP(DL$3,Conditions!$B:$AI,$C14,FALSE)</f>
        <v>0.01</v>
      </c>
      <c r="DM14" s="83">
        <f>VLOOKUP(DM$3,Conditions!$B:$AI,$C14,FALSE)</f>
        <v>0.01</v>
      </c>
      <c r="DN14" s="83">
        <f>VLOOKUP(DN$3,Conditions!$B:$AI,$C14,FALSE)</f>
        <v>0.01</v>
      </c>
      <c r="DO14" s="83">
        <f>VLOOKUP(DO$3,Conditions!$B:$AI,$C14,FALSE)</f>
        <v>0.01</v>
      </c>
      <c r="DP14" s="83">
        <f>VLOOKUP(DP$3,Conditions!$B:$AI,$C14,FALSE)</f>
        <v>0.01</v>
      </c>
      <c r="DQ14" s="83">
        <f>VLOOKUP(DQ$3,Conditions!$B:$AI,$C14,FALSE)</f>
        <v>0.01</v>
      </c>
      <c r="DR14" s="83">
        <f>VLOOKUP(DR$3,Conditions!$B:$AI,$C14,FALSE)</f>
        <v>0.01</v>
      </c>
      <c r="DS14" s="83">
        <f>VLOOKUP(DS$3,Conditions!$B:$AI,$C14,FALSE)</f>
        <v>0.01</v>
      </c>
      <c r="DT14" s="83">
        <f>VLOOKUP(DT$3,Conditions!$B:$AI,$C14,FALSE)</f>
        <v>0.01</v>
      </c>
      <c r="DU14" s="83">
        <f>VLOOKUP(DU$3,Conditions!$B:$AI,$C14,FALSE)</f>
        <v>0.01</v>
      </c>
      <c r="DV14" s="83">
        <f>VLOOKUP(DV$3,Conditions!$B:$AI,$C14,FALSE)</f>
        <v>0.01</v>
      </c>
      <c r="DW14" s="83">
        <f>VLOOKUP(DW$3,Conditions!$B:$AI,$C14,FALSE)</f>
        <v>0.01</v>
      </c>
      <c r="DX14" s="83">
        <f>VLOOKUP(DX$3,Conditions!$B:$AI,$C14,FALSE)</f>
        <v>0.01</v>
      </c>
      <c r="DY14" s="83">
        <f>VLOOKUP(DY$3,Conditions!$B:$AI,$C14,FALSE)</f>
        <v>0.01</v>
      </c>
      <c r="DZ14" s="83">
        <f>VLOOKUP(DZ$3,Conditions!$B:$AI,$C14,FALSE)</f>
        <v>0.01</v>
      </c>
      <c r="EA14" s="83">
        <f>VLOOKUP(EA$3,Conditions!$B:$AI,$C14,FALSE)</f>
        <v>0.01</v>
      </c>
      <c r="EB14" s="83">
        <f>VLOOKUP(EB$3,Conditions!$B:$AI,$C14,FALSE)</f>
        <v>0.01</v>
      </c>
      <c r="EC14" s="83">
        <f>VLOOKUP(EC$3,Conditions!$B:$AI,$C14,FALSE)</f>
        <v>0.01</v>
      </c>
      <c r="ED14" s="83">
        <f>VLOOKUP(ED$3,Conditions!$B:$AI,$C14,FALSE)</f>
        <v>0.01</v>
      </c>
      <c r="EE14" s="83">
        <f>VLOOKUP(EE$3,Conditions!$B:$AI,$C14,FALSE)</f>
        <v>0.01</v>
      </c>
      <c r="EF14" s="83">
        <f>VLOOKUP(EF$3,Conditions!$B:$AI,$C14,FALSE)</f>
        <v>0.01</v>
      </c>
      <c r="EG14" s="83">
        <f>VLOOKUP(EG$3,Conditions!$B:$AI,$C14,FALSE)</f>
        <v>0.01</v>
      </c>
      <c r="EH14" s="83">
        <f>VLOOKUP(EH$3,Conditions!$B:$AI,$C14,FALSE)</f>
        <v>0.01</v>
      </c>
      <c r="EI14" s="83">
        <f>VLOOKUP(EI$3,Conditions!$B:$AI,$C14,FALSE)</f>
        <v>0.01</v>
      </c>
      <c r="EJ14" s="83">
        <f>VLOOKUP(EJ$3,Conditions!$B:$AI,$C14,FALSE)</f>
        <v>0.01</v>
      </c>
      <c r="EK14" s="83">
        <f>VLOOKUP(EK$3,Conditions!$B:$AI,$C14,FALSE)</f>
        <v>0.01</v>
      </c>
      <c r="EL14" s="83">
        <f>VLOOKUP(EL$3,Conditions!$B:$AI,$C14,FALSE)</f>
        <v>0.01</v>
      </c>
      <c r="EM14" s="83">
        <f>VLOOKUP(EM$3,Conditions!$B:$AI,$C14,FALSE)</f>
        <v>0.01</v>
      </c>
      <c r="EN14" s="83">
        <f>VLOOKUP(EN$3,Conditions!$B:$AI,$C14,FALSE)</f>
        <v>0.01</v>
      </c>
      <c r="EO14" s="83">
        <f>VLOOKUP(EO$3,Conditions!$B:$AI,$C14,FALSE)</f>
        <v>0.01</v>
      </c>
      <c r="EP14" s="83">
        <f>VLOOKUP(EP$3,Conditions!$B:$AI,$C14,FALSE)</f>
        <v>0.01</v>
      </c>
      <c r="EQ14" s="83">
        <f>VLOOKUP(EQ$3,Conditions!$B:$AI,$C14,FALSE)</f>
        <v>0.01</v>
      </c>
      <c r="ER14" s="83">
        <f>VLOOKUP(ER$3,Conditions!$B:$AI,$C14,FALSE)</f>
        <v>0.01</v>
      </c>
      <c r="ES14" s="83">
        <f>VLOOKUP(ES$3,Conditions!$B:$AI,$C14,FALSE)</f>
        <v>0.01</v>
      </c>
      <c r="ET14" s="83">
        <f>VLOOKUP(ET$3,Conditions!$B:$AI,$C14,FALSE)</f>
        <v>0.01</v>
      </c>
      <c r="EU14" s="83">
        <f>VLOOKUP(EU$3,Conditions!$B:$AI,$C14,FALSE)</f>
        <v>0.01</v>
      </c>
      <c r="EV14" s="83">
        <f>VLOOKUP(EV$3,Conditions!$B:$AI,$C14,FALSE)</f>
        <v>0.01</v>
      </c>
      <c r="EW14" s="83">
        <f>VLOOKUP(EW$3,Conditions!$B:$AI,$C14,FALSE)</f>
        <v>0.01</v>
      </c>
      <c r="EX14" s="83">
        <f>VLOOKUP(EX$3,Conditions!$B:$AI,$C14,FALSE)</f>
        <v>0.01</v>
      </c>
      <c r="EY14" s="83">
        <f>VLOOKUP(EY$3,Conditions!$B:$AI,$C14,FALSE)</f>
        <v>0.01</v>
      </c>
      <c r="EZ14" s="83">
        <f>VLOOKUP(EZ$3,Conditions!$B:$AI,$C14,FALSE)</f>
        <v>0.01</v>
      </c>
      <c r="FA14" s="83">
        <f>VLOOKUP(FA$3,Conditions!$B:$AI,$C14,FALSE)</f>
        <v>0.01</v>
      </c>
      <c r="FB14" s="83">
        <f>VLOOKUP(FB$3,Conditions!$B:$AI,$C14,FALSE)</f>
        <v>0.01</v>
      </c>
      <c r="FC14" s="83">
        <f>VLOOKUP(FC$3,Conditions!$B:$AI,$C14,FALSE)</f>
        <v>0.01</v>
      </c>
      <c r="FD14" s="83">
        <f>VLOOKUP(FD$3,Conditions!$B:$AI,$C14,FALSE)</f>
        <v>0.01</v>
      </c>
      <c r="FE14" s="83">
        <f>VLOOKUP(FE$3,Conditions!$B:$AI,$C14,FALSE)</f>
        <v>0.01</v>
      </c>
      <c r="FF14" s="83">
        <f>VLOOKUP(FF$3,Conditions!$B:$AI,$C14,FALSE)</f>
        <v>0.01</v>
      </c>
      <c r="FG14" s="83">
        <f>VLOOKUP(FG$3,Conditions!$B:$AI,$C14,FALSE)</f>
        <v>0.01</v>
      </c>
      <c r="FH14" s="83">
        <f>VLOOKUP(FH$3,Conditions!$B:$AI,$C14,FALSE)</f>
        <v>0.01</v>
      </c>
      <c r="FI14" s="83">
        <f>VLOOKUP(FI$3,Conditions!$B:$AI,$C14,FALSE)</f>
        <v>0.01</v>
      </c>
      <c r="FJ14" s="83">
        <f>VLOOKUP(FJ$3,Conditions!$B:$AI,$C14,FALSE)</f>
        <v>0.01</v>
      </c>
      <c r="FK14" s="83">
        <f>VLOOKUP(FK$3,Conditions!$B:$AI,$C14,FALSE)</f>
        <v>0.01</v>
      </c>
      <c r="FL14" s="83">
        <f>VLOOKUP(FL$3,Conditions!$B:$AI,$C14,FALSE)</f>
        <v>0.01</v>
      </c>
      <c r="FM14" s="83">
        <f>VLOOKUP(FM$3,Conditions!$B:$AI,$C14,FALSE)</f>
        <v>0.01</v>
      </c>
      <c r="FN14" s="83">
        <f>VLOOKUP(FN$3,Conditions!$B:$AI,$C14,FALSE)</f>
        <v>0.01</v>
      </c>
      <c r="FO14" s="83">
        <f>VLOOKUP(FO$3,Conditions!$B:$AI,$C14,FALSE)</f>
        <v>0.01</v>
      </c>
      <c r="FP14" s="83">
        <f>VLOOKUP(FP$3,Conditions!$B:$AI,$C14,FALSE)</f>
        <v>0.01</v>
      </c>
      <c r="FQ14" s="83">
        <f>VLOOKUP(FQ$3,Conditions!$B:$AI,$C14,FALSE)</f>
        <v>0.01</v>
      </c>
      <c r="FR14" s="83">
        <f>VLOOKUP(FR$3,Conditions!$B:$AI,$C14,FALSE)</f>
        <v>0.01</v>
      </c>
      <c r="FS14" s="83">
        <f>VLOOKUP(FS$3,Conditions!$B:$AI,$C14,FALSE)</f>
        <v>0.01</v>
      </c>
      <c r="FT14" s="83">
        <f>VLOOKUP(FT$3,Conditions!$B:$AI,$C14,FALSE)</f>
        <v>0.01</v>
      </c>
      <c r="FU14" s="83">
        <f>VLOOKUP(FU$3,Conditions!$B:$AI,$C14,FALSE)</f>
        <v>0.01</v>
      </c>
      <c r="FV14" s="83">
        <f>VLOOKUP(FV$3,Conditions!$B:$AI,$C14,FALSE)</f>
        <v>0.01</v>
      </c>
      <c r="FW14" s="83">
        <f>VLOOKUP(FW$3,Conditions!$B:$AI,$C14,FALSE)</f>
        <v>0.01</v>
      </c>
      <c r="FX14" s="83">
        <f>VLOOKUP(FX$3,Conditions!$B:$AI,$C14,FALSE)</f>
        <v>0.01</v>
      </c>
      <c r="FY14" s="83">
        <f>VLOOKUP(FY$3,Conditions!$B:$AI,$C14,FALSE)</f>
        <v>0.01</v>
      </c>
      <c r="FZ14" s="83">
        <f>VLOOKUP(FZ$3,Conditions!$B:$AI,$C14,FALSE)</f>
        <v>0.01</v>
      </c>
      <c r="GA14" s="83">
        <f>VLOOKUP(GA$3,Conditions!$B:$AI,$C14,FALSE)</f>
        <v>0.01</v>
      </c>
      <c r="GB14" s="83">
        <f>VLOOKUP(GB$3,Conditions!$B:$AI,$C14,FALSE)</f>
        <v>0.01</v>
      </c>
      <c r="GC14" s="83">
        <f>VLOOKUP(GC$3,Conditions!$B:$AI,$C14,FALSE)</f>
        <v>0.01</v>
      </c>
      <c r="GD14" s="83">
        <f>VLOOKUP(GD$3,Conditions!$B:$AI,$C14,FALSE)</f>
        <v>0.01</v>
      </c>
      <c r="GE14" s="83">
        <f>VLOOKUP(GE$3,Conditions!$B:$AI,$C14,FALSE)</f>
        <v>0.01</v>
      </c>
      <c r="GF14" s="83">
        <f>VLOOKUP(GF$3,Conditions!$B:$AI,$C14,FALSE)</f>
        <v>0.01</v>
      </c>
      <c r="GG14" s="83">
        <f>VLOOKUP(GG$3,Conditions!$B:$AI,$C14,FALSE)</f>
        <v>0.01</v>
      </c>
      <c r="GH14" s="83">
        <f>VLOOKUP(GH$3,Conditions!$B:$AI,$C14,FALSE)</f>
        <v>0.01</v>
      </c>
      <c r="GI14" s="83">
        <f>VLOOKUP(GI$3,Conditions!$B:$AI,$C14,FALSE)</f>
        <v>0.01</v>
      </c>
      <c r="GJ14" s="83">
        <f>VLOOKUP(GJ$3,Conditions!$B:$AI,$C14,FALSE)</f>
        <v>0.01</v>
      </c>
      <c r="GK14" s="83">
        <f>VLOOKUP(GK$3,Conditions!$B:$AI,$C14,FALSE)</f>
        <v>0.01</v>
      </c>
      <c r="GL14" s="83">
        <f>VLOOKUP(GL$3,Conditions!$B:$AI,$C14,FALSE)</f>
        <v>0.01</v>
      </c>
      <c r="GM14" s="83">
        <f>VLOOKUP(GM$3,Conditions!$B:$AI,$C14,FALSE)</f>
        <v>0.01</v>
      </c>
      <c r="GN14" s="83">
        <f>VLOOKUP(GN$3,Conditions!$B:$AI,$C14,FALSE)</f>
        <v>0.01</v>
      </c>
      <c r="GO14" s="83">
        <f>VLOOKUP(GO$3,Conditions!$B:$AI,$C14,FALSE)</f>
        <v>0.01</v>
      </c>
      <c r="GP14" s="83">
        <f>VLOOKUP(GP$3,Conditions!$B:$AI,$C14,FALSE)</f>
        <v>0.01</v>
      </c>
      <c r="GQ14" s="83">
        <f>VLOOKUP(GQ$3,Conditions!$B:$AI,$C14,FALSE)</f>
        <v>0.01</v>
      </c>
      <c r="GR14" s="83">
        <f>VLOOKUP(GR$3,Conditions!$B:$AI,$C14,FALSE)</f>
        <v>0.01</v>
      </c>
      <c r="GS14" s="83">
        <f>VLOOKUP(GS$3,Conditions!$B:$AI,$C14,FALSE)</f>
        <v>0.01</v>
      </c>
      <c r="GT14" s="83">
        <f>VLOOKUP(GT$3,Conditions!$B:$AI,$C14,FALSE)</f>
        <v>0.01</v>
      </c>
      <c r="GU14" s="83">
        <f>VLOOKUP(GU$3,Conditions!$B:$AI,$C14,FALSE)</f>
        <v>0.01</v>
      </c>
      <c r="GV14" s="83">
        <f>VLOOKUP(GV$3,Conditions!$B:$AI,$C14,FALSE)</f>
        <v>0.01</v>
      </c>
      <c r="GW14" s="83">
        <f>VLOOKUP(GW$3,Conditions!$B:$AI,$C14,FALSE)</f>
        <v>0.01</v>
      </c>
      <c r="GX14" s="83">
        <f>VLOOKUP(GX$3,Conditions!$B:$AI,$C14,FALSE)</f>
        <v>0.01</v>
      </c>
      <c r="GY14" s="83">
        <f>VLOOKUP(GY$3,Conditions!$B:$AI,$C14,FALSE)</f>
        <v>0.01</v>
      </c>
      <c r="GZ14" s="83">
        <f>VLOOKUP(GZ$3,Conditions!$B:$AI,$C14,FALSE)</f>
        <v>0.01</v>
      </c>
      <c r="HA14" s="83">
        <f>VLOOKUP(HA$3,Conditions!$B:$AI,$C14,FALSE)</f>
        <v>0.01</v>
      </c>
      <c r="HB14" s="83">
        <f>VLOOKUP(HB$3,Conditions!$B:$AI,$C14,FALSE)</f>
        <v>0.01</v>
      </c>
      <c r="HC14" s="83">
        <f>VLOOKUP(HC$3,Conditions!$B:$AI,$C14,FALSE)</f>
        <v>0.01</v>
      </c>
      <c r="HD14" s="83">
        <f>VLOOKUP(HD$3,Conditions!$B:$AI,$C14,FALSE)</f>
        <v>0.01</v>
      </c>
      <c r="HE14" s="83">
        <f>VLOOKUP(HE$3,Conditions!$B:$AI,$C14,FALSE)</f>
        <v>0.01</v>
      </c>
      <c r="HF14" s="83">
        <f>VLOOKUP(HF$3,Conditions!$B:$AI,$C14,FALSE)</f>
        <v>0.01</v>
      </c>
      <c r="HG14" s="83">
        <f>VLOOKUP(HG$3,Conditions!$B:$AI,$C14,FALSE)</f>
        <v>0.01</v>
      </c>
      <c r="HH14" s="83">
        <f>VLOOKUP(HH$3,Conditions!$B:$AI,$C14,FALSE)</f>
        <v>0.01</v>
      </c>
      <c r="HI14" s="83">
        <f>VLOOKUP(HI$3,Conditions!$B:$AI,$C14,FALSE)</f>
        <v>0.01</v>
      </c>
      <c r="HJ14" s="83">
        <f>VLOOKUP(HJ$3,Conditions!$B:$AI,$C14,FALSE)</f>
        <v>0.01</v>
      </c>
      <c r="HK14" s="83">
        <f>VLOOKUP(HK$3,Conditions!$B:$AI,$C14,FALSE)</f>
        <v>0.01</v>
      </c>
      <c r="HL14" s="83">
        <f>VLOOKUP(HL$3,Conditions!$B:$AI,$C14,FALSE)</f>
        <v>0.01</v>
      </c>
      <c r="HM14" s="83">
        <f>VLOOKUP(HM$3,Conditions!$B:$AI,$C14,FALSE)</f>
        <v>0.01</v>
      </c>
      <c r="HN14" s="83">
        <f>VLOOKUP(HN$3,Conditions!$B:$AI,$C14,FALSE)</f>
        <v>0.01</v>
      </c>
      <c r="HO14" s="83">
        <f>VLOOKUP(HO$3,Conditions!$B:$AI,$C14,FALSE)</f>
        <v>0.01</v>
      </c>
      <c r="HP14" s="83">
        <f>VLOOKUP(HP$3,Conditions!$B:$AI,$C14,FALSE)</f>
        <v>0.01</v>
      </c>
      <c r="HQ14" s="83">
        <f>VLOOKUP(HQ$3,Conditions!$B:$AI,$C14,FALSE)</f>
        <v>0.01</v>
      </c>
      <c r="HR14" s="83">
        <f>VLOOKUP(HR$3,Conditions!$B:$AI,$C14,FALSE)</f>
        <v>0.01</v>
      </c>
      <c r="HS14" s="83">
        <f>VLOOKUP(HS$3,Conditions!$B:$AI,$C14,FALSE)</f>
        <v>0.01</v>
      </c>
      <c r="HT14" s="83">
        <f>VLOOKUP(HT$3,Conditions!$B:$AI,$C14,FALSE)</f>
        <v>0.01</v>
      </c>
      <c r="HU14" s="83">
        <f>VLOOKUP(HU$3,Conditions!$B:$AI,$C14,FALSE)</f>
        <v>0.01</v>
      </c>
      <c r="HV14" s="83">
        <f>VLOOKUP(HV$3,Conditions!$B:$AI,$C14,FALSE)</f>
        <v>0.01</v>
      </c>
      <c r="HW14" s="83">
        <f>VLOOKUP(HW$3,Conditions!$B:$AI,$C14,FALSE)</f>
        <v>0.01</v>
      </c>
      <c r="HX14" s="83">
        <f>VLOOKUP(HX$3,Conditions!$B:$AI,$C14,FALSE)</f>
        <v>0.01</v>
      </c>
      <c r="HY14" s="83">
        <f>VLOOKUP(HY$3,Conditions!$B:$AI,$C14,FALSE)</f>
        <v>0.01</v>
      </c>
      <c r="HZ14" s="83">
        <f>VLOOKUP(HZ$3,Conditions!$B:$AI,$C14,FALSE)</f>
        <v>0.01</v>
      </c>
      <c r="IA14" s="83">
        <f>VLOOKUP(IA$3,Conditions!$B:$AI,$C14,FALSE)</f>
        <v>0.01</v>
      </c>
      <c r="IB14" s="83">
        <f>VLOOKUP(IB$3,Conditions!$B:$AI,$C14,FALSE)</f>
        <v>0.01</v>
      </c>
      <c r="IC14" s="83">
        <f>VLOOKUP(IC$3,Conditions!$B:$AI,$C14,FALSE)</f>
        <v>0.01</v>
      </c>
      <c r="ID14" s="83">
        <f>VLOOKUP(ID$3,Conditions!$B:$AI,$C14,FALSE)</f>
        <v>0.01</v>
      </c>
      <c r="IE14" s="83">
        <f>VLOOKUP(IE$3,Conditions!$B:$AI,$C14,FALSE)</f>
        <v>0.01</v>
      </c>
      <c r="IF14" s="83">
        <f>VLOOKUP(IF$3,Conditions!$B:$AI,$C14,FALSE)</f>
        <v>0.01</v>
      </c>
      <c r="IG14" s="83">
        <f>VLOOKUP(IG$3,Conditions!$B:$AI,$C14,FALSE)</f>
        <v>0.01</v>
      </c>
      <c r="IH14" s="83">
        <f>VLOOKUP(IH$3,Conditions!$B:$AI,$C14,FALSE)</f>
        <v>0.01</v>
      </c>
      <c r="II14" s="83">
        <f>VLOOKUP(II$3,Conditions!$B:$AI,$C14,FALSE)</f>
        <v>0.01</v>
      </c>
      <c r="IJ14" s="83">
        <f>VLOOKUP(IJ$3,Conditions!$B:$AI,$C14,FALSE)</f>
        <v>0.01</v>
      </c>
      <c r="IK14" s="83">
        <f>VLOOKUP(IK$3,Conditions!$B:$AI,$C14,FALSE)</f>
        <v>0.01</v>
      </c>
      <c r="IL14" s="83">
        <f>VLOOKUP(IL$3,Conditions!$B:$AI,$C14,FALSE)</f>
        <v>0.01</v>
      </c>
      <c r="IM14" s="83">
        <f>VLOOKUP(IM$3,Conditions!$B:$AI,$C14,FALSE)</f>
        <v>0.01</v>
      </c>
      <c r="IN14" s="83">
        <f>VLOOKUP(IN$3,Conditions!$B:$AI,$C14,FALSE)</f>
        <v>0.01</v>
      </c>
      <c r="IO14" s="83">
        <f>VLOOKUP(IO$3,Conditions!$B:$AI,$C14,FALSE)</f>
        <v>0.01</v>
      </c>
      <c r="IP14" s="83">
        <f>VLOOKUP(IP$3,Conditions!$B:$AI,$C14,FALSE)</f>
        <v>0.01</v>
      </c>
      <c r="IQ14" s="83">
        <f>VLOOKUP(IQ$3,Conditions!$B:$AI,$C14,FALSE)</f>
        <v>0.01</v>
      </c>
      <c r="IR14" s="83">
        <f>VLOOKUP(IR$3,Conditions!$B:$AI,$C14,FALSE)</f>
        <v>0.01</v>
      </c>
      <c r="IS14" s="83">
        <f>VLOOKUP(IS$3,Conditions!$B:$AI,$C14,FALSE)</f>
        <v>0.01</v>
      </c>
      <c r="IT14" s="83">
        <f>VLOOKUP(IT$3,Conditions!$B:$AI,$C14,FALSE)</f>
        <v>0.01</v>
      </c>
      <c r="IU14" s="83">
        <f>VLOOKUP(IU$3,Conditions!$B:$AI,$C14,FALSE)</f>
        <v>0.01</v>
      </c>
      <c r="IV14" s="83">
        <f>VLOOKUP(IV$3,Conditions!$B:$AI,$C14,FALSE)</f>
        <v>0.01</v>
      </c>
      <c r="IW14" s="83">
        <f>VLOOKUP(IW$3,Conditions!$B:$AI,$C14,FALSE)</f>
        <v>0.01</v>
      </c>
      <c r="IX14" s="83">
        <f>VLOOKUP(IX$3,Conditions!$B:$AI,$C14,FALSE)</f>
        <v>0.01</v>
      </c>
      <c r="IY14" s="83"/>
      <c r="IZ14" s="83"/>
      <c r="JA14" s="83"/>
      <c r="JB14" s="83"/>
      <c r="JC14" s="83"/>
      <c r="JE14" s="56" t="str">
        <f t="shared" si="48"/>
        <v>Wt %</v>
      </c>
      <c r="JF14" s="83">
        <f>VLOOKUP(JF$6,Conditions!$B:$AI,$C14,FALSE)</f>
        <v>0.05</v>
      </c>
      <c r="JG14" s="83">
        <f>VLOOKUP(JG$6,Conditions!$B:$AI,$C14,FALSE)</f>
        <v>5.0042000000000003E-2</v>
      </c>
      <c r="JH14" s="83">
        <f>VLOOKUP(JH$6,Conditions!$B:$AI,$C14,FALSE)</f>
        <v>5.0083999999999997E-2</v>
      </c>
      <c r="JI14" s="83">
        <f>VLOOKUP(JI$6,Conditions!$B:$AI,$C14,FALSE)</f>
        <v>5.0125999999999997E-2</v>
      </c>
      <c r="JJ14" s="83">
        <f>VLOOKUP(JJ$6,Conditions!$B:$AI,$C14,FALSE)</f>
        <v>5.0167999999999997E-2</v>
      </c>
      <c r="JK14" s="83">
        <f>VLOOKUP(JK$6,Conditions!$B:$AI,$C14,FALSE)</f>
        <v>5.0209999999999998E-2</v>
      </c>
      <c r="JL14" s="83">
        <f>VLOOKUP(JL$6,Conditions!$B:$AI,$C14,FALSE)</f>
        <v>5.0251999999999998E-2</v>
      </c>
      <c r="JM14" s="83">
        <f>VLOOKUP(JM$6,Conditions!$B:$AI,$C14,FALSE)</f>
        <v>5.0293999999999998E-2</v>
      </c>
      <c r="JN14" s="83">
        <f>VLOOKUP(JN$6,Conditions!$B:$AI,$C14,FALSE)</f>
        <v>9.9690000000000004E-3</v>
      </c>
      <c r="JO14" s="83">
        <f>VLOOKUP(JO$6,Conditions!$B:$AI,$C14,FALSE)</f>
        <v>9.9690000000000004E-3</v>
      </c>
      <c r="JP14" s="83">
        <f>VLOOKUP(JP$6,Conditions!$B:$AI,$C14,FALSE)</f>
        <v>9.9690000000000004E-3</v>
      </c>
      <c r="JQ14" s="83">
        <f>VLOOKUP(JQ$6,Conditions!$B:$AI,$C14,FALSE)</f>
        <v>9.9690000000000004E-3</v>
      </c>
      <c r="JR14" s="83">
        <f>VLOOKUP(JR$6,Conditions!$B:$AI,$C14,FALSE)</f>
        <v>9.9690000000000004E-3</v>
      </c>
      <c r="JS14" s="83">
        <f>VLOOKUP(JS$6,Conditions!$B:$AI,$C14,FALSE)</f>
        <v>9.9690000000000004E-3</v>
      </c>
      <c r="JT14" s="83">
        <f>VLOOKUP(JT$6,Conditions!$B:$AI,$C14,FALSE)</f>
        <v>9.9690000000000004E-3</v>
      </c>
      <c r="JU14" s="83">
        <f>VLOOKUP(JU$6,Conditions!$B:$AI,$C14,FALSE)</f>
        <v>9.9690000000000004E-3</v>
      </c>
      <c r="JV14" s="83">
        <f>VLOOKUP(JV$6,Conditions!$B:$AI,$C14,FALSE)</f>
        <v>0.01</v>
      </c>
      <c r="JW14" s="83">
        <f>VLOOKUP(JW$6,Conditions!$B:$AI,$C14,FALSE)</f>
        <v>0.01</v>
      </c>
      <c r="JX14" s="83">
        <f>VLOOKUP(JX$6,Conditions!$B:$AI,$C14,FALSE)</f>
        <v>0.01</v>
      </c>
      <c r="JY14" s="83">
        <f>VLOOKUP(JY$6,Conditions!$B:$AI,$C14,FALSE)</f>
        <v>0.01</v>
      </c>
      <c r="JZ14" s="83">
        <f>VLOOKUP(JZ$6,Conditions!$B:$AI,$C14,FALSE)</f>
        <v>0.01</v>
      </c>
      <c r="KA14" s="83">
        <f>VLOOKUP(KA$6,Conditions!$B:$AI,$C14,FALSE)</f>
        <v>0.01</v>
      </c>
      <c r="KB14" s="83">
        <f>VLOOKUP(KB$6,Conditions!$B:$AI,$C14,FALSE)</f>
        <v>0.01</v>
      </c>
      <c r="KC14" s="83">
        <f>VLOOKUP(KC$6,Conditions!$B:$AI,$C14,FALSE)</f>
        <v>0.01</v>
      </c>
      <c r="KD14" s="83">
        <f>VLOOKUP(KD$6,Conditions!$B:$AI,$C14,FALSE)</f>
        <v>0.01</v>
      </c>
      <c r="KE14" s="83">
        <f>VLOOKUP(KE$6,Conditions!$B:$AI,$C14,FALSE)</f>
        <v>0.01</v>
      </c>
      <c r="KF14" s="83">
        <f>VLOOKUP(KF$6,Conditions!$B:$AI,$C14,FALSE)</f>
        <v>0.01</v>
      </c>
      <c r="KG14" s="83">
        <f>VLOOKUP(KG$6,Conditions!$B:$AI,$C14,FALSE)</f>
        <v>0.01</v>
      </c>
      <c r="KH14" s="83">
        <f>VLOOKUP(KH$6,Conditions!$B:$AI,$C14,FALSE)</f>
        <v>0.01</v>
      </c>
      <c r="KI14" s="83">
        <f>VLOOKUP(KI$6,Conditions!$B:$AI,$C14,FALSE)</f>
        <v>0.01</v>
      </c>
      <c r="KJ14" s="83">
        <f>VLOOKUP(KJ$6,Conditions!$B:$AI,$C14,FALSE)</f>
        <v>0.01</v>
      </c>
      <c r="KK14" s="83">
        <f>VLOOKUP(KK$6,Conditions!$B:$AI,$C14,FALSE)</f>
        <v>0.01</v>
      </c>
      <c r="KL14" s="83">
        <f>VLOOKUP(KL$6,Conditions!$B:$AI,$C14,FALSE)</f>
        <v>0.01</v>
      </c>
      <c r="KM14" s="83">
        <f>VLOOKUP(KM$6,Conditions!$B:$AI,$C14,FALSE)</f>
        <v>0.01</v>
      </c>
      <c r="KN14" s="83">
        <f>VLOOKUP(KN$6,Conditions!$B:$AI,$C14,FALSE)</f>
        <v>0.01</v>
      </c>
      <c r="KO14" s="83">
        <f>VLOOKUP(KO$6,Conditions!$B:$AI,$C14,FALSE)</f>
        <v>0.01</v>
      </c>
      <c r="KP14" s="83">
        <f>VLOOKUP(KP$6,Conditions!$B:$AI,$C14,FALSE)</f>
        <v>0.01</v>
      </c>
      <c r="KQ14" s="83">
        <f>VLOOKUP(KQ$6,Conditions!$B:$AI,$C14,FALSE)</f>
        <v>0.01</v>
      </c>
      <c r="KR14" s="83">
        <f>VLOOKUP(KR$6,Conditions!$B:$AI,$C14,FALSE)</f>
        <v>0.01</v>
      </c>
      <c r="KS14" s="83">
        <f>VLOOKUP(KS$6,Conditions!$B:$AI,$C14,FALSE)</f>
        <v>0.01</v>
      </c>
      <c r="KT14" s="83">
        <f>VLOOKUP(KT$6,Conditions!$B:$AI,$C14,FALSE)</f>
        <v>0.01</v>
      </c>
      <c r="KU14" s="83">
        <f>VLOOKUP(KU$6,Conditions!$B:$AI,$C14,FALSE)</f>
        <v>0.01</v>
      </c>
      <c r="KV14" s="83">
        <f>VLOOKUP(KV$6,Conditions!$B:$AI,$C14,FALSE)</f>
        <v>0.01</v>
      </c>
      <c r="KW14" s="83">
        <f>VLOOKUP(KW$6,Conditions!$B:$AI,$C14,FALSE)</f>
        <v>0.01</v>
      </c>
      <c r="KX14" s="83">
        <f>VLOOKUP(KX$6,Conditions!$B:$AI,$C14,FALSE)</f>
        <v>0.01</v>
      </c>
      <c r="KY14" s="83">
        <f>VLOOKUP(KY$6,Conditions!$B:$AI,$C14,FALSE)</f>
        <v>0.01</v>
      </c>
      <c r="KZ14" s="83">
        <f>VLOOKUP(KZ$6,Conditions!$B:$AI,$C14,FALSE)</f>
        <v>0.01</v>
      </c>
      <c r="LA14" s="83">
        <f>VLOOKUP(LA$6,Conditions!$B:$AI,$C14,FALSE)</f>
        <v>0.01</v>
      </c>
      <c r="LB14" s="83">
        <f>VLOOKUP(LB$6,Conditions!$B:$AI,$C14,FALSE)</f>
        <v>0.01</v>
      </c>
      <c r="LC14" s="83">
        <f>VLOOKUP(LC$6,Conditions!$B:$AI,$C14,FALSE)</f>
        <v>0.01</v>
      </c>
      <c r="LD14" s="83"/>
      <c r="LE14" s="83"/>
      <c r="LF14" s="83"/>
      <c r="LG14" s="83"/>
    </row>
    <row r="15" spans="1:319" s="56" customFormat="1" ht="15.75" x14ac:dyDescent="0.25">
      <c r="B15" s="117" t="s">
        <v>39</v>
      </c>
      <c r="C15" s="61">
        <v>10</v>
      </c>
      <c r="D15" s="83" t="str">
        <f>VLOOKUP(D$3,Conditions!$B:$AI,$C15,FALSE)</f>
        <v>Water</v>
      </c>
      <c r="E15" s="83" t="str">
        <f>VLOOKUP(E$3,Conditions!$B:$AI,$C15,FALSE)</f>
        <v>Water</v>
      </c>
      <c r="F15" s="83" t="str">
        <f>VLOOKUP(F$3,Conditions!$B:$AI,$C15,FALSE)</f>
        <v>Water</v>
      </c>
      <c r="G15" s="83" t="str">
        <f>VLOOKUP(G$3,Conditions!$B:$AI,$C15,FALSE)</f>
        <v>Water</v>
      </c>
      <c r="H15" s="83" t="str">
        <f>VLOOKUP(H$3,Conditions!$B:$AI,$C15,FALSE)</f>
        <v>Water</v>
      </c>
      <c r="I15" s="83" t="str">
        <f>VLOOKUP(I$3,Conditions!$B:$AI,$C15,FALSE)</f>
        <v>Water</v>
      </c>
      <c r="J15" s="83" t="str">
        <f>VLOOKUP(J$3,Conditions!$B:$AI,$C15,FALSE)</f>
        <v>Water</v>
      </c>
      <c r="K15" s="83" t="str">
        <f>VLOOKUP(K$3,Conditions!$B:$AI,$C15,FALSE)</f>
        <v>Water</v>
      </c>
      <c r="L15" s="83" t="str">
        <f>VLOOKUP(L$3,Conditions!$B:$AI,$C15,FALSE)</f>
        <v>Water</v>
      </c>
      <c r="M15" s="83" t="str">
        <f>VLOOKUP(M$3,Conditions!$B:$AI,$C15,FALSE)</f>
        <v>Water</v>
      </c>
      <c r="N15" s="83" t="str">
        <f>VLOOKUP(N$3,Conditions!$B:$AI,$C15,FALSE)</f>
        <v>Water</v>
      </c>
      <c r="O15" s="83" t="str">
        <f>VLOOKUP(O$3,Conditions!$B:$AI,$C15,FALSE)</f>
        <v>Water</v>
      </c>
      <c r="P15" s="83" t="str">
        <f>VLOOKUP(P$3,Conditions!$B:$AI,$C15,FALSE)</f>
        <v>Water</v>
      </c>
      <c r="Q15" s="83" t="str">
        <f>VLOOKUP(Q$3,Conditions!$B:$AI,$C15,FALSE)</f>
        <v>Water</v>
      </c>
      <c r="R15" s="83" t="str">
        <f>VLOOKUP(R$3,Conditions!$B:$AI,$C15,FALSE)</f>
        <v>Water</v>
      </c>
      <c r="S15" s="83" t="str">
        <f>VLOOKUP(S$3,Conditions!$B:$AI,$C15,FALSE)</f>
        <v>Water</v>
      </c>
      <c r="T15" s="83" t="str">
        <f>VLOOKUP(T$3,Conditions!$B:$AI,$C15,FALSE)</f>
        <v>Water</v>
      </c>
      <c r="U15" s="83" t="str">
        <f>VLOOKUP(U$3,Conditions!$B:$AI,$C15,FALSE)</f>
        <v>Water</v>
      </c>
      <c r="V15" s="83" t="str">
        <f>VLOOKUP(V$3,Conditions!$B:$AI,$C15,FALSE)</f>
        <v>Water</v>
      </c>
      <c r="W15" s="83" t="str">
        <f>VLOOKUP(W$3,Conditions!$B:$AI,$C15,FALSE)</f>
        <v>Water</v>
      </c>
      <c r="X15" s="83" t="str">
        <f>VLOOKUP(X$3,Conditions!$B:$AI,$C15,FALSE)</f>
        <v>Water</v>
      </c>
      <c r="Y15" s="83" t="str">
        <f>VLOOKUP(Y$3,Conditions!$B:$AI,$C15,FALSE)</f>
        <v>Water</v>
      </c>
      <c r="Z15" s="83" t="str">
        <f>VLOOKUP(Z$3,Conditions!$B:$AI,$C15,FALSE)</f>
        <v>Water</v>
      </c>
      <c r="AA15" s="83" t="str">
        <f>VLOOKUP(AA$3,Conditions!$B:$AI,$C15,FALSE)</f>
        <v>Water</v>
      </c>
      <c r="AB15" s="83" t="str">
        <f>VLOOKUP(AB$3,Conditions!$B:$AI,$C15,FALSE)</f>
        <v>Water</v>
      </c>
      <c r="AC15" s="83" t="str">
        <f>VLOOKUP(AC$3,Conditions!$B:$AI,$C15,FALSE)</f>
        <v>Water</v>
      </c>
      <c r="AD15" s="83" t="str">
        <f>VLOOKUP(AD$3,Conditions!$B:$AI,$C15,FALSE)</f>
        <v>Water</v>
      </c>
      <c r="AE15" s="83" t="str">
        <f>VLOOKUP(AE$3,Conditions!$B:$AI,$C15,FALSE)</f>
        <v>Water</v>
      </c>
      <c r="AF15" s="83" t="str">
        <f>VLOOKUP(AF$3,Conditions!$B:$AI,$C15,FALSE)</f>
        <v>Water</v>
      </c>
      <c r="AG15" s="83" t="str">
        <f>VLOOKUP(AG$3,Conditions!$B:$AI,$C15,FALSE)</f>
        <v>Water</v>
      </c>
      <c r="AH15" s="83" t="str">
        <f>VLOOKUP(AH$3,Conditions!$B:$AI,$C15,FALSE)</f>
        <v>Water</v>
      </c>
      <c r="AI15" s="83" t="str">
        <f>VLOOKUP(AI$3,Conditions!$B:$AI,$C15,FALSE)</f>
        <v>Water</v>
      </c>
      <c r="AJ15" s="83" t="str">
        <f>VLOOKUP(AJ$3,Conditions!$B:$AI,$C15,FALSE)</f>
        <v>Water</v>
      </c>
      <c r="AK15" s="83" t="str">
        <f>VLOOKUP(AK$3,Conditions!$B:$AI,$C15,FALSE)</f>
        <v>Water</v>
      </c>
      <c r="AL15" s="83" t="str">
        <f>VLOOKUP(AL$3,Conditions!$B:$AI,$C15,FALSE)</f>
        <v>Water</v>
      </c>
      <c r="AM15" s="83" t="str">
        <f>VLOOKUP(AM$3,Conditions!$B:$AI,$C15,FALSE)</f>
        <v>Water</v>
      </c>
      <c r="AN15" s="83" t="str">
        <f>VLOOKUP(AN$3,Conditions!$B:$AI,$C15,FALSE)</f>
        <v>Water</v>
      </c>
      <c r="AO15" s="83" t="str">
        <f>VLOOKUP(AO$3,Conditions!$B:$AI,$C15,FALSE)</f>
        <v>Water</v>
      </c>
      <c r="AP15" s="83" t="str">
        <f>VLOOKUP(AP$3,Conditions!$B:$AI,$C15,FALSE)</f>
        <v>Water</v>
      </c>
      <c r="AQ15" s="83" t="str">
        <f>VLOOKUP(AQ$3,Conditions!$B:$AI,$C15,FALSE)</f>
        <v>Water</v>
      </c>
      <c r="AR15" s="83" t="str">
        <f>VLOOKUP(AR$3,Conditions!$B:$AI,$C15,FALSE)</f>
        <v>Water</v>
      </c>
      <c r="AS15" s="83" t="str">
        <f>VLOOKUP(AS$3,Conditions!$B:$AI,$C15,FALSE)</f>
        <v>Water</v>
      </c>
      <c r="AT15" s="83" t="str">
        <f>VLOOKUP(AT$3,Conditions!$B:$AI,$C15,FALSE)</f>
        <v>Water</v>
      </c>
      <c r="AU15" s="83" t="str">
        <f>VLOOKUP(AU$3,Conditions!$B:$AI,$C15,FALSE)</f>
        <v>Water</v>
      </c>
      <c r="AV15" s="83" t="str">
        <f>VLOOKUP(AV$3,Conditions!$B:$AI,$C15,FALSE)</f>
        <v>Water</v>
      </c>
      <c r="AW15" s="83" t="str">
        <f>VLOOKUP(AW$3,Conditions!$B:$AI,$C15,FALSE)</f>
        <v>Water</v>
      </c>
      <c r="AX15" s="83" t="str">
        <f>VLOOKUP(AX$3,Conditions!$B:$AI,$C15,FALSE)</f>
        <v>Water</v>
      </c>
      <c r="AY15" s="83" t="str">
        <f>VLOOKUP(AY$3,Conditions!$B:$AI,$C15,FALSE)</f>
        <v>Water</v>
      </c>
      <c r="AZ15" s="83" t="str">
        <f>VLOOKUP(AZ$3,Conditions!$B:$AI,$C15,FALSE)</f>
        <v>Water</v>
      </c>
      <c r="BA15" s="83" t="str">
        <f>VLOOKUP(BA$3,Conditions!$B:$AI,$C15,FALSE)</f>
        <v>Water</v>
      </c>
      <c r="BB15" s="83" t="str">
        <f>VLOOKUP(BB$3,Conditions!$B:$AI,$C15,FALSE)</f>
        <v>Water</v>
      </c>
      <c r="BC15" s="83" t="str">
        <f>VLOOKUP(BC$3,Conditions!$B:$AI,$C15,FALSE)</f>
        <v>Water</v>
      </c>
      <c r="BD15" s="83" t="str">
        <f>VLOOKUP(BD$3,Conditions!$B:$AI,$C15,FALSE)</f>
        <v>Water</v>
      </c>
      <c r="BE15" s="83" t="str">
        <f>VLOOKUP(BE$3,Conditions!$B:$AI,$C15,FALSE)</f>
        <v>Water</v>
      </c>
      <c r="BF15" s="83" t="str">
        <f>VLOOKUP(BF$3,Conditions!$B:$AI,$C15,FALSE)</f>
        <v>Water</v>
      </c>
      <c r="BG15" s="83" t="str">
        <f>VLOOKUP(BG$3,Conditions!$B:$AI,$C15,FALSE)</f>
        <v>Water</v>
      </c>
      <c r="BH15" s="83" t="str">
        <f>VLOOKUP(BH$3,Conditions!$B:$AI,$C15,FALSE)</f>
        <v>Water</v>
      </c>
      <c r="BI15" s="83" t="str">
        <f>VLOOKUP(BI$3,Conditions!$B:$AI,$C15,FALSE)</f>
        <v>Water</v>
      </c>
      <c r="BJ15" s="83" t="str">
        <f>VLOOKUP(BJ$3,Conditions!$B:$AI,$C15,FALSE)</f>
        <v>Water</v>
      </c>
      <c r="BK15" s="83" t="str">
        <f>VLOOKUP(BK$3,Conditions!$B:$AI,$C15,FALSE)</f>
        <v>Water</v>
      </c>
      <c r="BL15" s="83" t="str">
        <f>VLOOKUP(BL$3,Conditions!$B:$AI,$C15,FALSE)</f>
        <v>Water</v>
      </c>
      <c r="BM15" s="83" t="str">
        <f>VLOOKUP(BM$3,Conditions!$B:$AI,$C15,FALSE)</f>
        <v>Water</v>
      </c>
      <c r="BN15" s="83" t="str">
        <f>VLOOKUP(BN$3,Conditions!$B:$AI,$C15,FALSE)</f>
        <v>Water</v>
      </c>
      <c r="BO15" s="83" t="str">
        <f>VLOOKUP(BO$3,Conditions!$B:$AI,$C15,FALSE)</f>
        <v>Water</v>
      </c>
      <c r="BP15" s="83" t="str">
        <f>VLOOKUP(BP$3,Conditions!$B:$AI,$C15,FALSE)</f>
        <v>Water</v>
      </c>
      <c r="BQ15" s="83" t="str">
        <f>VLOOKUP(BQ$3,Conditions!$B:$AI,$C15,FALSE)</f>
        <v>Water</v>
      </c>
      <c r="BR15" s="83" t="str">
        <f>VLOOKUP(BR$3,Conditions!$B:$AI,$C15,FALSE)</f>
        <v>Water</v>
      </c>
      <c r="BS15" s="83" t="str">
        <f>VLOOKUP(BS$3,Conditions!$B:$AI,$C15,FALSE)</f>
        <v>Water</v>
      </c>
      <c r="BT15" s="83" t="str">
        <f>VLOOKUP(BT$3,Conditions!$B:$AI,$C15,FALSE)</f>
        <v>Water</v>
      </c>
      <c r="BU15" s="83" t="str">
        <f>VLOOKUP(BU$3,Conditions!$B:$AI,$C15,FALSE)</f>
        <v>Water</v>
      </c>
      <c r="BV15" s="83" t="str">
        <f>VLOOKUP(BV$3,Conditions!$B:$AI,$C15,FALSE)</f>
        <v>Water</v>
      </c>
      <c r="BW15" s="83" t="str">
        <f>VLOOKUP(BW$3,Conditions!$B:$AI,$C15,FALSE)</f>
        <v>Water</v>
      </c>
      <c r="BX15" s="83" t="str">
        <f>VLOOKUP(BX$3,Conditions!$B:$AI,$C15,FALSE)</f>
        <v>Water</v>
      </c>
      <c r="BY15" s="83" t="str">
        <f>VLOOKUP(BY$3,Conditions!$B:$AI,$C15,FALSE)</f>
        <v>Water</v>
      </c>
      <c r="BZ15" s="83" t="str">
        <f>VLOOKUP(BZ$3,Conditions!$B:$AI,$C15,FALSE)</f>
        <v>Water</v>
      </c>
      <c r="CA15" s="83" t="str">
        <f>VLOOKUP(CA$3,Conditions!$B:$AI,$C15,FALSE)</f>
        <v>Water</v>
      </c>
      <c r="CB15" s="83" t="str">
        <f>VLOOKUP(CB$3,Conditions!$B:$AI,$C15,FALSE)</f>
        <v>Water</v>
      </c>
      <c r="CC15" s="83" t="str">
        <f>VLOOKUP(CC$3,Conditions!$B:$AI,$C15,FALSE)</f>
        <v>Water</v>
      </c>
      <c r="CD15" s="83" t="str">
        <f>VLOOKUP(CD$3,Conditions!$B:$AI,$C15,FALSE)</f>
        <v>Water</v>
      </c>
      <c r="CE15" s="83" t="str">
        <f>VLOOKUP(CE$3,Conditions!$B:$AI,$C15,FALSE)</f>
        <v>Water</v>
      </c>
      <c r="CF15" s="83" t="str">
        <f>VLOOKUP(CF$3,Conditions!$B:$AI,$C15,FALSE)</f>
        <v>Water</v>
      </c>
      <c r="CG15" s="83" t="str">
        <f>VLOOKUP(CG$3,Conditions!$B:$AI,$C15,FALSE)</f>
        <v>Water</v>
      </c>
      <c r="CH15" s="83" t="str">
        <f>VLOOKUP(CH$3,Conditions!$B:$AI,$C15,FALSE)</f>
        <v>Water</v>
      </c>
      <c r="CI15" s="83" t="str">
        <f>VLOOKUP(CI$3,Conditions!$B:$AI,$C15,FALSE)</f>
        <v>Water</v>
      </c>
      <c r="CJ15" s="83" t="str">
        <f>VLOOKUP(CJ$3,Conditions!$B:$AI,$C15,FALSE)</f>
        <v>Water</v>
      </c>
      <c r="CK15" s="83" t="str">
        <f>VLOOKUP(CK$3,Conditions!$B:$AI,$C15,FALSE)</f>
        <v>Water</v>
      </c>
      <c r="CL15" s="83" t="str">
        <f>VLOOKUP(CL$3,Conditions!$B:$AI,$C15,FALSE)</f>
        <v>Water</v>
      </c>
      <c r="CM15" s="83" t="str">
        <f>VLOOKUP(CM$3,Conditions!$B:$AI,$C15,FALSE)</f>
        <v>Water</v>
      </c>
      <c r="CN15" s="83" t="str">
        <f>VLOOKUP(CN$3,Conditions!$B:$AI,$C15,FALSE)</f>
        <v>Water</v>
      </c>
      <c r="CO15" s="83" t="str">
        <f>VLOOKUP(CO$3,Conditions!$B:$AI,$C15,FALSE)</f>
        <v>Water</v>
      </c>
      <c r="CP15" s="83" t="str">
        <f>VLOOKUP(CP$3,Conditions!$B:$AI,$C15,FALSE)</f>
        <v>Water</v>
      </c>
      <c r="CQ15" s="83" t="str">
        <f>VLOOKUP(CQ$3,Conditions!$B:$AI,$C15,FALSE)</f>
        <v>Water</v>
      </c>
      <c r="CR15" s="83" t="str">
        <f>VLOOKUP(CR$3,Conditions!$B:$AI,$C15,FALSE)</f>
        <v>Water</v>
      </c>
      <c r="CS15" s="83" t="str">
        <f>VLOOKUP(CS$3,Conditions!$B:$AI,$C15,FALSE)</f>
        <v>Water</v>
      </c>
      <c r="CT15" s="83" t="str">
        <f>VLOOKUP(CT$3,Conditions!$B:$AI,$C15,FALSE)</f>
        <v>Water</v>
      </c>
      <c r="CU15" s="83" t="str">
        <f>VLOOKUP(CU$3,Conditions!$B:$AI,$C15,FALSE)</f>
        <v>Water</v>
      </c>
      <c r="CV15" s="83" t="str">
        <f>VLOOKUP(CV$3,Conditions!$B:$AI,$C15,FALSE)</f>
        <v>Water</v>
      </c>
      <c r="CW15" s="83" t="str">
        <f>VLOOKUP(CW$3,Conditions!$B:$AI,$C15,FALSE)</f>
        <v>Water</v>
      </c>
      <c r="CX15" s="83" t="str">
        <f>VLOOKUP(CX$3,Conditions!$B:$AI,$C15,FALSE)</f>
        <v>Water</v>
      </c>
      <c r="CY15" s="83" t="str">
        <f>VLOOKUP(CY$3,Conditions!$B:$AI,$C15,FALSE)</f>
        <v>Water</v>
      </c>
      <c r="CZ15" s="83" t="str">
        <f>VLOOKUP(CZ$3,Conditions!$B:$AI,$C15,FALSE)</f>
        <v>Water</v>
      </c>
      <c r="DA15" s="83" t="str">
        <f>VLOOKUP(DA$3,Conditions!$B:$AI,$C15,FALSE)</f>
        <v>Water</v>
      </c>
      <c r="DB15" s="83" t="str">
        <f>VLOOKUP(DB$3,Conditions!$B:$AI,$C15,FALSE)</f>
        <v>Water</v>
      </c>
      <c r="DC15" s="83" t="str">
        <f>VLOOKUP(DC$3,Conditions!$B:$AI,$C15,FALSE)</f>
        <v>Water</v>
      </c>
      <c r="DD15" s="83" t="str">
        <f>VLOOKUP(DD$3,Conditions!$B:$AI,$C15,FALSE)</f>
        <v>Water</v>
      </c>
      <c r="DE15" s="83" t="str">
        <f>VLOOKUP(DE$3,Conditions!$B:$AI,$C15,FALSE)</f>
        <v>Water</v>
      </c>
      <c r="DF15" s="83" t="str">
        <f>VLOOKUP(DF$3,Conditions!$B:$AI,$C15,FALSE)</f>
        <v>Water</v>
      </c>
      <c r="DG15" s="83" t="str">
        <f>VLOOKUP(DG$3,Conditions!$B:$AI,$C15,FALSE)</f>
        <v>Water</v>
      </c>
      <c r="DH15" s="83" t="str">
        <f>VLOOKUP(DH$3,Conditions!$B:$AI,$C15,FALSE)</f>
        <v>Water</v>
      </c>
      <c r="DI15" s="83" t="str">
        <f>VLOOKUP(DI$3,Conditions!$B:$AI,$C15,FALSE)</f>
        <v>Water</v>
      </c>
      <c r="DJ15" s="83" t="str">
        <f>VLOOKUP(DJ$3,Conditions!$B:$AI,$C15,FALSE)</f>
        <v>Water</v>
      </c>
      <c r="DK15" s="83" t="str">
        <f>VLOOKUP(DK$3,Conditions!$B:$AI,$C15,FALSE)</f>
        <v>Water</v>
      </c>
      <c r="DL15" s="83" t="str">
        <f>VLOOKUP(DL$3,Conditions!$B:$AI,$C15,FALSE)</f>
        <v>Water</v>
      </c>
      <c r="DM15" s="83" t="str">
        <f>VLOOKUP(DM$3,Conditions!$B:$AI,$C15,FALSE)</f>
        <v>Water</v>
      </c>
      <c r="DN15" s="83" t="str">
        <f>VLOOKUP(DN$3,Conditions!$B:$AI,$C15,FALSE)</f>
        <v>Water</v>
      </c>
      <c r="DO15" s="83" t="str">
        <f>VLOOKUP(DO$3,Conditions!$B:$AI,$C15,FALSE)</f>
        <v>Water</v>
      </c>
      <c r="DP15" s="83" t="str">
        <f>VLOOKUP(DP$3,Conditions!$B:$AI,$C15,FALSE)</f>
        <v>Water</v>
      </c>
      <c r="DQ15" s="83" t="str">
        <f>VLOOKUP(DQ$3,Conditions!$B:$AI,$C15,FALSE)</f>
        <v>Water</v>
      </c>
      <c r="DR15" s="83" t="str">
        <f>VLOOKUP(DR$3,Conditions!$B:$AI,$C15,FALSE)</f>
        <v>Water</v>
      </c>
      <c r="DS15" s="83" t="str">
        <f>VLOOKUP(DS$3,Conditions!$B:$AI,$C15,FALSE)</f>
        <v>Water</v>
      </c>
      <c r="DT15" s="83" t="str">
        <f>VLOOKUP(DT$3,Conditions!$B:$AI,$C15,FALSE)</f>
        <v>Water</v>
      </c>
      <c r="DU15" s="83" t="str">
        <f>VLOOKUP(DU$3,Conditions!$B:$AI,$C15,FALSE)</f>
        <v>Water</v>
      </c>
      <c r="DV15" s="83" t="str">
        <f>VLOOKUP(DV$3,Conditions!$B:$AI,$C15,FALSE)</f>
        <v>Water</v>
      </c>
      <c r="DW15" s="83" t="str">
        <f>VLOOKUP(DW$3,Conditions!$B:$AI,$C15,FALSE)</f>
        <v>Water</v>
      </c>
      <c r="DX15" s="83" t="str">
        <f>VLOOKUP(DX$3,Conditions!$B:$AI,$C15,FALSE)</f>
        <v>Water</v>
      </c>
      <c r="DY15" s="83" t="str">
        <f>VLOOKUP(DY$3,Conditions!$B:$AI,$C15,FALSE)</f>
        <v>Water</v>
      </c>
      <c r="DZ15" s="83" t="str">
        <f>VLOOKUP(DZ$3,Conditions!$B:$AI,$C15,FALSE)</f>
        <v>Water</v>
      </c>
      <c r="EA15" s="83" t="str">
        <f>VLOOKUP(EA$3,Conditions!$B:$AI,$C15,FALSE)</f>
        <v>Water</v>
      </c>
      <c r="EB15" s="83" t="str">
        <f>VLOOKUP(EB$3,Conditions!$B:$AI,$C15,FALSE)</f>
        <v>Water</v>
      </c>
      <c r="EC15" s="83" t="str">
        <f>VLOOKUP(EC$3,Conditions!$B:$AI,$C15,FALSE)</f>
        <v>Water</v>
      </c>
      <c r="ED15" s="83" t="str">
        <f>VLOOKUP(ED$3,Conditions!$B:$AI,$C15,FALSE)</f>
        <v>Water</v>
      </c>
      <c r="EE15" s="83" t="str">
        <f>VLOOKUP(EE$3,Conditions!$B:$AI,$C15,FALSE)</f>
        <v>Water</v>
      </c>
      <c r="EF15" s="83" t="str">
        <f>VLOOKUP(EF$3,Conditions!$B:$AI,$C15,FALSE)</f>
        <v>Water</v>
      </c>
      <c r="EG15" s="83" t="str">
        <f>VLOOKUP(EG$3,Conditions!$B:$AI,$C15,FALSE)</f>
        <v>Water</v>
      </c>
      <c r="EH15" s="83" t="str">
        <f>VLOOKUP(EH$3,Conditions!$B:$AI,$C15,FALSE)</f>
        <v>Water</v>
      </c>
      <c r="EI15" s="83" t="str">
        <f>VLOOKUP(EI$3,Conditions!$B:$AI,$C15,FALSE)</f>
        <v>Water</v>
      </c>
      <c r="EJ15" s="83" t="str">
        <f>VLOOKUP(EJ$3,Conditions!$B:$AI,$C15,FALSE)</f>
        <v>Water</v>
      </c>
      <c r="EK15" s="83" t="str">
        <f>VLOOKUP(EK$3,Conditions!$B:$AI,$C15,FALSE)</f>
        <v>Water</v>
      </c>
      <c r="EL15" s="83" t="str">
        <f>VLOOKUP(EL$3,Conditions!$B:$AI,$C15,FALSE)</f>
        <v>Water</v>
      </c>
      <c r="EM15" s="83" t="str">
        <f>VLOOKUP(EM$3,Conditions!$B:$AI,$C15,FALSE)</f>
        <v>Water</v>
      </c>
      <c r="EN15" s="83" t="str">
        <f>VLOOKUP(EN$3,Conditions!$B:$AI,$C15,FALSE)</f>
        <v>Water</v>
      </c>
      <c r="EO15" s="83" t="str">
        <f>VLOOKUP(EO$3,Conditions!$B:$AI,$C15,FALSE)</f>
        <v>Water</v>
      </c>
      <c r="EP15" s="83" t="str">
        <f>VLOOKUP(EP$3,Conditions!$B:$AI,$C15,FALSE)</f>
        <v>Water</v>
      </c>
      <c r="EQ15" s="83" t="str">
        <f>VLOOKUP(EQ$3,Conditions!$B:$AI,$C15,FALSE)</f>
        <v>Water</v>
      </c>
      <c r="ER15" s="83" t="str">
        <f>VLOOKUP(ER$3,Conditions!$B:$AI,$C15,FALSE)</f>
        <v>Water</v>
      </c>
      <c r="ES15" s="83" t="str">
        <f>VLOOKUP(ES$3,Conditions!$B:$AI,$C15,FALSE)</f>
        <v>Water</v>
      </c>
      <c r="ET15" s="83" t="str">
        <f>VLOOKUP(ET$3,Conditions!$B:$AI,$C15,FALSE)</f>
        <v>Water</v>
      </c>
      <c r="EU15" s="83" t="str">
        <f>VLOOKUP(EU$3,Conditions!$B:$AI,$C15,FALSE)</f>
        <v>Water</v>
      </c>
      <c r="EV15" s="83" t="str">
        <f>VLOOKUP(EV$3,Conditions!$B:$AI,$C15,FALSE)</f>
        <v>Water</v>
      </c>
      <c r="EW15" s="83" t="str">
        <f>VLOOKUP(EW$3,Conditions!$B:$AI,$C15,FALSE)</f>
        <v>Water</v>
      </c>
      <c r="EX15" s="83" t="str">
        <f>VLOOKUP(EX$3,Conditions!$B:$AI,$C15,FALSE)</f>
        <v>Water</v>
      </c>
      <c r="EY15" s="83" t="str">
        <f>VLOOKUP(EY$3,Conditions!$B:$AI,$C15,FALSE)</f>
        <v>Water</v>
      </c>
      <c r="EZ15" s="83" t="str">
        <f>VLOOKUP(EZ$3,Conditions!$B:$AI,$C15,FALSE)</f>
        <v>Water</v>
      </c>
      <c r="FA15" s="83" t="str">
        <f>VLOOKUP(FA$3,Conditions!$B:$AI,$C15,FALSE)</f>
        <v>Water</v>
      </c>
      <c r="FB15" s="83" t="str">
        <f>VLOOKUP(FB$3,Conditions!$B:$AI,$C15,FALSE)</f>
        <v>Water</v>
      </c>
      <c r="FC15" s="83" t="str">
        <f>VLOOKUP(FC$3,Conditions!$B:$AI,$C15,FALSE)</f>
        <v>Water</v>
      </c>
      <c r="FD15" s="83" t="str">
        <f>VLOOKUP(FD$3,Conditions!$B:$AI,$C15,FALSE)</f>
        <v>Water</v>
      </c>
      <c r="FE15" s="83" t="str">
        <f>VLOOKUP(FE$3,Conditions!$B:$AI,$C15,FALSE)</f>
        <v>Water</v>
      </c>
      <c r="FF15" s="83" t="str">
        <f>VLOOKUP(FF$3,Conditions!$B:$AI,$C15,FALSE)</f>
        <v>Water</v>
      </c>
      <c r="FG15" s="83" t="str">
        <f>VLOOKUP(FG$3,Conditions!$B:$AI,$C15,FALSE)</f>
        <v>Water</v>
      </c>
      <c r="FH15" s="83" t="str">
        <f>VLOOKUP(FH$3,Conditions!$B:$AI,$C15,FALSE)</f>
        <v>Water</v>
      </c>
      <c r="FI15" s="83" t="str">
        <f>VLOOKUP(FI$3,Conditions!$B:$AI,$C15,FALSE)</f>
        <v>Water</v>
      </c>
      <c r="FJ15" s="83" t="str">
        <f>VLOOKUP(FJ$3,Conditions!$B:$AI,$C15,FALSE)</f>
        <v>Water</v>
      </c>
      <c r="FK15" s="83" t="str">
        <f>VLOOKUP(FK$3,Conditions!$B:$AI,$C15,FALSE)</f>
        <v>Water</v>
      </c>
      <c r="FL15" s="83" t="str">
        <f>VLOOKUP(FL$3,Conditions!$B:$AI,$C15,FALSE)</f>
        <v>Water</v>
      </c>
      <c r="FM15" s="83" t="str">
        <f>VLOOKUP(FM$3,Conditions!$B:$AI,$C15,FALSE)</f>
        <v>Water</v>
      </c>
      <c r="FN15" s="83" t="str">
        <f>VLOOKUP(FN$3,Conditions!$B:$AI,$C15,FALSE)</f>
        <v>Water</v>
      </c>
      <c r="FO15" s="83" t="str">
        <f>VLOOKUP(FO$3,Conditions!$B:$AI,$C15,FALSE)</f>
        <v>Water</v>
      </c>
      <c r="FP15" s="83" t="str">
        <f>VLOOKUP(FP$3,Conditions!$B:$AI,$C15,FALSE)</f>
        <v>Water</v>
      </c>
      <c r="FQ15" s="83" t="str">
        <f>VLOOKUP(FQ$3,Conditions!$B:$AI,$C15,FALSE)</f>
        <v>Water</v>
      </c>
      <c r="FR15" s="83" t="str">
        <f>VLOOKUP(FR$3,Conditions!$B:$AI,$C15,FALSE)</f>
        <v>Water</v>
      </c>
      <c r="FS15" s="83" t="str">
        <f>VLOOKUP(FS$3,Conditions!$B:$AI,$C15,FALSE)</f>
        <v>Water</v>
      </c>
      <c r="FT15" s="83" t="str">
        <f>VLOOKUP(FT$3,Conditions!$B:$AI,$C15,FALSE)</f>
        <v>Water</v>
      </c>
      <c r="FU15" s="83" t="str">
        <f>VLOOKUP(FU$3,Conditions!$B:$AI,$C15,FALSE)</f>
        <v>Water</v>
      </c>
      <c r="FV15" s="83" t="str">
        <f>VLOOKUP(FV$3,Conditions!$B:$AI,$C15,FALSE)</f>
        <v>Water</v>
      </c>
      <c r="FW15" s="83" t="str">
        <f>VLOOKUP(FW$3,Conditions!$B:$AI,$C15,FALSE)</f>
        <v>Water</v>
      </c>
      <c r="FX15" s="83" t="str">
        <f>VLOOKUP(FX$3,Conditions!$B:$AI,$C15,FALSE)</f>
        <v>Water</v>
      </c>
      <c r="FY15" s="83" t="str">
        <f>VLOOKUP(FY$3,Conditions!$B:$AI,$C15,FALSE)</f>
        <v>Water</v>
      </c>
      <c r="FZ15" s="83" t="str">
        <f>VLOOKUP(FZ$3,Conditions!$B:$AI,$C15,FALSE)</f>
        <v>Water</v>
      </c>
      <c r="GA15" s="83" t="str">
        <f>VLOOKUP(GA$3,Conditions!$B:$AI,$C15,FALSE)</f>
        <v>Water</v>
      </c>
      <c r="GB15" s="83" t="str">
        <f>VLOOKUP(GB$3,Conditions!$B:$AI,$C15,FALSE)</f>
        <v>Water</v>
      </c>
      <c r="GC15" s="83" t="str">
        <f>VLOOKUP(GC$3,Conditions!$B:$AI,$C15,FALSE)</f>
        <v>Water</v>
      </c>
      <c r="GD15" s="83" t="str">
        <f>VLOOKUP(GD$3,Conditions!$B:$AI,$C15,FALSE)</f>
        <v>Water</v>
      </c>
      <c r="GE15" s="83" t="str">
        <f>VLOOKUP(GE$3,Conditions!$B:$AI,$C15,FALSE)</f>
        <v>Water</v>
      </c>
      <c r="GF15" s="83" t="str">
        <f>VLOOKUP(GF$3,Conditions!$B:$AI,$C15,FALSE)</f>
        <v>Water</v>
      </c>
      <c r="GG15" s="83" t="str">
        <f>VLOOKUP(GG$3,Conditions!$B:$AI,$C15,FALSE)</f>
        <v>Water</v>
      </c>
      <c r="GH15" s="83" t="str">
        <f>VLOOKUP(GH$3,Conditions!$B:$AI,$C15,FALSE)</f>
        <v>Water</v>
      </c>
      <c r="GI15" s="83" t="str">
        <f>VLOOKUP(GI$3,Conditions!$B:$AI,$C15,FALSE)</f>
        <v>Water</v>
      </c>
      <c r="GJ15" s="83" t="str">
        <f>VLOOKUP(GJ$3,Conditions!$B:$AI,$C15,FALSE)</f>
        <v>Water</v>
      </c>
      <c r="GK15" s="83" t="str">
        <f>VLOOKUP(GK$3,Conditions!$B:$AI,$C15,FALSE)</f>
        <v>Water</v>
      </c>
      <c r="GL15" s="83" t="str">
        <f>VLOOKUP(GL$3,Conditions!$B:$AI,$C15,FALSE)</f>
        <v>Water</v>
      </c>
      <c r="GM15" s="83" t="str">
        <f>VLOOKUP(GM$3,Conditions!$B:$AI,$C15,FALSE)</f>
        <v>Water</v>
      </c>
      <c r="GN15" s="83" t="str">
        <f>VLOOKUP(GN$3,Conditions!$B:$AI,$C15,FALSE)</f>
        <v>Water</v>
      </c>
      <c r="GO15" s="83" t="str">
        <f>VLOOKUP(GO$3,Conditions!$B:$AI,$C15,FALSE)</f>
        <v>Water</v>
      </c>
      <c r="GP15" s="83" t="str">
        <f>VLOOKUP(GP$3,Conditions!$B:$AI,$C15,FALSE)</f>
        <v>Water</v>
      </c>
      <c r="GQ15" s="83" t="str">
        <f>VLOOKUP(GQ$3,Conditions!$B:$AI,$C15,FALSE)</f>
        <v>Water</v>
      </c>
      <c r="GR15" s="83" t="str">
        <f>VLOOKUP(GR$3,Conditions!$B:$AI,$C15,FALSE)</f>
        <v>Water</v>
      </c>
      <c r="GS15" s="83" t="str">
        <f>VLOOKUP(GS$3,Conditions!$B:$AI,$C15,FALSE)</f>
        <v>Water</v>
      </c>
      <c r="GT15" s="83" t="str">
        <f>VLOOKUP(GT$3,Conditions!$B:$AI,$C15,FALSE)</f>
        <v>Water</v>
      </c>
      <c r="GU15" s="83" t="str">
        <f>VLOOKUP(GU$3,Conditions!$B:$AI,$C15,FALSE)</f>
        <v>Water</v>
      </c>
      <c r="GV15" s="83" t="str">
        <f>VLOOKUP(GV$3,Conditions!$B:$AI,$C15,FALSE)</f>
        <v>Water</v>
      </c>
      <c r="GW15" s="83" t="str">
        <f>VLOOKUP(GW$3,Conditions!$B:$AI,$C15,FALSE)</f>
        <v>Water</v>
      </c>
      <c r="GX15" s="83" t="str">
        <f>VLOOKUP(GX$3,Conditions!$B:$AI,$C15,FALSE)</f>
        <v>Water</v>
      </c>
      <c r="GY15" s="83" t="str">
        <f>VLOOKUP(GY$3,Conditions!$B:$AI,$C15,FALSE)</f>
        <v>Water</v>
      </c>
      <c r="GZ15" s="83" t="str">
        <f>VLOOKUP(GZ$3,Conditions!$B:$AI,$C15,FALSE)</f>
        <v>Water</v>
      </c>
      <c r="HA15" s="83" t="str">
        <f>VLOOKUP(HA$3,Conditions!$B:$AI,$C15,FALSE)</f>
        <v>Water</v>
      </c>
      <c r="HB15" s="83" t="str">
        <f>VLOOKUP(HB$3,Conditions!$B:$AI,$C15,FALSE)</f>
        <v>Water</v>
      </c>
      <c r="HC15" s="83" t="str">
        <f>VLOOKUP(HC$3,Conditions!$B:$AI,$C15,FALSE)</f>
        <v>Water</v>
      </c>
      <c r="HD15" s="83" t="str">
        <f>VLOOKUP(HD$3,Conditions!$B:$AI,$C15,FALSE)</f>
        <v>Water</v>
      </c>
      <c r="HE15" s="83" t="str">
        <f>VLOOKUP(HE$3,Conditions!$B:$AI,$C15,FALSE)</f>
        <v>Water</v>
      </c>
      <c r="HF15" s="83" t="str">
        <f>VLOOKUP(HF$3,Conditions!$B:$AI,$C15,FALSE)</f>
        <v>Water</v>
      </c>
      <c r="HG15" s="83" t="str">
        <f>VLOOKUP(HG$3,Conditions!$B:$AI,$C15,FALSE)</f>
        <v>Water</v>
      </c>
      <c r="HH15" s="83" t="str">
        <f>VLOOKUP(HH$3,Conditions!$B:$AI,$C15,FALSE)</f>
        <v>Water</v>
      </c>
      <c r="HI15" s="83" t="str">
        <f>VLOOKUP(HI$3,Conditions!$B:$AI,$C15,FALSE)</f>
        <v>Water</v>
      </c>
      <c r="HJ15" s="83" t="str">
        <f>VLOOKUP(HJ$3,Conditions!$B:$AI,$C15,FALSE)</f>
        <v>Water</v>
      </c>
      <c r="HK15" s="83" t="str">
        <f>VLOOKUP(HK$3,Conditions!$B:$AI,$C15,FALSE)</f>
        <v>Water</v>
      </c>
      <c r="HL15" s="83" t="str">
        <f>VLOOKUP(HL$3,Conditions!$B:$AI,$C15,FALSE)</f>
        <v>Water</v>
      </c>
      <c r="HM15" s="83" t="str">
        <f>VLOOKUP(HM$3,Conditions!$B:$AI,$C15,FALSE)</f>
        <v>Water</v>
      </c>
      <c r="HN15" s="83" t="str">
        <f>VLOOKUP(HN$3,Conditions!$B:$AI,$C15,FALSE)</f>
        <v>Water</v>
      </c>
      <c r="HO15" s="83" t="str">
        <f>VLOOKUP(HO$3,Conditions!$B:$AI,$C15,FALSE)</f>
        <v>Water</v>
      </c>
      <c r="HP15" s="83" t="str">
        <f>VLOOKUP(HP$3,Conditions!$B:$AI,$C15,FALSE)</f>
        <v>Water</v>
      </c>
      <c r="HQ15" s="83" t="str">
        <f>VLOOKUP(HQ$3,Conditions!$B:$AI,$C15,FALSE)</f>
        <v>Water</v>
      </c>
      <c r="HR15" s="83" t="str">
        <f>VLOOKUP(HR$3,Conditions!$B:$AI,$C15,FALSE)</f>
        <v>Water</v>
      </c>
      <c r="HS15" s="83" t="str">
        <f>VLOOKUP(HS$3,Conditions!$B:$AI,$C15,FALSE)</f>
        <v>Water</v>
      </c>
      <c r="HT15" s="83" t="str">
        <f>VLOOKUP(HT$3,Conditions!$B:$AI,$C15,FALSE)</f>
        <v>Water</v>
      </c>
      <c r="HU15" s="83" t="str">
        <f>VLOOKUP(HU$3,Conditions!$B:$AI,$C15,FALSE)</f>
        <v>Water</v>
      </c>
      <c r="HV15" s="83" t="str">
        <f>VLOOKUP(HV$3,Conditions!$B:$AI,$C15,FALSE)</f>
        <v>Water</v>
      </c>
      <c r="HW15" s="83" t="str">
        <f>VLOOKUP(HW$3,Conditions!$B:$AI,$C15,FALSE)</f>
        <v>Water</v>
      </c>
      <c r="HX15" s="83" t="str">
        <f>VLOOKUP(HX$3,Conditions!$B:$AI,$C15,FALSE)</f>
        <v>Water</v>
      </c>
      <c r="HY15" s="83" t="str">
        <f>VLOOKUP(HY$3,Conditions!$B:$AI,$C15,FALSE)</f>
        <v>Water</v>
      </c>
      <c r="HZ15" s="83" t="str">
        <f>VLOOKUP(HZ$3,Conditions!$B:$AI,$C15,FALSE)</f>
        <v>Water</v>
      </c>
      <c r="IA15" s="83" t="str">
        <f>VLOOKUP(IA$3,Conditions!$B:$AI,$C15,FALSE)</f>
        <v>Water</v>
      </c>
      <c r="IB15" s="83" t="str">
        <f>VLOOKUP(IB$3,Conditions!$B:$AI,$C15,FALSE)</f>
        <v>Water</v>
      </c>
      <c r="IC15" s="83" t="str">
        <f>VLOOKUP(IC$3,Conditions!$B:$AI,$C15,FALSE)</f>
        <v>Water</v>
      </c>
      <c r="ID15" s="83" t="str">
        <f>VLOOKUP(ID$3,Conditions!$B:$AI,$C15,FALSE)</f>
        <v>Water</v>
      </c>
      <c r="IE15" s="83" t="str">
        <f>VLOOKUP(IE$3,Conditions!$B:$AI,$C15,FALSE)</f>
        <v>Water</v>
      </c>
      <c r="IF15" s="83" t="str">
        <f>VLOOKUP(IF$3,Conditions!$B:$AI,$C15,FALSE)</f>
        <v>Water</v>
      </c>
      <c r="IG15" s="83" t="str">
        <f>VLOOKUP(IG$3,Conditions!$B:$AI,$C15,FALSE)</f>
        <v>Water</v>
      </c>
      <c r="IH15" s="83" t="str">
        <f>VLOOKUP(IH$3,Conditions!$B:$AI,$C15,FALSE)</f>
        <v>Water</v>
      </c>
      <c r="II15" s="83" t="str">
        <f>VLOOKUP(II$3,Conditions!$B:$AI,$C15,FALSE)</f>
        <v>Water</v>
      </c>
      <c r="IJ15" s="83" t="str">
        <f>VLOOKUP(IJ$3,Conditions!$B:$AI,$C15,FALSE)</f>
        <v>Water</v>
      </c>
      <c r="IK15" s="83" t="str">
        <f>VLOOKUP(IK$3,Conditions!$B:$AI,$C15,FALSE)</f>
        <v>Water</v>
      </c>
      <c r="IL15" s="83" t="str">
        <f>VLOOKUP(IL$3,Conditions!$B:$AI,$C15,FALSE)</f>
        <v>Water</v>
      </c>
      <c r="IM15" s="83" t="str">
        <f>VLOOKUP(IM$3,Conditions!$B:$AI,$C15,FALSE)</f>
        <v>Water</v>
      </c>
      <c r="IN15" s="83" t="str">
        <f>VLOOKUP(IN$3,Conditions!$B:$AI,$C15,FALSE)</f>
        <v>Water</v>
      </c>
      <c r="IO15" s="83" t="str">
        <f>VLOOKUP(IO$3,Conditions!$B:$AI,$C15,FALSE)</f>
        <v>Water</v>
      </c>
      <c r="IP15" s="83" t="str">
        <f>VLOOKUP(IP$3,Conditions!$B:$AI,$C15,FALSE)</f>
        <v>Water</v>
      </c>
      <c r="IQ15" s="83" t="str">
        <f>VLOOKUP(IQ$3,Conditions!$B:$AI,$C15,FALSE)</f>
        <v>Water</v>
      </c>
      <c r="IR15" s="83" t="str">
        <f>VLOOKUP(IR$3,Conditions!$B:$AI,$C15,FALSE)</f>
        <v>Water</v>
      </c>
      <c r="IS15" s="83" t="str">
        <f>VLOOKUP(IS$3,Conditions!$B:$AI,$C15,FALSE)</f>
        <v>Water</v>
      </c>
      <c r="IT15" s="83" t="str">
        <f>VLOOKUP(IT$3,Conditions!$B:$AI,$C15,FALSE)</f>
        <v>Water</v>
      </c>
      <c r="IU15" s="83" t="str">
        <f>VLOOKUP(IU$3,Conditions!$B:$AI,$C15,FALSE)</f>
        <v>Water</v>
      </c>
      <c r="IV15" s="83" t="str">
        <f>VLOOKUP(IV$3,Conditions!$B:$AI,$C15,FALSE)</f>
        <v>Water</v>
      </c>
      <c r="IW15" s="83" t="str">
        <f>VLOOKUP(IW$3,Conditions!$B:$AI,$C15,FALSE)</f>
        <v>Water</v>
      </c>
      <c r="IX15" s="83" t="str">
        <f>VLOOKUP(IX$3,Conditions!$B:$AI,$C15,FALSE)</f>
        <v>Water</v>
      </c>
      <c r="IY15" s="83"/>
      <c r="IZ15" s="83"/>
      <c r="JA15" s="83"/>
      <c r="JB15" s="83"/>
      <c r="JC15" s="83"/>
      <c r="JE15" s="56" t="str">
        <f t="shared" si="48"/>
        <v>Solvent</v>
      </c>
      <c r="JF15" s="83" t="str">
        <f>VLOOKUP(JF$6,Conditions!$B:$AI,$C15,FALSE)</f>
        <v>Water</v>
      </c>
      <c r="JG15" s="83" t="str">
        <f>VLOOKUP(JG$6,Conditions!$B:$AI,$C15,FALSE)</f>
        <v>Water</v>
      </c>
      <c r="JH15" s="83" t="str">
        <f>VLOOKUP(JH$6,Conditions!$B:$AI,$C15,FALSE)</f>
        <v>Water</v>
      </c>
      <c r="JI15" s="83" t="str">
        <f>VLOOKUP(JI$6,Conditions!$B:$AI,$C15,FALSE)</f>
        <v>Water</v>
      </c>
      <c r="JJ15" s="83" t="str">
        <f>VLOOKUP(JJ$6,Conditions!$B:$AI,$C15,FALSE)</f>
        <v>Water</v>
      </c>
      <c r="JK15" s="83" t="str">
        <f>VLOOKUP(JK$6,Conditions!$B:$AI,$C15,FALSE)</f>
        <v>Water</v>
      </c>
      <c r="JL15" s="83" t="str">
        <f>VLOOKUP(JL$6,Conditions!$B:$AI,$C15,FALSE)</f>
        <v>Water</v>
      </c>
      <c r="JM15" s="83" t="str">
        <f>VLOOKUP(JM$6,Conditions!$B:$AI,$C15,FALSE)</f>
        <v>Water</v>
      </c>
      <c r="JN15" s="83" t="str">
        <f>VLOOKUP(JN$6,Conditions!$B:$AI,$C15,FALSE)</f>
        <v>Water</v>
      </c>
      <c r="JO15" s="83" t="str">
        <f>VLOOKUP(JO$6,Conditions!$B:$AI,$C15,FALSE)</f>
        <v>Water</v>
      </c>
      <c r="JP15" s="83" t="str">
        <f>VLOOKUP(JP$6,Conditions!$B:$AI,$C15,FALSE)</f>
        <v>Water</v>
      </c>
      <c r="JQ15" s="83" t="str">
        <f>VLOOKUP(JQ$6,Conditions!$B:$AI,$C15,FALSE)</f>
        <v>Water</v>
      </c>
      <c r="JR15" s="83" t="str">
        <f>VLOOKUP(JR$6,Conditions!$B:$AI,$C15,FALSE)</f>
        <v>Water</v>
      </c>
      <c r="JS15" s="83" t="str">
        <f>VLOOKUP(JS$6,Conditions!$B:$AI,$C15,FALSE)</f>
        <v>Water</v>
      </c>
      <c r="JT15" s="83" t="str">
        <f>VLOOKUP(JT$6,Conditions!$B:$AI,$C15,FALSE)</f>
        <v>Water</v>
      </c>
      <c r="JU15" s="83" t="str">
        <f>VLOOKUP(JU$6,Conditions!$B:$AI,$C15,FALSE)</f>
        <v>Water</v>
      </c>
      <c r="JV15" s="83" t="str">
        <f>VLOOKUP(JV$6,Conditions!$B:$AI,$C15,FALSE)</f>
        <v>Water</v>
      </c>
      <c r="JW15" s="83" t="str">
        <f>VLOOKUP(JW$6,Conditions!$B:$AI,$C15,FALSE)</f>
        <v>Water</v>
      </c>
      <c r="JX15" s="83" t="str">
        <f>VLOOKUP(JX$6,Conditions!$B:$AI,$C15,FALSE)</f>
        <v>Water</v>
      </c>
      <c r="JY15" s="83" t="str">
        <f>VLOOKUP(JY$6,Conditions!$B:$AI,$C15,FALSE)</f>
        <v>Water</v>
      </c>
      <c r="JZ15" s="83" t="str">
        <f>VLOOKUP(JZ$6,Conditions!$B:$AI,$C15,FALSE)</f>
        <v>Water</v>
      </c>
      <c r="KA15" s="83" t="str">
        <f>VLOOKUP(KA$6,Conditions!$B:$AI,$C15,FALSE)</f>
        <v>Water</v>
      </c>
      <c r="KB15" s="83" t="str">
        <f>VLOOKUP(KB$6,Conditions!$B:$AI,$C15,FALSE)</f>
        <v>Water</v>
      </c>
      <c r="KC15" s="83" t="str">
        <f>VLOOKUP(KC$6,Conditions!$B:$AI,$C15,FALSE)</f>
        <v>Water</v>
      </c>
      <c r="KD15" s="83" t="str">
        <f>VLOOKUP(KD$6,Conditions!$B:$AI,$C15,FALSE)</f>
        <v>Water</v>
      </c>
      <c r="KE15" s="83" t="str">
        <f>VLOOKUP(KE$6,Conditions!$B:$AI,$C15,FALSE)</f>
        <v>Water</v>
      </c>
      <c r="KF15" s="83" t="str">
        <f>VLOOKUP(KF$6,Conditions!$B:$AI,$C15,FALSE)</f>
        <v>Water</v>
      </c>
      <c r="KG15" s="83" t="str">
        <f>VLOOKUP(KG$6,Conditions!$B:$AI,$C15,FALSE)</f>
        <v>Water</v>
      </c>
      <c r="KH15" s="83" t="str">
        <f>VLOOKUP(KH$6,Conditions!$B:$AI,$C15,FALSE)</f>
        <v>Water</v>
      </c>
      <c r="KI15" s="83" t="str">
        <f>VLOOKUP(KI$6,Conditions!$B:$AI,$C15,FALSE)</f>
        <v>Water</v>
      </c>
      <c r="KJ15" s="83" t="str">
        <f>VLOOKUP(KJ$6,Conditions!$B:$AI,$C15,FALSE)</f>
        <v>Water</v>
      </c>
      <c r="KK15" s="83" t="str">
        <f>VLOOKUP(KK$6,Conditions!$B:$AI,$C15,FALSE)</f>
        <v>Water</v>
      </c>
      <c r="KL15" s="83" t="str">
        <f>VLOOKUP(KL$6,Conditions!$B:$AI,$C15,FALSE)</f>
        <v>Water</v>
      </c>
      <c r="KM15" s="83" t="str">
        <f>VLOOKUP(KM$6,Conditions!$B:$AI,$C15,FALSE)</f>
        <v>Water</v>
      </c>
      <c r="KN15" s="83" t="str">
        <f>VLOOKUP(KN$6,Conditions!$B:$AI,$C15,FALSE)</f>
        <v>Water</v>
      </c>
      <c r="KO15" s="83" t="str">
        <f>VLOOKUP(KO$6,Conditions!$B:$AI,$C15,FALSE)</f>
        <v>Water</v>
      </c>
      <c r="KP15" s="83" t="str">
        <f>VLOOKUP(KP$6,Conditions!$B:$AI,$C15,FALSE)</f>
        <v>Water</v>
      </c>
      <c r="KQ15" s="83" t="str">
        <f>VLOOKUP(KQ$6,Conditions!$B:$AI,$C15,FALSE)</f>
        <v>Water</v>
      </c>
      <c r="KR15" s="83" t="str">
        <f>VLOOKUP(KR$6,Conditions!$B:$AI,$C15,FALSE)</f>
        <v>Water</v>
      </c>
      <c r="KS15" s="83" t="str">
        <f>VLOOKUP(KS$6,Conditions!$B:$AI,$C15,FALSE)</f>
        <v>Water</v>
      </c>
      <c r="KT15" s="83" t="str">
        <f>VLOOKUP(KT$6,Conditions!$B:$AI,$C15,FALSE)</f>
        <v>Water</v>
      </c>
      <c r="KU15" s="83" t="str">
        <f>VLOOKUP(KU$6,Conditions!$B:$AI,$C15,FALSE)</f>
        <v>Water</v>
      </c>
      <c r="KV15" s="83" t="str">
        <f>VLOOKUP(KV$6,Conditions!$B:$AI,$C15,FALSE)</f>
        <v>Water</v>
      </c>
      <c r="KW15" s="83" t="str">
        <f>VLOOKUP(KW$6,Conditions!$B:$AI,$C15,FALSE)</f>
        <v>Water</v>
      </c>
      <c r="KX15" s="83" t="str">
        <f>VLOOKUP(KX$6,Conditions!$B:$AI,$C15,FALSE)</f>
        <v>Water</v>
      </c>
      <c r="KY15" s="83" t="str">
        <f>VLOOKUP(KY$6,Conditions!$B:$AI,$C15,FALSE)</f>
        <v>Water</v>
      </c>
      <c r="KZ15" s="83" t="str">
        <f>VLOOKUP(KZ$6,Conditions!$B:$AI,$C15,FALSE)</f>
        <v>Water</v>
      </c>
      <c r="LA15" s="83" t="str">
        <f>VLOOKUP(LA$6,Conditions!$B:$AI,$C15,FALSE)</f>
        <v>Water</v>
      </c>
      <c r="LB15" s="83" t="str">
        <f>VLOOKUP(LB$6,Conditions!$B:$AI,$C15,FALSE)</f>
        <v>Water</v>
      </c>
      <c r="LC15" s="83" t="str">
        <f>VLOOKUP(LC$6,Conditions!$B:$AI,$C15,FALSE)</f>
        <v>Water</v>
      </c>
      <c r="LD15" s="83"/>
      <c r="LE15" s="83"/>
      <c r="LF15" s="83"/>
      <c r="LG15" s="83"/>
    </row>
    <row r="16" spans="1:319" s="56" customFormat="1" ht="15.75" x14ac:dyDescent="0.25">
      <c r="B16" s="117" t="s">
        <v>88</v>
      </c>
      <c r="C16" s="61">
        <v>11</v>
      </c>
      <c r="D16" s="83">
        <f>VLOOKUP(D$3,Conditions!$B:$AI,$C16,FALSE)</f>
        <v>133.84139999999999</v>
      </c>
      <c r="E16" s="83">
        <f>VLOOKUP(E$3,Conditions!$B:$AI,$C16,FALSE)</f>
        <v>133.84139999999999</v>
      </c>
      <c r="F16" s="83">
        <f>VLOOKUP(F$3,Conditions!$B:$AI,$C16,FALSE)</f>
        <v>133.84139999999999</v>
      </c>
      <c r="G16" s="83">
        <f>VLOOKUP(G$3,Conditions!$B:$AI,$C16,FALSE)</f>
        <v>133.84139999999999</v>
      </c>
      <c r="H16" s="83">
        <f>VLOOKUP(H$3,Conditions!$B:$AI,$C16,FALSE)</f>
        <v>133.84139999999999</v>
      </c>
      <c r="I16" s="83">
        <f>VLOOKUP(I$3,Conditions!$B:$AI,$C16,FALSE)</f>
        <v>133.84139999999999</v>
      </c>
      <c r="J16" s="83">
        <f>VLOOKUP(J$3,Conditions!$B:$AI,$C16,FALSE)</f>
        <v>133.84139999999999</v>
      </c>
      <c r="K16" s="83">
        <f>VLOOKUP(K$3,Conditions!$B:$AI,$C16,FALSE)</f>
        <v>133.84139999999999</v>
      </c>
      <c r="L16" s="83">
        <f>VLOOKUP(L$3,Conditions!$B:$AI,$C16,FALSE)</f>
        <v>133.84139999999999</v>
      </c>
      <c r="M16" s="83">
        <f>VLOOKUP(M$3,Conditions!$B:$AI,$C16,FALSE)</f>
        <v>133.84139999999999</v>
      </c>
      <c r="N16" s="83">
        <f>VLOOKUP(N$3,Conditions!$B:$AI,$C16,FALSE)</f>
        <v>133.84139999999999</v>
      </c>
      <c r="O16" s="83">
        <f>VLOOKUP(O$3,Conditions!$B:$AI,$C16,FALSE)</f>
        <v>133.84139999999999</v>
      </c>
      <c r="P16" s="83">
        <f>VLOOKUP(P$3,Conditions!$B:$AI,$C16,FALSE)</f>
        <v>133.84139999999999</v>
      </c>
      <c r="Q16" s="83">
        <f>VLOOKUP(Q$3,Conditions!$B:$AI,$C16,FALSE)</f>
        <v>133.84139999999999</v>
      </c>
      <c r="R16" s="83">
        <f>VLOOKUP(R$3,Conditions!$B:$AI,$C16,FALSE)</f>
        <v>133.84139999999999</v>
      </c>
      <c r="S16" s="83">
        <f>VLOOKUP(S$3,Conditions!$B:$AI,$C16,FALSE)</f>
        <v>133.84139999999999</v>
      </c>
      <c r="T16" s="83">
        <f>VLOOKUP(T$3,Conditions!$B:$AI,$C16,FALSE)</f>
        <v>133.84139999999999</v>
      </c>
      <c r="U16" s="83">
        <f>VLOOKUP(U$3,Conditions!$B:$AI,$C16,FALSE)</f>
        <v>133.84139999999999</v>
      </c>
      <c r="V16" s="83">
        <f>VLOOKUP(V$3,Conditions!$B:$AI,$C16,FALSE)</f>
        <v>133.84139999999999</v>
      </c>
      <c r="W16" s="83">
        <f>VLOOKUP(W$3,Conditions!$B:$AI,$C16,FALSE)</f>
        <v>133.84139999999999</v>
      </c>
      <c r="X16" s="83">
        <f>VLOOKUP(X$3,Conditions!$B:$AI,$C16,FALSE)</f>
        <v>133.84139999999999</v>
      </c>
      <c r="Y16" s="83">
        <f>VLOOKUP(Y$3,Conditions!$B:$AI,$C16,FALSE)</f>
        <v>133.84139999999999</v>
      </c>
      <c r="Z16" s="83">
        <f>VLOOKUP(Z$3,Conditions!$B:$AI,$C16,FALSE)</f>
        <v>133.84139999999999</v>
      </c>
      <c r="AA16" s="83">
        <f>VLOOKUP(AA$3,Conditions!$B:$AI,$C16,FALSE)</f>
        <v>133.84139999999999</v>
      </c>
      <c r="AB16" s="83">
        <f>VLOOKUP(AB$3,Conditions!$B:$AI,$C16,FALSE)</f>
        <v>133.84139999999999</v>
      </c>
      <c r="AC16" s="83">
        <f>VLOOKUP(AC$3,Conditions!$B:$AI,$C16,FALSE)</f>
        <v>133.84139999999999</v>
      </c>
      <c r="AD16" s="83">
        <f>VLOOKUP(AD$3,Conditions!$B:$AI,$C16,FALSE)</f>
        <v>133.84139999999999</v>
      </c>
      <c r="AE16" s="83">
        <f>VLOOKUP(AE$3,Conditions!$B:$AI,$C16,FALSE)</f>
        <v>133.84139999999999</v>
      </c>
      <c r="AF16" s="83">
        <f>VLOOKUP(AF$3,Conditions!$B:$AI,$C16,FALSE)</f>
        <v>133.84139999999999</v>
      </c>
      <c r="AG16" s="83">
        <f>VLOOKUP(AG$3,Conditions!$B:$AI,$C16,FALSE)</f>
        <v>133.84139999999999</v>
      </c>
      <c r="AH16" s="83">
        <f>VLOOKUP(AH$3,Conditions!$B:$AI,$C16,FALSE)</f>
        <v>133.84139999999999</v>
      </c>
      <c r="AI16" s="83">
        <f>VLOOKUP(AI$3,Conditions!$B:$AI,$C16,FALSE)</f>
        <v>133.84139999999999</v>
      </c>
      <c r="AJ16" s="83">
        <f>VLOOKUP(AJ$3,Conditions!$B:$AI,$C16,FALSE)</f>
        <v>133.84139999999999</v>
      </c>
      <c r="AK16" s="83">
        <f>VLOOKUP(AK$3,Conditions!$B:$AI,$C16,FALSE)</f>
        <v>133.84139999999999</v>
      </c>
      <c r="AL16" s="83">
        <f>VLOOKUP(AL$3,Conditions!$B:$AI,$C16,FALSE)</f>
        <v>133.84139999999999</v>
      </c>
      <c r="AM16" s="83">
        <f>VLOOKUP(AM$3,Conditions!$B:$AI,$C16,FALSE)</f>
        <v>133.84139999999999</v>
      </c>
      <c r="AN16" s="83">
        <f>VLOOKUP(AN$3,Conditions!$B:$AI,$C16,FALSE)</f>
        <v>133.84139999999999</v>
      </c>
      <c r="AO16" s="83">
        <f>VLOOKUP(AO$3,Conditions!$B:$AI,$C16,FALSE)</f>
        <v>133.84139999999999</v>
      </c>
      <c r="AP16" s="83">
        <f>VLOOKUP(AP$3,Conditions!$B:$AI,$C16,FALSE)</f>
        <v>133.84139999999999</v>
      </c>
      <c r="AQ16" s="83">
        <f>VLOOKUP(AQ$3,Conditions!$B:$AI,$C16,FALSE)</f>
        <v>133.84139999999999</v>
      </c>
      <c r="AR16" s="83">
        <f>VLOOKUP(AR$3,Conditions!$B:$AI,$C16,FALSE)</f>
        <v>178.21449999999999</v>
      </c>
      <c r="AS16" s="83">
        <f>VLOOKUP(AS$3,Conditions!$B:$AI,$C16,FALSE)</f>
        <v>178.21449999999999</v>
      </c>
      <c r="AT16" s="83">
        <f>VLOOKUP(AT$3,Conditions!$B:$AI,$C16,FALSE)</f>
        <v>178.21449999999999</v>
      </c>
      <c r="AU16" s="83">
        <f>VLOOKUP(AU$3,Conditions!$B:$AI,$C16,FALSE)</f>
        <v>178.21449999999999</v>
      </c>
      <c r="AV16" s="83">
        <f>VLOOKUP(AV$3,Conditions!$B:$AI,$C16,FALSE)</f>
        <v>178.21449999999999</v>
      </c>
      <c r="AW16" s="83">
        <f>VLOOKUP(AW$3,Conditions!$B:$AI,$C16,FALSE)</f>
        <v>178.21449999999999</v>
      </c>
      <c r="AX16" s="83">
        <f>VLOOKUP(AX$3,Conditions!$B:$AI,$C16,FALSE)</f>
        <v>178.21449999999999</v>
      </c>
      <c r="AY16" s="83">
        <f>VLOOKUP(AY$3,Conditions!$B:$AI,$C16,FALSE)</f>
        <v>178.21449999999999</v>
      </c>
      <c r="AZ16" s="83">
        <f>VLOOKUP(AZ$3,Conditions!$B:$AI,$C16,FALSE)</f>
        <v>178.21449999999999</v>
      </c>
      <c r="BA16" s="83">
        <f>VLOOKUP(BA$3,Conditions!$B:$AI,$C16,FALSE)</f>
        <v>178.21449999999999</v>
      </c>
      <c r="BB16" s="83">
        <f>VLOOKUP(BB$3,Conditions!$B:$AI,$C16,FALSE)</f>
        <v>178.21449999999999</v>
      </c>
      <c r="BC16" s="83">
        <f>VLOOKUP(BC$3,Conditions!$B:$AI,$C16,FALSE)</f>
        <v>178.21449999999999</v>
      </c>
      <c r="BD16" s="83">
        <f>VLOOKUP(BD$3,Conditions!$B:$AI,$C16,FALSE)</f>
        <v>178.21449999999999</v>
      </c>
      <c r="BE16" s="83">
        <f>VLOOKUP(BE$3,Conditions!$B:$AI,$C16,FALSE)</f>
        <v>178.21449999999999</v>
      </c>
      <c r="BF16" s="83">
        <f>VLOOKUP(BF$3,Conditions!$B:$AI,$C16,FALSE)</f>
        <v>178.21449999999999</v>
      </c>
      <c r="BG16" s="83">
        <f>VLOOKUP(BG$3,Conditions!$B:$AI,$C16,FALSE)</f>
        <v>178.21449999999999</v>
      </c>
      <c r="BH16" s="83">
        <f>VLOOKUP(BH$3,Conditions!$B:$AI,$C16,FALSE)</f>
        <v>178.21449999999999</v>
      </c>
      <c r="BI16" s="83">
        <f>VLOOKUP(BI$3,Conditions!$B:$AI,$C16,FALSE)</f>
        <v>178.21449999999999</v>
      </c>
      <c r="BJ16" s="83">
        <f>VLOOKUP(BJ$3,Conditions!$B:$AI,$C16,FALSE)</f>
        <v>178.21449999999999</v>
      </c>
      <c r="BK16" s="83">
        <f>VLOOKUP(BK$3,Conditions!$B:$AI,$C16,FALSE)</f>
        <v>178.21449999999999</v>
      </c>
      <c r="BL16" s="83">
        <f>VLOOKUP(BL$3,Conditions!$B:$AI,$C16,FALSE)</f>
        <v>178.21449999999999</v>
      </c>
      <c r="BM16" s="83">
        <f>VLOOKUP(BM$3,Conditions!$B:$AI,$C16,FALSE)</f>
        <v>178.21449999999999</v>
      </c>
      <c r="BN16" s="83">
        <f>VLOOKUP(BN$3,Conditions!$B:$AI,$C16,FALSE)</f>
        <v>178.21449999999999</v>
      </c>
      <c r="BO16" s="83">
        <f>VLOOKUP(BO$3,Conditions!$B:$AI,$C16,FALSE)</f>
        <v>178.21449999999999</v>
      </c>
      <c r="BP16" s="83">
        <f>VLOOKUP(BP$3,Conditions!$B:$AI,$C16,FALSE)</f>
        <v>178.21449999999999</v>
      </c>
      <c r="BQ16" s="83">
        <f>VLOOKUP(BQ$3,Conditions!$B:$AI,$C16,FALSE)</f>
        <v>178.21449999999999</v>
      </c>
      <c r="BR16" s="83">
        <f>VLOOKUP(BR$3,Conditions!$B:$AI,$C16,FALSE)</f>
        <v>178.21449999999999</v>
      </c>
      <c r="BS16" s="83">
        <f>VLOOKUP(BS$3,Conditions!$B:$AI,$C16,FALSE)</f>
        <v>178.21449999999999</v>
      </c>
      <c r="BT16" s="83">
        <f>VLOOKUP(BT$3,Conditions!$B:$AI,$C16,FALSE)</f>
        <v>178.21449999999999</v>
      </c>
      <c r="BU16" s="83">
        <f>VLOOKUP(BU$3,Conditions!$B:$AI,$C16,FALSE)</f>
        <v>178.21449999999999</v>
      </c>
      <c r="BV16" s="83">
        <f>VLOOKUP(BV$3,Conditions!$B:$AI,$C16,FALSE)</f>
        <v>178.21449999999999</v>
      </c>
      <c r="BW16" s="83">
        <f>VLOOKUP(BW$3,Conditions!$B:$AI,$C16,FALSE)</f>
        <v>178.21449999999999</v>
      </c>
      <c r="BX16" s="83">
        <f>VLOOKUP(BX$3,Conditions!$B:$AI,$C16,FALSE)</f>
        <v>178.21449999999999</v>
      </c>
      <c r="BY16" s="83">
        <f>VLOOKUP(BY$3,Conditions!$B:$AI,$C16,FALSE)</f>
        <v>178.21449999999999</v>
      </c>
      <c r="BZ16" s="83">
        <f>VLOOKUP(BZ$3,Conditions!$B:$AI,$C16,FALSE)</f>
        <v>178.21449999999999</v>
      </c>
      <c r="CA16" s="83">
        <f>VLOOKUP(CA$3,Conditions!$B:$AI,$C16,FALSE)</f>
        <v>178.21449999999999</v>
      </c>
      <c r="CB16" s="83">
        <f>VLOOKUP(CB$3,Conditions!$B:$AI,$C16,FALSE)</f>
        <v>178.21449999999999</v>
      </c>
      <c r="CC16" s="83">
        <f>VLOOKUP(CC$3,Conditions!$B:$AI,$C16,FALSE)</f>
        <v>178.21449999999999</v>
      </c>
      <c r="CD16" s="83">
        <f>VLOOKUP(CD$3,Conditions!$B:$AI,$C16,FALSE)</f>
        <v>178.21449999999999</v>
      </c>
      <c r="CE16" s="83">
        <f>VLOOKUP(CE$3,Conditions!$B:$AI,$C16,FALSE)</f>
        <v>178.21449999999999</v>
      </c>
      <c r="CF16" s="83">
        <f>VLOOKUP(CF$3,Conditions!$B:$AI,$C16,FALSE)</f>
        <v>178</v>
      </c>
      <c r="CG16" s="83">
        <f>VLOOKUP(CG$3,Conditions!$B:$AI,$C16,FALSE)</f>
        <v>178</v>
      </c>
      <c r="CH16" s="83">
        <f>VLOOKUP(CH$3,Conditions!$B:$AI,$C16,FALSE)</f>
        <v>178</v>
      </c>
      <c r="CI16" s="83">
        <f>VLOOKUP(CI$3,Conditions!$B:$AI,$C16,FALSE)</f>
        <v>178</v>
      </c>
      <c r="CJ16" s="83">
        <f>VLOOKUP(CJ$3,Conditions!$B:$AI,$C16,FALSE)</f>
        <v>178</v>
      </c>
      <c r="CK16" s="83">
        <f>VLOOKUP(CK$3,Conditions!$B:$AI,$C16,FALSE)</f>
        <v>178</v>
      </c>
      <c r="CL16" s="83">
        <f>VLOOKUP(CL$3,Conditions!$B:$AI,$C16,FALSE)</f>
        <v>178</v>
      </c>
      <c r="CM16" s="83">
        <f>VLOOKUP(CM$3,Conditions!$B:$AI,$C16,FALSE)</f>
        <v>178</v>
      </c>
      <c r="CN16" s="83">
        <f>VLOOKUP(CN$3,Conditions!$B:$AI,$C16,FALSE)</f>
        <v>178</v>
      </c>
      <c r="CO16" s="83">
        <f>VLOOKUP(CO$3,Conditions!$B:$AI,$C16,FALSE)</f>
        <v>178</v>
      </c>
      <c r="CP16" s="83">
        <f>VLOOKUP(CP$3,Conditions!$B:$AI,$C16,FALSE)</f>
        <v>178</v>
      </c>
      <c r="CQ16" s="83">
        <f>VLOOKUP(CQ$3,Conditions!$B:$AI,$C16,FALSE)</f>
        <v>178</v>
      </c>
      <c r="CR16" s="83">
        <f>VLOOKUP(CR$3,Conditions!$B:$AI,$C16,FALSE)</f>
        <v>178</v>
      </c>
      <c r="CS16" s="83">
        <f>VLOOKUP(CS$3,Conditions!$B:$AI,$C16,FALSE)</f>
        <v>178</v>
      </c>
      <c r="CT16" s="83">
        <f>VLOOKUP(CT$3,Conditions!$B:$AI,$C16,FALSE)</f>
        <v>178</v>
      </c>
      <c r="CU16" s="83">
        <f>VLOOKUP(CU$3,Conditions!$B:$AI,$C16,FALSE)</f>
        <v>178</v>
      </c>
      <c r="CV16" s="83">
        <f>VLOOKUP(CV$3,Conditions!$B:$AI,$C16,FALSE)</f>
        <v>178</v>
      </c>
      <c r="CW16" s="83">
        <f>VLOOKUP(CW$3,Conditions!$B:$AI,$C16,FALSE)</f>
        <v>178</v>
      </c>
      <c r="CX16" s="83">
        <f>VLOOKUP(CX$3,Conditions!$B:$AI,$C16,FALSE)</f>
        <v>178</v>
      </c>
      <c r="CY16" s="83">
        <f>VLOOKUP(CY$3,Conditions!$B:$AI,$C16,FALSE)</f>
        <v>178</v>
      </c>
      <c r="CZ16" s="83">
        <f>VLOOKUP(CZ$3,Conditions!$B:$AI,$C16,FALSE)</f>
        <v>178</v>
      </c>
      <c r="DA16" s="83">
        <f>VLOOKUP(DA$3,Conditions!$B:$AI,$C16,FALSE)</f>
        <v>178</v>
      </c>
      <c r="DB16" s="83">
        <f>VLOOKUP(DB$3,Conditions!$B:$AI,$C16,FALSE)</f>
        <v>178</v>
      </c>
      <c r="DC16" s="83">
        <f>VLOOKUP(DC$3,Conditions!$B:$AI,$C16,FALSE)</f>
        <v>178</v>
      </c>
      <c r="DD16" s="83">
        <f>VLOOKUP(DD$3,Conditions!$B:$AI,$C16,FALSE)</f>
        <v>178</v>
      </c>
      <c r="DE16" s="83">
        <f>VLOOKUP(DE$3,Conditions!$B:$AI,$C16,FALSE)</f>
        <v>178</v>
      </c>
      <c r="DF16" s="83">
        <f>VLOOKUP(DF$3,Conditions!$B:$AI,$C16,FALSE)</f>
        <v>178</v>
      </c>
      <c r="DG16" s="83">
        <f>VLOOKUP(DG$3,Conditions!$B:$AI,$C16,FALSE)</f>
        <v>178</v>
      </c>
      <c r="DH16" s="83">
        <f>VLOOKUP(DH$3,Conditions!$B:$AI,$C16,FALSE)</f>
        <v>178</v>
      </c>
      <c r="DI16" s="83">
        <f>VLOOKUP(DI$3,Conditions!$B:$AI,$C16,FALSE)</f>
        <v>178</v>
      </c>
      <c r="DJ16" s="83">
        <f>VLOOKUP(DJ$3,Conditions!$B:$AI,$C16,FALSE)</f>
        <v>178</v>
      </c>
      <c r="DK16" s="83">
        <f>VLOOKUP(DK$3,Conditions!$B:$AI,$C16,FALSE)</f>
        <v>178</v>
      </c>
      <c r="DL16" s="83">
        <f>VLOOKUP(DL$3,Conditions!$B:$AI,$C16,FALSE)</f>
        <v>178</v>
      </c>
      <c r="DM16" s="83">
        <f>VLOOKUP(DM$3,Conditions!$B:$AI,$C16,FALSE)</f>
        <v>178</v>
      </c>
      <c r="DN16" s="83">
        <f>VLOOKUP(DN$3,Conditions!$B:$AI,$C16,FALSE)</f>
        <v>178</v>
      </c>
      <c r="DO16" s="83">
        <f>VLOOKUP(DO$3,Conditions!$B:$AI,$C16,FALSE)</f>
        <v>178</v>
      </c>
      <c r="DP16" s="83">
        <f>VLOOKUP(DP$3,Conditions!$B:$AI,$C16,FALSE)</f>
        <v>178</v>
      </c>
      <c r="DQ16" s="83">
        <f>VLOOKUP(DQ$3,Conditions!$B:$AI,$C16,FALSE)</f>
        <v>178</v>
      </c>
      <c r="DR16" s="83">
        <f>VLOOKUP(DR$3,Conditions!$B:$AI,$C16,FALSE)</f>
        <v>178</v>
      </c>
      <c r="DS16" s="83">
        <f>VLOOKUP(DS$3,Conditions!$B:$AI,$C16,FALSE)</f>
        <v>178</v>
      </c>
      <c r="DT16" s="83">
        <f>VLOOKUP(DT$3,Conditions!$B:$AI,$C16,FALSE)</f>
        <v>178</v>
      </c>
      <c r="DU16" s="83">
        <f>VLOOKUP(DU$3,Conditions!$B:$AI,$C16,FALSE)</f>
        <v>178</v>
      </c>
      <c r="DV16" s="83">
        <f>VLOOKUP(DV$3,Conditions!$B:$AI,$C16,FALSE)</f>
        <v>178</v>
      </c>
      <c r="DW16" s="83">
        <f>VLOOKUP(DW$3,Conditions!$B:$AI,$C16,FALSE)</f>
        <v>178</v>
      </c>
      <c r="DX16" s="83">
        <f>VLOOKUP(DX$3,Conditions!$B:$AI,$C16,FALSE)</f>
        <v>178</v>
      </c>
      <c r="DY16" s="83">
        <f>VLOOKUP(DY$3,Conditions!$B:$AI,$C16,FALSE)</f>
        <v>178</v>
      </c>
      <c r="DZ16" s="83">
        <f>VLOOKUP(DZ$3,Conditions!$B:$AI,$C16,FALSE)</f>
        <v>178</v>
      </c>
      <c r="EA16" s="83">
        <f>VLOOKUP(EA$3,Conditions!$B:$AI,$C16,FALSE)</f>
        <v>178</v>
      </c>
      <c r="EB16" s="83">
        <f>VLOOKUP(EB$3,Conditions!$B:$AI,$C16,FALSE)</f>
        <v>178</v>
      </c>
      <c r="EC16" s="83">
        <f>VLOOKUP(EC$3,Conditions!$B:$AI,$C16,FALSE)</f>
        <v>178</v>
      </c>
      <c r="ED16" s="83">
        <f>VLOOKUP(ED$3,Conditions!$B:$AI,$C16,FALSE)</f>
        <v>178</v>
      </c>
      <c r="EE16" s="83">
        <f>VLOOKUP(EE$3,Conditions!$B:$AI,$C16,FALSE)</f>
        <v>178</v>
      </c>
      <c r="EF16" s="83">
        <f>VLOOKUP(EF$3,Conditions!$B:$AI,$C16,FALSE)</f>
        <v>178</v>
      </c>
      <c r="EG16" s="83">
        <f>VLOOKUP(EG$3,Conditions!$B:$AI,$C16,FALSE)</f>
        <v>178</v>
      </c>
      <c r="EH16" s="83">
        <f>VLOOKUP(EH$3,Conditions!$B:$AI,$C16,FALSE)</f>
        <v>178</v>
      </c>
      <c r="EI16" s="83">
        <f>VLOOKUP(EI$3,Conditions!$B:$AI,$C16,FALSE)</f>
        <v>178</v>
      </c>
      <c r="EJ16" s="83">
        <f>VLOOKUP(EJ$3,Conditions!$B:$AI,$C16,FALSE)</f>
        <v>178</v>
      </c>
      <c r="EK16" s="83">
        <f>VLOOKUP(EK$3,Conditions!$B:$AI,$C16,FALSE)</f>
        <v>178</v>
      </c>
      <c r="EL16" s="83">
        <f>VLOOKUP(EL$3,Conditions!$B:$AI,$C16,FALSE)</f>
        <v>178</v>
      </c>
      <c r="EM16" s="83">
        <f>VLOOKUP(EM$3,Conditions!$B:$AI,$C16,FALSE)</f>
        <v>178</v>
      </c>
      <c r="EN16" s="83">
        <f>VLOOKUP(EN$3,Conditions!$B:$AI,$C16,FALSE)</f>
        <v>178</v>
      </c>
      <c r="EO16" s="83">
        <f>VLOOKUP(EO$3,Conditions!$B:$AI,$C16,FALSE)</f>
        <v>178</v>
      </c>
      <c r="EP16" s="83">
        <f>VLOOKUP(EP$3,Conditions!$B:$AI,$C16,FALSE)</f>
        <v>178</v>
      </c>
      <c r="EQ16" s="83">
        <f>VLOOKUP(EQ$3,Conditions!$B:$AI,$C16,FALSE)</f>
        <v>178</v>
      </c>
      <c r="ER16" s="83">
        <f>VLOOKUP(ER$3,Conditions!$B:$AI,$C16,FALSE)</f>
        <v>178</v>
      </c>
      <c r="ES16" s="83">
        <f>VLOOKUP(ES$3,Conditions!$B:$AI,$C16,FALSE)</f>
        <v>178</v>
      </c>
      <c r="ET16" s="83">
        <f>VLOOKUP(ET$3,Conditions!$B:$AI,$C16,FALSE)</f>
        <v>178</v>
      </c>
      <c r="EU16" s="83">
        <f>VLOOKUP(EU$3,Conditions!$B:$AI,$C16,FALSE)</f>
        <v>178</v>
      </c>
      <c r="EV16" s="83">
        <f>VLOOKUP(EV$3,Conditions!$B:$AI,$C16,FALSE)</f>
        <v>178</v>
      </c>
      <c r="EW16" s="83">
        <f>VLOOKUP(EW$3,Conditions!$B:$AI,$C16,FALSE)</f>
        <v>178</v>
      </c>
      <c r="EX16" s="83">
        <f>VLOOKUP(EX$3,Conditions!$B:$AI,$C16,FALSE)</f>
        <v>178</v>
      </c>
      <c r="EY16" s="83">
        <f>VLOOKUP(EY$3,Conditions!$B:$AI,$C16,FALSE)</f>
        <v>178</v>
      </c>
      <c r="EZ16" s="83">
        <f>VLOOKUP(EZ$3,Conditions!$B:$AI,$C16,FALSE)</f>
        <v>178</v>
      </c>
      <c r="FA16" s="83">
        <f>VLOOKUP(FA$3,Conditions!$B:$AI,$C16,FALSE)</f>
        <v>178</v>
      </c>
      <c r="FB16" s="83">
        <f>VLOOKUP(FB$3,Conditions!$B:$AI,$C16,FALSE)</f>
        <v>178</v>
      </c>
      <c r="FC16" s="83">
        <f>VLOOKUP(FC$3,Conditions!$B:$AI,$C16,FALSE)</f>
        <v>178</v>
      </c>
      <c r="FD16" s="83">
        <f>VLOOKUP(FD$3,Conditions!$B:$AI,$C16,FALSE)</f>
        <v>178</v>
      </c>
      <c r="FE16" s="83">
        <f>VLOOKUP(FE$3,Conditions!$B:$AI,$C16,FALSE)</f>
        <v>178</v>
      </c>
      <c r="FF16" s="83">
        <f>VLOOKUP(FF$3,Conditions!$B:$AI,$C16,FALSE)</f>
        <v>178</v>
      </c>
      <c r="FG16" s="83">
        <f>VLOOKUP(FG$3,Conditions!$B:$AI,$C16,FALSE)</f>
        <v>178</v>
      </c>
      <c r="FH16" s="83">
        <f>VLOOKUP(FH$3,Conditions!$B:$AI,$C16,FALSE)</f>
        <v>178</v>
      </c>
      <c r="FI16" s="83">
        <f>VLOOKUP(FI$3,Conditions!$B:$AI,$C16,FALSE)</f>
        <v>178</v>
      </c>
      <c r="FJ16" s="83">
        <f>VLOOKUP(FJ$3,Conditions!$B:$AI,$C16,FALSE)</f>
        <v>178</v>
      </c>
      <c r="FK16" s="83">
        <f>VLOOKUP(FK$3,Conditions!$B:$AI,$C16,FALSE)</f>
        <v>178</v>
      </c>
      <c r="FL16" s="83">
        <f>VLOOKUP(FL$3,Conditions!$B:$AI,$C16,FALSE)</f>
        <v>178</v>
      </c>
      <c r="FM16" s="83">
        <f>VLOOKUP(FM$3,Conditions!$B:$AI,$C16,FALSE)</f>
        <v>178</v>
      </c>
      <c r="FN16" s="83">
        <f>VLOOKUP(FN$3,Conditions!$B:$AI,$C16,FALSE)</f>
        <v>178</v>
      </c>
      <c r="FO16" s="83">
        <f>VLOOKUP(FO$3,Conditions!$B:$AI,$C16,FALSE)</f>
        <v>178</v>
      </c>
      <c r="FP16" s="83">
        <f>VLOOKUP(FP$3,Conditions!$B:$AI,$C16,FALSE)</f>
        <v>178</v>
      </c>
      <c r="FQ16" s="83">
        <f>VLOOKUP(FQ$3,Conditions!$B:$AI,$C16,FALSE)</f>
        <v>178</v>
      </c>
      <c r="FR16" s="83">
        <f>VLOOKUP(FR$3,Conditions!$B:$AI,$C16,FALSE)</f>
        <v>200.09729999999999</v>
      </c>
      <c r="FS16" s="83">
        <f>VLOOKUP(FS$3,Conditions!$B:$AI,$C16,FALSE)</f>
        <v>200.09729999999999</v>
      </c>
      <c r="FT16" s="83">
        <f>VLOOKUP(FT$3,Conditions!$B:$AI,$C16,FALSE)</f>
        <v>200.09729999999999</v>
      </c>
      <c r="FU16" s="83">
        <f>VLOOKUP(FU$3,Conditions!$B:$AI,$C16,FALSE)</f>
        <v>200.09729999999999</v>
      </c>
      <c r="FV16" s="83">
        <f>VLOOKUP(FV$3,Conditions!$B:$AI,$C16,FALSE)</f>
        <v>200.09729999999999</v>
      </c>
      <c r="FW16" s="83">
        <f>VLOOKUP(FW$3,Conditions!$B:$AI,$C16,FALSE)</f>
        <v>200.09729999999999</v>
      </c>
      <c r="FX16" s="83">
        <f>VLOOKUP(FX$3,Conditions!$B:$AI,$C16,FALSE)</f>
        <v>200.09729999999999</v>
      </c>
      <c r="FY16" s="83">
        <f>VLOOKUP(FY$3,Conditions!$B:$AI,$C16,FALSE)</f>
        <v>200.09729999999999</v>
      </c>
      <c r="FZ16" s="83">
        <f>VLOOKUP(FZ$3,Conditions!$B:$AI,$C16,FALSE)</f>
        <v>200.09729999999999</v>
      </c>
      <c r="GA16" s="83">
        <f>VLOOKUP(GA$3,Conditions!$B:$AI,$C16,FALSE)</f>
        <v>200.09729999999999</v>
      </c>
      <c r="GB16" s="83">
        <f>VLOOKUP(GB$3,Conditions!$B:$AI,$C16,FALSE)</f>
        <v>200.09729999999999</v>
      </c>
      <c r="GC16" s="83">
        <f>VLOOKUP(GC$3,Conditions!$B:$AI,$C16,FALSE)</f>
        <v>200.09729999999999</v>
      </c>
      <c r="GD16" s="83">
        <f>VLOOKUP(GD$3,Conditions!$B:$AI,$C16,FALSE)</f>
        <v>200.09729999999999</v>
      </c>
      <c r="GE16" s="83">
        <f>VLOOKUP(GE$3,Conditions!$B:$AI,$C16,FALSE)</f>
        <v>200.09729999999999</v>
      </c>
      <c r="GF16" s="83">
        <f>VLOOKUP(GF$3,Conditions!$B:$AI,$C16,FALSE)</f>
        <v>200.09729999999999</v>
      </c>
      <c r="GG16" s="83">
        <f>VLOOKUP(GG$3,Conditions!$B:$AI,$C16,FALSE)</f>
        <v>200.09729999999999</v>
      </c>
      <c r="GH16" s="83">
        <f>VLOOKUP(GH$3,Conditions!$B:$AI,$C16,FALSE)</f>
        <v>200.09729999999999</v>
      </c>
      <c r="GI16" s="83">
        <f>VLOOKUP(GI$3,Conditions!$B:$AI,$C16,FALSE)</f>
        <v>200.09729999999999</v>
      </c>
      <c r="GJ16" s="83">
        <f>VLOOKUP(GJ$3,Conditions!$B:$AI,$C16,FALSE)</f>
        <v>200.09729999999999</v>
      </c>
      <c r="GK16" s="83">
        <f>VLOOKUP(GK$3,Conditions!$B:$AI,$C16,FALSE)</f>
        <v>200.09729999999999</v>
      </c>
      <c r="GL16" s="83">
        <f>VLOOKUP(GL$3,Conditions!$B:$AI,$C16,FALSE)</f>
        <v>200.09729999999999</v>
      </c>
      <c r="GM16" s="83">
        <f>VLOOKUP(GM$3,Conditions!$B:$AI,$C16,FALSE)</f>
        <v>200.09729999999999</v>
      </c>
      <c r="GN16" s="83">
        <f>VLOOKUP(GN$3,Conditions!$B:$AI,$C16,FALSE)</f>
        <v>200.09729999999999</v>
      </c>
      <c r="GO16" s="83">
        <f>VLOOKUP(GO$3,Conditions!$B:$AI,$C16,FALSE)</f>
        <v>200.09729999999999</v>
      </c>
      <c r="GP16" s="83">
        <f>VLOOKUP(GP$3,Conditions!$B:$AI,$C16,FALSE)</f>
        <v>200.09729999999999</v>
      </c>
      <c r="GQ16" s="83">
        <f>VLOOKUP(GQ$3,Conditions!$B:$AI,$C16,FALSE)</f>
        <v>200.09729999999999</v>
      </c>
      <c r="GR16" s="83">
        <f>VLOOKUP(GR$3,Conditions!$B:$AI,$C16,FALSE)</f>
        <v>200.09729999999999</v>
      </c>
      <c r="GS16" s="83">
        <f>VLOOKUP(GS$3,Conditions!$B:$AI,$C16,FALSE)</f>
        <v>200.09729999999999</v>
      </c>
      <c r="GT16" s="83">
        <f>VLOOKUP(GT$3,Conditions!$B:$AI,$C16,FALSE)</f>
        <v>200.09729999999999</v>
      </c>
      <c r="GU16" s="83">
        <f>VLOOKUP(GU$3,Conditions!$B:$AI,$C16,FALSE)</f>
        <v>200.09729999999999</v>
      </c>
      <c r="GV16" s="83">
        <f>VLOOKUP(GV$3,Conditions!$B:$AI,$C16,FALSE)</f>
        <v>200.09729999999999</v>
      </c>
      <c r="GW16" s="83">
        <f>VLOOKUP(GW$3,Conditions!$B:$AI,$C16,FALSE)</f>
        <v>200.09729999999999</v>
      </c>
      <c r="GX16" s="83">
        <f>VLOOKUP(GX$3,Conditions!$B:$AI,$C16,FALSE)</f>
        <v>200.09729999999999</v>
      </c>
      <c r="GY16" s="83">
        <f>VLOOKUP(GY$3,Conditions!$B:$AI,$C16,FALSE)</f>
        <v>200.09729999999999</v>
      </c>
      <c r="GZ16" s="83">
        <f>VLOOKUP(GZ$3,Conditions!$B:$AI,$C16,FALSE)</f>
        <v>200.09729999999999</v>
      </c>
      <c r="HA16" s="83">
        <f>VLOOKUP(HA$3,Conditions!$B:$AI,$C16,FALSE)</f>
        <v>200.09729999999999</v>
      </c>
      <c r="HB16" s="83">
        <f>VLOOKUP(HB$3,Conditions!$B:$AI,$C16,FALSE)</f>
        <v>200.09729999999999</v>
      </c>
      <c r="HC16" s="83">
        <f>VLOOKUP(HC$3,Conditions!$B:$AI,$C16,FALSE)</f>
        <v>200.09729999999999</v>
      </c>
      <c r="HD16" s="83">
        <f>VLOOKUP(HD$3,Conditions!$B:$AI,$C16,FALSE)</f>
        <v>200.09729999999999</v>
      </c>
      <c r="HE16" s="83">
        <f>VLOOKUP(HE$3,Conditions!$B:$AI,$C16,FALSE)</f>
        <v>200.09729999999999</v>
      </c>
      <c r="HF16" s="83">
        <f>VLOOKUP(HF$3,Conditions!$B:$AI,$C16,FALSE)</f>
        <v>200.09729999999999</v>
      </c>
      <c r="HG16" s="83">
        <f>VLOOKUP(HG$3,Conditions!$B:$AI,$C16,FALSE)</f>
        <v>200.09729999999999</v>
      </c>
      <c r="HH16" s="83">
        <f>VLOOKUP(HH$3,Conditions!$B:$AI,$C16,FALSE)</f>
        <v>200.09729999999999</v>
      </c>
      <c r="HI16" s="83">
        <f>VLOOKUP(HI$3,Conditions!$B:$AI,$C16,FALSE)</f>
        <v>200.09729999999999</v>
      </c>
      <c r="HJ16" s="83">
        <f>VLOOKUP(HJ$3,Conditions!$B:$AI,$C16,FALSE)</f>
        <v>200.09729999999999</v>
      </c>
      <c r="HK16" s="83">
        <f>VLOOKUP(HK$3,Conditions!$B:$AI,$C16,FALSE)</f>
        <v>200.09729999999999</v>
      </c>
      <c r="HL16" s="83">
        <f>VLOOKUP(HL$3,Conditions!$B:$AI,$C16,FALSE)</f>
        <v>200.09729999999999</v>
      </c>
      <c r="HM16" s="83">
        <f>VLOOKUP(HM$3,Conditions!$B:$AI,$C16,FALSE)</f>
        <v>200.09729999999999</v>
      </c>
      <c r="HN16" s="83">
        <f>VLOOKUP(HN$3,Conditions!$B:$AI,$C16,FALSE)</f>
        <v>200.09729999999999</v>
      </c>
      <c r="HO16" s="83">
        <f>VLOOKUP(HO$3,Conditions!$B:$AI,$C16,FALSE)</f>
        <v>200.09729999999999</v>
      </c>
      <c r="HP16" s="83">
        <f>VLOOKUP(HP$3,Conditions!$B:$AI,$C16,FALSE)</f>
        <v>200.09729999999999</v>
      </c>
      <c r="HQ16" s="83">
        <f>VLOOKUP(HQ$3,Conditions!$B:$AI,$C16,FALSE)</f>
        <v>200.09729999999999</v>
      </c>
      <c r="HR16" s="83">
        <f>VLOOKUP(HR$3,Conditions!$B:$AI,$C16,FALSE)</f>
        <v>200.09729999999999</v>
      </c>
      <c r="HS16" s="83">
        <f>VLOOKUP(HS$3,Conditions!$B:$AI,$C16,FALSE)</f>
        <v>200.09729999999999</v>
      </c>
      <c r="HT16" s="83">
        <f>VLOOKUP(HT$3,Conditions!$B:$AI,$C16,FALSE)</f>
        <v>200.09729999999999</v>
      </c>
      <c r="HU16" s="83">
        <f>VLOOKUP(HU$3,Conditions!$B:$AI,$C16,FALSE)</f>
        <v>200.09729999999999</v>
      </c>
      <c r="HV16" s="83">
        <f>VLOOKUP(HV$3,Conditions!$B:$AI,$C16,FALSE)</f>
        <v>200.09729999999999</v>
      </c>
      <c r="HW16" s="83">
        <f>VLOOKUP(HW$3,Conditions!$B:$AI,$C16,FALSE)</f>
        <v>200.09729999999999</v>
      </c>
      <c r="HX16" s="83">
        <f>VLOOKUP(HX$3,Conditions!$B:$AI,$C16,FALSE)</f>
        <v>200.09729999999999</v>
      </c>
      <c r="HY16" s="83">
        <f>VLOOKUP(HY$3,Conditions!$B:$AI,$C16,FALSE)</f>
        <v>200.09729999999999</v>
      </c>
      <c r="HZ16" s="83">
        <f>VLOOKUP(HZ$3,Conditions!$B:$AI,$C16,FALSE)</f>
        <v>200.09729999999999</v>
      </c>
      <c r="IA16" s="83">
        <f>VLOOKUP(IA$3,Conditions!$B:$AI,$C16,FALSE)</f>
        <v>200.09729999999999</v>
      </c>
      <c r="IB16" s="83">
        <f>VLOOKUP(IB$3,Conditions!$B:$AI,$C16,FALSE)</f>
        <v>200.09729999999999</v>
      </c>
      <c r="IC16" s="83">
        <f>VLOOKUP(IC$3,Conditions!$B:$AI,$C16,FALSE)</f>
        <v>200.09729999999999</v>
      </c>
      <c r="ID16" s="83">
        <f>VLOOKUP(ID$3,Conditions!$B:$AI,$C16,FALSE)</f>
        <v>200.09729999999999</v>
      </c>
      <c r="IE16" s="83">
        <f>VLOOKUP(IE$3,Conditions!$B:$AI,$C16,FALSE)</f>
        <v>200.09729999999999</v>
      </c>
      <c r="IF16" s="83">
        <f>VLOOKUP(IF$3,Conditions!$B:$AI,$C16,FALSE)</f>
        <v>200.09729999999999</v>
      </c>
      <c r="IG16" s="83">
        <f>VLOOKUP(IG$3,Conditions!$B:$AI,$C16,FALSE)</f>
        <v>200.09729999999999</v>
      </c>
      <c r="IH16" s="83">
        <f>VLOOKUP(IH$3,Conditions!$B:$AI,$C16,FALSE)</f>
        <v>200.09729999999999</v>
      </c>
      <c r="II16" s="83">
        <f>VLOOKUP(II$3,Conditions!$B:$AI,$C16,FALSE)</f>
        <v>200.09729999999999</v>
      </c>
      <c r="IJ16" s="83">
        <f>VLOOKUP(IJ$3,Conditions!$B:$AI,$C16,FALSE)</f>
        <v>200.09729999999999</v>
      </c>
      <c r="IK16" s="83">
        <f>VLOOKUP(IK$3,Conditions!$B:$AI,$C16,FALSE)</f>
        <v>200.09729999999999</v>
      </c>
      <c r="IL16" s="83">
        <f>VLOOKUP(IL$3,Conditions!$B:$AI,$C16,FALSE)</f>
        <v>200.09729999999999</v>
      </c>
      <c r="IM16" s="83">
        <f>VLOOKUP(IM$3,Conditions!$B:$AI,$C16,FALSE)</f>
        <v>200.09729999999999</v>
      </c>
      <c r="IN16" s="83">
        <f>VLOOKUP(IN$3,Conditions!$B:$AI,$C16,FALSE)</f>
        <v>200.09729999999999</v>
      </c>
      <c r="IO16" s="83">
        <f>VLOOKUP(IO$3,Conditions!$B:$AI,$C16,FALSE)</f>
        <v>200.09729999999999</v>
      </c>
      <c r="IP16" s="83">
        <f>VLOOKUP(IP$3,Conditions!$B:$AI,$C16,FALSE)</f>
        <v>200.09729999999999</v>
      </c>
      <c r="IQ16" s="83">
        <f>VLOOKUP(IQ$3,Conditions!$B:$AI,$C16,FALSE)</f>
        <v>200.09729999999999</v>
      </c>
      <c r="IR16" s="83">
        <f>VLOOKUP(IR$3,Conditions!$B:$AI,$C16,FALSE)</f>
        <v>200.09729999999999</v>
      </c>
      <c r="IS16" s="83">
        <f>VLOOKUP(IS$3,Conditions!$B:$AI,$C16,FALSE)</f>
        <v>200.09729999999999</v>
      </c>
      <c r="IT16" s="83">
        <f>VLOOKUP(IT$3,Conditions!$B:$AI,$C16,FALSE)</f>
        <v>200.09729999999999</v>
      </c>
      <c r="IU16" s="83">
        <f>VLOOKUP(IU$3,Conditions!$B:$AI,$C16,FALSE)</f>
        <v>200.09729999999999</v>
      </c>
      <c r="IV16" s="83">
        <f>VLOOKUP(IV$3,Conditions!$B:$AI,$C16,FALSE)</f>
        <v>200.09729999999999</v>
      </c>
      <c r="IW16" s="83">
        <f>VLOOKUP(IW$3,Conditions!$B:$AI,$C16,FALSE)</f>
        <v>200.09729999999999</v>
      </c>
      <c r="IX16" s="83">
        <f>VLOOKUP(IX$3,Conditions!$B:$AI,$C16,FALSE)</f>
        <v>200.09729999999999</v>
      </c>
      <c r="IY16" s="83"/>
      <c r="IZ16" s="83"/>
      <c r="JA16" s="83"/>
      <c r="JB16" s="83"/>
      <c r="JC16" s="83"/>
      <c r="JE16" s="56" t="str">
        <f t="shared" si="48"/>
        <v>Solution Mass</v>
      </c>
      <c r="JF16" s="83">
        <f>VLOOKUP(JF$6,Conditions!$B:$AI,$C16,FALSE)</f>
        <v>133.84139999999999</v>
      </c>
      <c r="JG16" s="83">
        <f>VLOOKUP(JG$6,Conditions!$B:$AI,$C16,FALSE)</f>
        <v>133.84139999999999</v>
      </c>
      <c r="JH16" s="83">
        <f>VLOOKUP(JH$6,Conditions!$B:$AI,$C16,FALSE)</f>
        <v>133.84139999999999</v>
      </c>
      <c r="JI16" s="83">
        <f>VLOOKUP(JI$6,Conditions!$B:$AI,$C16,FALSE)</f>
        <v>133.84139999999999</v>
      </c>
      <c r="JJ16" s="83">
        <f>VLOOKUP(JJ$6,Conditions!$B:$AI,$C16,FALSE)</f>
        <v>133.84139999999999</v>
      </c>
      <c r="JK16" s="83">
        <f>VLOOKUP(JK$6,Conditions!$B:$AI,$C16,FALSE)</f>
        <v>133.84139999999999</v>
      </c>
      <c r="JL16" s="83">
        <f>VLOOKUP(JL$6,Conditions!$B:$AI,$C16,FALSE)</f>
        <v>133.84139999999999</v>
      </c>
      <c r="JM16" s="83">
        <f>VLOOKUP(JM$6,Conditions!$B:$AI,$C16,FALSE)</f>
        <v>133.84139999999999</v>
      </c>
      <c r="JN16" s="83">
        <f>VLOOKUP(JN$6,Conditions!$B:$AI,$C16,FALSE)</f>
        <v>178.21449999999999</v>
      </c>
      <c r="JO16" s="83">
        <f>VLOOKUP(JO$6,Conditions!$B:$AI,$C16,FALSE)</f>
        <v>178.21449999999999</v>
      </c>
      <c r="JP16" s="83">
        <f>VLOOKUP(JP$6,Conditions!$B:$AI,$C16,FALSE)</f>
        <v>178.21449999999999</v>
      </c>
      <c r="JQ16" s="83">
        <f>VLOOKUP(JQ$6,Conditions!$B:$AI,$C16,FALSE)</f>
        <v>178.21449999999999</v>
      </c>
      <c r="JR16" s="83">
        <f>VLOOKUP(JR$6,Conditions!$B:$AI,$C16,FALSE)</f>
        <v>178.21449999999999</v>
      </c>
      <c r="JS16" s="83">
        <f>VLOOKUP(JS$6,Conditions!$B:$AI,$C16,FALSE)</f>
        <v>178.21449999999999</v>
      </c>
      <c r="JT16" s="83">
        <f>VLOOKUP(JT$6,Conditions!$B:$AI,$C16,FALSE)</f>
        <v>178.21449999999999</v>
      </c>
      <c r="JU16" s="83">
        <f>VLOOKUP(JU$6,Conditions!$B:$AI,$C16,FALSE)</f>
        <v>178.21449999999999</v>
      </c>
      <c r="JV16" s="83">
        <f>VLOOKUP(JV$6,Conditions!$B:$AI,$C16,FALSE)</f>
        <v>178</v>
      </c>
      <c r="JW16" s="83">
        <f>VLOOKUP(JW$6,Conditions!$B:$AI,$C16,FALSE)</f>
        <v>178</v>
      </c>
      <c r="JX16" s="83">
        <f>VLOOKUP(JX$6,Conditions!$B:$AI,$C16,FALSE)</f>
        <v>178</v>
      </c>
      <c r="JY16" s="83">
        <f>VLOOKUP(JY$6,Conditions!$B:$AI,$C16,FALSE)</f>
        <v>178</v>
      </c>
      <c r="JZ16" s="83">
        <f>VLOOKUP(JZ$6,Conditions!$B:$AI,$C16,FALSE)</f>
        <v>178</v>
      </c>
      <c r="KA16" s="83">
        <f>VLOOKUP(KA$6,Conditions!$B:$AI,$C16,FALSE)</f>
        <v>178</v>
      </c>
      <c r="KB16" s="83">
        <f>VLOOKUP(KB$6,Conditions!$B:$AI,$C16,FALSE)</f>
        <v>178</v>
      </c>
      <c r="KC16" s="83">
        <f>VLOOKUP(KC$6,Conditions!$B:$AI,$C16,FALSE)</f>
        <v>178</v>
      </c>
      <c r="KD16" s="83">
        <f>VLOOKUP(KD$6,Conditions!$B:$AI,$C16,FALSE)</f>
        <v>178</v>
      </c>
      <c r="KE16" s="83">
        <f>VLOOKUP(KE$6,Conditions!$B:$AI,$C16,FALSE)</f>
        <v>178</v>
      </c>
      <c r="KF16" s="83">
        <f>VLOOKUP(KF$6,Conditions!$B:$AI,$C16,FALSE)</f>
        <v>178</v>
      </c>
      <c r="KG16" s="83">
        <f>VLOOKUP(KG$6,Conditions!$B:$AI,$C16,FALSE)</f>
        <v>178</v>
      </c>
      <c r="KH16" s="83">
        <f>VLOOKUP(KH$6,Conditions!$B:$AI,$C16,FALSE)</f>
        <v>178</v>
      </c>
      <c r="KI16" s="83">
        <f>VLOOKUP(KI$6,Conditions!$B:$AI,$C16,FALSE)</f>
        <v>178</v>
      </c>
      <c r="KJ16" s="83">
        <f>VLOOKUP(KJ$6,Conditions!$B:$AI,$C16,FALSE)</f>
        <v>178</v>
      </c>
      <c r="KK16" s="83">
        <f>VLOOKUP(KK$6,Conditions!$B:$AI,$C16,FALSE)</f>
        <v>178</v>
      </c>
      <c r="KL16" s="83">
        <f>VLOOKUP(KL$6,Conditions!$B:$AI,$C16,FALSE)</f>
        <v>178</v>
      </c>
      <c r="KM16" s="83">
        <f>VLOOKUP(KM$6,Conditions!$B:$AI,$C16,FALSE)</f>
        <v>200.09729999999999</v>
      </c>
      <c r="KN16" s="83">
        <f>VLOOKUP(KN$6,Conditions!$B:$AI,$C16,FALSE)</f>
        <v>200.09729999999999</v>
      </c>
      <c r="KO16" s="83">
        <f>VLOOKUP(KO$6,Conditions!$B:$AI,$C16,FALSE)</f>
        <v>200.09729999999999</v>
      </c>
      <c r="KP16" s="83">
        <f>VLOOKUP(KP$6,Conditions!$B:$AI,$C16,FALSE)</f>
        <v>200.09729999999999</v>
      </c>
      <c r="KQ16" s="83">
        <f>VLOOKUP(KQ$6,Conditions!$B:$AI,$C16,FALSE)</f>
        <v>200.09729999999999</v>
      </c>
      <c r="KR16" s="83">
        <f>VLOOKUP(KR$6,Conditions!$B:$AI,$C16,FALSE)</f>
        <v>200.09729999999999</v>
      </c>
      <c r="KS16" s="83">
        <f>VLOOKUP(KS$6,Conditions!$B:$AI,$C16,FALSE)</f>
        <v>200.09729999999999</v>
      </c>
      <c r="KT16" s="83">
        <f>VLOOKUP(KT$6,Conditions!$B:$AI,$C16,FALSE)</f>
        <v>200.09729999999999</v>
      </c>
      <c r="KU16" s="83">
        <f>VLOOKUP(KU$6,Conditions!$B:$AI,$C16,FALSE)</f>
        <v>200.09729999999999</v>
      </c>
      <c r="KV16" s="83">
        <f>VLOOKUP(KV$6,Conditions!$B:$AI,$C16,FALSE)</f>
        <v>200.09729999999999</v>
      </c>
      <c r="KW16" s="83">
        <f>VLOOKUP(KW$6,Conditions!$B:$AI,$C16,FALSE)</f>
        <v>200.09729999999999</v>
      </c>
      <c r="KX16" s="83">
        <f>VLOOKUP(KX$6,Conditions!$B:$AI,$C16,FALSE)</f>
        <v>200.09729999999999</v>
      </c>
      <c r="KY16" s="83">
        <f>VLOOKUP(KY$6,Conditions!$B:$AI,$C16,FALSE)</f>
        <v>200.09729999999999</v>
      </c>
      <c r="KZ16" s="83">
        <f>VLOOKUP(KZ$6,Conditions!$B:$AI,$C16,FALSE)</f>
        <v>200.09729999999999</v>
      </c>
      <c r="LA16" s="83">
        <f>VLOOKUP(LA$6,Conditions!$B:$AI,$C16,FALSE)</f>
        <v>200.09729999999999</v>
      </c>
      <c r="LB16" s="83">
        <f>VLOOKUP(LB$6,Conditions!$B:$AI,$C16,FALSE)</f>
        <v>200.09729999999999</v>
      </c>
      <c r="LC16" s="83">
        <f>VLOOKUP(LC$6,Conditions!$B:$AI,$C16,FALSE)</f>
        <v>200.09729999999999</v>
      </c>
      <c r="LD16" s="83"/>
      <c r="LE16" s="83"/>
      <c r="LF16" s="83"/>
      <c r="LG16" s="83"/>
    </row>
    <row r="17" spans="2:319" s="56" customFormat="1" ht="15.75" x14ac:dyDescent="0.25">
      <c r="B17" s="117" t="s">
        <v>89</v>
      </c>
      <c r="C17" s="61">
        <v>12</v>
      </c>
      <c r="D17" s="83">
        <f>VLOOKUP(D$3,Conditions!$B:$AI,$C17,FALSE)</f>
        <v>1</v>
      </c>
      <c r="E17" s="83">
        <f>VLOOKUP(E$3,Conditions!$B:$AI,$C17,FALSE)</f>
        <v>1</v>
      </c>
      <c r="F17" s="83">
        <f>VLOOKUP(F$3,Conditions!$B:$AI,$C17,FALSE)</f>
        <v>1</v>
      </c>
      <c r="G17" s="83">
        <f>VLOOKUP(G$3,Conditions!$B:$AI,$C17,FALSE)</f>
        <v>1</v>
      </c>
      <c r="H17" s="83">
        <f>VLOOKUP(H$3,Conditions!$B:$AI,$C17,FALSE)</f>
        <v>1</v>
      </c>
      <c r="I17" s="83">
        <f>VLOOKUP(I$3,Conditions!$B:$AI,$C17,FALSE)</f>
        <v>1</v>
      </c>
      <c r="J17" s="83">
        <f>VLOOKUP(J$3,Conditions!$B:$AI,$C17,FALSE)</f>
        <v>1</v>
      </c>
      <c r="K17" s="83">
        <f>VLOOKUP(K$3,Conditions!$B:$AI,$C17,FALSE)</f>
        <v>1</v>
      </c>
      <c r="L17" s="83">
        <f>VLOOKUP(L$3,Conditions!$B:$AI,$C17,FALSE)</f>
        <v>1</v>
      </c>
      <c r="M17" s="83">
        <f>VLOOKUP(M$3,Conditions!$B:$AI,$C17,FALSE)</f>
        <v>1</v>
      </c>
      <c r="N17" s="83">
        <f>VLOOKUP(N$3,Conditions!$B:$AI,$C17,FALSE)</f>
        <v>1</v>
      </c>
      <c r="O17" s="83">
        <f>VLOOKUP(O$3,Conditions!$B:$AI,$C17,FALSE)</f>
        <v>1</v>
      </c>
      <c r="P17" s="83">
        <f>VLOOKUP(P$3,Conditions!$B:$AI,$C17,FALSE)</f>
        <v>1</v>
      </c>
      <c r="Q17" s="83">
        <f>VLOOKUP(Q$3,Conditions!$B:$AI,$C17,FALSE)</f>
        <v>1</v>
      </c>
      <c r="R17" s="83">
        <f>VLOOKUP(R$3,Conditions!$B:$AI,$C17,FALSE)</f>
        <v>1</v>
      </c>
      <c r="S17" s="83">
        <f>VLOOKUP(S$3,Conditions!$B:$AI,$C17,FALSE)</f>
        <v>1</v>
      </c>
      <c r="T17" s="83">
        <f>VLOOKUP(T$3,Conditions!$B:$AI,$C17,FALSE)</f>
        <v>1</v>
      </c>
      <c r="U17" s="83">
        <f>VLOOKUP(U$3,Conditions!$B:$AI,$C17,FALSE)</f>
        <v>1</v>
      </c>
      <c r="V17" s="83">
        <f>VLOOKUP(V$3,Conditions!$B:$AI,$C17,FALSE)</f>
        <v>1</v>
      </c>
      <c r="W17" s="83">
        <f>VLOOKUP(W$3,Conditions!$B:$AI,$C17,FALSE)</f>
        <v>1</v>
      </c>
      <c r="X17" s="83">
        <f>VLOOKUP(X$3,Conditions!$B:$AI,$C17,FALSE)</f>
        <v>1</v>
      </c>
      <c r="Y17" s="83">
        <f>VLOOKUP(Y$3,Conditions!$B:$AI,$C17,FALSE)</f>
        <v>1</v>
      </c>
      <c r="Z17" s="83">
        <f>VLOOKUP(Z$3,Conditions!$B:$AI,$C17,FALSE)</f>
        <v>1</v>
      </c>
      <c r="AA17" s="83">
        <f>VLOOKUP(AA$3,Conditions!$B:$AI,$C17,FALSE)</f>
        <v>1</v>
      </c>
      <c r="AB17" s="83">
        <f>VLOOKUP(AB$3,Conditions!$B:$AI,$C17,FALSE)</f>
        <v>1</v>
      </c>
      <c r="AC17" s="83">
        <f>VLOOKUP(AC$3,Conditions!$B:$AI,$C17,FALSE)</f>
        <v>1</v>
      </c>
      <c r="AD17" s="83">
        <f>VLOOKUP(AD$3,Conditions!$B:$AI,$C17,FALSE)</f>
        <v>1</v>
      </c>
      <c r="AE17" s="83">
        <f>VLOOKUP(AE$3,Conditions!$B:$AI,$C17,FALSE)</f>
        <v>1</v>
      </c>
      <c r="AF17" s="83">
        <f>VLOOKUP(AF$3,Conditions!$B:$AI,$C17,FALSE)</f>
        <v>1</v>
      </c>
      <c r="AG17" s="83">
        <f>VLOOKUP(AG$3,Conditions!$B:$AI,$C17,FALSE)</f>
        <v>1</v>
      </c>
      <c r="AH17" s="83">
        <f>VLOOKUP(AH$3,Conditions!$B:$AI,$C17,FALSE)</f>
        <v>1</v>
      </c>
      <c r="AI17" s="83">
        <f>VLOOKUP(AI$3,Conditions!$B:$AI,$C17,FALSE)</f>
        <v>1</v>
      </c>
      <c r="AJ17" s="83">
        <f>VLOOKUP(AJ$3,Conditions!$B:$AI,$C17,FALSE)</f>
        <v>1</v>
      </c>
      <c r="AK17" s="83">
        <f>VLOOKUP(AK$3,Conditions!$B:$AI,$C17,FALSE)</f>
        <v>1</v>
      </c>
      <c r="AL17" s="83">
        <f>VLOOKUP(AL$3,Conditions!$B:$AI,$C17,FALSE)</f>
        <v>1</v>
      </c>
      <c r="AM17" s="83">
        <f>VLOOKUP(AM$3,Conditions!$B:$AI,$C17,FALSE)</f>
        <v>1</v>
      </c>
      <c r="AN17" s="83">
        <f>VLOOKUP(AN$3,Conditions!$B:$AI,$C17,FALSE)</f>
        <v>1</v>
      </c>
      <c r="AO17" s="83">
        <f>VLOOKUP(AO$3,Conditions!$B:$AI,$C17,FALSE)</f>
        <v>1</v>
      </c>
      <c r="AP17" s="83">
        <f>VLOOKUP(AP$3,Conditions!$B:$AI,$C17,FALSE)</f>
        <v>1</v>
      </c>
      <c r="AQ17" s="83">
        <f>VLOOKUP(AQ$3,Conditions!$B:$AI,$C17,FALSE)</f>
        <v>1</v>
      </c>
      <c r="AR17" s="83">
        <f>VLOOKUP(AR$3,Conditions!$B:$AI,$C17,FALSE)</f>
        <v>1</v>
      </c>
      <c r="AS17" s="83">
        <f>VLOOKUP(AS$3,Conditions!$B:$AI,$C17,FALSE)</f>
        <v>1</v>
      </c>
      <c r="AT17" s="83">
        <f>VLOOKUP(AT$3,Conditions!$B:$AI,$C17,FALSE)</f>
        <v>1</v>
      </c>
      <c r="AU17" s="83">
        <f>VLOOKUP(AU$3,Conditions!$B:$AI,$C17,FALSE)</f>
        <v>1</v>
      </c>
      <c r="AV17" s="83">
        <f>VLOOKUP(AV$3,Conditions!$B:$AI,$C17,FALSE)</f>
        <v>1</v>
      </c>
      <c r="AW17" s="83">
        <f>VLOOKUP(AW$3,Conditions!$B:$AI,$C17,FALSE)</f>
        <v>1</v>
      </c>
      <c r="AX17" s="83">
        <f>VLOOKUP(AX$3,Conditions!$B:$AI,$C17,FALSE)</f>
        <v>1</v>
      </c>
      <c r="AY17" s="83">
        <f>VLOOKUP(AY$3,Conditions!$B:$AI,$C17,FALSE)</f>
        <v>1</v>
      </c>
      <c r="AZ17" s="83">
        <f>VLOOKUP(AZ$3,Conditions!$B:$AI,$C17,FALSE)</f>
        <v>1</v>
      </c>
      <c r="BA17" s="83">
        <f>VLOOKUP(BA$3,Conditions!$B:$AI,$C17,FALSE)</f>
        <v>1</v>
      </c>
      <c r="BB17" s="83">
        <f>VLOOKUP(BB$3,Conditions!$B:$AI,$C17,FALSE)</f>
        <v>1</v>
      </c>
      <c r="BC17" s="83">
        <f>VLOOKUP(BC$3,Conditions!$B:$AI,$C17,FALSE)</f>
        <v>1</v>
      </c>
      <c r="BD17" s="83">
        <f>VLOOKUP(BD$3,Conditions!$B:$AI,$C17,FALSE)</f>
        <v>1</v>
      </c>
      <c r="BE17" s="83">
        <f>VLOOKUP(BE$3,Conditions!$B:$AI,$C17,FALSE)</f>
        <v>1</v>
      </c>
      <c r="BF17" s="83">
        <f>VLOOKUP(BF$3,Conditions!$B:$AI,$C17,FALSE)</f>
        <v>1</v>
      </c>
      <c r="BG17" s="83">
        <f>VLOOKUP(BG$3,Conditions!$B:$AI,$C17,FALSE)</f>
        <v>1</v>
      </c>
      <c r="BH17" s="83">
        <f>VLOOKUP(BH$3,Conditions!$B:$AI,$C17,FALSE)</f>
        <v>1</v>
      </c>
      <c r="BI17" s="83">
        <f>VLOOKUP(BI$3,Conditions!$B:$AI,$C17,FALSE)</f>
        <v>1</v>
      </c>
      <c r="BJ17" s="83">
        <f>VLOOKUP(BJ$3,Conditions!$B:$AI,$C17,FALSE)</f>
        <v>1</v>
      </c>
      <c r="BK17" s="83">
        <f>VLOOKUP(BK$3,Conditions!$B:$AI,$C17,FALSE)</f>
        <v>1</v>
      </c>
      <c r="BL17" s="83">
        <f>VLOOKUP(BL$3,Conditions!$B:$AI,$C17,FALSE)</f>
        <v>1</v>
      </c>
      <c r="BM17" s="83">
        <f>VLOOKUP(BM$3,Conditions!$B:$AI,$C17,FALSE)</f>
        <v>1</v>
      </c>
      <c r="BN17" s="83">
        <f>VLOOKUP(BN$3,Conditions!$B:$AI,$C17,FALSE)</f>
        <v>1</v>
      </c>
      <c r="BO17" s="83">
        <f>VLOOKUP(BO$3,Conditions!$B:$AI,$C17,FALSE)</f>
        <v>1</v>
      </c>
      <c r="BP17" s="83">
        <f>VLOOKUP(BP$3,Conditions!$B:$AI,$C17,FALSE)</f>
        <v>1</v>
      </c>
      <c r="BQ17" s="83">
        <f>VLOOKUP(BQ$3,Conditions!$B:$AI,$C17,FALSE)</f>
        <v>1</v>
      </c>
      <c r="BR17" s="83">
        <f>VLOOKUP(BR$3,Conditions!$B:$AI,$C17,FALSE)</f>
        <v>1</v>
      </c>
      <c r="BS17" s="83">
        <f>VLOOKUP(BS$3,Conditions!$B:$AI,$C17,FALSE)</f>
        <v>1</v>
      </c>
      <c r="BT17" s="83">
        <f>VLOOKUP(BT$3,Conditions!$B:$AI,$C17,FALSE)</f>
        <v>1</v>
      </c>
      <c r="BU17" s="83">
        <f>VLOOKUP(BU$3,Conditions!$B:$AI,$C17,FALSE)</f>
        <v>1</v>
      </c>
      <c r="BV17" s="83">
        <f>VLOOKUP(BV$3,Conditions!$B:$AI,$C17,FALSE)</f>
        <v>1</v>
      </c>
      <c r="BW17" s="83">
        <f>VLOOKUP(BW$3,Conditions!$B:$AI,$C17,FALSE)</f>
        <v>1</v>
      </c>
      <c r="BX17" s="83">
        <f>VLOOKUP(BX$3,Conditions!$B:$AI,$C17,FALSE)</f>
        <v>1</v>
      </c>
      <c r="BY17" s="83">
        <f>VLOOKUP(BY$3,Conditions!$B:$AI,$C17,FALSE)</f>
        <v>1</v>
      </c>
      <c r="BZ17" s="83">
        <f>VLOOKUP(BZ$3,Conditions!$B:$AI,$C17,FALSE)</f>
        <v>1</v>
      </c>
      <c r="CA17" s="83">
        <f>VLOOKUP(CA$3,Conditions!$B:$AI,$C17,FALSE)</f>
        <v>1</v>
      </c>
      <c r="CB17" s="83">
        <f>VLOOKUP(CB$3,Conditions!$B:$AI,$C17,FALSE)</f>
        <v>1</v>
      </c>
      <c r="CC17" s="83">
        <f>VLOOKUP(CC$3,Conditions!$B:$AI,$C17,FALSE)</f>
        <v>1</v>
      </c>
      <c r="CD17" s="83">
        <f>VLOOKUP(CD$3,Conditions!$B:$AI,$C17,FALSE)</f>
        <v>1</v>
      </c>
      <c r="CE17" s="83">
        <f>VLOOKUP(CE$3,Conditions!$B:$AI,$C17,FALSE)</f>
        <v>1</v>
      </c>
      <c r="CF17" s="83">
        <f>VLOOKUP(CF$3,Conditions!$B:$AI,$C17,FALSE)</f>
        <v>1</v>
      </c>
      <c r="CG17" s="83">
        <f>VLOOKUP(CG$3,Conditions!$B:$AI,$C17,FALSE)</f>
        <v>1</v>
      </c>
      <c r="CH17" s="83">
        <f>VLOOKUP(CH$3,Conditions!$B:$AI,$C17,FALSE)</f>
        <v>1</v>
      </c>
      <c r="CI17" s="83">
        <f>VLOOKUP(CI$3,Conditions!$B:$AI,$C17,FALSE)</f>
        <v>1</v>
      </c>
      <c r="CJ17" s="83">
        <f>VLOOKUP(CJ$3,Conditions!$B:$AI,$C17,FALSE)</f>
        <v>1</v>
      </c>
      <c r="CK17" s="83">
        <f>VLOOKUP(CK$3,Conditions!$B:$AI,$C17,FALSE)</f>
        <v>1</v>
      </c>
      <c r="CL17" s="83">
        <f>VLOOKUP(CL$3,Conditions!$B:$AI,$C17,FALSE)</f>
        <v>1</v>
      </c>
      <c r="CM17" s="83">
        <f>VLOOKUP(CM$3,Conditions!$B:$AI,$C17,FALSE)</f>
        <v>1</v>
      </c>
      <c r="CN17" s="83">
        <f>VLOOKUP(CN$3,Conditions!$B:$AI,$C17,FALSE)</f>
        <v>1</v>
      </c>
      <c r="CO17" s="83">
        <f>VLOOKUP(CO$3,Conditions!$B:$AI,$C17,FALSE)</f>
        <v>1</v>
      </c>
      <c r="CP17" s="83">
        <f>VLOOKUP(CP$3,Conditions!$B:$AI,$C17,FALSE)</f>
        <v>1</v>
      </c>
      <c r="CQ17" s="83">
        <f>VLOOKUP(CQ$3,Conditions!$B:$AI,$C17,FALSE)</f>
        <v>1</v>
      </c>
      <c r="CR17" s="83">
        <f>VLOOKUP(CR$3,Conditions!$B:$AI,$C17,FALSE)</f>
        <v>1</v>
      </c>
      <c r="CS17" s="83">
        <f>VLOOKUP(CS$3,Conditions!$B:$AI,$C17,FALSE)</f>
        <v>1</v>
      </c>
      <c r="CT17" s="83">
        <f>VLOOKUP(CT$3,Conditions!$B:$AI,$C17,FALSE)</f>
        <v>1</v>
      </c>
      <c r="CU17" s="83">
        <f>VLOOKUP(CU$3,Conditions!$B:$AI,$C17,FALSE)</f>
        <v>1</v>
      </c>
      <c r="CV17" s="83">
        <f>VLOOKUP(CV$3,Conditions!$B:$AI,$C17,FALSE)</f>
        <v>1</v>
      </c>
      <c r="CW17" s="83">
        <f>VLOOKUP(CW$3,Conditions!$B:$AI,$C17,FALSE)</f>
        <v>1</v>
      </c>
      <c r="CX17" s="83">
        <f>VLOOKUP(CX$3,Conditions!$B:$AI,$C17,FALSE)</f>
        <v>1</v>
      </c>
      <c r="CY17" s="83">
        <f>VLOOKUP(CY$3,Conditions!$B:$AI,$C17,FALSE)</f>
        <v>1</v>
      </c>
      <c r="CZ17" s="83">
        <f>VLOOKUP(CZ$3,Conditions!$B:$AI,$C17,FALSE)</f>
        <v>1</v>
      </c>
      <c r="DA17" s="83">
        <f>VLOOKUP(DA$3,Conditions!$B:$AI,$C17,FALSE)</f>
        <v>1</v>
      </c>
      <c r="DB17" s="83">
        <f>VLOOKUP(DB$3,Conditions!$B:$AI,$C17,FALSE)</f>
        <v>1</v>
      </c>
      <c r="DC17" s="83">
        <f>VLOOKUP(DC$3,Conditions!$B:$AI,$C17,FALSE)</f>
        <v>1</v>
      </c>
      <c r="DD17" s="83">
        <f>VLOOKUP(DD$3,Conditions!$B:$AI,$C17,FALSE)</f>
        <v>1</v>
      </c>
      <c r="DE17" s="83">
        <f>VLOOKUP(DE$3,Conditions!$B:$AI,$C17,FALSE)</f>
        <v>1</v>
      </c>
      <c r="DF17" s="83">
        <f>VLOOKUP(DF$3,Conditions!$B:$AI,$C17,FALSE)</f>
        <v>1</v>
      </c>
      <c r="DG17" s="83">
        <f>VLOOKUP(DG$3,Conditions!$B:$AI,$C17,FALSE)</f>
        <v>1</v>
      </c>
      <c r="DH17" s="83">
        <f>VLOOKUP(DH$3,Conditions!$B:$AI,$C17,FALSE)</f>
        <v>1</v>
      </c>
      <c r="DI17" s="83">
        <f>VLOOKUP(DI$3,Conditions!$B:$AI,$C17,FALSE)</f>
        <v>1</v>
      </c>
      <c r="DJ17" s="83">
        <f>VLOOKUP(DJ$3,Conditions!$B:$AI,$C17,FALSE)</f>
        <v>1</v>
      </c>
      <c r="DK17" s="83">
        <f>VLOOKUP(DK$3,Conditions!$B:$AI,$C17,FALSE)</f>
        <v>1</v>
      </c>
      <c r="DL17" s="83">
        <f>VLOOKUP(DL$3,Conditions!$B:$AI,$C17,FALSE)</f>
        <v>1</v>
      </c>
      <c r="DM17" s="83">
        <f>VLOOKUP(DM$3,Conditions!$B:$AI,$C17,FALSE)</f>
        <v>1</v>
      </c>
      <c r="DN17" s="83">
        <f>VLOOKUP(DN$3,Conditions!$B:$AI,$C17,FALSE)</f>
        <v>1</v>
      </c>
      <c r="DO17" s="83">
        <f>VLOOKUP(DO$3,Conditions!$B:$AI,$C17,FALSE)</f>
        <v>1</v>
      </c>
      <c r="DP17" s="83">
        <f>VLOOKUP(DP$3,Conditions!$B:$AI,$C17,FALSE)</f>
        <v>1</v>
      </c>
      <c r="DQ17" s="83">
        <f>VLOOKUP(DQ$3,Conditions!$B:$AI,$C17,FALSE)</f>
        <v>1</v>
      </c>
      <c r="DR17" s="83">
        <f>VLOOKUP(DR$3,Conditions!$B:$AI,$C17,FALSE)</f>
        <v>1</v>
      </c>
      <c r="DS17" s="83">
        <f>VLOOKUP(DS$3,Conditions!$B:$AI,$C17,FALSE)</f>
        <v>1</v>
      </c>
      <c r="DT17" s="83">
        <f>VLOOKUP(DT$3,Conditions!$B:$AI,$C17,FALSE)</f>
        <v>1</v>
      </c>
      <c r="DU17" s="83">
        <f>VLOOKUP(DU$3,Conditions!$B:$AI,$C17,FALSE)</f>
        <v>1</v>
      </c>
      <c r="DV17" s="83">
        <f>VLOOKUP(DV$3,Conditions!$B:$AI,$C17,FALSE)</f>
        <v>1</v>
      </c>
      <c r="DW17" s="83">
        <f>VLOOKUP(DW$3,Conditions!$B:$AI,$C17,FALSE)</f>
        <v>1</v>
      </c>
      <c r="DX17" s="83">
        <f>VLOOKUP(DX$3,Conditions!$B:$AI,$C17,FALSE)</f>
        <v>1</v>
      </c>
      <c r="DY17" s="83">
        <f>VLOOKUP(DY$3,Conditions!$B:$AI,$C17,FALSE)</f>
        <v>1</v>
      </c>
      <c r="DZ17" s="83">
        <f>VLOOKUP(DZ$3,Conditions!$B:$AI,$C17,FALSE)</f>
        <v>1</v>
      </c>
      <c r="EA17" s="83">
        <f>VLOOKUP(EA$3,Conditions!$B:$AI,$C17,FALSE)</f>
        <v>1</v>
      </c>
      <c r="EB17" s="83">
        <f>VLOOKUP(EB$3,Conditions!$B:$AI,$C17,FALSE)</f>
        <v>1</v>
      </c>
      <c r="EC17" s="83">
        <f>VLOOKUP(EC$3,Conditions!$B:$AI,$C17,FALSE)</f>
        <v>1</v>
      </c>
      <c r="ED17" s="83">
        <f>VLOOKUP(ED$3,Conditions!$B:$AI,$C17,FALSE)</f>
        <v>1</v>
      </c>
      <c r="EE17" s="83">
        <f>VLOOKUP(EE$3,Conditions!$B:$AI,$C17,FALSE)</f>
        <v>1</v>
      </c>
      <c r="EF17" s="83">
        <f>VLOOKUP(EF$3,Conditions!$B:$AI,$C17,FALSE)</f>
        <v>1</v>
      </c>
      <c r="EG17" s="83">
        <f>VLOOKUP(EG$3,Conditions!$B:$AI,$C17,FALSE)</f>
        <v>1</v>
      </c>
      <c r="EH17" s="83">
        <f>VLOOKUP(EH$3,Conditions!$B:$AI,$C17,FALSE)</f>
        <v>1</v>
      </c>
      <c r="EI17" s="83">
        <f>VLOOKUP(EI$3,Conditions!$B:$AI,$C17,FALSE)</f>
        <v>1</v>
      </c>
      <c r="EJ17" s="83">
        <f>VLOOKUP(EJ$3,Conditions!$B:$AI,$C17,FALSE)</f>
        <v>1</v>
      </c>
      <c r="EK17" s="83">
        <f>VLOOKUP(EK$3,Conditions!$B:$AI,$C17,FALSE)</f>
        <v>1</v>
      </c>
      <c r="EL17" s="83">
        <f>VLOOKUP(EL$3,Conditions!$B:$AI,$C17,FALSE)</f>
        <v>1</v>
      </c>
      <c r="EM17" s="83">
        <f>VLOOKUP(EM$3,Conditions!$B:$AI,$C17,FALSE)</f>
        <v>1</v>
      </c>
      <c r="EN17" s="83">
        <f>VLOOKUP(EN$3,Conditions!$B:$AI,$C17,FALSE)</f>
        <v>1</v>
      </c>
      <c r="EO17" s="83">
        <f>VLOOKUP(EO$3,Conditions!$B:$AI,$C17,FALSE)</f>
        <v>1</v>
      </c>
      <c r="EP17" s="83">
        <f>VLOOKUP(EP$3,Conditions!$B:$AI,$C17,FALSE)</f>
        <v>1</v>
      </c>
      <c r="EQ17" s="83">
        <f>VLOOKUP(EQ$3,Conditions!$B:$AI,$C17,FALSE)</f>
        <v>1</v>
      </c>
      <c r="ER17" s="83">
        <f>VLOOKUP(ER$3,Conditions!$B:$AI,$C17,FALSE)</f>
        <v>1</v>
      </c>
      <c r="ES17" s="83">
        <f>VLOOKUP(ES$3,Conditions!$B:$AI,$C17,FALSE)</f>
        <v>1</v>
      </c>
      <c r="ET17" s="83">
        <f>VLOOKUP(ET$3,Conditions!$B:$AI,$C17,FALSE)</f>
        <v>1</v>
      </c>
      <c r="EU17" s="83">
        <f>VLOOKUP(EU$3,Conditions!$B:$AI,$C17,FALSE)</f>
        <v>1</v>
      </c>
      <c r="EV17" s="83">
        <f>VLOOKUP(EV$3,Conditions!$B:$AI,$C17,FALSE)</f>
        <v>1</v>
      </c>
      <c r="EW17" s="83">
        <f>VLOOKUP(EW$3,Conditions!$B:$AI,$C17,FALSE)</f>
        <v>1</v>
      </c>
      <c r="EX17" s="83">
        <f>VLOOKUP(EX$3,Conditions!$B:$AI,$C17,FALSE)</f>
        <v>1</v>
      </c>
      <c r="EY17" s="83">
        <f>VLOOKUP(EY$3,Conditions!$B:$AI,$C17,FALSE)</f>
        <v>1</v>
      </c>
      <c r="EZ17" s="83">
        <f>VLOOKUP(EZ$3,Conditions!$B:$AI,$C17,FALSE)</f>
        <v>1</v>
      </c>
      <c r="FA17" s="83">
        <f>VLOOKUP(FA$3,Conditions!$B:$AI,$C17,FALSE)</f>
        <v>1</v>
      </c>
      <c r="FB17" s="83">
        <f>VLOOKUP(FB$3,Conditions!$B:$AI,$C17,FALSE)</f>
        <v>1</v>
      </c>
      <c r="FC17" s="83">
        <f>VLOOKUP(FC$3,Conditions!$B:$AI,$C17,FALSE)</f>
        <v>1</v>
      </c>
      <c r="FD17" s="83">
        <f>VLOOKUP(FD$3,Conditions!$B:$AI,$C17,FALSE)</f>
        <v>1</v>
      </c>
      <c r="FE17" s="83">
        <f>VLOOKUP(FE$3,Conditions!$B:$AI,$C17,FALSE)</f>
        <v>1</v>
      </c>
      <c r="FF17" s="83">
        <f>VLOOKUP(FF$3,Conditions!$B:$AI,$C17,FALSE)</f>
        <v>1</v>
      </c>
      <c r="FG17" s="83">
        <f>VLOOKUP(FG$3,Conditions!$B:$AI,$C17,FALSE)</f>
        <v>1</v>
      </c>
      <c r="FH17" s="83">
        <f>VLOOKUP(FH$3,Conditions!$B:$AI,$C17,FALSE)</f>
        <v>1</v>
      </c>
      <c r="FI17" s="83">
        <f>VLOOKUP(FI$3,Conditions!$B:$AI,$C17,FALSE)</f>
        <v>1</v>
      </c>
      <c r="FJ17" s="83">
        <f>VLOOKUP(FJ$3,Conditions!$B:$AI,$C17,FALSE)</f>
        <v>1</v>
      </c>
      <c r="FK17" s="83">
        <f>VLOOKUP(FK$3,Conditions!$B:$AI,$C17,FALSE)</f>
        <v>1</v>
      </c>
      <c r="FL17" s="83">
        <f>VLOOKUP(FL$3,Conditions!$B:$AI,$C17,FALSE)</f>
        <v>1</v>
      </c>
      <c r="FM17" s="83">
        <f>VLOOKUP(FM$3,Conditions!$B:$AI,$C17,FALSE)</f>
        <v>1</v>
      </c>
      <c r="FN17" s="83">
        <f>VLOOKUP(FN$3,Conditions!$B:$AI,$C17,FALSE)</f>
        <v>1</v>
      </c>
      <c r="FO17" s="83">
        <f>VLOOKUP(FO$3,Conditions!$B:$AI,$C17,FALSE)</f>
        <v>1</v>
      </c>
      <c r="FP17" s="83">
        <f>VLOOKUP(FP$3,Conditions!$B:$AI,$C17,FALSE)</f>
        <v>1</v>
      </c>
      <c r="FQ17" s="83">
        <f>VLOOKUP(FQ$3,Conditions!$B:$AI,$C17,FALSE)</f>
        <v>1</v>
      </c>
      <c r="FR17" s="83">
        <f>VLOOKUP(FR$3,Conditions!$B:$AI,$C17,FALSE)</f>
        <v>1</v>
      </c>
      <c r="FS17" s="83">
        <f>VLOOKUP(FS$3,Conditions!$B:$AI,$C17,FALSE)</f>
        <v>1</v>
      </c>
      <c r="FT17" s="83">
        <f>VLOOKUP(FT$3,Conditions!$B:$AI,$C17,FALSE)</f>
        <v>1</v>
      </c>
      <c r="FU17" s="83">
        <f>VLOOKUP(FU$3,Conditions!$B:$AI,$C17,FALSE)</f>
        <v>1</v>
      </c>
      <c r="FV17" s="83">
        <f>VLOOKUP(FV$3,Conditions!$B:$AI,$C17,FALSE)</f>
        <v>1</v>
      </c>
      <c r="FW17" s="83">
        <f>VLOOKUP(FW$3,Conditions!$B:$AI,$C17,FALSE)</f>
        <v>1</v>
      </c>
      <c r="FX17" s="83">
        <f>VLOOKUP(FX$3,Conditions!$B:$AI,$C17,FALSE)</f>
        <v>1</v>
      </c>
      <c r="FY17" s="83">
        <f>VLOOKUP(FY$3,Conditions!$B:$AI,$C17,FALSE)</f>
        <v>1</v>
      </c>
      <c r="FZ17" s="83">
        <f>VLOOKUP(FZ$3,Conditions!$B:$AI,$C17,FALSE)</f>
        <v>1</v>
      </c>
      <c r="GA17" s="83">
        <f>VLOOKUP(GA$3,Conditions!$B:$AI,$C17,FALSE)</f>
        <v>1</v>
      </c>
      <c r="GB17" s="83">
        <f>VLOOKUP(GB$3,Conditions!$B:$AI,$C17,FALSE)</f>
        <v>1</v>
      </c>
      <c r="GC17" s="83">
        <f>VLOOKUP(GC$3,Conditions!$B:$AI,$C17,FALSE)</f>
        <v>1</v>
      </c>
      <c r="GD17" s="83">
        <f>VLOOKUP(GD$3,Conditions!$B:$AI,$C17,FALSE)</f>
        <v>1</v>
      </c>
      <c r="GE17" s="83">
        <f>VLOOKUP(GE$3,Conditions!$B:$AI,$C17,FALSE)</f>
        <v>1</v>
      </c>
      <c r="GF17" s="83">
        <f>VLOOKUP(GF$3,Conditions!$B:$AI,$C17,FALSE)</f>
        <v>1</v>
      </c>
      <c r="GG17" s="83">
        <f>VLOOKUP(GG$3,Conditions!$B:$AI,$C17,FALSE)</f>
        <v>1</v>
      </c>
      <c r="GH17" s="83">
        <f>VLOOKUP(GH$3,Conditions!$B:$AI,$C17,FALSE)</f>
        <v>1</v>
      </c>
      <c r="GI17" s="83">
        <f>VLOOKUP(GI$3,Conditions!$B:$AI,$C17,FALSE)</f>
        <v>1</v>
      </c>
      <c r="GJ17" s="83">
        <f>VLOOKUP(GJ$3,Conditions!$B:$AI,$C17,FALSE)</f>
        <v>1</v>
      </c>
      <c r="GK17" s="83">
        <f>VLOOKUP(GK$3,Conditions!$B:$AI,$C17,FALSE)</f>
        <v>1</v>
      </c>
      <c r="GL17" s="83">
        <f>VLOOKUP(GL$3,Conditions!$B:$AI,$C17,FALSE)</f>
        <v>1</v>
      </c>
      <c r="GM17" s="83">
        <f>VLOOKUP(GM$3,Conditions!$B:$AI,$C17,FALSE)</f>
        <v>1</v>
      </c>
      <c r="GN17" s="83">
        <f>VLOOKUP(GN$3,Conditions!$B:$AI,$C17,FALSE)</f>
        <v>1</v>
      </c>
      <c r="GO17" s="83">
        <f>VLOOKUP(GO$3,Conditions!$B:$AI,$C17,FALSE)</f>
        <v>1</v>
      </c>
      <c r="GP17" s="83">
        <f>VLOOKUP(GP$3,Conditions!$B:$AI,$C17,FALSE)</f>
        <v>1</v>
      </c>
      <c r="GQ17" s="83">
        <f>VLOOKUP(GQ$3,Conditions!$B:$AI,$C17,FALSE)</f>
        <v>1</v>
      </c>
      <c r="GR17" s="83">
        <f>VLOOKUP(GR$3,Conditions!$B:$AI,$C17,FALSE)</f>
        <v>1</v>
      </c>
      <c r="GS17" s="83">
        <f>VLOOKUP(GS$3,Conditions!$B:$AI,$C17,FALSE)</f>
        <v>1</v>
      </c>
      <c r="GT17" s="83">
        <f>VLOOKUP(GT$3,Conditions!$B:$AI,$C17,FALSE)</f>
        <v>1</v>
      </c>
      <c r="GU17" s="83">
        <f>VLOOKUP(GU$3,Conditions!$B:$AI,$C17,FALSE)</f>
        <v>1</v>
      </c>
      <c r="GV17" s="83">
        <f>VLOOKUP(GV$3,Conditions!$B:$AI,$C17,FALSE)</f>
        <v>1</v>
      </c>
      <c r="GW17" s="83">
        <f>VLOOKUP(GW$3,Conditions!$B:$AI,$C17,FALSE)</f>
        <v>1</v>
      </c>
      <c r="GX17" s="83">
        <f>VLOOKUP(GX$3,Conditions!$B:$AI,$C17,FALSE)</f>
        <v>1</v>
      </c>
      <c r="GY17" s="83">
        <f>VLOOKUP(GY$3,Conditions!$B:$AI,$C17,FALSE)</f>
        <v>1</v>
      </c>
      <c r="GZ17" s="83">
        <f>VLOOKUP(GZ$3,Conditions!$B:$AI,$C17,FALSE)</f>
        <v>1</v>
      </c>
      <c r="HA17" s="83">
        <f>VLOOKUP(HA$3,Conditions!$B:$AI,$C17,FALSE)</f>
        <v>1</v>
      </c>
      <c r="HB17" s="83">
        <f>VLOOKUP(HB$3,Conditions!$B:$AI,$C17,FALSE)</f>
        <v>1</v>
      </c>
      <c r="HC17" s="83">
        <f>VLOOKUP(HC$3,Conditions!$B:$AI,$C17,FALSE)</f>
        <v>1</v>
      </c>
      <c r="HD17" s="83">
        <f>VLOOKUP(HD$3,Conditions!$B:$AI,$C17,FALSE)</f>
        <v>1</v>
      </c>
      <c r="HE17" s="83">
        <f>VLOOKUP(HE$3,Conditions!$B:$AI,$C17,FALSE)</f>
        <v>1</v>
      </c>
      <c r="HF17" s="83">
        <f>VLOOKUP(HF$3,Conditions!$B:$AI,$C17,FALSE)</f>
        <v>1</v>
      </c>
      <c r="HG17" s="83">
        <f>VLOOKUP(HG$3,Conditions!$B:$AI,$C17,FALSE)</f>
        <v>1</v>
      </c>
      <c r="HH17" s="83">
        <f>VLOOKUP(HH$3,Conditions!$B:$AI,$C17,FALSE)</f>
        <v>1</v>
      </c>
      <c r="HI17" s="83">
        <f>VLOOKUP(HI$3,Conditions!$B:$AI,$C17,FALSE)</f>
        <v>1</v>
      </c>
      <c r="HJ17" s="83">
        <f>VLOOKUP(HJ$3,Conditions!$B:$AI,$C17,FALSE)</f>
        <v>1</v>
      </c>
      <c r="HK17" s="83">
        <f>VLOOKUP(HK$3,Conditions!$B:$AI,$C17,FALSE)</f>
        <v>1</v>
      </c>
      <c r="HL17" s="83">
        <f>VLOOKUP(HL$3,Conditions!$B:$AI,$C17,FALSE)</f>
        <v>1</v>
      </c>
      <c r="HM17" s="83">
        <f>VLOOKUP(HM$3,Conditions!$B:$AI,$C17,FALSE)</f>
        <v>1</v>
      </c>
      <c r="HN17" s="83">
        <f>VLOOKUP(HN$3,Conditions!$B:$AI,$C17,FALSE)</f>
        <v>1</v>
      </c>
      <c r="HO17" s="83">
        <f>VLOOKUP(HO$3,Conditions!$B:$AI,$C17,FALSE)</f>
        <v>1</v>
      </c>
      <c r="HP17" s="83">
        <f>VLOOKUP(HP$3,Conditions!$B:$AI,$C17,FALSE)</f>
        <v>1</v>
      </c>
      <c r="HQ17" s="83">
        <f>VLOOKUP(HQ$3,Conditions!$B:$AI,$C17,FALSE)</f>
        <v>1</v>
      </c>
      <c r="HR17" s="83">
        <f>VLOOKUP(HR$3,Conditions!$B:$AI,$C17,FALSE)</f>
        <v>1</v>
      </c>
      <c r="HS17" s="83">
        <f>VLOOKUP(HS$3,Conditions!$B:$AI,$C17,FALSE)</f>
        <v>1</v>
      </c>
      <c r="HT17" s="83">
        <f>VLOOKUP(HT$3,Conditions!$B:$AI,$C17,FALSE)</f>
        <v>1</v>
      </c>
      <c r="HU17" s="83">
        <f>VLOOKUP(HU$3,Conditions!$B:$AI,$C17,FALSE)</f>
        <v>1</v>
      </c>
      <c r="HV17" s="83">
        <f>VLOOKUP(HV$3,Conditions!$B:$AI,$C17,FALSE)</f>
        <v>1</v>
      </c>
      <c r="HW17" s="83">
        <f>VLOOKUP(HW$3,Conditions!$B:$AI,$C17,FALSE)</f>
        <v>1</v>
      </c>
      <c r="HX17" s="83">
        <f>VLOOKUP(HX$3,Conditions!$B:$AI,$C17,FALSE)</f>
        <v>1</v>
      </c>
      <c r="HY17" s="83">
        <f>VLOOKUP(HY$3,Conditions!$B:$AI,$C17,FALSE)</f>
        <v>1</v>
      </c>
      <c r="HZ17" s="83">
        <f>VLOOKUP(HZ$3,Conditions!$B:$AI,$C17,FALSE)</f>
        <v>1</v>
      </c>
      <c r="IA17" s="83">
        <f>VLOOKUP(IA$3,Conditions!$B:$AI,$C17,FALSE)</f>
        <v>1</v>
      </c>
      <c r="IB17" s="83">
        <f>VLOOKUP(IB$3,Conditions!$B:$AI,$C17,FALSE)</f>
        <v>1</v>
      </c>
      <c r="IC17" s="83">
        <f>VLOOKUP(IC$3,Conditions!$B:$AI,$C17,FALSE)</f>
        <v>1</v>
      </c>
      <c r="ID17" s="83">
        <f>VLOOKUP(ID$3,Conditions!$B:$AI,$C17,FALSE)</f>
        <v>1</v>
      </c>
      <c r="IE17" s="83">
        <f>VLOOKUP(IE$3,Conditions!$B:$AI,$C17,FALSE)</f>
        <v>1</v>
      </c>
      <c r="IF17" s="83">
        <f>VLOOKUP(IF$3,Conditions!$B:$AI,$C17,FALSE)</f>
        <v>1</v>
      </c>
      <c r="IG17" s="83">
        <f>VLOOKUP(IG$3,Conditions!$B:$AI,$C17,FALSE)</f>
        <v>1</v>
      </c>
      <c r="IH17" s="83">
        <f>VLOOKUP(IH$3,Conditions!$B:$AI,$C17,FALSE)</f>
        <v>1</v>
      </c>
      <c r="II17" s="83">
        <f>VLOOKUP(II$3,Conditions!$B:$AI,$C17,FALSE)</f>
        <v>1</v>
      </c>
      <c r="IJ17" s="83">
        <f>VLOOKUP(IJ$3,Conditions!$B:$AI,$C17,FALSE)</f>
        <v>1</v>
      </c>
      <c r="IK17" s="83">
        <f>VLOOKUP(IK$3,Conditions!$B:$AI,$C17,FALSE)</f>
        <v>1</v>
      </c>
      <c r="IL17" s="83">
        <f>VLOOKUP(IL$3,Conditions!$B:$AI,$C17,FALSE)</f>
        <v>1</v>
      </c>
      <c r="IM17" s="83">
        <f>VLOOKUP(IM$3,Conditions!$B:$AI,$C17,FALSE)</f>
        <v>1</v>
      </c>
      <c r="IN17" s="83">
        <f>VLOOKUP(IN$3,Conditions!$B:$AI,$C17,FALSE)</f>
        <v>1</v>
      </c>
      <c r="IO17" s="83">
        <f>VLOOKUP(IO$3,Conditions!$B:$AI,$C17,FALSE)</f>
        <v>1</v>
      </c>
      <c r="IP17" s="83">
        <f>VLOOKUP(IP$3,Conditions!$B:$AI,$C17,FALSE)</f>
        <v>1</v>
      </c>
      <c r="IQ17" s="83">
        <f>VLOOKUP(IQ$3,Conditions!$B:$AI,$C17,FALSE)</f>
        <v>1</v>
      </c>
      <c r="IR17" s="83">
        <f>VLOOKUP(IR$3,Conditions!$B:$AI,$C17,FALSE)</f>
        <v>1</v>
      </c>
      <c r="IS17" s="83">
        <f>VLOOKUP(IS$3,Conditions!$B:$AI,$C17,FALSE)</f>
        <v>1</v>
      </c>
      <c r="IT17" s="83">
        <f>VLOOKUP(IT$3,Conditions!$B:$AI,$C17,FALSE)</f>
        <v>1</v>
      </c>
      <c r="IU17" s="83">
        <f>VLOOKUP(IU$3,Conditions!$B:$AI,$C17,FALSE)</f>
        <v>1</v>
      </c>
      <c r="IV17" s="83">
        <f>VLOOKUP(IV$3,Conditions!$B:$AI,$C17,FALSE)</f>
        <v>1</v>
      </c>
      <c r="IW17" s="83">
        <f>VLOOKUP(IW$3,Conditions!$B:$AI,$C17,FALSE)</f>
        <v>1</v>
      </c>
      <c r="IX17" s="83">
        <f>VLOOKUP(IX$3,Conditions!$B:$AI,$C17,FALSE)</f>
        <v>1</v>
      </c>
      <c r="IY17" s="83"/>
      <c r="IZ17" s="83"/>
      <c r="JA17" s="83"/>
      <c r="JB17" s="83"/>
      <c r="JC17" s="83"/>
      <c r="JE17" s="56" t="str">
        <f t="shared" si="48"/>
        <v>Solution Density</v>
      </c>
      <c r="JF17" s="83">
        <f>VLOOKUP(JF$6,Conditions!$B:$AI,$C17,FALSE)</f>
        <v>1</v>
      </c>
      <c r="JG17" s="83">
        <f>VLOOKUP(JG$6,Conditions!$B:$AI,$C17,FALSE)</f>
        <v>1</v>
      </c>
      <c r="JH17" s="83">
        <f>VLOOKUP(JH$6,Conditions!$B:$AI,$C17,FALSE)</f>
        <v>1</v>
      </c>
      <c r="JI17" s="83">
        <f>VLOOKUP(JI$6,Conditions!$B:$AI,$C17,FALSE)</f>
        <v>1</v>
      </c>
      <c r="JJ17" s="83">
        <f>VLOOKUP(JJ$6,Conditions!$B:$AI,$C17,FALSE)</f>
        <v>1</v>
      </c>
      <c r="JK17" s="83">
        <f>VLOOKUP(JK$6,Conditions!$B:$AI,$C17,FALSE)</f>
        <v>1</v>
      </c>
      <c r="JL17" s="83">
        <f>VLOOKUP(JL$6,Conditions!$B:$AI,$C17,FALSE)</f>
        <v>1</v>
      </c>
      <c r="JM17" s="83">
        <f>VLOOKUP(JM$6,Conditions!$B:$AI,$C17,FALSE)</f>
        <v>1</v>
      </c>
      <c r="JN17" s="83">
        <f>VLOOKUP(JN$6,Conditions!$B:$AI,$C17,FALSE)</f>
        <v>1</v>
      </c>
      <c r="JO17" s="83">
        <f>VLOOKUP(JO$6,Conditions!$B:$AI,$C17,FALSE)</f>
        <v>1</v>
      </c>
      <c r="JP17" s="83">
        <f>VLOOKUP(JP$6,Conditions!$B:$AI,$C17,FALSE)</f>
        <v>1</v>
      </c>
      <c r="JQ17" s="83">
        <f>VLOOKUP(JQ$6,Conditions!$B:$AI,$C17,FALSE)</f>
        <v>1</v>
      </c>
      <c r="JR17" s="83">
        <f>VLOOKUP(JR$6,Conditions!$B:$AI,$C17,FALSE)</f>
        <v>1</v>
      </c>
      <c r="JS17" s="83">
        <f>VLOOKUP(JS$6,Conditions!$B:$AI,$C17,FALSE)</f>
        <v>1</v>
      </c>
      <c r="JT17" s="83">
        <f>VLOOKUP(JT$6,Conditions!$B:$AI,$C17,FALSE)</f>
        <v>1</v>
      </c>
      <c r="JU17" s="83">
        <f>VLOOKUP(JU$6,Conditions!$B:$AI,$C17,FALSE)</f>
        <v>1</v>
      </c>
      <c r="JV17" s="83">
        <f>VLOOKUP(JV$6,Conditions!$B:$AI,$C17,FALSE)</f>
        <v>1</v>
      </c>
      <c r="JW17" s="83">
        <f>VLOOKUP(JW$6,Conditions!$B:$AI,$C17,FALSE)</f>
        <v>1</v>
      </c>
      <c r="JX17" s="83">
        <f>VLOOKUP(JX$6,Conditions!$B:$AI,$C17,FALSE)</f>
        <v>1</v>
      </c>
      <c r="JY17" s="83">
        <f>VLOOKUP(JY$6,Conditions!$B:$AI,$C17,FALSE)</f>
        <v>1</v>
      </c>
      <c r="JZ17" s="83">
        <f>VLOOKUP(JZ$6,Conditions!$B:$AI,$C17,FALSE)</f>
        <v>1</v>
      </c>
      <c r="KA17" s="83">
        <f>VLOOKUP(KA$6,Conditions!$B:$AI,$C17,FALSE)</f>
        <v>1</v>
      </c>
      <c r="KB17" s="83">
        <f>VLOOKUP(KB$6,Conditions!$B:$AI,$C17,FALSE)</f>
        <v>1</v>
      </c>
      <c r="KC17" s="83">
        <f>VLOOKUP(KC$6,Conditions!$B:$AI,$C17,FALSE)</f>
        <v>1</v>
      </c>
      <c r="KD17" s="83">
        <f>VLOOKUP(KD$6,Conditions!$B:$AI,$C17,FALSE)</f>
        <v>1</v>
      </c>
      <c r="KE17" s="83">
        <f>VLOOKUP(KE$6,Conditions!$B:$AI,$C17,FALSE)</f>
        <v>1</v>
      </c>
      <c r="KF17" s="83">
        <f>VLOOKUP(KF$6,Conditions!$B:$AI,$C17,FALSE)</f>
        <v>1</v>
      </c>
      <c r="KG17" s="83">
        <f>VLOOKUP(KG$6,Conditions!$B:$AI,$C17,FALSE)</f>
        <v>1</v>
      </c>
      <c r="KH17" s="83">
        <f>VLOOKUP(KH$6,Conditions!$B:$AI,$C17,FALSE)</f>
        <v>1</v>
      </c>
      <c r="KI17" s="83">
        <f>VLOOKUP(KI$6,Conditions!$B:$AI,$C17,FALSE)</f>
        <v>1</v>
      </c>
      <c r="KJ17" s="83">
        <f>VLOOKUP(KJ$6,Conditions!$B:$AI,$C17,FALSE)</f>
        <v>1</v>
      </c>
      <c r="KK17" s="83">
        <f>VLOOKUP(KK$6,Conditions!$B:$AI,$C17,FALSE)</f>
        <v>1</v>
      </c>
      <c r="KL17" s="83">
        <f>VLOOKUP(KL$6,Conditions!$B:$AI,$C17,FALSE)</f>
        <v>1</v>
      </c>
      <c r="KM17" s="83">
        <f>VLOOKUP(KM$6,Conditions!$B:$AI,$C17,FALSE)</f>
        <v>1</v>
      </c>
      <c r="KN17" s="83">
        <f>VLOOKUP(KN$6,Conditions!$B:$AI,$C17,FALSE)</f>
        <v>1</v>
      </c>
      <c r="KO17" s="83">
        <f>VLOOKUP(KO$6,Conditions!$B:$AI,$C17,FALSE)</f>
        <v>1</v>
      </c>
      <c r="KP17" s="83">
        <f>VLOOKUP(KP$6,Conditions!$B:$AI,$C17,FALSE)</f>
        <v>1</v>
      </c>
      <c r="KQ17" s="83">
        <f>VLOOKUP(KQ$6,Conditions!$B:$AI,$C17,FALSE)</f>
        <v>1</v>
      </c>
      <c r="KR17" s="83">
        <f>VLOOKUP(KR$6,Conditions!$B:$AI,$C17,FALSE)</f>
        <v>1</v>
      </c>
      <c r="KS17" s="83">
        <f>VLOOKUP(KS$6,Conditions!$B:$AI,$C17,FALSE)</f>
        <v>1</v>
      </c>
      <c r="KT17" s="83">
        <f>VLOOKUP(KT$6,Conditions!$B:$AI,$C17,FALSE)</f>
        <v>1</v>
      </c>
      <c r="KU17" s="83">
        <f>VLOOKUP(KU$6,Conditions!$B:$AI,$C17,FALSE)</f>
        <v>1</v>
      </c>
      <c r="KV17" s="83">
        <f>VLOOKUP(KV$6,Conditions!$B:$AI,$C17,FALSE)</f>
        <v>1</v>
      </c>
      <c r="KW17" s="83">
        <f>VLOOKUP(KW$6,Conditions!$B:$AI,$C17,FALSE)</f>
        <v>1</v>
      </c>
      <c r="KX17" s="83">
        <f>VLOOKUP(KX$6,Conditions!$B:$AI,$C17,FALSE)</f>
        <v>1</v>
      </c>
      <c r="KY17" s="83">
        <f>VLOOKUP(KY$6,Conditions!$B:$AI,$C17,FALSE)</f>
        <v>1</v>
      </c>
      <c r="KZ17" s="83">
        <f>VLOOKUP(KZ$6,Conditions!$B:$AI,$C17,FALSE)</f>
        <v>1</v>
      </c>
      <c r="LA17" s="83">
        <f>VLOOKUP(LA$6,Conditions!$B:$AI,$C17,FALSE)</f>
        <v>1</v>
      </c>
      <c r="LB17" s="83">
        <f>VLOOKUP(LB$6,Conditions!$B:$AI,$C17,FALSE)</f>
        <v>1</v>
      </c>
      <c r="LC17" s="83">
        <f>VLOOKUP(LC$6,Conditions!$B:$AI,$C17,FALSE)</f>
        <v>1</v>
      </c>
      <c r="LD17" s="83"/>
      <c r="LE17" s="83"/>
      <c r="LF17" s="83"/>
      <c r="LG17" s="83"/>
    </row>
    <row r="18" spans="2:319" s="56" customFormat="1" ht="15.75" x14ac:dyDescent="0.25">
      <c r="B18" s="117" t="s">
        <v>51</v>
      </c>
      <c r="C18" s="61">
        <v>13</v>
      </c>
      <c r="D18" s="83">
        <f>VLOOKUP(D$3,Conditions!$B:$AI,$C18,FALSE)</f>
        <v>1.4842</v>
      </c>
      <c r="E18" s="83">
        <f>VLOOKUP(E$3,Conditions!$B:$AI,$C18,FALSE)</f>
        <v>1.4842</v>
      </c>
      <c r="F18" s="83">
        <f>VLOOKUP(F$3,Conditions!$B:$AI,$C18,FALSE)</f>
        <v>1.4842</v>
      </c>
      <c r="G18" s="83">
        <f>VLOOKUP(G$3,Conditions!$B:$AI,$C18,FALSE)</f>
        <v>1.4842</v>
      </c>
      <c r="H18" s="83">
        <f>VLOOKUP(H$3,Conditions!$B:$AI,$C18,FALSE)</f>
        <v>1.4842</v>
      </c>
      <c r="I18" s="83">
        <f>VLOOKUP(I$3,Conditions!$B:$AI,$C18,FALSE)</f>
        <v>1.4842</v>
      </c>
      <c r="J18" s="83">
        <f>VLOOKUP(J$3,Conditions!$B:$AI,$C18,FALSE)</f>
        <v>1.4842</v>
      </c>
      <c r="K18" s="83">
        <f>VLOOKUP(K$3,Conditions!$B:$AI,$C18,FALSE)</f>
        <v>1.4842</v>
      </c>
      <c r="L18" s="83">
        <f>VLOOKUP(L$3,Conditions!$B:$AI,$C18,FALSE)</f>
        <v>1.4842</v>
      </c>
      <c r="M18" s="83">
        <f>VLOOKUP(M$3,Conditions!$B:$AI,$C18,FALSE)</f>
        <v>1.4842</v>
      </c>
      <c r="N18" s="83">
        <f>VLOOKUP(N$3,Conditions!$B:$AI,$C18,FALSE)</f>
        <v>1.4842</v>
      </c>
      <c r="O18" s="83">
        <f>VLOOKUP(O$3,Conditions!$B:$AI,$C18,FALSE)</f>
        <v>1.4842</v>
      </c>
      <c r="P18" s="83">
        <f>VLOOKUP(P$3,Conditions!$B:$AI,$C18,FALSE)</f>
        <v>1.4842</v>
      </c>
      <c r="Q18" s="83">
        <f>VLOOKUP(Q$3,Conditions!$B:$AI,$C18,FALSE)</f>
        <v>1.4842</v>
      </c>
      <c r="R18" s="83">
        <f>VLOOKUP(R$3,Conditions!$B:$AI,$C18,FALSE)</f>
        <v>1.4842</v>
      </c>
      <c r="S18" s="83">
        <f>VLOOKUP(S$3,Conditions!$B:$AI,$C18,FALSE)</f>
        <v>1.4842</v>
      </c>
      <c r="T18" s="83">
        <f>VLOOKUP(T$3,Conditions!$B:$AI,$C18,FALSE)</f>
        <v>1.4842</v>
      </c>
      <c r="U18" s="83">
        <f>VLOOKUP(U$3,Conditions!$B:$AI,$C18,FALSE)</f>
        <v>1.4842</v>
      </c>
      <c r="V18" s="83">
        <f>VLOOKUP(V$3,Conditions!$B:$AI,$C18,FALSE)</f>
        <v>1.4842</v>
      </c>
      <c r="W18" s="83">
        <f>VLOOKUP(W$3,Conditions!$B:$AI,$C18,FALSE)</f>
        <v>1.4842</v>
      </c>
      <c r="X18" s="83">
        <f>VLOOKUP(X$3,Conditions!$B:$AI,$C18,FALSE)</f>
        <v>1.4842</v>
      </c>
      <c r="Y18" s="83">
        <f>VLOOKUP(Y$3,Conditions!$B:$AI,$C18,FALSE)</f>
        <v>1.4842</v>
      </c>
      <c r="Z18" s="83">
        <f>VLOOKUP(Z$3,Conditions!$B:$AI,$C18,FALSE)</f>
        <v>1.4842</v>
      </c>
      <c r="AA18" s="83">
        <f>VLOOKUP(AA$3,Conditions!$B:$AI,$C18,FALSE)</f>
        <v>1.4842</v>
      </c>
      <c r="AB18" s="83">
        <f>VLOOKUP(AB$3,Conditions!$B:$AI,$C18,FALSE)</f>
        <v>1.4842</v>
      </c>
      <c r="AC18" s="83">
        <f>VLOOKUP(AC$3,Conditions!$B:$AI,$C18,FALSE)</f>
        <v>1.4842</v>
      </c>
      <c r="AD18" s="83">
        <f>VLOOKUP(AD$3,Conditions!$B:$AI,$C18,FALSE)</f>
        <v>1.4842</v>
      </c>
      <c r="AE18" s="83">
        <f>VLOOKUP(AE$3,Conditions!$B:$AI,$C18,FALSE)</f>
        <v>1.4842</v>
      </c>
      <c r="AF18" s="83">
        <f>VLOOKUP(AF$3,Conditions!$B:$AI,$C18,FALSE)</f>
        <v>1.4842</v>
      </c>
      <c r="AG18" s="83">
        <f>VLOOKUP(AG$3,Conditions!$B:$AI,$C18,FALSE)</f>
        <v>1.4842</v>
      </c>
      <c r="AH18" s="83">
        <f>VLOOKUP(AH$3,Conditions!$B:$AI,$C18,FALSE)</f>
        <v>1.4842</v>
      </c>
      <c r="AI18" s="83">
        <f>VLOOKUP(AI$3,Conditions!$B:$AI,$C18,FALSE)</f>
        <v>1.4842</v>
      </c>
      <c r="AJ18" s="83">
        <f>VLOOKUP(AJ$3,Conditions!$B:$AI,$C18,FALSE)</f>
        <v>1.4842</v>
      </c>
      <c r="AK18" s="83">
        <f>VLOOKUP(AK$3,Conditions!$B:$AI,$C18,FALSE)</f>
        <v>1.4842</v>
      </c>
      <c r="AL18" s="83">
        <f>VLOOKUP(AL$3,Conditions!$B:$AI,$C18,FALSE)</f>
        <v>1.4842</v>
      </c>
      <c r="AM18" s="83">
        <f>VLOOKUP(AM$3,Conditions!$B:$AI,$C18,FALSE)</f>
        <v>1.4842</v>
      </c>
      <c r="AN18" s="83">
        <f>VLOOKUP(AN$3,Conditions!$B:$AI,$C18,FALSE)</f>
        <v>1.4842</v>
      </c>
      <c r="AO18" s="83">
        <f>VLOOKUP(AO$3,Conditions!$B:$AI,$C18,FALSE)</f>
        <v>1.4842</v>
      </c>
      <c r="AP18" s="83">
        <f>VLOOKUP(AP$3,Conditions!$B:$AI,$C18,FALSE)</f>
        <v>1.4842</v>
      </c>
      <c r="AQ18" s="83">
        <f>VLOOKUP(AQ$3,Conditions!$B:$AI,$C18,FALSE)</f>
        <v>1.4842</v>
      </c>
      <c r="AR18" s="83">
        <f>VLOOKUP(AR$3,Conditions!$B:$AI,$C18,FALSE)</f>
        <v>1.9205000000000001</v>
      </c>
      <c r="AS18" s="83">
        <f>VLOOKUP(AS$3,Conditions!$B:$AI,$C18,FALSE)</f>
        <v>1.9205000000000001</v>
      </c>
      <c r="AT18" s="83">
        <f>VLOOKUP(AT$3,Conditions!$B:$AI,$C18,FALSE)</f>
        <v>1.9205000000000001</v>
      </c>
      <c r="AU18" s="83">
        <f>VLOOKUP(AU$3,Conditions!$B:$AI,$C18,FALSE)</f>
        <v>1.9205000000000001</v>
      </c>
      <c r="AV18" s="83">
        <f>VLOOKUP(AV$3,Conditions!$B:$AI,$C18,FALSE)</f>
        <v>1.9205000000000001</v>
      </c>
      <c r="AW18" s="83">
        <f>VLOOKUP(AW$3,Conditions!$B:$AI,$C18,FALSE)</f>
        <v>1.9205000000000001</v>
      </c>
      <c r="AX18" s="83">
        <f>VLOOKUP(AX$3,Conditions!$B:$AI,$C18,FALSE)</f>
        <v>1.9205000000000001</v>
      </c>
      <c r="AY18" s="83">
        <f>VLOOKUP(AY$3,Conditions!$B:$AI,$C18,FALSE)</f>
        <v>1.9205000000000001</v>
      </c>
      <c r="AZ18" s="83">
        <f>VLOOKUP(AZ$3,Conditions!$B:$AI,$C18,FALSE)</f>
        <v>1.9205000000000001</v>
      </c>
      <c r="BA18" s="83">
        <f>VLOOKUP(BA$3,Conditions!$B:$AI,$C18,FALSE)</f>
        <v>1.9205000000000001</v>
      </c>
      <c r="BB18" s="83">
        <f>VLOOKUP(BB$3,Conditions!$B:$AI,$C18,FALSE)</f>
        <v>1.9205000000000001</v>
      </c>
      <c r="BC18" s="83">
        <f>VLOOKUP(BC$3,Conditions!$B:$AI,$C18,FALSE)</f>
        <v>1.9205000000000001</v>
      </c>
      <c r="BD18" s="83">
        <f>VLOOKUP(BD$3,Conditions!$B:$AI,$C18,FALSE)</f>
        <v>1.9205000000000001</v>
      </c>
      <c r="BE18" s="83">
        <f>VLOOKUP(BE$3,Conditions!$B:$AI,$C18,FALSE)</f>
        <v>1.9205000000000001</v>
      </c>
      <c r="BF18" s="83">
        <f>VLOOKUP(BF$3,Conditions!$B:$AI,$C18,FALSE)</f>
        <v>1.9205000000000001</v>
      </c>
      <c r="BG18" s="83">
        <f>VLOOKUP(BG$3,Conditions!$B:$AI,$C18,FALSE)</f>
        <v>1.9205000000000001</v>
      </c>
      <c r="BH18" s="83">
        <f>VLOOKUP(BH$3,Conditions!$B:$AI,$C18,FALSE)</f>
        <v>1.9205000000000001</v>
      </c>
      <c r="BI18" s="83">
        <f>VLOOKUP(BI$3,Conditions!$B:$AI,$C18,FALSE)</f>
        <v>1.9205000000000001</v>
      </c>
      <c r="BJ18" s="83">
        <f>VLOOKUP(BJ$3,Conditions!$B:$AI,$C18,FALSE)</f>
        <v>1.9205000000000001</v>
      </c>
      <c r="BK18" s="83">
        <f>VLOOKUP(BK$3,Conditions!$B:$AI,$C18,FALSE)</f>
        <v>1.9205000000000001</v>
      </c>
      <c r="BL18" s="83">
        <f>VLOOKUP(BL$3,Conditions!$B:$AI,$C18,FALSE)</f>
        <v>1.9205000000000001</v>
      </c>
      <c r="BM18" s="83">
        <f>VLOOKUP(BM$3,Conditions!$B:$AI,$C18,FALSE)</f>
        <v>1.9205000000000001</v>
      </c>
      <c r="BN18" s="83">
        <f>VLOOKUP(BN$3,Conditions!$B:$AI,$C18,FALSE)</f>
        <v>1.9205000000000001</v>
      </c>
      <c r="BO18" s="83">
        <f>VLOOKUP(BO$3,Conditions!$B:$AI,$C18,FALSE)</f>
        <v>1.9205000000000001</v>
      </c>
      <c r="BP18" s="83">
        <f>VLOOKUP(BP$3,Conditions!$B:$AI,$C18,FALSE)</f>
        <v>1.9205000000000001</v>
      </c>
      <c r="BQ18" s="83">
        <f>VLOOKUP(BQ$3,Conditions!$B:$AI,$C18,FALSE)</f>
        <v>1.9205000000000001</v>
      </c>
      <c r="BR18" s="83">
        <f>VLOOKUP(BR$3,Conditions!$B:$AI,$C18,FALSE)</f>
        <v>1.9205000000000001</v>
      </c>
      <c r="BS18" s="83">
        <f>VLOOKUP(BS$3,Conditions!$B:$AI,$C18,FALSE)</f>
        <v>1.9205000000000001</v>
      </c>
      <c r="BT18" s="83">
        <f>VLOOKUP(BT$3,Conditions!$B:$AI,$C18,FALSE)</f>
        <v>1.9205000000000001</v>
      </c>
      <c r="BU18" s="83">
        <f>VLOOKUP(BU$3,Conditions!$B:$AI,$C18,FALSE)</f>
        <v>1.9205000000000001</v>
      </c>
      <c r="BV18" s="83">
        <f>VLOOKUP(BV$3,Conditions!$B:$AI,$C18,FALSE)</f>
        <v>1.9205000000000001</v>
      </c>
      <c r="BW18" s="83">
        <f>VLOOKUP(BW$3,Conditions!$B:$AI,$C18,FALSE)</f>
        <v>1.9205000000000001</v>
      </c>
      <c r="BX18" s="83">
        <f>VLOOKUP(BX$3,Conditions!$B:$AI,$C18,FALSE)</f>
        <v>1.9205000000000001</v>
      </c>
      <c r="BY18" s="83">
        <f>VLOOKUP(BY$3,Conditions!$B:$AI,$C18,FALSE)</f>
        <v>1.9205000000000001</v>
      </c>
      <c r="BZ18" s="83">
        <f>VLOOKUP(BZ$3,Conditions!$B:$AI,$C18,FALSE)</f>
        <v>1.9205000000000001</v>
      </c>
      <c r="CA18" s="83">
        <f>VLOOKUP(CA$3,Conditions!$B:$AI,$C18,FALSE)</f>
        <v>1.9205000000000001</v>
      </c>
      <c r="CB18" s="83">
        <f>VLOOKUP(CB$3,Conditions!$B:$AI,$C18,FALSE)</f>
        <v>1.9205000000000001</v>
      </c>
      <c r="CC18" s="83">
        <f>VLOOKUP(CC$3,Conditions!$B:$AI,$C18,FALSE)</f>
        <v>1.9205000000000001</v>
      </c>
      <c r="CD18" s="83">
        <f>VLOOKUP(CD$3,Conditions!$B:$AI,$C18,FALSE)</f>
        <v>1.9205000000000001</v>
      </c>
      <c r="CE18" s="83">
        <f>VLOOKUP(CE$3,Conditions!$B:$AI,$C18,FALSE)</f>
        <v>1.9205000000000001</v>
      </c>
      <c r="CF18" s="83">
        <f>VLOOKUP(CF$3,Conditions!$B:$AI,$C18,FALSE)</f>
        <v>1.9</v>
      </c>
      <c r="CG18" s="83">
        <f>VLOOKUP(CG$3,Conditions!$B:$AI,$C18,FALSE)</f>
        <v>1.9</v>
      </c>
      <c r="CH18" s="83">
        <f>VLOOKUP(CH$3,Conditions!$B:$AI,$C18,FALSE)</f>
        <v>1.9</v>
      </c>
      <c r="CI18" s="83">
        <f>VLOOKUP(CI$3,Conditions!$B:$AI,$C18,FALSE)</f>
        <v>1.9</v>
      </c>
      <c r="CJ18" s="83">
        <f>VLOOKUP(CJ$3,Conditions!$B:$AI,$C18,FALSE)</f>
        <v>1.9</v>
      </c>
      <c r="CK18" s="83">
        <f>VLOOKUP(CK$3,Conditions!$B:$AI,$C18,FALSE)</f>
        <v>1.9</v>
      </c>
      <c r="CL18" s="83">
        <f>VLOOKUP(CL$3,Conditions!$B:$AI,$C18,FALSE)</f>
        <v>1.9</v>
      </c>
      <c r="CM18" s="83">
        <f>VLOOKUP(CM$3,Conditions!$B:$AI,$C18,FALSE)</f>
        <v>1.9</v>
      </c>
      <c r="CN18" s="83">
        <f>VLOOKUP(CN$3,Conditions!$B:$AI,$C18,FALSE)</f>
        <v>1.9</v>
      </c>
      <c r="CO18" s="83">
        <f>VLOOKUP(CO$3,Conditions!$B:$AI,$C18,FALSE)</f>
        <v>1.9</v>
      </c>
      <c r="CP18" s="83">
        <f>VLOOKUP(CP$3,Conditions!$B:$AI,$C18,FALSE)</f>
        <v>1.9</v>
      </c>
      <c r="CQ18" s="83">
        <f>VLOOKUP(CQ$3,Conditions!$B:$AI,$C18,FALSE)</f>
        <v>1.9</v>
      </c>
      <c r="CR18" s="83">
        <f>VLOOKUP(CR$3,Conditions!$B:$AI,$C18,FALSE)</f>
        <v>1.9</v>
      </c>
      <c r="CS18" s="83">
        <f>VLOOKUP(CS$3,Conditions!$B:$AI,$C18,FALSE)</f>
        <v>1.9</v>
      </c>
      <c r="CT18" s="83">
        <f>VLOOKUP(CT$3,Conditions!$B:$AI,$C18,FALSE)</f>
        <v>1.9</v>
      </c>
      <c r="CU18" s="83">
        <f>VLOOKUP(CU$3,Conditions!$B:$AI,$C18,FALSE)</f>
        <v>1.9</v>
      </c>
      <c r="CV18" s="83">
        <f>VLOOKUP(CV$3,Conditions!$B:$AI,$C18,FALSE)</f>
        <v>1.9</v>
      </c>
      <c r="CW18" s="83">
        <f>VLOOKUP(CW$3,Conditions!$B:$AI,$C18,FALSE)</f>
        <v>1.9</v>
      </c>
      <c r="CX18" s="83">
        <f>VLOOKUP(CX$3,Conditions!$B:$AI,$C18,FALSE)</f>
        <v>1.9</v>
      </c>
      <c r="CY18" s="83">
        <f>VLOOKUP(CY$3,Conditions!$B:$AI,$C18,FALSE)</f>
        <v>1.9</v>
      </c>
      <c r="CZ18" s="83">
        <f>VLOOKUP(CZ$3,Conditions!$B:$AI,$C18,FALSE)</f>
        <v>1.9</v>
      </c>
      <c r="DA18" s="83">
        <f>VLOOKUP(DA$3,Conditions!$B:$AI,$C18,FALSE)</f>
        <v>1.9</v>
      </c>
      <c r="DB18" s="83">
        <f>VLOOKUP(DB$3,Conditions!$B:$AI,$C18,FALSE)</f>
        <v>1.9</v>
      </c>
      <c r="DC18" s="83">
        <f>VLOOKUP(DC$3,Conditions!$B:$AI,$C18,FALSE)</f>
        <v>1.9</v>
      </c>
      <c r="DD18" s="83">
        <f>VLOOKUP(DD$3,Conditions!$B:$AI,$C18,FALSE)</f>
        <v>1.9</v>
      </c>
      <c r="DE18" s="83">
        <f>VLOOKUP(DE$3,Conditions!$B:$AI,$C18,FALSE)</f>
        <v>1.9</v>
      </c>
      <c r="DF18" s="83">
        <f>VLOOKUP(DF$3,Conditions!$B:$AI,$C18,FALSE)</f>
        <v>1.9</v>
      </c>
      <c r="DG18" s="83">
        <f>VLOOKUP(DG$3,Conditions!$B:$AI,$C18,FALSE)</f>
        <v>1.9</v>
      </c>
      <c r="DH18" s="83">
        <f>VLOOKUP(DH$3,Conditions!$B:$AI,$C18,FALSE)</f>
        <v>1.9</v>
      </c>
      <c r="DI18" s="83">
        <f>VLOOKUP(DI$3,Conditions!$B:$AI,$C18,FALSE)</f>
        <v>1.9</v>
      </c>
      <c r="DJ18" s="83">
        <f>VLOOKUP(DJ$3,Conditions!$B:$AI,$C18,FALSE)</f>
        <v>1.9</v>
      </c>
      <c r="DK18" s="83">
        <f>VLOOKUP(DK$3,Conditions!$B:$AI,$C18,FALSE)</f>
        <v>1.9</v>
      </c>
      <c r="DL18" s="83">
        <f>VLOOKUP(DL$3,Conditions!$B:$AI,$C18,FALSE)</f>
        <v>1.9</v>
      </c>
      <c r="DM18" s="83">
        <f>VLOOKUP(DM$3,Conditions!$B:$AI,$C18,FALSE)</f>
        <v>1.9</v>
      </c>
      <c r="DN18" s="83">
        <f>VLOOKUP(DN$3,Conditions!$B:$AI,$C18,FALSE)</f>
        <v>1.9</v>
      </c>
      <c r="DO18" s="83">
        <f>VLOOKUP(DO$3,Conditions!$B:$AI,$C18,FALSE)</f>
        <v>1.9</v>
      </c>
      <c r="DP18" s="83">
        <f>VLOOKUP(DP$3,Conditions!$B:$AI,$C18,FALSE)</f>
        <v>1.9</v>
      </c>
      <c r="DQ18" s="83">
        <f>VLOOKUP(DQ$3,Conditions!$B:$AI,$C18,FALSE)</f>
        <v>1.9</v>
      </c>
      <c r="DR18" s="83">
        <f>VLOOKUP(DR$3,Conditions!$B:$AI,$C18,FALSE)</f>
        <v>1.9</v>
      </c>
      <c r="DS18" s="83">
        <f>VLOOKUP(DS$3,Conditions!$B:$AI,$C18,FALSE)</f>
        <v>1.9</v>
      </c>
      <c r="DT18" s="83">
        <f>VLOOKUP(DT$3,Conditions!$B:$AI,$C18,FALSE)</f>
        <v>1.9</v>
      </c>
      <c r="DU18" s="83">
        <f>VLOOKUP(DU$3,Conditions!$B:$AI,$C18,FALSE)</f>
        <v>1.9</v>
      </c>
      <c r="DV18" s="83">
        <f>VLOOKUP(DV$3,Conditions!$B:$AI,$C18,FALSE)</f>
        <v>1.9</v>
      </c>
      <c r="DW18" s="83">
        <f>VLOOKUP(DW$3,Conditions!$B:$AI,$C18,FALSE)</f>
        <v>1.9</v>
      </c>
      <c r="DX18" s="83">
        <f>VLOOKUP(DX$3,Conditions!$B:$AI,$C18,FALSE)</f>
        <v>1.9</v>
      </c>
      <c r="DY18" s="83">
        <f>VLOOKUP(DY$3,Conditions!$B:$AI,$C18,FALSE)</f>
        <v>1.9201999999999999</v>
      </c>
      <c r="DZ18" s="83">
        <f>VLOOKUP(DZ$3,Conditions!$B:$AI,$C18,FALSE)</f>
        <v>1.9201999999999999</v>
      </c>
      <c r="EA18" s="83">
        <f>VLOOKUP(EA$3,Conditions!$B:$AI,$C18,FALSE)</f>
        <v>1.9201999999999999</v>
      </c>
      <c r="EB18" s="83">
        <f>VLOOKUP(EB$3,Conditions!$B:$AI,$C18,FALSE)</f>
        <v>1.9201999999999999</v>
      </c>
      <c r="EC18" s="83">
        <f>VLOOKUP(EC$3,Conditions!$B:$AI,$C18,FALSE)</f>
        <v>1.9201999999999999</v>
      </c>
      <c r="ED18" s="83">
        <f>VLOOKUP(ED$3,Conditions!$B:$AI,$C18,FALSE)</f>
        <v>1.9201999999999999</v>
      </c>
      <c r="EE18" s="83">
        <f>VLOOKUP(EE$3,Conditions!$B:$AI,$C18,FALSE)</f>
        <v>1.9201999999999999</v>
      </c>
      <c r="EF18" s="83">
        <f>VLOOKUP(EF$3,Conditions!$B:$AI,$C18,FALSE)</f>
        <v>1.9201999999999999</v>
      </c>
      <c r="EG18" s="83">
        <f>VLOOKUP(EG$3,Conditions!$B:$AI,$C18,FALSE)</f>
        <v>1.9201999999999999</v>
      </c>
      <c r="EH18" s="83">
        <f>VLOOKUP(EH$3,Conditions!$B:$AI,$C18,FALSE)</f>
        <v>1.9201999999999999</v>
      </c>
      <c r="EI18" s="83">
        <f>VLOOKUP(EI$3,Conditions!$B:$AI,$C18,FALSE)</f>
        <v>1.9201999999999999</v>
      </c>
      <c r="EJ18" s="83">
        <f>VLOOKUP(EJ$3,Conditions!$B:$AI,$C18,FALSE)</f>
        <v>1.9201999999999999</v>
      </c>
      <c r="EK18" s="83">
        <f>VLOOKUP(EK$3,Conditions!$B:$AI,$C18,FALSE)</f>
        <v>1.9201999999999999</v>
      </c>
      <c r="EL18" s="83">
        <f>VLOOKUP(EL$3,Conditions!$B:$AI,$C18,FALSE)</f>
        <v>1.9201999999999999</v>
      </c>
      <c r="EM18" s="83">
        <f>VLOOKUP(EM$3,Conditions!$B:$AI,$C18,FALSE)</f>
        <v>1.9201999999999999</v>
      </c>
      <c r="EN18" s="83">
        <f>VLOOKUP(EN$3,Conditions!$B:$AI,$C18,FALSE)</f>
        <v>1.9201999999999999</v>
      </c>
      <c r="EO18" s="83">
        <f>VLOOKUP(EO$3,Conditions!$B:$AI,$C18,FALSE)</f>
        <v>1.9201999999999999</v>
      </c>
      <c r="EP18" s="83">
        <f>VLOOKUP(EP$3,Conditions!$B:$AI,$C18,FALSE)</f>
        <v>1.9201999999999999</v>
      </c>
      <c r="EQ18" s="83">
        <f>VLOOKUP(EQ$3,Conditions!$B:$AI,$C18,FALSE)</f>
        <v>1.9201999999999999</v>
      </c>
      <c r="ER18" s="83">
        <f>VLOOKUP(ER$3,Conditions!$B:$AI,$C18,FALSE)</f>
        <v>1.9201999999999999</v>
      </c>
      <c r="ES18" s="83">
        <f>VLOOKUP(ES$3,Conditions!$B:$AI,$C18,FALSE)</f>
        <v>1.9201999999999999</v>
      </c>
      <c r="ET18" s="83">
        <f>VLOOKUP(ET$3,Conditions!$B:$AI,$C18,FALSE)</f>
        <v>1.9201999999999999</v>
      </c>
      <c r="EU18" s="83">
        <f>VLOOKUP(EU$3,Conditions!$B:$AI,$C18,FALSE)</f>
        <v>1.9201999999999999</v>
      </c>
      <c r="EV18" s="83">
        <f>VLOOKUP(EV$3,Conditions!$B:$AI,$C18,FALSE)</f>
        <v>1.9201999999999999</v>
      </c>
      <c r="EW18" s="83">
        <f>VLOOKUP(EW$3,Conditions!$B:$AI,$C18,FALSE)</f>
        <v>1.9201999999999999</v>
      </c>
      <c r="EX18" s="83">
        <f>VLOOKUP(EX$3,Conditions!$B:$AI,$C18,FALSE)</f>
        <v>1.9201999999999999</v>
      </c>
      <c r="EY18" s="83">
        <f>VLOOKUP(EY$3,Conditions!$B:$AI,$C18,FALSE)</f>
        <v>1.9201999999999999</v>
      </c>
      <c r="EZ18" s="83">
        <f>VLOOKUP(EZ$3,Conditions!$B:$AI,$C18,FALSE)</f>
        <v>1.9201999999999999</v>
      </c>
      <c r="FA18" s="83">
        <f>VLOOKUP(FA$3,Conditions!$B:$AI,$C18,FALSE)</f>
        <v>1.9201999999999999</v>
      </c>
      <c r="FB18" s="83">
        <f>VLOOKUP(FB$3,Conditions!$B:$AI,$C18,FALSE)</f>
        <v>1.9201999999999999</v>
      </c>
      <c r="FC18" s="83">
        <f>VLOOKUP(FC$3,Conditions!$B:$AI,$C18,FALSE)</f>
        <v>1.9201999999999999</v>
      </c>
      <c r="FD18" s="83">
        <f>VLOOKUP(FD$3,Conditions!$B:$AI,$C18,FALSE)</f>
        <v>1.9201999999999999</v>
      </c>
      <c r="FE18" s="83">
        <f>VLOOKUP(FE$3,Conditions!$B:$AI,$C18,FALSE)</f>
        <v>1.9201999999999999</v>
      </c>
      <c r="FF18" s="83">
        <f>VLOOKUP(FF$3,Conditions!$B:$AI,$C18,FALSE)</f>
        <v>1.9201999999999999</v>
      </c>
      <c r="FG18" s="83">
        <f>VLOOKUP(FG$3,Conditions!$B:$AI,$C18,FALSE)</f>
        <v>1.9201999999999999</v>
      </c>
      <c r="FH18" s="83">
        <f>VLOOKUP(FH$3,Conditions!$B:$AI,$C18,FALSE)</f>
        <v>1.9201999999999999</v>
      </c>
      <c r="FI18" s="83">
        <f>VLOOKUP(FI$3,Conditions!$B:$AI,$C18,FALSE)</f>
        <v>1.9201999999999999</v>
      </c>
      <c r="FJ18" s="83">
        <f>VLOOKUP(FJ$3,Conditions!$B:$AI,$C18,FALSE)</f>
        <v>1.9201999999999999</v>
      </c>
      <c r="FK18" s="83">
        <f>VLOOKUP(FK$3,Conditions!$B:$AI,$C18,FALSE)</f>
        <v>1.9201999999999999</v>
      </c>
      <c r="FL18" s="83">
        <f>VLOOKUP(FL$3,Conditions!$B:$AI,$C18,FALSE)</f>
        <v>1.9201999999999999</v>
      </c>
      <c r="FM18" s="83">
        <f>VLOOKUP(FM$3,Conditions!$B:$AI,$C18,FALSE)</f>
        <v>1.9201999999999999</v>
      </c>
      <c r="FN18" s="83">
        <f>VLOOKUP(FN$3,Conditions!$B:$AI,$C18,FALSE)</f>
        <v>1.9201999999999999</v>
      </c>
      <c r="FO18" s="83">
        <f>VLOOKUP(FO$3,Conditions!$B:$AI,$C18,FALSE)</f>
        <v>1.9201999999999999</v>
      </c>
      <c r="FP18" s="83">
        <f>VLOOKUP(FP$3,Conditions!$B:$AI,$C18,FALSE)</f>
        <v>1.9201999999999999</v>
      </c>
      <c r="FQ18" s="83">
        <f>VLOOKUP(FQ$3,Conditions!$B:$AI,$C18,FALSE)</f>
        <v>1.9201999999999999</v>
      </c>
      <c r="FR18" s="83">
        <f>VLOOKUP(FR$3,Conditions!$B:$AI,$C18,FALSE)</f>
        <v>1.9212</v>
      </c>
      <c r="FS18" s="83">
        <f>VLOOKUP(FS$3,Conditions!$B:$AI,$C18,FALSE)</f>
        <v>1.9212</v>
      </c>
      <c r="FT18" s="83">
        <f>VLOOKUP(FT$3,Conditions!$B:$AI,$C18,FALSE)</f>
        <v>1.9212</v>
      </c>
      <c r="FU18" s="83">
        <f>VLOOKUP(FU$3,Conditions!$B:$AI,$C18,FALSE)</f>
        <v>1.9212</v>
      </c>
      <c r="FV18" s="83">
        <f>VLOOKUP(FV$3,Conditions!$B:$AI,$C18,FALSE)</f>
        <v>1.9212</v>
      </c>
      <c r="FW18" s="83">
        <f>VLOOKUP(FW$3,Conditions!$B:$AI,$C18,FALSE)</f>
        <v>1.9212</v>
      </c>
      <c r="FX18" s="83">
        <f>VLOOKUP(FX$3,Conditions!$B:$AI,$C18,FALSE)</f>
        <v>1.9212</v>
      </c>
      <c r="FY18" s="83">
        <f>VLOOKUP(FY$3,Conditions!$B:$AI,$C18,FALSE)</f>
        <v>1.9212</v>
      </c>
      <c r="FZ18" s="83">
        <f>VLOOKUP(FZ$3,Conditions!$B:$AI,$C18,FALSE)</f>
        <v>1.9212</v>
      </c>
      <c r="GA18" s="83">
        <f>VLOOKUP(GA$3,Conditions!$B:$AI,$C18,FALSE)</f>
        <v>1.9212</v>
      </c>
      <c r="GB18" s="83">
        <f>VLOOKUP(GB$3,Conditions!$B:$AI,$C18,FALSE)</f>
        <v>1.9212</v>
      </c>
      <c r="GC18" s="83">
        <f>VLOOKUP(GC$3,Conditions!$B:$AI,$C18,FALSE)</f>
        <v>1.9212</v>
      </c>
      <c r="GD18" s="83">
        <f>VLOOKUP(GD$3,Conditions!$B:$AI,$C18,FALSE)</f>
        <v>1.9212</v>
      </c>
      <c r="GE18" s="83">
        <f>VLOOKUP(GE$3,Conditions!$B:$AI,$C18,FALSE)</f>
        <v>1.9212</v>
      </c>
      <c r="GF18" s="83">
        <f>VLOOKUP(GF$3,Conditions!$B:$AI,$C18,FALSE)</f>
        <v>1.9212</v>
      </c>
      <c r="GG18" s="83">
        <f>VLOOKUP(GG$3,Conditions!$B:$AI,$C18,FALSE)</f>
        <v>1.9212</v>
      </c>
      <c r="GH18" s="83">
        <f>VLOOKUP(GH$3,Conditions!$B:$AI,$C18,FALSE)</f>
        <v>1.9212</v>
      </c>
      <c r="GI18" s="83">
        <f>VLOOKUP(GI$3,Conditions!$B:$AI,$C18,FALSE)</f>
        <v>1.9212</v>
      </c>
      <c r="GJ18" s="83">
        <f>VLOOKUP(GJ$3,Conditions!$B:$AI,$C18,FALSE)</f>
        <v>1.9212</v>
      </c>
      <c r="GK18" s="83">
        <f>VLOOKUP(GK$3,Conditions!$B:$AI,$C18,FALSE)</f>
        <v>1.9212</v>
      </c>
      <c r="GL18" s="83">
        <f>VLOOKUP(GL$3,Conditions!$B:$AI,$C18,FALSE)</f>
        <v>1.9212</v>
      </c>
      <c r="GM18" s="83">
        <f>VLOOKUP(GM$3,Conditions!$B:$AI,$C18,FALSE)</f>
        <v>1.9212</v>
      </c>
      <c r="GN18" s="83">
        <f>VLOOKUP(GN$3,Conditions!$B:$AI,$C18,FALSE)</f>
        <v>1.9212</v>
      </c>
      <c r="GO18" s="83">
        <f>VLOOKUP(GO$3,Conditions!$B:$AI,$C18,FALSE)</f>
        <v>1.9212</v>
      </c>
      <c r="GP18" s="83">
        <f>VLOOKUP(GP$3,Conditions!$B:$AI,$C18,FALSE)</f>
        <v>1.9212</v>
      </c>
      <c r="GQ18" s="83">
        <f>VLOOKUP(GQ$3,Conditions!$B:$AI,$C18,FALSE)</f>
        <v>1.9212</v>
      </c>
      <c r="GR18" s="83">
        <f>VLOOKUP(GR$3,Conditions!$B:$AI,$C18,FALSE)</f>
        <v>1.9212</v>
      </c>
      <c r="GS18" s="83">
        <f>VLOOKUP(GS$3,Conditions!$B:$AI,$C18,FALSE)</f>
        <v>1.9212</v>
      </c>
      <c r="GT18" s="83">
        <f>VLOOKUP(GT$3,Conditions!$B:$AI,$C18,FALSE)</f>
        <v>1.9212</v>
      </c>
      <c r="GU18" s="83">
        <f>VLOOKUP(GU$3,Conditions!$B:$AI,$C18,FALSE)</f>
        <v>1.9212</v>
      </c>
      <c r="GV18" s="83">
        <f>VLOOKUP(GV$3,Conditions!$B:$AI,$C18,FALSE)</f>
        <v>1.9212</v>
      </c>
      <c r="GW18" s="83">
        <f>VLOOKUP(GW$3,Conditions!$B:$AI,$C18,FALSE)</f>
        <v>1.9212</v>
      </c>
      <c r="GX18" s="83">
        <f>VLOOKUP(GX$3,Conditions!$B:$AI,$C18,FALSE)</f>
        <v>1.9212</v>
      </c>
      <c r="GY18" s="83">
        <f>VLOOKUP(GY$3,Conditions!$B:$AI,$C18,FALSE)</f>
        <v>1.9212</v>
      </c>
      <c r="GZ18" s="83">
        <f>VLOOKUP(GZ$3,Conditions!$B:$AI,$C18,FALSE)</f>
        <v>1.9212</v>
      </c>
      <c r="HA18" s="83">
        <f>VLOOKUP(HA$3,Conditions!$B:$AI,$C18,FALSE)</f>
        <v>1.9212</v>
      </c>
      <c r="HB18" s="83">
        <f>VLOOKUP(HB$3,Conditions!$B:$AI,$C18,FALSE)</f>
        <v>1.9212</v>
      </c>
      <c r="HC18" s="83">
        <f>VLOOKUP(HC$3,Conditions!$B:$AI,$C18,FALSE)</f>
        <v>1.9212</v>
      </c>
      <c r="HD18" s="83">
        <f>VLOOKUP(HD$3,Conditions!$B:$AI,$C18,FALSE)</f>
        <v>1.9212</v>
      </c>
      <c r="HE18" s="83">
        <f>VLOOKUP(HE$3,Conditions!$B:$AI,$C18,FALSE)</f>
        <v>1.9212</v>
      </c>
      <c r="HF18" s="83">
        <f>VLOOKUP(HF$3,Conditions!$B:$AI,$C18,FALSE)</f>
        <v>1.9212</v>
      </c>
      <c r="HG18" s="83">
        <f>VLOOKUP(HG$3,Conditions!$B:$AI,$C18,FALSE)</f>
        <v>1.9212</v>
      </c>
      <c r="HH18" s="83">
        <f>VLOOKUP(HH$3,Conditions!$B:$AI,$C18,FALSE)</f>
        <v>1.9212</v>
      </c>
      <c r="HI18" s="83">
        <f>VLOOKUP(HI$3,Conditions!$B:$AI,$C18,FALSE)</f>
        <v>1.9212</v>
      </c>
      <c r="HJ18" s="83">
        <f>VLOOKUP(HJ$3,Conditions!$B:$AI,$C18,FALSE)</f>
        <v>1.9212</v>
      </c>
      <c r="HK18" s="83">
        <f>VLOOKUP(HK$3,Conditions!$B:$AI,$C18,FALSE)</f>
        <v>1.9212</v>
      </c>
      <c r="HL18" s="83">
        <f>VLOOKUP(HL$3,Conditions!$B:$AI,$C18,FALSE)</f>
        <v>1.9212</v>
      </c>
      <c r="HM18" s="83">
        <f>VLOOKUP(HM$3,Conditions!$B:$AI,$C18,FALSE)</f>
        <v>1.9212</v>
      </c>
      <c r="HN18" s="83">
        <f>VLOOKUP(HN$3,Conditions!$B:$AI,$C18,FALSE)</f>
        <v>1.9212</v>
      </c>
      <c r="HO18" s="83">
        <f>VLOOKUP(HO$3,Conditions!$B:$AI,$C18,FALSE)</f>
        <v>1.9212</v>
      </c>
      <c r="HP18" s="83">
        <f>VLOOKUP(HP$3,Conditions!$B:$AI,$C18,FALSE)</f>
        <v>1.9212</v>
      </c>
      <c r="HQ18" s="83">
        <f>VLOOKUP(HQ$3,Conditions!$B:$AI,$C18,FALSE)</f>
        <v>1.9212</v>
      </c>
      <c r="HR18" s="83">
        <f>VLOOKUP(HR$3,Conditions!$B:$AI,$C18,FALSE)</f>
        <v>1.9212</v>
      </c>
      <c r="HS18" s="83">
        <f>VLOOKUP(HS$3,Conditions!$B:$AI,$C18,FALSE)</f>
        <v>1.9212</v>
      </c>
      <c r="HT18" s="83">
        <f>VLOOKUP(HT$3,Conditions!$B:$AI,$C18,FALSE)</f>
        <v>1.9212</v>
      </c>
      <c r="HU18" s="83">
        <f>VLOOKUP(HU$3,Conditions!$B:$AI,$C18,FALSE)</f>
        <v>1.9212</v>
      </c>
      <c r="HV18" s="83">
        <f>VLOOKUP(HV$3,Conditions!$B:$AI,$C18,FALSE)</f>
        <v>1.9212</v>
      </c>
      <c r="HW18" s="83">
        <f>VLOOKUP(HW$3,Conditions!$B:$AI,$C18,FALSE)</f>
        <v>1.9212</v>
      </c>
      <c r="HX18" s="83">
        <f>VLOOKUP(HX$3,Conditions!$B:$AI,$C18,FALSE)</f>
        <v>1.9212</v>
      </c>
      <c r="HY18" s="83">
        <f>VLOOKUP(HY$3,Conditions!$B:$AI,$C18,FALSE)</f>
        <v>1.9212</v>
      </c>
      <c r="HZ18" s="83">
        <f>VLOOKUP(HZ$3,Conditions!$B:$AI,$C18,FALSE)</f>
        <v>1.9212</v>
      </c>
      <c r="IA18" s="83">
        <f>VLOOKUP(IA$3,Conditions!$B:$AI,$C18,FALSE)</f>
        <v>1.9212</v>
      </c>
      <c r="IB18" s="83">
        <f>VLOOKUP(IB$3,Conditions!$B:$AI,$C18,FALSE)</f>
        <v>1.9212</v>
      </c>
      <c r="IC18" s="83">
        <f>VLOOKUP(IC$3,Conditions!$B:$AI,$C18,FALSE)</f>
        <v>1.9212</v>
      </c>
      <c r="ID18" s="83">
        <f>VLOOKUP(ID$3,Conditions!$B:$AI,$C18,FALSE)</f>
        <v>1.9212</v>
      </c>
      <c r="IE18" s="83">
        <f>VLOOKUP(IE$3,Conditions!$B:$AI,$C18,FALSE)</f>
        <v>1.9212</v>
      </c>
      <c r="IF18" s="83">
        <f>VLOOKUP(IF$3,Conditions!$B:$AI,$C18,FALSE)</f>
        <v>1.9212</v>
      </c>
      <c r="IG18" s="83">
        <f>VLOOKUP(IG$3,Conditions!$B:$AI,$C18,FALSE)</f>
        <v>1.9212</v>
      </c>
      <c r="IH18" s="83">
        <f>VLOOKUP(IH$3,Conditions!$B:$AI,$C18,FALSE)</f>
        <v>1.9212</v>
      </c>
      <c r="II18" s="83">
        <f>VLOOKUP(II$3,Conditions!$B:$AI,$C18,FALSE)</f>
        <v>1.9212</v>
      </c>
      <c r="IJ18" s="83">
        <f>VLOOKUP(IJ$3,Conditions!$B:$AI,$C18,FALSE)</f>
        <v>1.9212</v>
      </c>
      <c r="IK18" s="83">
        <f>VLOOKUP(IK$3,Conditions!$B:$AI,$C18,FALSE)</f>
        <v>1.9212</v>
      </c>
      <c r="IL18" s="83">
        <f>VLOOKUP(IL$3,Conditions!$B:$AI,$C18,FALSE)</f>
        <v>1.9212</v>
      </c>
      <c r="IM18" s="83">
        <f>VLOOKUP(IM$3,Conditions!$B:$AI,$C18,FALSE)</f>
        <v>1.9212</v>
      </c>
      <c r="IN18" s="83">
        <f>VLOOKUP(IN$3,Conditions!$B:$AI,$C18,FALSE)</f>
        <v>1.9212</v>
      </c>
      <c r="IO18" s="83">
        <f>VLOOKUP(IO$3,Conditions!$B:$AI,$C18,FALSE)</f>
        <v>1.9212</v>
      </c>
      <c r="IP18" s="83">
        <f>VLOOKUP(IP$3,Conditions!$B:$AI,$C18,FALSE)</f>
        <v>1.9212</v>
      </c>
      <c r="IQ18" s="83">
        <f>VLOOKUP(IQ$3,Conditions!$B:$AI,$C18,FALSE)</f>
        <v>1.9212</v>
      </c>
      <c r="IR18" s="83">
        <f>VLOOKUP(IR$3,Conditions!$B:$AI,$C18,FALSE)</f>
        <v>1.9212</v>
      </c>
      <c r="IS18" s="83">
        <f>VLOOKUP(IS$3,Conditions!$B:$AI,$C18,FALSE)</f>
        <v>1.9212</v>
      </c>
      <c r="IT18" s="83">
        <f>VLOOKUP(IT$3,Conditions!$B:$AI,$C18,FALSE)</f>
        <v>1.9212</v>
      </c>
      <c r="IU18" s="83">
        <f>VLOOKUP(IU$3,Conditions!$B:$AI,$C18,FALSE)</f>
        <v>1.9212</v>
      </c>
      <c r="IV18" s="83">
        <f>VLOOKUP(IV$3,Conditions!$B:$AI,$C18,FALSE)</f>
        <v>1.9212</v>
      </c>
      <c r="IW18" s="83">
        <f>VLOOKUP(IW$3,Conditions!$B:$AI,$C18,FALSE)</f>
        <v>1.9212</v>
      </c>
      <c r="IX18" s="83">
        <f>VLOOKUP(IX$3,Conditions!$B:$AI,$C18,FALSE)</f>
        <v>1.9212</v>
      </c>
      <c r="IY18" s="83"/>
      <c r="IZ18" s="83"/>
      <c r="JA18" s="83"/>
      <c r="JB18" s="83"/>
      <c r="JC18" s="83"/>
      <c r="JE18" s="56" t="str">
        <f t="shared" si="48"/>
        <v>Cat. Mass</v>
      </c>
      <c r="JF18" s="83">
        <f>VLOOKUP(JF$6,Conditions!$B:$AI,$C18,FALSE)</f>
        <v>1.4842</v>
      </c>
      <c r="JG18" s="83">
        <f>VLOOKUP(JG$6,Conditions!$B:$AI,$C18,FALSE)</f>
        <v>1.4842</v>
      </c>
      <c r="JH18" s="83">
        <f>VLOOKUP(JH$6,Conditions!$B:$AI,$C18,FALSE)</f>
        <v>1.4842</v>
      </c>
      <c r="JI18" s="83">
        <f>VLOOKUP(JI$6,Conditions!$B:$AI,$C18,FALSE)</f>
        <v>1.4842</v>
      </c>
      <c r="JJ18" s="83">
        <f>VLOOKUP(JJ$6,Conditions!$B:$AI,$C18,FALSE)</f>
        <v>1.4842</v>
      </c>
      <c r="JK18" s="83">
        <f>VLOOKUP(JK$6,Conditions!$B:$AI,$C18,FALSE)</f>
        <v>1.4842</v>
      </c>
      <c r="JL18" s="83">
        <f>VLOOKUP(JL$6,Conditions!$B:$AI,$C18,FALSE)</f>
        <v>1.4842</v>
      </c>
      <c r="JM18" s="83">
        <f>VLOOKUP(JM$6,Conditions!$B:$AI,$C18,FALSE)</f>
        <v>1.4842</v>
      </c>
      <c r="JN18" s="83">
        <f>VLOOKUP(JN$6,Conditions!$B:$AI,$C18,FALSE)</f>
        <v>1.9205000000000001</v>
      </c>
      <c r="JO18" s="83">
        <f>VLOOKUP(JO$6,Conditions!$B:$AI,$C18,FALSE)</f>
        <v>1.9205000000000001</v>
      </c>
      <c r="JP18" s="83">
        <f>VLOOKUP(JP$6,Conditions!$B:$AI,$C18,FALSE)</f>
        <v>1.9205000000000001</v>
      </c>
      <c r="JQ18" s="83">
        <f>VLOOKUP(JQ$6,Conditions!$B:$AI,$C18,FALSE)</f>
        <v>1.9205000000000001</v>
      </c>
      <c r="JR18" s="83">
        <f>VLOOKUP(JR$6,Conditions!$B:$AI,$C18,FALSE)</f>
        <v>1.9205000000000001</v>
      </c>
      <c r="JS18" s="83">
        <f>VLOOKUP(JS$6,Conditions!$B:$AI,$C18,FALSE)</f>
        <v>1.9205000000000001</v>
      </c>
      <c r="JT18" s="83">
        <f>VLOOKUP(JT$6,Conditions!$B:$AI,$C18,FALSE)</f>
        <v>1.9205000000000001</v>
      </c>
      <c r="JU18" s="83">
        <f>VLOOKUP(JU$6,Conditions!$B:$AI,$C18,FALSE)</f>
        <v>1.9205000000000001</v>
      </c>
      <c r="JV18" s="83">
        <f>VLOOKUP(JV$6,Conditions!$B:$AI,$C18,FALSE)</f>
        <v>1.9</v>
      </c>
      <c r="JW18" s="83">
        <f>VLOOKUP(JW$6,Conditions!$B:$AI,$C18,FALSE)</f>
        <v>1.9</v>
      </c>
      <c r="JX18" s="83">
        <f>VLOOKUP(JX$6,Conditions!$B:$AI,$C18,FALSE)</f>
        <v>1.9</v>
      </c>
      <c r="JY18" s="83">
        <f>VLOOKUP(JY$6,Conditions!$B:$AI,$C18,FALSE)</f>
        <v>1.9</v>
      </c>
      <c r="JZ18" s="83">
        <f>VLOOKUP(JZ$6,Conditions!$B:$AI,$C18,FALSE)</f>
        <v>1.9</v>
      </c>
      <c r="KA18" s="83">
        <f>VLOOKUP(KA$6,Conditions!$B:$AI,$C18,FALSE)</f>
        <v>1.9</v>
      </c>
      <c r="KB18" s="83">
        <f>VLOOKUP(KB$6,Conditions!$B:$AI,$C18,FALSE)</f>
        <v>1.9</v>
      </c>
      <c r="KC18" s="83">
        <f>VLOOKUP(KC$6,Conditions!$B:$AI,$C18,FALSE)</f>
        <v>1.9</v>
      </c>
      <c r="KD18" s="83">
        <f>VLOOKUP(KD$6,Conditions!$B:$AI,$C18,FALSE)</f>
        <v>1.9201999999999999</v>
      </c>
      <c r="KE18" s="83">
        <f>VLOOKUP(KE$6,Conditions!$B:$AI,$C18,FALSE)</f>
        <v>1.9201999999999999</v>
      </c>
      <c r="KF18" s="83">
        <f>VLOOKUP(KF$6,Conditions!$B:$AI,$C18,FALSE)</f>
        <v>1.9201999999999999</v>
      </c>
      <c r="KG18" s="83">
        <f>VLOOKUP(KG$6,Conditions!$B:$AI,$C18,FALSE)</f>
        <v>1.9201999999999999</v>
      </c>
      <c r="KH18" s="83">
        <f>VLOOKUP(KH$6,Conditions!$B:$AI,$C18,FALSE)</f>
        <v>1.9201999999999999</v>
      </c>
      <c r="KI18" s="83">
        <f>VLOOKUP(KI$6,Conditions!$B:$AI,$C18,FALSE)</f>
        <v>1.9201999999999999</v>
      </c>
      <c r="KJ18" s="83">
        <f>VLOOKUP(KJ$6,Conditions!$B:$AI,$C18,FALSE)</f>
        <v>1.9201999999999999</v>
      </c>
      <c r="KK18" s="83">
        <f>VLOOKUP(KK$6,Conditions!$B:$AI,$C18,FALSE)</f>
        <v>1.9201999999999999</v>
      </c>
      <c r="KL18" s="83">
        <f>VLOOKUP(KL$6,Conditions!$B:$AI,$C18,FALSE)</f>
        <v>1.9201999999999999</v>
      </c>
      <c r="KM18" s="83">
        <f>VLOOKUP(KM$6,Conditions!$B:$AI,$C18,FALSE)</f>
        <v>1.9212</v>
      </c>
      <c r="KN18" s="83">
        <f>VLOOKUP(KN$6,Conditions!$B:$AI,$C18,FALSE)</f>
        <v>1.9212</v>
      </c>
      <c r="KO18" s="83">
        <f>VLOOKUP(KO$6,Conditions!$B:$AI,$C18,FALSE)</f>
        <v>1.9212</v>
      </c>
      <c r="KP18" s="83">
        <f>VLOOKUP(KP$6,Conditions!$B:$AI,$C18,FALSE)</f>
        <v>1.9212</v>
      </c>
      <c r="KQ18" s="83">
        <f>VLOOKUP(KQ$6,Conditions!$B:$AI,$C18,FALSE)</f>
        <v>1.9212</v>
      </c>
      <c r="KR18" s="83">
        <f>VLOOKUP(KR$6,Conditions!$B:$AI,$C18,FALSE)</f>
        <v>1.9212</v>
      </c>
      <c r="KS18" s="83">
        <f>VLOOKUP(KS$6,Conditions!$B:$AI,$C18,FALSE)</f>
        <v>1.9212</v>
      </c>
      <c r="KT18" s="83">
        <f>VLOOKUP(KT$6,Conditions!$B:$AI,$C18,FALSE)</f>
        <v>1.9212</v>
      </c>
      <c r="KU18" s="83">
        <f>VLOOKUP(KU$6,Conditions!$B:$AI,$C18,FALSE)</f>
        <v>1.9212</v>
      </c>
      <c r="KV18" s="83">
        <f>VLOOKUP(KV$6,Conditions!$B:$AI,$C18,FALSE)</f>
        <v>1.9212</v>
      </c>
      <c r="KW18" s="83">
        <f>VLOOKUP(KW$6,Conditions!$B:$AI,$C18,FALSE)</f>
        <v>1.9212</v>
      </c>
      <c r="KX18" s="83">
        <f>VLOOKUP(KX$6,Conditions!$B:$AI,$C18,FALSE)</f>
        <v>1.9212</v>
      </c>
      <c r="KY18" s="83">
        <f>VLOOKUP(KY$6,Conditions!$B:$AI,$C18,FALSE)</f>
        <v>1.9212</v>
      </c>
      <c r="KZ18" s="83">
        <f>VLOOKUP(KZ$6,Conditions!$B:$AI,$C18,FALSE)</f>
        <v>1.9212</v>
      </c>
      <c r="LA18" s="83">
        <f>VLOOKUP(LA$6,Conditions!$B:$AI,$C18,FALSE)</f>
        <v>1.9212</v>
      </c>
      <c r="LB18" s="83">
        <f>VLOOKUP(LB$6,Conditions!$B:$AI,$C18,FALSE)</f>
        <v>1.9212</v>
      </c>
      <c r="LC18" s="83">
        <f>VLOOKUP(LC$6,Conditions!$B:$AI,$C18,FALSE)</f>
        <v>1.9212</v>
      </c>
      <c r="LD18" s="83"/>
      <c r="LE18" s="83"/>
      <c r="LF18" s="83"/>
      <c r="LG18" s="83"/>
    </row>
    <row r="19" spans="2:319" s="56" customFormat="1" ht="15.75" x14ac:dyDescent="0.25">
      <c r="B19" s="117" t="s">
        <v>94</v>
      </c>
      <c r="C19" s="61">
        <v>14</v>
      </c>
      <c r="D19" s="83">
        <f>VLOOKUP(D$3,Conditions!$B:$AI,$C19,FALSE)</f>
        <v>14243.4</v>
      </c>
      <c r="E19" s="83">
        <f>VLOOKUP(E$3,Conditions!$B:$AI,$C19,FALSE)</f>
        <v>14243.4</v>
      </c>
      <c r="F19" s="83">
        <f>VLOOKUP(F$3,Conditions!$B:$AI,$C19,FALSE)</f>
        <v>14243.4</v>
      </c>
      <c r="G19" s="83">
        <f>VLOOKUP(G$3,Conditions!$B:$AI,$C19,FALSE)</f>
        <v>14243.4</v>
      </c>
      <c r="H19" s="83">
        <f>VLOOKUP(H$3,Conditions!$B:$AI,$C19,FALSE)</f>
        <v>14243.4</v>
      </c>
      <c r="I19" s="83">
        <f>VLOOKUP(I$3,Conditions!$B:$AI,$C19,FALSE)</f>
        <v>14243.4</v>
      </c>
      <c r="J19" s="83">
        <f>VLOOKUP(J$3,Conditions!$B:$AI,$C19,FALSE)</f>
        <v>14243.4</v>
      </c>
      <c r="K19" s="83">
        <f>VLOOKUP(K$3,Conditions!$B:$AI,$C19,FALSE)</f>
        <v>14243.4</v>
      </c>
      <c r="L19" s="83">
        <f>VLOOKUP(L$3,Conditions!$B:$AI,$C19,FALSE)</f>
        <v>14243.4</v>
      </c>
      <c r="M19" s="83">
        <f>VLOOKUP(M$3,Conditions!$B:$AI,$C19,FALSE)</f>
        <v>14243.4</v>
      </c>
      <c r="N19" s="83">
        <f>VLOOKUP(N$3,Conditions!$B:$AI,$C19,FALSE)</f>
        <v>14243.4</v>
      </c>
      <c r="O19" s="83">
        <f>VLOOKUP(O$3,Conditions!$B:$AI,$C19,FALSE)</f>
        <v>14243.4</v>
      </c>
      <c r="P19" s="83">
        <f>VLOOKUP(P$3,Conditions!$B:$AI,$C19,FALSE)</f>
        <v>14243.4</v>
      </c>
      <c r="Q19" s="83">
        <f>VLOOKUP(Q$3,Conditions!$B:$AI,$C19,FALSE)</f>
        <v>14243.4</v>
      </c>
      <c r="R19" s="83">
        <f>VLOOKUP(R$3,Conditions!$B:$AI,$C19,FALSE)</f>
        <v>14243.4</v>
      </c>
      <c r="S19" s="83">
        <f>VLOOKUP(S$3,Conditions!$B:$AI,$C19,FALSE)</f>
        <v>14243.4</v>
      </c>
      <c r="T19" s="83">
        <f>VLOOKUP(T$3,Conditions!$B:$AI,$C19,FALSE)</f>
        <v>14243.4</v>
      </c>
      <c r="U19" s="83">
        <f>VLOOKUP(U$3,Conditions!$B:$AI,$C19,FALSE)</f>
        <v>14243.4</v>
      </c>
      <c r="V19" s="83">
        <f>VLOOKUP(V$3,Conditions!$B:$AI,$C19,FALSE)</f>
        <v>14243.4</v>
      </c>
      <c r="W19" s="83">
        <f>VLOOKUP(W$3,Conditions!$B:$AI,$C19,FALSE)</f>
        <v>14243.4</v>
      </c>
      <c r="X19" s="83">
        <f>VLOOKUP(X$3,Conditions!$B:$AI,$C19,FALSE)</f>
        <v>14243.4</v>
      </c>
      <c r="Y19" s="83">
        <f>VLOOKUP(Y$3,Conditions!$B:$AI,$C19,FALSE)</f>
        <v>14243.4</v>
      </c>
      <c r="Z19" s="83">
        <f>VLOOKUP(Z$3,Conditions!$B:$AI,$C19,FALSE)</f>
        <v>14243.4</v>
      </c>
      <c r="AA19" s="83">
        <f>VLOOKUP(AA$3,Conditions!$B:$AI,$C19,FALSE)</f>
        <v>14243.4</v>
      </c>
      <c r="AB19" s="83">
        <f>VLOOKUP(AB$3,Conditions!$B:$AI,$C19,FALSE)</f>
        <v>14243.4</v>
      </c>
      <c r="AC19" s="83">
        <f>VLOOKUP(AC$3,Conditions!$B:$AI,$C19,FALSE)</f>
        <v>14243.4</v>
      </c>
      <c r="AD19" s="83">
        <f>VLOOKUP(AD$3,Conditions!$B:$AI,$C19,FALSE)</f>
        <v>14243.4</v>
      </c>
      <c r="AE19" s="83">
        <f>VLOOKUP(AE$3,Conditions!$B:$AI,$C19,FALSE)</f>
        <v>14243.4</v>
      </c>
      <c r="AF19" s="83">
        <f>VLOOKUP(AF$3,Conditions!$B:$AI,$C19,FALSE)</f>
        <v>14243.4</v>
      </c>
      <c r="AG19" s="83">
        <f>VLOOKUP(AG$3,Conditions!$B:$AI,$C19,FALSE)</f>
        <v>14243.4</v>
      </c>
      <c r="AH19" s="83">
        <f>VLOOKUP(AH$3,Conditions!$B:$AI,$C19,FALSE)</f>
        <v>14243.4</v>
      </c>
      <c r="AI19" s="83">
        <f>VLOOKUP(AI$3,Conditions!$B:$AI,$C19,FALSE)</f>
        <v>14243.4</v>
      </c>
      <c r="AJ19" s="83">
        <f>VLOOKUP(AJ$3,Conditions!$B:$AI,$C19,FALSE)</f>
        <v>14243.4</v>
      </c>
      <c r="AK19" s="83">
        <f>VLOOKUP(AK$3,Conditions!$B:$AI,$C19,FALSE)</f>
        <v>14243.4</v>
      </c>
      <c r="AL19" s="83">
        <f>VLOOKUP(AL$3,Conditions!$B:$AI,$C19,FALSE)</f>
        <v>14243.4</v>
      </c>
      <c r="AM19" s="83">
        <f>VLOOKUP(AM$3,Conditions!$B:$AI,$C19,FALSE)</f>
        <v>14243.4</v>
      </c>
      <c r="AN19" s="83">
        <f>VLOOKUP(AN$3,Conditions!$B:$AI,$C19,FALSE)</f>
        <v>14243.4</v>
      </c>
      <c r="AO19" s="83">
        <f>VLOOKUP(AO$3,Conditions!$B:$AI,$C19,FALSE)</f>
        <v>14243.4</v>
      </c>
      <c r="AP19" s="83">
        <f>VLOOKUP(AP$3,Conditions!$B:$AI,$C19,FALSE)</f>
        <v>14243.4</v>
      </c>
      <c r="AQ19" s="83">
        <f>VLOOKUP(AQ$3,Conditions!$B:$AI,$C19,FALSE)</f>
        <v>14243.4</v>
      </c>
      <c r="AR19" s="83">
        <f>VLOOKUP(AR$3,Conditions!$B:$AI,$C19,FALSE)</f>
        <v>14859.8</v>
      </c>
      <c r="AS19" s="83">
        <f>VLOOKUP(AS$3,Conditions!$B:$AI,$C19,FALSE)</f>
        <v>14859.8</v>
      </c>
      <c r="AT19" s="83">
        <f>VLOOKUP(AT$3,Conditions!$B:$AI,$C19,FALSE)</f>
        <v>14859.8</v>
      </c>
      <c r="AU19" s="83">
        <f>VLOOKUP(AU$3,Conditions!$B:$AI,$C19,FALSE)</f>
        <v>14859.8</v>
      </c>
      <c r="AV19" s="83">
        <f>VLOOKUP(AV$3,Conditions!$B:$AI,$C19,FALSE)</f>
        <v>14859.8</v>
      </c>
      <c r="AW19" s="83">
        <f>VLOOKUP(AW$3,Conditions!$B:$AI,$C19,FALSE)</f>
        <v>14859.8</v>
      </c>
      <c r="AX19" s="83">
        <f>VLOOKUP(AX$3,Conditions!$B:$AI,$C19,FALSE)</f>
        <v>14859.8</v>
      </c>
      <c r="AY19" s="83">
        <f>VLOOKUP(AY$3,Conditions!$B:$AI,$C19,FALSE)</f>
        <v>14859.8</v>
      </c>
      <c r="AZ19" s="83">
        <f>VLOOKUP(AZ$3,Conditions!$B:$AI,$C19,FALSE)</f>
        <v>14859.8</v>
      </c>
      <c r="BA19" s="83">
        <f>VLOOKUP(BA$3,Conditions!$B:$AI,$C19,FALSE)</f>
        <v>14859.8</v>
      </c>
      <c r="BB19" s="83">
        <f>VLOOKUP(BB$3,Conditions!$B:$AI,$C19,FALSE)</f>
        <v>14859.8</v>
      </c>
      <c r="BC19" s="83">
        <f>VLOOKUP(BC$3,Conditions!$B:$AI,$C19,FALSE)</f>
        <v>14859.8</v>
      </c>
      <c r="BD19" s="83">
        <f>VLOOKUP(BD$3,Conditions!$B:$AI,$C19,FALSE)</f>
        <v>14859.8</v>
      </c>
      <c r="BE19" s="83">
        <f>VLOOKUP(BE$3,Conditions!$B:$AI,$C19,FALSE)</f>
        <v>14859.8</v>
      </c>
      <c r="BF19" s="83">
        <f>VLOOKUP(BF$3,Conditions!$B:$AI,$C19,FALSE)</f>
        <v>14859.8</v>
      </c>
      <c r="BG19" s="83">
        <f>VLOOKUP(BG$3,Conditions!$B:$AI,$C19,FALSE)</f>
        <v>14859.8</v>
      </c>
      <c r="BH19" s="83">
        <f>VLOOKUP(BH$3,Conditions!$B:$AI,$C19,FALSE)</f>
        <v>14859.8</v>
      </c>
      <c r="BI19" s="83">
        <f>VLOOKUP(BI$3,Conditions!$B:$AI,$C19,FALSE)</f>
        <v>14859.8</v>
      </c>
      <c r="BJ19" s="83">
        <f>VLOOKUP(BJ$3,Conditions!$B:$AI,$C19,FALSE)</f>
        <v>14859.8</v>
      </c>
      <c r="BK19" s="83">
        <f>VLOOKUP(BK$3,Conditions!$B:$AI,$C19,FALSE)</f>
        <v>14859.8</v>
      </c>
      <c r="BL19" s="83">
        <f>VLOOKUP(BL$3,Conditions!$B:$AI,$C19,FALSE)</f>
        <v>14859.8</v>
      </c>
      <c r="BM19" s="83">
        <f>VLOOKUP(BM$3,Conditions!$B:$AI,$C19,FALSE)</f>
        <v>14859.8</v>
      </c>
      <c r="BN19" s="83">
        <f>VLOOKUP(BN$3,Conditions!$B:$AI,$C19,FALSE)</f>
        <v>14859.8</v>
      </c>
      <c r="BO19" s="83">
        <f>VLOOKUP(BO$3,Conditions!$B:$AI,$C19,FALSE)</f>
        <v>14859.8</v>
      </c>
      <c r="BP19" s="83">
        <f>VLOOKUP(BP$3,Conditions!$B:$AI,$C19,FALSE)</f>
        <v>14859.8</v>
      </c>
      <c r="BQ19" s="83">
        <f>VLOOKUP(BQ$3,Conditions!$B:$AI,$C19,FALSE)</f>
        <v>14859.8</v>
      </c>
      <c r="BR19" s="83">
        <f>VLOOKUP(BR$3,Conditions!$B:$AI,$C19,FALSE)</f>
        <v>14859.8</v>
      </c>
      <c r="BS19" s="83">
        <f>VLOOKUP(BS$3,Conditions!$B:$AI,$C19,FALSE)</f>
        <v>14859.8</v>
      </c>
      <c r="BT19" s="83">
        <f>VLOOKUP(BT$3,Conditions!$B:$AI,$C19,FALSE)</f>
        <v>14859.8</v>
      </c>
      <c r="BU19" s="83">
        <f>VLOOKUP(BU$3,Conditions!$B:$AI,$C19,FALSE)</f>
        <v>14859.8</v>
      </c>
      <c r="BV19" s="83">
        <f>VLOOKUP(BV$3,Conditions!$B:$AI,$C19,FALSE)</f>
        <v>14859.8</v>
      </c>
      <c r="BW19" s="83">
        <f>VLOOKUP(BW$3,Conditions!$B:$AI,$C19,FALSE)</f>
        <v>14859.8</v>
      </c>
      <c r="BX19" s="83">
        <f>VLOOKUP(BX$3,Conditions!$B:$AI,$C19,FALSE)</f>
        <v>14859.8</v>
      </c>
      <c r="BY19" s="83">
        <f>VLOOKUP(BY$3,Conditions!$B:$AI,$C19,FALSE)</f>
        <v>14859.8</v>
      </c>
      <c r="BZ19" s="83">
        <f>VLOOKUP(BZ$3,Conditions!$B:$AI,$C19,FALSE)</f>
        <v>14859.8</v>
      </c>
      <c r="CA19" s="83">
        <f>VLOOKUP(CA$3,Conditions!$B:$AI,$C19,FALSE)</f>
        <v>14859.8</v>
      </c>
      <c r="CB19" s="83">
        <f>VLOOKUP(CB$3,Conditions!$B:$AI,$C19,FALSE)</f>
        <v>14859.8</v>
      </c>
      <c r="CC19" s="83">
        <f>VLOOKUP(CC$3,Conditions!$B:$AI,$C19,FALSE)</f>
        <v>14859.8</v>
      </c>
      <c r="CD19" s="83">
        <f>VLOOKUP(CD$3,Conditions!$B:$AI,$C19,FALSE)</f>
        <v>14859.8</v>
      </c>
      <c r="CE19" s="83">
        <f>VLOOKUP(CE$3,Conditions!$B:$AI,$C19,FALSE)</f>
        <v>14859.8</v>
      </c>
      <c r="CF19" s="83">
        <f>VLOOKUP(CF$3,Conditions!$B:$AI,$C19,FALSE)</f>
        <v>16816.166666666668</v>
      </c>
      <c r="CG19" s="83">
        <f>VLOOKUP(CG$3,Conditions!$B:$AI,$C19,FALSE)</f>
        <v>16816.166666666668</v>
      </c>
      <c r="CH19" s="83">
        <f>VLOOKUP(CH$3,Conditions!$B:$AI,$C19,FALSE)</f>
        <v>16816.166666666668</v>
      </c>
      <c r="CI19" s="83">
        <f>VLOOKUP(CI$3,Conditions!$B:$AI,$C19,FALSE)</f>
        <v>16816.166666666668</v>
      </c>
      <c r="CJ19" s="83">
        <f>VLOOKUP(CJ$3,Conditions!$B:$AI,$C19,FALSE)</f>
        <v>16816.166666666668</v>
      </c>
      <c r="CK19" s="83">
        <f>VLOOKUP(CK$3,Conditions!$B:$AI,$C19,FALSE)</f>
        <v>16818.400000000001</v>
      </c>
      <c r="CL19" s="83">
        <f>VLOOKUP(CL$3,Conditions!$B:$AI,$C19,FALSE)</f>
        <v>16818.400000000001</v>
      </c>
      <c r="CM19" s="83">
        <f>VLOOKUP(CM$3,Conditions!$B:$AI,$C19,FALSE)</f>
        <v>16818.400000000001</v>
      </c>
      <c r="CN19" s="83">
        <f>VLOOKUP(CN$3,Conditions!$B:$AI,$C19,FALSE)</f>
        <v>16818.400000000001</v>
      </c>
      <c r="CO19" s="83">
        <f>VLOOKUP(CO$3,Conditions!$B:$AI,$C19,FALSE)</f>
        <v>16818.400000000001</v>
      </c>
      <c r="CP19" s="83">
        <f>VLOOKUP(CP$3,Conditions!$B:$AI,$C19,FALSE)</f>
        <v>16818.400000000001</v>
      </c>
      <c r="CQ19" s="83">
        <f>VLOOKUP(CQ$3,Conditions!$B:$AI,$C19,FALSE)</f>
        <v>16818.400000000001</v>
      </c>
      <c r="CR19" s="83">
        <f>VLOOKUP(CR$3,Conditions!$B:$AI,$C19,FALSE)</f>
        <v>16818.400000000001</v>
      </c>
      <c r="CS19" s="83">
        <f>VLOOKUP(CS$3,Conditions!$B:$AI,$C19,FALSE)</f>
        <v>16818.400000000001</v>
      </c>
      <c r="CT19" s="83">
        <f>VLOOKUP(CT$3,Conditions!$B:$AI,$C19,FALSE)</f>
        <v>16818.400000000001</v>
      </c>
      <c r="CU19" s="83">
        <f>VLOOKUP(CU$3,Conditions!$B:$AI,$C19,FALSE)</f>
        <v>16818.400000000001</v>
      </c>
      <c r="CV19" s="83">
        <f>VLOOKUP(CV$3,Conditions!$B:$AI,$C19,FALSE)</f>
        <v>16818.400000000001</v>
      </c>
      <c r="CW19" s="83">
        <f>VLOOKUP(CW$3,Conditions!$B:$AI,$C19,FALSE)</f>
        <v>16818.400000000001</v>
      </c>
      <c r="CX19" s="83">
        <f>VLOOKUP(CX$3,Conditions!$B:$AI,$C19,FALSE)</f>
        <v>16818.400000000001</v>
      </c>
      <c r="CY19" s="83">
        <f>VLOOKUP(CY$3,Conditions!$B:$AI,$C19,FALSE)</f>
        <v>16818.400000000001</v>
      </c>
      <c r="CZ19" s="83">
        <f>VLOOKUP(CZ$3,Conditions!$B:$AI,$C19,FALSE)</f>
        <v>16818.400000000001</v>
      </c>
      <c r="DA19" s="83">
        <f>VLOOKUP(DA$3,Conditions!$B:$AI,$C19,FALSE)</f>
        <v>16818.400000000001</v>
      </c>
      <c r="DB19" s="83">
        <f>VLOOKUP(DB$3,Conditions!$B:$AI,$C19,FALSE)</f>
        <v>16818.400000000001</v>
      </c>
      <c r="DC19" s="83">
        <f>VLOOKUP(DC$3,Conditions!$B:$AI,$C19,FALSE)</f>
        <v>16818.400000000001</v>
      </c>
      <c r="DD19" s="83">
        <f>VLOOKUP(DD$3,Conditions!$B:$AI,$C19,FALSE)</f>
        <v>16818.400000000001</v>
      </c>
      <c r="DE19" s="83">
        <f>VLOOKUP(DE$3,Conditions!$B:$AI,$C19,FALSE)</f>
        <v>16818.400000000001</v>
      </c>
      <c r="DF19" s="83">
        <f>VLOOKUP(DF$3,Conditions!$B:$AI,$C19,FALSE)</f>
        <v>16818.400000000001</v>
      </c>
      <c r="DG19" s="83">
        <f>VLOOKUP(DG$3,Conditions!$B:$AI,$C19,FALSE)</f>
        <v>16818.400000000001</v>
      </c>
      <c r="DH19" s="83">
        <f>VLOOKUP(DH$3,Conditions!$B:$AI,$C19,FALSE)</f>
        <v>16818.400000000001</v>
      </c>
      <c r="DI19" s="83">
        <f>VLOOKUP(DI$3,Conditions!$B:$AI,$C19,FALSE)</f>
        <v>16818.400000000001</v>
      </c>
      <c r="DJ19" s="83">
        <f>VLOOKUP(DJ$3,Conditions!$B:$AI,$C19,FALSE)</f>
        <v>16818.400000000001</v>
      </c>
      <c r="DK19" s="83">
        <f>VLOOKUP(DK$3,Conditions!$B:$AI,$C19,FALSE)</f>
        <v>16818.400000000001</v>
      </c>
      <c r="DL19" s="83">
        <f>VLOOKUP(DL$3,Conditions!$B:$AI,$C19,FALSE)</f>
        <v>16818.400000000001</v>
      </c>
      <c r="DM19" s="83">
        <f>VLOOKUP(DM$3,Conditions!$B:$AI,$C19,FALSE)</f>
        <v>16818.400000000001</v>
      </c>
      <c r="DN19" s="83">
        <f>VLOOKUP(DN$3,Conditions!$B:$AI,$C19,FALSE)</f>
        <v>16818.400000000001</v>
      </c>
      <c r="DO19" s="83">
        <f>VLOOKUP(DO$3,Conditions!$B:$AI,$C19,FALSE)</f>
        <v>16818.400000000001</v>
      </c>
      <c r="DP19" s="83">
        <f>VLOOKUP(DP$3,Conditions!$B:$AI,$C19,FALSE)</f>
        <v>16818.400000000001</v>
      </c>
      <c r="DQ19" s="83">
        <f>VLOOKUP(DQ$3,Conditions!$B:$AI,$C19,FALSE)</f>
        <v>16818.400000000001</v>
      </c>
      <c r="DR19" s="83">
        <f>VLOOKUP(DR$3,Conditions!$B:$AI,$C19,FALSE)</f>
        <v>16818.400000000001</v>
      </c>
      <c r="DS19" s="83">
        <f>VLOOKUP(DS$3,Conditions!$B:$AI,$C19,FALSE)</f>
        <v>16818.400000000001</v>
      </c>
      <c r="DT19" s="83">
        <f>VLOOKUP(DT$3,Conditions!$B:$AI,$C19,FALSE)</f>
        <v>16818.400000000001</v>
      </c>
      <c r="DU19" s="83">
        <f>VLOOKUP(DU$3,Conditions!$B:$AI,$C19,FALSE)</f>
        <v>16818.400000000001</v>
      </c>
      <c r="DV19" s="83">
        <f>VLOOKUP(DV$3,Conditions!$B:$AI,$C19,FALSE)</f>
        <v>16818.400000000001</v>
      </c>
      <c r="DW19" s="83">
        <f>VLOOKUP(DW$3,Conditions!$B:$AI,$C19,FALSE)</f>
        <v>16818.400000000001</v>
      </c>
      <c r="DX19" s="83">
        <f>VLOOKUP(DX$3,Conditions!$B:$AI,$C19,FALSE)</f>
        <v>16818.400000000001</v>
      </c>
      <c r="DY19" s="83">
        <f>VLOOKUP(DY$3,Conditions!$B:$AI,$C19,FALSE)</f>
        <v>17249</v>
      </c>
      <c r="DZ19" s="83">
        <f>VLOOKUP(DZ$3,Conditions!$B:$AI,$C19,FALSE)</f>
        <v>17249</v>
      </c>
      <c r="EA19" s="83">
        <f>VLOOKUP(EA$3,Conditions!$B:$AI,$C19,FALSE)</f>
        <v>17249</v>
      </c>
      <c r="EB19" s="83">
        <f>VLOOKUP(EB$3,Conditions!$B:$AI,$C19,FALSE)</f>
        <v>17249</v>
      </c>
      <c r="EC19" s="83">
        <f>VLOOKUP(EC$3,Conditions!$B:$AI,$C19,FALSE)</f>
        <v>17249</v>
      </c>
      <c r="ED19" s="83">
        <f>VLOOKUP(ED$3,Conditions!$B:$AI,$C19,FALSE)</f>
        <v>17249</v>
      </c>
      <c r="EE19" s="83">
        <f>VLOOKUP(EE$3,Conditions!$B:$AI,$C19,FALSE)</f>
        <v>17249</v>
      </c>
      <c r="EF19" s="83">
        <f>VLOOKUP(EF$3,Conditions!$B:$AI,$C19,FALSE)</f>
        <v>17249</v>
      </c>
      <c r="EG19" s="83">
        <f>VLOOKUP(EG$3,Conditions!$B:$AI,$C19,FALSE)</f>
        <v>17249</v>
      </c>
      <c r="EH19" s="83">
        <f>VLOOKUP(EH$3,Conditions!$B:$AI,$C19,FALSE)</f>
        <v>17249</v>
      </c>
      <c r="EI19" s="83">
        <f>VLOOKUP(EI$3,Conditions!$B:$AI,$C19,FALSE)</f>
        <v>17249</v>
      </c>
      <c r="EJ19" s="83">
        <f>VLOOKUP(EJ$3,Conditions!$B:$AI,$C19,FALSE)</f>
        <v>17249</v>
      </c>
      <c r="EK19" s="83">
        <f>VLOOKUP(EK$3,Conditions!$B:$AI,$C19,FALSE)</f>
        <v>17249</v>
      </c>
      <c r="EL19" s="83">
        <f>VLOOKUP(EL$3,Conditions!$B:$AI,$C19,FALSE)</f>
        <v>17249</v>
      </c>
      <c r="EM19" s="83">
        <f>VLOOKUP(EM$3,Conditions!$B:$AI,$C19,FALSE)</f>
        <v>17249</v>
      </c>
      <c r="EN19" s="83">
        <f>VLOOKUP(EN$3,Conditions!$B:$AI,$C19,FALSE)</f>
        <v>17249</v>
      </c>
      <c r="EO19" s="83">
        <f>VLOOKUP(EO$3,Conditions!$B:$AI,$C19,FALSE)</f>
        <v>17249</v>
      </c>
      <c r="EP19" s="83">
        <f>VLOOKUP(EP$3,Conditions!$B:$AI,$C19,FALSE)</f>
        <v>17249</v>
      </c>
      <c r="EQ19" s="83">
        <f>VLOOKUP(EQ$3,Conditions!$B:$AI,$C19,FALSE)</f>
        <v>17249</v>
      </c>
      <c r="ER19" s="83">
        <f>VLOOKUP(ER$3,Conditions!$B:$AI,$C19,FALSE)</f>
        <v>17249</v>
      </c>
      <c r="ES19" s="83">
        <f>VLOOKUP(ES$3,Conditions!$B:$AI,$C19,FALSE)</f>
        <v>17249</v>
      </c>
      <c r="ET19" s="83">
        <f>VLOOKUP(ET$3,Conditions!$B:$AI,$C19,FALSE)</f>
        <v>17249</v>
      </c>
      <c r="EU19" s="83">
        <f>VLOOKUP(EU$3,Conditions!$B:$AI,$C19,FALSE)</f>
        <v>17249</v>
      </c>
      <c r="EV19" s="83">
        <f>VLOOKUP(EV$3,Conditions!$B:$AI,$C19,FALSE)</f>
        <v>17249</v>
      </c>
      <c r="EW19" s="83">
        <f>VLOOKUP(EW$3,Conditions!$B:$AI,$C19,FALSE)</f>
        <v>17249</v>
      </c>
      <c r="EX19" s="83">
        <f>VLOOKUP(EX$3,Conditions!$B:$AI,$C19,FALSE)</f>
        <v>17249</v>
      </c>
      <c r="EY19" s="83">
        <f>VLOOKUP(EY$3,Conditions!$B:$AI,$C19,FALSE)</f>
        <v>17249</v>
      </c>
      <c r="EZ19" s="83">
        <f>VLOOKUP(EZ$3,Conditions!$B:$AI,$C19,FALSE)</f>
        <v>17249</v>
      </c>
      <c r="FA19" s="83">
        <f>VLOOKUP(FA$3,Conditions!$B:$AI,$C19,FALSE)</f>
        <v>17249</v>
      </c>
      <c r="FB19" s="83">
        <f>VLOOKUP(FB$3,Conditions!$B:$AI,$C19,FALSE)</f>
        <v>17249</v>
      </c>
      <c r="FC19" s="83">
        <f>VLOOKUP(FC$3,Conditions!$B:$AI,$C19,FALSE)</f>
        <v>17249</v>
      </c>
      <c r="FD19" s="83">
        <f>VLOOKUP(FD$3,Conditions!$B:$AI,$C19,FALSE)</f>
        <v>17249</v>
      </c>
      <c r="FE19" s="83">
        <f>VLOOKUP(FE$3,Conditions!$B:$AI,$C19,FALSE)</f>
        <v>17249</v>
      </c>
      <c r="FF19" s="83">
        <f>VLOOKUP(FF$3,Conditions!$B:$AI,$C19,FALSE)</f>
        <v>17249</v>
      </c>
      <c r="FG19" s="83">
        <f>VLOOKUP(FG$3,Conditions!$B:$AI,$C19,FALSE)</f>
        <v>17249</v>
      </c>
      <c r="FH19" s="83">
        <f>VLOOKUP(FH$3,Conditions!$B:$AI,$C19,FALSE)</f>
        <v>17249</v>
      </c>
      <c r="FI19" s="83">
        <f>VLOOKUP(FI$3,Conditions!$B:$AI,$C19,FALSE)</f>
        <v>17249</v>
      </c>
      <c r="FJ19" s="83">
        <f>VLOOKUP(FJ$3,Conditions!$B:$AI,$C19,FALSE)</f>
        <v>17249</v>
      </c>
      <c r="FK19" s="83">
        <f>VLOOKUP(FK$3,Conditions!$B:$AI,$C19,FALSE)</f>
        <v>17249</v>
      </c>
      <c r="FL19" s="83">
        <f>VLOOKUP(FL$3,Conditions!$B:$AI,$C19,FALSE)</f>
        <v>17249</v>
      </c>
      <c r="FM19" s="83">
        <f>VLOOKUP(FM$3,Conditions!$B:$AI,$C19,FALSE)</f>
        <v>17249</v>
      </c>
      <c r="FN19" s="83">
        <f>VLOOKUP(FN$3,Conditions!$B:$AI,$C19,FALSE)</f>
        <v>17249</v>
      </c>
      <c r="FO19" s="83">
        <f>VLOOKUP(FO$3,Conditions!$B:$AI,$C19,FALSE)</f>
        <v>17249</v>
      </c>
      <c r="FP19" s="83">
        <f>VLOOKUP(FP$3,Conditions!$B:$AI,$C19,FALSE)</f>
        <v>17249</v>
      </c>
      <c r="FQ19" s="83">
        <f>VLOOKUP(FQ$3,Conditions!$B:$AI,$C19,FALSE)</f>
        <v>17249</v>
      </c>
      <c r="FR19" s="83">
        <f>VLOOKUP(FR$3,Conditions!$B:$AI,$C19,FALSE)</f>
        <v>18151</v>
      </c>
      <c r="FS19" s="83">
        <f>VLOOKUP(FS$3,Conditions!$B:$AI,$C19,FALSE)</f>
        <v>18151</v>
      </c>
      <c r="FT19" s="83">
        <f>VLOOKUP(FT$3,Conditions!$B:$AI,$C19,FALSE)</f>
        <v>18151</v>
      </c>
      <c r="FU19" s="83">
        <f>VLOOKUP(FU$3,Conditions!$B:$AI,$C19,FALSE)</f>
        <v>18151</v>
      </c>
      <c r="FV19" s="83">
        <f>VLOOKUP(FV$3,Conditions!$B:$AI,$C19,FALSE)</f>
        <v>18151</v>
      </c>
      <c r="FW19" s="83">
        <f>VLOOKUP(FW$3,Conditions!$B:$AI,$C19,FALSE)</f>
        <v>18151</v>
      </c>
      <c r="FX19" s="83">
        <f>VLOOKUP(FX$3,Conditions!$B:$AI,$C19,FALSE)</f>
        <v>18151</v>
      </c>
      <c r="FY19" s="83">
        <f>VLOOKUP(FY$3,Conditions!$B:$AI,$C19,FALSE)</f>
        <v>18151</v>
      </c>
      <c r="FZ19" s="83">
        <f>VLOOKUP(FZ$3,Conditions!$B:$AI,$C19,FALSE)</f>
        <v>18151</v>
      </c>
      <c r="GA19" s="83">
        <f>VLOOKUP(GA$3,Conditions!$B:$AI,$C19,FALSE)</f>
        <v>18151</v>
      </c>
      <c r="GB19" s="83">
        <f>VLOOKUP(GB$3,Conditions!$B:$AI,$C19,FALSE)</f>
        <v>18151</v>
      </c>
      <c r="GC19" s="83">
        <f>VLOOKUP(GC$3,Conditions!$B:$AI,$C19,FALSE)</f>
        <v>18151</v>
      </c>
      <c r="GD19" s="83">
        <f>VLOOKUP(GD$3,Conditions!$B:$AI,$C19,FALSE)</f>
        <v>18151</v>
      </c>
      <c r="GE19" s="83">
        <f>VLOOKUP(GE$3,Conditions!$B:$AI,$C19,FALSE)</f>
        <v>18151</v>
      </c>
      <c r="GF19" s="83">
        <f>VLOOKUP(GF$3,Conditions!$B:$AI,$C19,FALSE)</f>
        <v>18151</v>
      </c>
      <c r="GG19" s="83">
        <f>VLOOKUP(GG$3,Conditions!$B:$AI,$C19,FALSE)</f>
        <v>18151</v>
      </c>
      <c r="GH19" s="83">
        <f>VLOOKUP(GH$3,Conditions!$B:$AI,$C19,FALSE)</f>
        <v>18151</v>
      </c>
      <c r="GI19" s="83">
        <f>VLOOKUP(GI$3,Conditions!$B:$AI,$C19,FALSE)</f>
        <v>18151</v>
      </c>
      <c r="GJ19" s="83">
        <f>VLOOKUP(GJ$3,Conditions!$B:$AI,$C19,FALSE)</f>
        <v>18151</v>
      </c>
      <c r="GK19" s="83">
        <f>VLOOKUP(GK$3,Conditions!$B:$AI,$C19,FALSE)</f>
        <v>18151</v>
      </c>
      <c r="GL19" s="83">
        <f>VLOOKUP(GL$3,Conditions!$B:$AI,$C19,FALSE)</f>
        <v>18151</v>
      </c>
      <c r="GM19" s="83">
        <f>VLOOKUP(GM$3,Conditions!$B:$AI,$C19,FALSE)</f>
        <v>18151</v>
      </c>
      <c r="GN19" s="83">
        <f>VLOOKUP(GN$3,Conditions!$B:$AI,$C19,FALSE)</f>
        <v>18151</v>
      </c>
      <c r="GO19" s="83">
        <f>VLOOKUP(GO$3,Conditions!$B:$AI,$C19,FALSE)</f>
        <v>18151</v>
      </c>
      <c r="GP19" s="83">
        <f>VLOOKUP(GP$3,Conditions!$B:$AI,$C19,FALSE)</f>
        <v>18151</v>
      </c>
      <c r="GQ19" s="83">
        <f>VLOOKUP(GQ$3,Conditions!$B:$AI,$C19,FALSE)</f>
        <v>18151</v>
      </c>
      <c r="GR19" s="83">
        <f>VLOOKUP(GR$3,Conditions!$B:$AI,$C19,FALSE)</f>
        <v>18151</v>
      </c>
      <c r="GS19" s="83">
        <f>VLOOKUP(GS$3,Conditions!$B:$AI,$C19,FALSE)</f>
        <v>18151</v>
      </c>
      <c r="GT19" s="83">
        <f>VLOOKUP(GT$3,Conditions!$B:$AI,$C19,FALSE)</f>
        <v>18151</v>
      </c>
      <c r="GU19" s="83">
        <f>VLOOKUP(GU$3,Conditions!$B:$AI,$C19,FALSE)</f>
        <v>18151</v>
      </c>
      <c r="GV19" s="83">
        <f>VLOOKUP(GV$3,Conditions!$B:$AI,$C19,FALSE)</f>
        <v>18151</v>
      </c>
      <c r="GW19" s="83">
        <f>VLOOKUP(GW$3,Conditions!$B:$AI,$C19,FALSE)</f>
        <v>18151</v>
      </c>
      <c r="GX19" s="83">
        <f>VLOOKUP(GX$3,Conditions!$B:$AI,$C19,FALSE)</f>
        <v>18151</v>
      </c>
      <c r="GY19" s="83">
        <f>VLOOKUP(GY$3,Conditions!$B:$AI,$C19,FALSE)</f>
        <v>18151</v>
      </c>
      <c r="GZ19" s="83">
        <f>VLOOKUP(GZ$3,Conditions!$B:$AI,$C19,FALSE)</f>
        <v>18151</v>
      </c>
      <c r="HA19" s="83">
        <f>VLOOKUP(HA$3,Conditions!$B:$AI,$C19,FALSE)</f>
        <v>18151</v>
      </c>
      <c r="HB19" s="83">
        <f>VLOOKUP(HB$3,Conditions!$B:$AI,$C19,FALSE)</f>
        <v>18151</v>
      </c>
      <c r="HC19" s="83">
        <f>VLOOKUP(HC$3,Conditions!$B:$AI,$C19,FALSE)</f>
        <v>18151</v>
      </c>
      <c r="HD19" s="83">
        <f>VLOOKUP(HD$3,Conditions!$B:$AI,$C19,FALSE)</f>
        <v>18151</v>
      </c>
      <c r="HE19" s="83">
        <f>VLOOKUP(HE$3,Conditions!$B:$AI,$C19,FALSE)</f>
        <v>18151</v>
      </c>
      <c r="HF19" s="83">
        <f>VLOOKUP(HF$3,Conditions!$B:$AI,$C19,FALSE)</f>
        <v>18151</v>
      </c>
      <c r="HG19" s="83">
        <f>VLOOKUP(HG$3,Conditions!$B:$AI,$C19,FALSE)</f>
        <v>18151</v>
      </c>
      <c r="HH19" s="83">
        <f>VLOOKUP(HH$3,Conditions!$B:$AI,$C19,FALSE)</f>
        <v>18151</v>
      </c>
      <c r="HI19" s="83">
        <f>VLOOKUP(HI$3,Conditions!$B:$AI,$C19,FALSE)</f>
        <v>18151</v>
      </c>
      <c r="HJ19" s="83">
        <f>VLOOKUP(HJ$3,Conditions!$B:$AI,$C19,FALSE)</f>
        <v>18151</v>
      </c>
      <c r="HK19" s="83">
        <f>VLOOKUP(HK$3,Conditions!$B:$AI,$C19,FALSE)</f>
        <v>18151</v>
      </c>
      <c r="HL19" s="83">
        <f>VLOOKUP(HL$3,Conditions!$B:$AI,$C19,FALSE)</f>
        <v>18151</v>
      </c>
      <c r="HM19" s="83">
        <f>VLOOKUP(HM$3,Conditions!$B:$AI,$C19,FALSE)</f>
        <v>18151</v>
      </c>
      <c r="HN19" s="83">
        <f>VLOOKUP(HN$3,Conditions!$B:$AI,$C19,FALSE)</f>
        <v>18151</v>
      </c>
      <c r="HO19" s="83">
        <f>VLOOKUP(HO$3,Conditions!$B:$AI,$C19,FALSE)</f>
        <v>18151</v>
      </c>
      <c r="HP19" s="83">
        <f>VLOOKUP(HP$3,Conditions!$B:$AI,$C19,FALSE)</f>
        <v>18151</v>
      </c>
      <c r="HQ19" s="83">
        <f>VLOOKUP(HQ$3,Conditions!$B:$AI,$C19,FALSE)</f>
        <v>18151</v>
      </c>
      <c r="HR19" s="83">
        <f>VLOOKUP(HR$3,Conditions!$B:$AI,$C19,FALSE)</f>
        <v>18151</v>
      </c>
      <c r="HS19" s="83">
        <f>VLOOKUP(HS$3,Conditions!$B:$AI,$C19,FALSE)</f>
        <v>18151</v>
      </c>
      <c r="HT19" s="83">
        <f>VLOOKUP(HT$3,Conditions!$B:$AI,$C19,FALSE)</f>
        <v>18151</v>
      </c>
      <c r="HU19" s="83">
        <f>VLOOKUP(HU$3,Conditions!$B:$AI,$C19,FALSE)</f>
        <v>18151</v>
      </c>
      <c r="HV19" s="83">
        <f>VLOOKUP(HV$3,Conditions!$B:$AI,$C19,FALSE)</f>
        <v>18151</v>
      </c>
      <c r="HW19" s="83">
        <f>VLOOKUP(HW$3,Conditions!$B:$AI,$C19,FALSE)</f>
        <v>18151</v>
      </c>
      <c r="HX19" s="83">
        <f>VLOOKUP(HX$3,Conditions!$B:$AI,$C19,FALSE)</f>
        <v>18151</v>
      </c>
      <c r="HY19" s="83">
        <f>VLOOKUP(HY$3,Conditions!$B:$AI,$C19,FALSE)</f>
        <v>18151</v>
      </c>
      <c r="HZ19" s="83">
        <f>VLOOKUP(HZ$3,Conditions!$B:$AI,$C19,FALSE)</f>
        <v>18151</v>
      </c>
      <c r="IA19" s="83">
        <f>VLOOKUP(IA$3,Conditions!$B:$AI,$C19,FALSE)</f>
        <v>18151</v>
      </c>
      <c r="IB19" s="83">
        <f>VLOOKUP(IB$3,Conditions!$B:$AI,$C19,FALSE)</f>
        <v>18151</v>
      </c>
      <c r="IC19" s="83">
        <f>VLOOKUP(IC$3,Conditions!$B:$AI,$C19,FALSE)</f>
        <v>18151</v>
      </c>
      <c r="ID19" s="83">
        <f>VLOOKUP(ID$3,Conditions!$B:$AI,$C19,FALSE)</f>
        <v>18151</v>
      </c>
      <c r="IE19" s="83">
        <f>VLOOKUP(IE$3,Conditions!$B:$AI,$C19,FALSE)</f>
        <v>18151</v>
      </c>
      <c r="IF19" s="83">
        <f>VLOOKUP(IF$3,Conditions!$B:$AI,$C19,FALSE)</f>
        <v>18151</v>
      </c>
      <c r="IG19" s="83">
        <f>VLOOKUP(IG$3,Conditions!$B:$AI,$C19,FALSE)</f>
        <v>18151</v>
      </c>
      <c r="IH19" s="83">
        <f>VLOOKUP(IH$3,Conditions!$B:$AI,$C19,FALSE)</f>
        <v>18151</v>
      </c>
      <c r="II19" s="83">
        <f>VLOOKUP(II$3,Conditions!$B:$AI,$C19,FALSE)</f>
        <v>18151</v>
      </c>
      <c r="IJ19" s="83">
        <f>VLOOKUP(IJ$3,Conditions!$B:$AI,$C19,FALSE)</f>
        <v>18151</v>
      </c>
      <c r="IK19" s="83">
        <f>VLOOKUP(IK$3,Conditions!$B:$AI,$C19,FALSE)</f>
        <v>18151</v>
      </c>
      <c r="IL19" s="83">
        <f>VLOOKUP(IL$3,Conditions!$B:$AI,$C19,FALSE)</f>
        <v>18151</v>
      </c>
      <c r="IM19" s="83">
        <f>VLOOKUP(IM$3,Conditions!$B:$AI,$C19,FALSE)</f>
        <v>18151</v>
      </c>
      <c r="IN19" s="83">
        <f>VLOOKUP(IN$3,Conditions!$B:$AI,$C19,FALSE)</f>
        <v>18151</v>
      </c>
      <c r="IO19" s="83">
        <f>VLOOKUP(IO$3,Conditions!$B:$AI,$C19,FALSE)</f>
        <v>18151</v>
      </c>
      <c r="IP19" s="83">
        <f>VLOOKUP(IP$3,Conditions!$B:$AI,$C19,FALSE)</f>
        <v>18151</v>
      </c>
      <c r="IQ19" s="83">
        <f>VLOOKUP(IQ$3,Conditions!$B:$AI,$C19,FALSE)</f>
        <v>18151</v>
      </c>
      <c r="IR19" s="83">
        <f>VLOOKUP(IR$3,Conditions!$B:$AI,$C19,FALSE)</f>
        <v>18151</v>
      </c>
      <c r="IS19" s="83">
        <f>VLOOKUP(IS$3,Conditions!$B:$AI,$C19,FALSE)</f>
        <v>18151</v>
      </c>
      <c r="IT19" s="83">
        <f>VLOOKUP(IT$3,Conditions!$B:$AI,$C19,FALSE)</f>
        <v>18151</v>
      </c>
      <c r="IU19" s="83">
        <f>VLOOKUP(IU$3,Conditions!$B:$AI,$C19,FALSE)</f>
        <v>18151</v>
      </c>
      <c r="IV19" s="83">
        <f>VLOOKUP(IV$3,Conditions!$B:$AI,$C19,FALSE)</f>
        <v>18151</v>
      </c>
      <c r="IW19" s="83">
        <f>VLOOKUP(IW$3,Conditions!$B:$AI,$C19,FALSE)</f>
        <v>18151</v>
      </c>
      <c r="IX19" s="83">
        <f>VLOOKUP(IX$3,Conditions!$B:$AI,$C19,FALSE)</f>
        <v>18151</v>
      </c>
      <c r="IY19" s="83"/>
      <c r="IZ19" s="83"/>
      <c r="JA19" s="83"/>
      <c r="JB19" s="83"/>
      <c r="JC19" s="83"/>
      <c r="JE19" s="56" t="str">
        <f t="shared" si="48"/>
        <v>feed mobile_RI</v>
      </c>
      <c r="JF19" s="83">
        <f>VLOOKUP(JF$6,Conditions!$B:$AI,$C19,FALSE)</f>
        <v>14243.4</v>
      </c>
      <c r="JG19" s="83">
        <f>VLOOKUP(JG$6,Conditions!$B:$AI,$C19,FALSE)</f>
        <v>14243.4</v>
      </c>
      <c r="JH19" s="83">
        <f>VLOOKUP(JH$6,Conditions!$B:$AI,$C19,FALSE)</f>
        <v>14243.4</v>
      </c>
      <c r="JI19" s="83">
        <f>VLOOKUP(JI$6,Conditions!$B:$AI,$C19,FALSE)</f>
        <v>14243.4</v>
      </c>
      <c r="JJ19" s="83">
        <f>VLOOKUP(JJ$6,Conditions!$B:$AI,$C19,FALSE)</f>
        <v>14243.4</v>
      </c>
      <c r="JK19" s="83">
        <f>VLOOKUP(JK$6,Conditions!$B:$AI,$C19,FALSE)</f>
        <v>14243.4</v>
      </c>
      <c r="JL19" s="83">
        <f>VLOOKUP(JL$6,Conditions!$B:$AI,$C19,FALSE)</f>
        <v>14243.4</v>
      </c>
      <c r="JM19" s="83">
        <f>VLOOKUP(JM$6,Conditions!$B:$AI,$C19,FALSE)</f>
        <v>14243.4</v>
      </c>
      <c r="JN19" s="83">
        <f>VLOOKUP(JN$6,Conditions!$B:$AI,$C19,FALSE)</f>
        <v>14859.8</v>
      </c>
      <c r="JO19" s="83">
        <f>VLOOKUP(JO$6,Conditions!$B:$AI,$C19,FALSE)</f>
        <v>14859.8</v>
      </c>
      <c r="JP19" s="83">
        <f>VLOOKUP(JP$6,Conditions!$B:$AI,$C19,FALSE)</f>
        <v>14859.8</v>
      </c>
      <c r="JQ19" s="83">
        <f>VLOOKUP(JQ$6,Conditions!$B:$AI,$C19,FALSE)</f>
        <v>14859.8</v>
      </c>
      <c r="JR19" s="83">
        <f>VLOOKUP(JR$6,Conditions!$B:$AI,$C19,FALSE)</f>
        <v>14859.8</v>
      </c>
      <c r="JS19" s="83">
        <f>VLOOKUP(JS$6,Conditions!$B:$AI,$C19,FALSE)</f>
        <v>14859.8</v>
      </c>
      <c r="JT19" s="83">
        <f>VLOOKUP(JT$6,Conditions!$B:$AI,$C19,FALSE)</f>
        <v>14859.8</v>
      </c>
      <c r="JU19" s="83">
        <f>VLOOKUP(JU$6,Conditions!$B:$AI,$C19,FALSE)</f>
        <v>14859.8</v>
      </c>
      <c r="JV19" s="83">
        <f>VLOOKUP(JV$6,Conditions!$B:$AI,$C19,FALSE)</f>
        <v>16816.166666666668</v>
      </c>
      <c r="JW19" s="83">
        <f>VLOOKUP(JW$6,Conditions!$B:$AI,$C19,FALSE)</f>
        <v>16818.400000000001</v>
      </c>
      <c r="JX19" s="83">
        <f>VLOOKUP(JX$6,Conditions!$B:$AI,$C19,FALSE)</f>
        <v>16818.400000000001</v>
      </c>
      <c r="JY19" s="83">
        <f>VLOOKUP(JY$6,Conditions!$B:$AI,$C19,FALSE)</f>
        <v>16818.400000000001</v>
      </c>
      <c r="JZ19" s="83">
        <f>VLOOKUP(JZ$6,Conditions!$B:$AI,$C19,FALSE)</f>
        <v>16818.400000000001</v>
      </c>
      <c r="KA19" s="83">
        <f>VLOOKUP(KA$6,Conditions!$B:$AI,$C19,FALSE)</f>
        <v>16818.400000000001</v>
      </c>
      <c r="KB19" s="83">
        <f>VLOOKUP(KB$6,Conditions!$B:$AI,$C19,FALSE)</f>
        <v>16818.400000000001</v>
      </c>
      <c r="KC19" s="83">
        <f>VLOOKUP(KC$6,Conditions!$B:$AI,$C19,FALSE)</f>
        <v>16818.400000000001</v>
      </c>
      <c r="KD19" s="83">
        <f>VLOOKUP(KD$6,Conditions!$B:$AI,$C19,FALSE)</f>
        <v>17249</v>
      </c>
      <c r="KE19" s="83">
        <f>VLOOKUP(KE$6,Conditions!$B:$AI,$C19,FALSE)</f>
        <v>17249</v>
      </c>
      <c r="KF19" s="83">
        <f>VLOOKUP(KF$6,Conditions!$B:$AI,$C19,FALSE)</f>
        <v>17249</v>
      </c>
      <c r="KG19" s="83">
        <f>VLOOKUP(KG$6,Conditions!$B:$AI,$C19,FALSE)</f>
        <v>17249</v>
      </c>
      <c r="KH19" s="83">
        <f>VLOOKUP(KH$6,Conditions!$B:$AI,$C19,FALSE)</f>
        <v>17249</v>
      </c>
      <c r="KI19" s="83">
        <f>VLOOKUP(KI$6,Conditions!$B:$AI,$C19,FALSE)</f>
        <v>17249</v>
      </c>
      <c r="KJ19" s="83">
        <f>VLOOKUP(KJ$6,Conditions!$B:$AI,$C19,FALSE)</f>
        <v>17249</v>
      </c>
      <c r="KK19" s="83">
        <f>VLOOKUP(KK$6,Conditions!$B:$AI,$C19,FALSE)</f>
        <v>17249</v>
      </c>
      <c r="KL19" s="83">
        <f>VLOOKUP(KL$6,Conditions!$B:$AI,$C19,FALSE)</f>
        <v>17249</v>
      </c>
      <c r="KM19" s="83">
        <f>VLOOKUP(KM$6,Conditions!$B:$AI,$C19,FALSE)</f>
        <v>18151</v>
      </c>
      <c r="KN19" s="83">
        <f>VLOOKUP(KN$6,Conditions!$B:$AI,$C19,FALSE)</f>
        <v>18151</v>
      </c>
      <c r="KO19" s="83">
        <f>VLOOKUP(KO$6,Conditions!$B:$AI,$C19,FALSE)</f>
        <v>18151</v>
      </c>
      <c r="KP19" s="83">
        <f>VLOOKUP(KP$6,Conditions!$B:$AI,$C19,FALSE)</f>
        <v>18151</v>
      </c>
      <c r="KQ19" s="83">
        <f>VLOOKUP(KQ$6,Conditions!$B:$AI,$C19,FALSE)</f>
        <v>18151</v>
      </c>
      <c r="KR19" s="83">
        <f>VLOOKUP(KR$6,Conditions!$B:$AI,$C19,FALSE)</f>
        <v>18151</v>
      </c>
      <c r="KS19" s="83">
        <f>VLOOKUP(KS$6,Conditions!$B:$AI,$C19,FALSE)</f>
        <v>18151</v>
      </c>
      <c r="KT19" s="83">
        <f>VLOOKUP(KT$6,Conditions!$B:$AI,$C19,FALSE)</f>
        <v>18151</v>
      </c>
      <c r="KU19" s="83">
        <f>VLOOKUP(KU$6,Conditions!$B:$AI,$C19,FALSE)</f>
        <v>18151</v>
      </c>
      <c r="KV19" s="83">
        <f>VLOOKUP(KV$6,Conditions!$B:$AI,$C19,FALSE)</f>
        <v>18151</v>
      </c>
      <c r="KW19" s="83">
        <f>VLOOKUP(KW$6,Conditions!$B:$AI,$C19,FALSE)</f>
        <v>18151</v>
      </c>
      <c r="KX19" s="83">
        <f>VLOOKUP(KX$6,Conditions!$B:$AI,$C19,FALSE)</f>
        <v>18151</v>
      </c>
      <c r="KY19" s="83">
        <f>VLOOKUP(KY$6,Conditions!$B:$AI,$C19,FALSE)</f>
        <v>18151</v>
      </c>
      <c r="KZ19" s="83">
        <f>VLOOKUP(KZ$6,Conditions!$B:$AI,$C19,FALSE)</f>
        <v>18151</v>
      </c>
      <c r="LA19" s="83">
        <f>VLOOKUP(LA$6,Conditions!$B:$AI,$C19,FALSE)</f>
        <v>18151</v>
      </c>
      <c r="LB19" s="83">
        <f>VLOOKUP(LB$6,Conditions!$B:$AI,$C19,FALSE)</f>
        <v>18151</v>
      </c>
      <c r="LC19" s="83">
        <f>VLOOKUP(LC$6,Conditions!$B:$AI,$C19,FALSE)</f>
        <v>18151</v>
      </c>
      <c r="LD19" s="83"/>
      <c r="LE19" s="83"/>
      <c r="LF19" s="83"/>
      <c r="LG19" s="83"/>
    </row>
    <row r="20" spans="2:319" s="56" customFormat="1" ht="15.75" x14ac:dyDescent="0.25">
      <c r="B20" s="117" t="s">
        <v>95</v>
      </c>
      <c r="C20" s="61">
        <v>15</v>
      </c>
      <c r="D20" s="83">
        <f>VLOOKUP(D$3,Conditions!$B:$AI,$C20,FALSE)</f>
        <v>835016.8</v>
      </c>
      <c r="E20" s="83">
        <f>VLOOKUP(E$3,Conditions!$B:$AI,$C20,FALSE)</f>
        <v>835016.8</v>
      </c>
      <c r="F20" s="83">
        <f>VLOOKUP(F$3,Conditions!$B:$AI,$C20,FALSE)</f>
        <v>835016.8</v>
      </c>
      <c r="G20" s="83">
        <f>VLOOKUP(G$3,Conditions!$B:$AI,$C20,FALSE)</f>
        <v>835016.8</v>
      </c>
      <c r="H20" s="83">
        <f>VLOOKUP(H$3,Conditions!$B:$AI,$C20,FALSE)</f>
        <v>835016.8</v>
      </c>
      <c r="I20" s="83">
        <f>VLOOKUP(I$3,Conditions!$B:$AI,$C20,FALSE)</f>
        <v>835016.8</v>
      </c>
      <c r="J20" s="83">
        <f>VLOOKUP(J$3,Conditions!$B:$AI,$C20,FALSE)</f>
        <v>835016.8</v>
      </c>
      <c r="K20" s="83">
        <f>VLOOKUP(K$3,Conditions!$B:$AI,$C20,FALSE)</f>
        <v>835016.8</v>
      </c>
      <c r="L20" s="83">
        <f>VLOOKUP(L$3,Conditions!$B:$AI,$C20,FALSE)</f>
        <v>835016.8</v>
      </c>
      <c r="M20" s="83">
        <f>VLOOKUP(M$3,Conditions!$B:$AI,$C20,FALSE)</f>
        <v>835016.8</v>
      </c>
      <c r="N20" s="83">
        <f>VLOOKUP(N$3,Conditions!$B:$AI,$C20,FALSE)</f>
        <v>835016.8</v>
      </c>
      <c r="O20" s="83">
        <f>VLOOKUP(O$3,Conditions!$B:$AI,$C20,FALSE)</f>
        <v>835016.8</v>
      </c>
      <c r="P20" s="83">
        <f>VLOOKUP(P$3,Conditions!$B:$AI,$C20,FALSE)</f>
        <v>835016.8</v>
      </c>
      <c r="Q20" s="83">
        <f>VLOOKUP(Q$3,Conditions!$B:$AI,$C20,FALSE)</f>
        <v>835016.8</v>
      </c>
      <c r="R20" s="83">
        <f>VLOOKUP(R$3,Conditions!$B:$AI,$C20,FALSE)</f>
        <v>835016.8</v>
      </c>
      <c r="S20" s="83">
        <f>VLOOKUP(S$3,Conditions!$B:$AI,$C20,FALSE)</f>
        <v>835016.8</v>
      </c>
      <c r="T20" s="83">
        <f>VLOOKUP(T$3,Conditions!$B:$AI,$C20,FALSE)</f>
        <v>835016.8</v>
      </c>
      <c r="U20" s="83">
        <f>VLOOKUP(U$3,Conditions!$B:$AI,$C20,FALSE)</f>
        <v>835016.8</v>
      </c>
      <c r="V20" s="83">
        <f>VLOOKUP(V$3,Conditions!$B:$AI,$C20,FALSE)</f>
        <v>835016.8</v>
      </c>
      <c r="W20" s="83">
        <f>VLOOKUP(W$3,Conditions!$B:$AI,$C20,FALSE)</f>
        <v>835016.8</v>
      </c>
      <c r="X20" s="83">
        <f>VLOOKUP(X$3,Conditions!$B:$AI,$C20,FALSE)</f>
        <v>835016.8</v>
      </c>
      <c r="Y20" s="83">
        <f>VLOOKUP(Y$3,Conditions!$B:$AI,$C20,FALSE)</f>
        <v>835016.8</v>
      </c>
      <c r="Z20" s="83">
        <f>VLOOKUP(Z$3,Conditions!$B:$AI,$C20,FALSE)</f>
        <v>835016.8</v>
      </c>
      <c r="AA20" s="83">
        <f>VLOOKUP(AA$3,Conditions!$B:$AI,$C20,FALSE)</f>
        <v>835016.8</v>
      </c>
      <c r="AB20" s="83">
        <f>VLOOKUP(AB$3,Conditions!$B:$AI,$C20,FALSE)</f>
        <v>835016.8</v>
      </c>
      <c r="AC20" s="83">
        <f>VLOOKUP(AC$3,Conditions!$B:$AI,$C20,FALSE)</f>
        <v>835016.8</v>
      </c>
      <c r="AD20" s="83">
        <f>VLOOKUP(AD$3,Conditions!$B:$AI,$C20,FALSE)</f>
        <v>835016.8</v>
      </c>
      <c r="AE20" s="83">
        <f>VLOOKUP(AE$3,Conditions!$B:$AI,$C20,FALSE)</f>
        <v>835016.8</v>
      </c>
      <c r="AF20" s="83">
        <f>VLOOKUP(AF$3,Conditions!$B:$AI,$C20,FALSE)</f>
        <v>835016.8</v>
      </c>
      <c r="AG20" s="83">
        <f>VLOOKUP(AG$3,Conditions!$B:$AI,$C20,FALSE)</f>
        <v>835016.8</v>
      </c>
      <c r="AH20" s="83">
        <f>VLOOKUP(AH$3,Conditions!$B:$AI,$C20,FALSE)</f>
        <v>835016.8</v>
      </c>
      <c r="AI20" s="83">
        <f>VLOOKUP(AI$3,Conditions!$B:$AI,$C20,FALSE)</f>
        <v>835016.8</v>
      </c>
      <c r="AJ20" s="83">
        <f>VLOOKUP(AJ$3,Conditions!$B:$AI,$C20,FALSE)</f>
        <v>835016.8</v>
      </c>
      <c r="AK20" s="83">
        <f>VLOOKUP(AK$3,Conditions!$B:$AI,$C20,FALSE)</f>
        <v>835016.8</v>
      </c>
      <c r="AL20" s="83">
        <f>VLOOKUP(AL$3,Conditions!$B:$AI,$C20,FALSE)</f>
        <v>835016.8</v>
      </c>
      <c r="AM20" s="83">
        <f>VLOOKUP(AM$3,Conditions!$B:$AI,$C20,FALSE)</f>
        <v>835016.8</v>
      </c>
      <c r="AN20" s="83">
        <f>VLOOKUP(AN$3,Conditions!$B:$AI,$C20,FALSE)</f>
        <v>835016.8</v>
      </c>
      <c r="AO20" s="83">
        <f>VLOOKUP(AO$3,Conditions!$B:$AI,$C20,FALSE)</f>
        <v>835016.8</v>
      </c>
      <c r="AP20" s="83">
        <f>VLOOKUP(AP$3,Conditions!$B:$AI,$C20,FALSE)</f>
        <v>835016.8</v>
      </c>
      <c r="AQ20" s="83">
        <f>VLOOKUP(AQ$3,Conditions!$B:$AI,$C20,FALSE)</f>
        <v>835016.8</v>
      </c>
      <c r="AR20" s="83">
        <f>VLOOKUP(AR$3,Conditions!$B:$AI,$C20,FALSE)</f>
        <v>227393.2</v>
      </c>
      <c r="AS20" s="83">
        <f>VLOOKUP(AS$3,Conditions!$B:$AI,$C20,FALSE)</f>
        <v>227393.2</v>
      </c>
      <c r="AT20" s="83">
        <f>VLOOKUP(AT$3,Conditions!$B:$AI,$C20,FALSE)</f>
        <v>227393.2</v>
      </c>
      <c r="AU20" s="83">
        <f>VLOOKUP(AU$3,Conditions!$B:$AI,$C20,FALSE)</f>
        <v>227393.2</v>
      </c>
      <c r="AV20" s="83">
        <f>VLOOKUP(AV$3,Conditions!$B:$AI,$C20,FALSE)</f>
        <v>227393.2</v>
      </c>
      <c r="AW20" s="83">
        <f>VLOOKUP(AW$3,Conditions!$B:$AI,$C20,FALSE)</f>
        <v>227393.2</v>
      </c>
      <c r="AX20" s="83">
        <f>VLOOKUP(AX$3,Conditions!$B:$AI,$C20,FALSE)</f>
        <v>227393.2</v>
      </c>
      <c r="AY20" s="83">
        <f>VLOOKUP(AY$3,Conditions!$B:$AI,$C20,FALSE)</f>
        <v>227393.2</v>
      </c>
      <c r="AZ20" s="83">
        <f>VLOOKUP(AZ$3,Conditions!$B:$AI,$C20,FALSE)</f>
        <v>227393.2</v>
      </c>
      <c r="BA20" s="83">
        <f>VLOOKUP(BA$3,Conditions!$B:$AI,$C20,FALSE)</f>
        <v>227393.2</v>
      </c>
      <c r="BB20" s="83">
        <f>VLOOKUP(BB$3,Conditions!$B:$AI,$C20,FALSE)</f>
        <v>227393.2</v>
      </c>
      <c r="BC20" s="83">
        <f>VLOOKUP(BC$3,Conditions!$B:$AI,$C20,FALSE)</f>
        <v>227393.2</v>
      </c>
      <c r="BD20" s="83">
        <f>VLOOKUP(BD$3,Conditions!$B:$AI,$C20,FALSE)</f>
        <v>227393.2</v>
      </c>
      <c r="BE20" s="83">
        <f>VLOOKUP(BE$3,Conditions!$B:$AI,$C20,FALSE)</f>
        <v>227393.2</v>
      </c>
      <c r="BF20" s="83">
        <f>VLOOKUP(BF$3,Conditions!$B:$AI,$C20,FALSE)</f>
        <v>227393.2</v>
      </c>
      <c r="BG20" s="83">
        <f>VLOOKUP(BG$3,Conditions!$B:$AI,$C20,FALSE)</f>
        <v>227393.2</v>
      </c>
      <c r="BH20" s="83">
        <f>VLOOKUP(BH$3,Conditions!$B:$AI,$C20,FALSE)</f>
        <v>227393.2</v>
      </c>
      <c r="BI20" s="83">
        <f>VLOOKUP(BI$3,Conditions!$B:$AI,$C20,FALSE)</f>
        <v>227393.2</v>
      </c>
      <c r="BJ20" s="83">
        <f>VLOOKUP(BJ$3,Conditions!$B:$AI,$C20,FALSE)</f>
        <v>227393.2</v>
      </c>
      <c r="BK20" s="83">
        <f>VLOOKUP(BK$3,Conditions!$B:$AI,$C20,FALSE)</f>
        <v>227393.2</v>
      </c>
      <c r="BL20" s="83">
        <f>VLOOKUP(BL$3,Conditions!$B:$AI,$C20,FALSE)</f>
        <v>227393.2</v>
      </c>
      <c r="BM20" s="83">
        <f>VLOOKUP(BM$3,Conditions!$B:$AI,$C20,FALSE)</f>
        <v>227393.2</v>
      </c>
      <c r="BN20" s="83">
        <f>VLOOKUP(BN$3,Conditions!$B:$AI,$C20,FALSE)</f>
        <v>227393.2</v>
      </c>
      <c r="BO20" s="83">
        <f>VLOOKUP(BO$3,Conditions!$B:$AI,$C20,FALSE)</f>
        <v>227393.2</v>
      </c>
      <c r="BP20" s="83">
        <f>VLOOKUP(BP$3,Conditions!$B:$AI,$C20,FALSE)</f>
        <v>227393.2</v>
      </c>
      <c r="BQ20" s="83">
        <f>VLOOKUP(BQ$3,Conditions!$B:$AI,$C20,FALSE)</f>
        <v>227393.2</v>
      </c>
      <c r="BR20" s="83">
        <f>VLOOKUP(BR$3,Conditions!$B:$AI,$C20,FALSE)</f>
        <v>227393.2</v>
      </c>
      <c r="BS20" s="83">
        <f>VLOOKUP(BS$3,Conditions!$B:$AI,$C20,FALSE)</f>
        <v>227393.2</v>
      </c>
      <c r="BT20" s="83">
        <f>VLOOKUP(BT$3,Conditions!$B:$AI,$C20,FALSE)</f>
        <v>227393.2</v>
      </c>
      <c r="BU20" s="83">
        <f>VLOOKUP(BU$3,Conditions!$B:$AI,$C20,FALSE)</f>
        <v>227393.2</v>
      </c>
      <c r="BV20" s="83">
        <f>VLOOKUP(BV$3,Conditions!$B:$AI,$C20,FALSE)</f>
        <v>227393.2</v>
      </c>
      <c r="BW20" s="83">
        <f>VLOOKUP(BW$3,Conditions!$B:$AI,$C20,FALSE)</f>
        <v>227393.2</v>
      </c>
      <c r="BX20" s="83">
        <f>VLOOKUP(BX$3,Conditions!$B:$AI,$C20,FALSE)</f>
        <v>227393.2</v>
      </c>
      <c r="BY20" s="83">
        <f>VLOOKUP(BY$3,Conditions!$B:$AI,$C20,FALSE)</f>
        <v>227393.2</v>
      </c>
      <c r="BZ20" s="83">
        <f>VLOOKUP(BZ$3,Conditions!$B:$AI,$C20,FALSE)</f>
        <v>227393.2</v>
      </c>
      <c r="CA20" s="83">
        <f>VLOOKUP(CA$3,Conditions!$B:$AI,$C20,FALSE)</f>
        <v>227393.2</v>
      </c>
      <c r="CB20" s="83">
        <f>VLOOKUP(CB$3,Conditions!$B:$AI,$C20,FALSE)</f>
        <v>227393.2</v>
      </c>
      <c r="CC20" s="83">
        <f>VLOOKUP(CC$3,Conditions!$B:$AI,$C20,FALSE)</f>
        <v>227393.2</v>
      </c>
      <c r="CD20" s="83">
        <f>VLOOKUP(CD$3,Conditions!$B:$AI,$C20,FALSE)</f>
        <v>227393.2</v>
      </c>
      <c r="CE20" s="83">
        <f>VLOOKUP(CE$3,Conditions!$B:$AI,$C20,FALSE)</f>
        <v>227393.2</v>
      </c>
      <c r="CF20" s="83">
        <f>VLOOKUP(CF$3,Conditions!$B:$AI,$C20,FALSE)</f>
        <v>245628.83333333334</v>
      </c>
      <c r="CG20" s="83">
        <f>VLOOKUP(CG$3,Conditions!$B:$AI,$C20,FALSE)</f>
        <v>245628.83333333334</v>
      </c>
      <c r="CH20" s="83">
        <f>VLOOKUP(CH$3,Conditions!$B:$AI,$C20,FALSE)</f>
        <v>245628.83333333334</v>
      </c>
      <c r="CI20" s="83">
        <f>VLOOKUP(CI$3,Conditions!$B:$AI,$C20,FALSE)</f>
        <v>245628.83333333334</v>
      </c>
      <c r="CJ20" s="83">
        <f>VLOOKUP(CJ$3,Conditions!$B:$AI,$C20,FALSE)</f>
        <v>245628.83333333334</v>
      </c>
      <c r="CK20" s="83">
        <f>VLOOKUP(CK$3,Conditions!$B:$AI,$C20,FALSE)</f>
        <v>245653.6</v>
      </c>
      <c r="CL20" s="83">
        <f>VLOOKUP(CL$3,Conditions!$B:$AI,$C20,FALSE)</f>
        <v>245653.6</v>
      </c>
      <c r="CM20" s="83">
        <f>VLOOKUP(CM$3,Conditions!$B:$AI,$C20,FALSE)</f>
        <v>245653.6</v>
      </c>
      <c r="CN20" s="83">
        <f>VLOOKUP(CN$3,Conditions!$B:$AI,$C20,FALSE)</f>
        <v>245653.6</v>
      </c>
      <c r="CO20" s="83">
        <f>VLOOKUP(CO$3,Conditions!$B:$AI,$C20,FALSE)</f>
        <v>245653.6</v>
      </c>
      <c r="CP20" s="83">
        <f>VLOOKUP(CP$3,Conditions!$B:$AI,$C20,FALSE)</f>
        <v>245653.6</v>
      </c>
      <c r="CQ20" s="83">
        <f>VLOOKUP(CQ$3,Conditions!$B:$AI,$C20,FALSE)</f>
        <v>245653.6</v>
      </c>
      <c r="CR20" s="83">
        <f>VLOOKUP(CR$3,Conditions!$B:$AI,$C20,FALSE)</f>
        <v>245653.6</v>
      </c>
      <c r="CS20" s="83">
        <f>VLOOKUP(CS$3,Conditions!$B:$AI,$C20,FALSE)</f>
        <v>245653.6</v>
      </c>
      <c r="CT20" s="83">
        <f>VLOOKUP(CT$3,Conditions!$B:$AI,$C20,FALSE)</f>
        <v>245653.6</v>
      </c>
      <c r="CU20" s="83">
        <f>VLOOKUP(CU$3,Conditions!$B:$AI,$C20,FALSE)</f>
        <v>245653.6</v>
      </c>
      <c r="CV20" s="83">
        <f>VLOOKUP(CV$3,Conditions!$B:$AI,$C20,FALSE)</f>
        <v>245653.6</v>
      </c>
      <c r="CW20" s="83">
        <f>VLOOKUP(CW$3,Conditions!$B:$AI,$C20,FALSE)</f>
        <v>245653.6</v>
      </c>
      <c r="CX20" s="83">
        <f>VLOOKUP(CX$3,Conditions!$B:$AI,$C20,FALSE)</f>
        <v>245653.6</v>
      </c>
      <c r="CY20" s="83">
        <f>VLOOKUP(CY$3,Conditions!$B:$AI,$C20,FALSE)</f>
        <v>245653.6</v>
      </c>
      <c r="CZ20" s="83">
        <f>VLOOKUP(CZ$3,Conditions!$B:$AI,$C20,FALSE)</f>
        <v>245653.6</v>
      </c>
      <c r="DA20" s="83">
        <f>VLOOKUP(DA$3,Conditions!$B:$AI,$C20,FALSE)</f>
        <v>245653.6</v>
      </c>
      <c r="DB20" s="83">
        <f>VLOOKUP(DB$3,Conditions!$B:$AI,$C20,FALSE)</f>
        <v>245653.6</v>
      </c>
      <c r="DC20" s="83">
        <f>VLOOKUP(DC$3,Conditions!$B:$AI,$C20,FALSE)</f>
        <v>245653.6</v>
      </c>
      <c r="DD20" s="83">
        <f>VLOOKUP(DD$3,Conditions!$B:$AI,$C20,FALSE)</f>
        <v>245653.6</v>
      </c>
      <c r="DE20" s="83">
        <f>VLOOKUP(DE$3,Conditions!$B:$AI,$C20,FALSE)</f>
        <v>245653.6</v>
      </c>
      <c r="DF20" s="83">
        <f>VLOOKUP(DF$3,Conditions!$B:$AI,$C20,FALSE)</f>
        <v>245653.6</v>
      </c>
      <c r="DG20" s="83">
        <f>VLOOKUP(DG$3,Conditions!$B:$AI,$C20,FALSE)</f>
        <v>245653.6</v>
      </c>
      <c r="DH20" s="83">
        <f>VLOOKUP(DH$3,Conditions!$B:$AI,$C20,FALSE)</f>
        <v>245653.6</v>
      </c>
      <c r="DI20" s="83">
        <f>VLOOKUP(DI$3,Conditions!$B:$AI,$C20,FALSE)</f>
        <v>245653.6</v>
      </c>
      <c r="DJ20" s="83">
        <f>VLOOKUP(DJ$3,Conditions!$B:$AI,$C20,FALSE)</f>
        <v>245653.6</v>
      </c>
      <c r="DK20" s="83">
        <f>VLOOKUP(DK$3,Conditions!$B:$AI,$C20,FALSE)</f>
        <v>245653.6</v>
      </c>
      <c r="DL20" s="83">
        <f>VLOOKUP(DL$3,Conditions!$B:$AI,$C20,FALSE)</f>
        <v>245653.6</v>
      </c>
      <c r="DM20" s="83">
        <f>VLOOKUP(DM$3,Conditions!$B:$AI,$C20,FALSE)</f>
        <v>245653.6</v>
      </c>
      <c r="DN20" s="83">
        <f>VLOOKUP(DN$3,Conditions!$B:$AI,$C20,FALSE)</f>
        <v>245653.6</v>
      </c>
      <c r="DO20" s="83">
        <f>VLOOKUP(DO$3,Conditions!$B:$AI,$C20,FALSE)</f>
        <v>245653.6</v>
      </c>
      <c r="DP20" s="83">
        <f>VLOOKUP(DP$3,Conditions!$B:$AI,$C20,FALSE)</f>
        <v>245653.6</v>
      </c>
      <c r="DQ20" s="83">
        <f>VLOOKUP(DQ$3,Conditions!$B:$AI,$C20,FALSE)</f>
        <v>245653.6</v>
      </c>
      <c r="DR20" s="83">
        <f>VLOOKUP(DR$3,Conditions!$B:$AI,$C20,FALSE)</f>
        <v>245653.6</v>
      </c>
      <c r="DS20" s="83">
        <f>VLOOKUP(DS$3,Conditions!$B:$AI,$C20,FALSE)</f>
        <v>245653.6</v>
      </c>
      <c r="DT20" s="83">
        <f>VLOOKUP(DT$3,Conditions!$B:$AI,$C20,FALSE)</f>
        <v>245653.6</v>
      </c>
      <c r="DU20" s="83">
        <f>VLOOKUP(DU$3,Conditions!$B:$AI,$C20,FALSE)</f>
        <v>245653.6</v>
      </c>
      <c r="DV20" s="83">
        <f>VLOOKUP(DV$3,Conditions!$B:$AI,$C20,FALSE)</f>
        <v>245653.6</v>
      </c>
      <c r="DW20" s="83">
        <f>VLOOKUP(DW$3,Conditions!$B:$AI,$C20,FALSE)</f>
        <v>245653.6</v>
      </c>
      <c r="DX20" s="83">
        <f>VLOOKUP(DX$3,Conditions!$B:$AI,$C20,FALSE)</f>
        <v>245653.6</v>
      </c>
      <c r="DY20" s="83">
        <f>VLOOKUP(DY$3,Conditions!$B:$AI,$C20,FALSE)</f>
        <v>253877</v>
      </c>
      <c r="DZ20" s="83">
        <f>VLOOKUP(DZ$3,Conditions!$B:$AI,$C20,FALSE)</f>
        <v>253877</v>
      </c>
      <c r="EA20" s="83">
        <f>VLOOKUP(EA$3,Conditions!$B:$AI,$C20,FALSE)</f>
        <v>253877</v>
      </c>
      <c r="EB20" s="83">
        <f>VLOOKUP(EB$3,Conditions!$B:$AI,$C20,FALSE)</f>
        <v>253877</v>
      </c>
      <c r="EC20" s="83">
        <f>VLOOKUP(EC$3,Conditions!$B:$AI,$C20,FALSE)</f>
        <v>253877</v>
      </c>
      <c r="ED20" s="83">
        <f>VLOOKUP(ED$3,Conditions!$B:$AI,$C20,FALSE)</f>
        <v>253877</v>
      </c>
      <c r="EE20" s="83">
        <f>VLOOKUP(EE$3,Conditions!$B:$AI,$C20,FALSE)</f>
        <v>253877</v>
      </c>
      <c r="EF20" s="83">
        <f>VLOOKUP(EF$3,Conditions!$B:$AI,$C20,FALSE)</f>
        <v>253877</v>
      </c>
      <c r="EG20" s="83">
        <f>VLOOKUP(EG$3,Conditions!$B:$AI,$C20,FALSE)</f>
        <v>253877</v>
      </c>
      <c r="EH20" s="83">
        <f>VLOOKUP(EH$3,Conditions!$B:$AI,$C20,FALSE)</f>
        <v>253877</v>
      </c>
      <c r="EI20" s="83">
        <f>VLOOKUP(EI$3,Conditions!$B:$AI,$C20,FALSE)</f>
        <v>253877</v>
      </c>
      <c r="EJ20" s="83">
        <f>VLOOKUP(EJ$3,Conditions!$B:$AI,$C20,FALSE)</f>
        <v>253877</v>
      </c>
      <c r="EK20" s="83">
        <f>VLOOKUP(EK$3,Conditions!$B:$AI,$C20,FALSE)</f>
        <v>253877</v>
      </c>
      <c r="EL20" s="83">
        <f>VLOOKUP(EL$3,Conditions!$B:$AI,$C20,FALSE)</f>
        <v>253877</v>
      </c>
      <c r="EM20" s="83">
        <f>VLOOKUP(EM$3,Conditions!$B:$AI,$C20,FALSE)</f>
        <v>253877</v>
      </c>
      <c r="EN20" s="83">
        <f>VLOOKUP(EN$3,Conditions!$B:$AI,$C20,FALSE)</f>
        <v>253877</v>
      </c>
      <c r="EO20" s="83">
        <f>VLOOKUP(EO$3,Conditions!$B:$AI,$C20,FALSE)</f>
        <v>253877</v>
      </c>
      <c r="EP20" s="83">
        <f>VLOOKUP(EP$3,Conditions!$B:$AI,$C20,FALSE)</f>
        <v>253877</v>
      </c>
      <c r="EQ20" s="83">
        <f>VLOOKUP(EQ$3,Conditions!$B:$AI,$C20,FALSE)</f>
        <v>253877</v>
      </c>
      <c r="ER20" s="83">
        <f>VLOOKUP(ER$3,Conditions!$B:$AI,$C20,FALSE)</f>
        <v>253877</v>
      </c>
      <c r="ES20" s="83">
        <f>VLOOKUP(ES$3,Conditions!$B:$AI,$C20,FALSE)</f>
        <v>253877</v>
      </c>
      <c r="ET20" s="83">
        <f>VLOOKUP(ET$3,Conditions!$B:$AI,$C20,FALSE)</f>
        <v>253877</v>
      </c>
      <c r="EU20" s="83">
        <f>VLOOKUP(EU$3,Conditions!$B:$AI,$C20,FALSE)</f>
        <v>253877</v>
      </c>
      <c r="EV20" s="83">
        <f>VLOOKUP(EV$3,Conditions!$B:$AI,$C20,FALSE)</f>
        <v>253877</v>
      </c>
      <c r="EW20" s="83">
        <f>VLOOKUP(EW$3,Conditions!$B:$AI,$C20,FALSE)</f>
        <v>253877</v>
      </c>
      <c r="EX20" s="83">
        <f>VLOOKUP(EX$3,Conditions!$B:$AI,$C20,FALSE)</f>
        <v>253877</v>
      </c>
      <c r="EY20" s="83">
        <f>VLOOKUP(EY$3,Conditions!$B:$AI,$C20,FALSE)</f>
        <v>253877</v>
      </c>
      <c r="EZ20" s="83">
        <f>VLOOKUP(EZ$3,Conditions!$B:$AI,$C20,FALSE)</f>
        <v>253877</v>
      </c>
      <c r="FA20" s="83">
        <f>VLOOKUP(FA$3,Conditions!$B:$AI,$C20,FALSE)</f>
        <v>253877</v>
      </c>
      <c r="FB20" s="83">
        <f>VLOOKUP(FB$3,Conditions!$B:$AI,$C20,FALSE)</f>
        <v>253877</v>
      </c>
      <c r="FC20" s="83">
        <f>VLOOKUP(FC$3,Conditions!$B:$AI,$C20,FALSE)</f>
        <v>253877</v>
      </c>
      <c r="FD20" s="83">
        <f>VLOOKUP(FD$3,Conditions!$B:$AI,$C20,FALSE)</f>
        <v>253877</v>
      </c>
      <c r="FE20" s="83">
        <f>VLOOKUP(FE$3,Conditions!$B:$AI,$C20,FALSE)</f>
        <v>253877</v>
      </c>
      <c r="FF20" s="83">
        <f>VLOOKUP(FF$3,Conditions!$B:$AI,$C20,FALSE)</f>
        <v>253877</v>
      </c>
      <c r="FG20" s="83">
        <f>VLOOKUP(FG$3,Conditions!$B:$AI,$C20,FALSE)</f>
        <v>253877</v>
      </c>
      <c r="FH20" s="83">
        <f>VLOOKUP(FH$3,Conditions!$B:$AI,$C20,FALSE)</f>
        <v>253877</v>
      </c>
      <c r="FI20" s="83">
        <f>VLOOKUP(FI$3,Conditions!$B:$AI,$C20,FALSE)</f>
        <v>253877</v>
      </c>
      <c r="FJ20" s="83">
        <f>VLOOKUP(FJ$3,Conditions!$B:$AI,$C20,FALSE)</f>
        <v>253877</v>
      </c>
      <c r="FK20" s="83">
        <f>VLOOKUP(FK$3,Conditions!$B:$AI,$C20,FALSE)</f>
        <v>253877</v>
      </c>
      <c r="FL20" s="83">
        <f>VLOOKUP(FL$3,Conditions!$B:$AI,$C20,FALSE)</f>
        <v>253877</v>
      </c>
      <c r="FM20" s="83">
        <f>VLOOKUP(FM$3,Conditions!$B:$AI,$C20,FALSE)</f>
        <v>253877</v>
      </c>
      <c r="FN20" s="83">
        <f>VLOOKUP(FN$3,Conditions!$B:$AI,$C20,FALSE)</f>
        <v>253877</v>
      </c>
      <c r="FO20" s="83">
        <f>VLOOKUP(FO$3,Conditions!$B:$AI,$C20,FALSE)</f>
        <v>253877</v>
      </c>
      <c r="FP20" s="83">
        <f>VLOOKUP(FP$3,Conditions!$B:$AI,$C20,FALSE)</f>
        <v>253877</v>
      </c>
      <c r="FQ20" s="83">
        <f>VLOOKUP(FQ$3,Conditions!$B:$AI,$C20,FALSE)</f>
        <v>253877</v>
      </c>
      <c r="FR20" s="83">
        <f>VLOOKUP(FR$3,Conditions!$B:$AI,$C20,FALSE)</f>
        <v>268424</v>
      </c>
      <c r="FS20" s="83">
        <f>VLOOKUP(FS$3,Conditions!$B:$AI,$C20,FALSE)</f>
        <v>268424</v>
      </c>
      <c r="FT20" s="83">
        <f>VLOOKUP(FT$3,Conditions!$B:$AI,$C20,FALSE)</f>
        <v>268424</v>
      </c>
      <c r="FU20" s="83">
        <f>VLOOKUP(FU$3,Conditions!$B:$AI,$C20,FALSE)</f>
        <v>268424</v>
      </c>
      <c r="FV20" s="83">
        <f>VLOOKUP(FV$3,Conditions!$B:$AI,$C20,FALSE)</f>
        <v>268424</v>
      </c>
      <c r="FW20" s="83">
        <f>VLOOKUP(FW$3,Conditions!$B:$AI,$C20,FALSE)</f>
        <v>268424</v>
      </c>
      <c r="FX20" s="83">
        <f>VLOOKUP(FX$3,Conditions!$B:$AI,$C20,FALSE)</f>
        <v>268424</v>
      </c>
      <c r="FY20" s="83">
        <f>VLOOKUP(FY$3,Conditions!$B:$AI,$C20,FALSE)</f>
        <v>268424</v>
      </c>
      <c r="FZ20" s="83">
        <f>VLOOKUP(FZ$3,Conditions!$B:$AI,$C20,FALSE)</f>
        <v>268424</v>
      </c>
      <c r="GA20" s="83">
        <f>VLOOKUP(GA$3,Conditions!$B:$AI,$C20,FALSE)</f>
        <v>268424</v>
      </c>
      <c r="GB20" s="83">
        <f>VLOOKUP(GB$3,Conditions!$B:$AI,$C20,FALSE)</f>
        <v>268424</v>
      </c>
      <c r="GC20" s="83">
        <f>VLOOKUP(GC$3,Conditions!$B:$AI,$C20,FALSE)</f>
        <v>268424</v>
      </c>
      <c r="GD20" s="83">
        <f>VLOOKUP(GD$3,Conditions!$B:$AI,$C20,FALSE)</f>
        <v>268424</v>
      </c>
      <c r="GE20" s="83">
        <f>VLOOKUP(GE$3,Conditions!$B:$AI,$C20,FALSE)</f>
        <v>268424</v>
      </c>
      <c r="GF20" s="83">
        <f>VLOOKUP(GF$3,Conditions!$B:$AI,$C20,FALSE)</f>
        <v>268424</v>
      </c>
      <c r="GG20" s="83">
        <f>VLOOKUP(GG$3,Conditions!$B:$AI,$C20,FALSE)</f>
        <v>268424</v>
      </c>
      <c r="GH20" s="83">
        <f>VLOOKUP(GH$3,Conditions!$B:$AI,$C20,FALSE)</f>
        <v>268424</v>
      </c>
      <c r="GI20" s="83">
        <f>VLOOKUP(GI$3,Conditions!$B:$AI,$C20,FALSE)</f>
        <v>268424</v>
      </c>
      <c r="GJ20" s="83">
        <f>VLOOKUP(GJ$3,Conditions!$B:$AI,$C20,FALSE)</f>
        <v>268424</v>
      </c>
      <c r="GK20" s="83">
        <f>VLOOKUP(GK$3,Conditions!$B:$AI,$C20,FALSE)</f>
        <v>268424</v>
      </c>
      <c r="GL20" s="83">
        <f>VLOOKUP(GL$3,Conditions!$B:$AI,$C20,FALSE)</f>
        <v>268424</v>
      </c>
      <c r="GM20" s="83">
        <f>VLOOKUP(GM$3,Conditions!$B:$AI,$C20,FALSE)</f>
        <v>268424</v>
      </c>
      <c r="GN20" s="83">
        <f>VLOOKUP(GN$3,Conditions!$B:$AI,$C20,FALSE)</f>
        <v>268424</v>
      </c>
      <c r="GO20" s="83">
        <f>VLOOKUP(GO$3,Conditions!$B:$AI,$C20,FALSE)</f>
        <v>268424</v>
      </c>
      <c r="GP20" s="83">
        <f>VLOOKUP(GP$3,Conditions!$B:$AI,$C20,FALSE)</f>
        <v>268424</v>
      </c>
      <c r="GQ20" s="83">
        <f>VLOOKUP(GQ$3,Conditions!$B:$AI,$C20,FALSE)</f>
        <v>268424</v>
      </c>
      <c r="GR20" s="83">
        <f>VLOOKUP(GR$3,Conditions!$B:$AI,$C20,FALSE)</f>
        <v>268424</v>
      </c>
      <c r="GS20" s="83">
        <f>VLOOKUP(GS$3,Conditions!$B:$AI,$C20,FALSE)</f>
        <v>268424</v>
      </c>
      <c r="GT20" s="83">
        <f>VLOOKUP(GT$3,Conditions!$B:$AI,$C20,FALSE)</f>
        <v>268424</v>
      </c>
      <c r="GU20" s="83">
        <f>VLOOKUP(GU$3,Conditions!$B:$AI,$C20,FALSE)</f>
        <v>268424</v>
      </c>
      <c r="GV20" s="83">
        <f>VLOOKUP(GV$3,Conditions!$B:$AI,$C20,FALSE)</f>
        <v>268424</v>
      </c>
      <c r="GW20" s="83">
        <f>VLOOKUP(GW$3,Conditions!$B:$AI,$C20,FALSE)</f>
        <v>268424</v>
      </c>
      <c r="GX20" s="83">
        <f>VLOOKUP(GX$3,Conditions!$B:$AI,$C20,FALSE)</f>
        <v>268424</v>
      </c>
      <c r="GY20" s="83">
        <f>VLOOKUP(GY$3,Conditions!$B:$AI,$C20,FALSE)</f>
        <v>268424</v>
      </c>
      <c r="GZ20" s="83">
        <f>VLOOKUP(GZ$3,Conditions!$B:$AI,$C20,FALSE)</f>
        <v>268424</v>
      </c>
      <c r="HA20" s="83">
        <f>VLOOKUP(HA$3,Conditions!$B:$AI,$C20,FALSE)</f>
        <v>268424</v>
      </c>
      <c r="HB20" s="83">
        <f>VLOOKUP(HB$3,Conditions!$B:$AI,$C20,FALSE)</f>
        <v>268424</v>
      </c>
      <c r="HC20" s="83">
        <f>VLOOKUP(HC$3,Conditions!$B:$AI,$C20,FALSE)</f>
        <v>268424</v>
      </c>
      <c r="HD20" s="83">
        <f>VLOOKUP(HD$3,Conditions!$B:$AI,$C20,FALSE)</f>
        <v>268424</v>
      </c>
      <c r="HE20" s="83">
        <f>VLOOKUP(HE$3,Conditions!$B:$AI,$C20,FALSE)</f>
        <v>268424</v>
      </c>
      <c r="HF20" s="83">
        <f>VLOOKUP(HF$3,Conditions!$B:$AI,$C20,FALSE)</f>
        <v>268424</v>
      </c>
      <c r="HG20" s="83">
        <f>VLOOKUP(HG$3,Conditions!$B:$AI,$C20,FALSE)</f>
        <v>268424</v>
      </c>
      <c r="HH20" s="83">
        <f>VLOOKUP(HH$3,Conditions!$B:$AI,$C20,FALSE)</f>
        <v>268424</v>
      </c>
      <c r="HI20" s="83">
        <f>VLOOKUP(HI$3,Conditions!$B:$AI,$C20,FALSE)</f>
        <v>268424</v>
      </c>
      <c r="HJ20" s="83">
        <f>VLOOKUP(HJ$3,Conditions!$B:$AI,$C20,FALSE)</f>
        <v>268424</v>
      </c>
      <c r="HK20" s="83">
        <f>VLOOKUP(HK$3,Conditions!$B:$AI,$C20,FALSE)</f>
        <v>268424</v>
      </c>
      <c r="HL20" s="83">
        <f>VLOOKUP(HL$3,Conditions!$B:$AI,$C20,FALSE)</f>
        <v>268424</v>
      </c>
      <c r="HM20" s="83">
        <f>VLOOKUP(HM$3,Conditions!$B:$AI,$C20,FALSE)</f>
        <v>268424</v>
      </c>
      <c r="HN20" s="83">
        <f>VLOOKUP(HN$3,Conditions!$B:$AI,$C20,FALSE)</f>
        <v>268424</v>
      </c>
      <c r="HO20" s="83">
        <f>VLOOKUP(HO$3,Conditions!$B:$AI,$C20,FALSE)</f>
        <v>268424</v>
      </c>
      <c r="HP20" s="83">
        <f>VLOOKUP(HP$3,Conditions!$B:$AI,$C20,FALSE)</f>
        <v>268424</v>
      </c>
      <c r="HQ20" s="83">
        <f>VLOOKUP(HQ$3,Conditions!$B:$AI,$C20,FALSE)</f>
        <v>268424</v>
      </c>
      <c r="HR20" s="83">
        <f>VLOOKUP(HR$3,Conditions!$B:$AI,$C20,FALSE)</f>
        <v>268424</v>
      </c>
      <c r="HS20" s="83">
        <f>VLOOKUP(HS$3,Conditions!$B:$AI,$C20,FALSE)</f>
        <v>268424</v>
      </c>
      <c r="HT20" s="83">
        <f>VLOOKUP(HT$3,Conditions!$B:$AI,$C20,FALSE)</f>
        <v>268424</v>
      </c>
      <c r="HU20" s="83">
        <f>VLOOKUP(HU$3,Conditions!$B:$AI,$C20,FALSE)</f>
        <v>268424</v>
      </c>
      <c r="HV20" s="83">
        <f>VLOOKUP(HV$3,Conditions!$B:$AI,$C20,FALSE)</f>
        <v>268424</v>
      </c>
      <c r="HW20" s="83">
        <f>VLOOKUP(HW$3,Conditions!$B:$AI,$C20,FALSE)</f>
        <v>268424</v>
      </c>
      <c r="HX20" s="83">
        <f>VLOOKUP(HX$3,Conditions!$B:$AI,$C20,FALSE)</f>
        <v>268424</v>
      </c>
      <c r="HY20" s="83">
        <f>VLOOKUP(HY$3,Conditions!$B:$AI,$C20,FALSE)</f>
        <v>268424</v>
      </c>
      <c r="HZ20" s="83">
        <f>VLOOKUP(HZ$3,Conditions!$B:$AI,$C20,FALSE)</f>
        <v>268424</v>
      </c>
      <c r="IA20" s="83">
        <f>VLOOKUP(IA$3,Conditions!$B:$AI,$C20,FALSE)</f>
        <v>268424</v>
      </c>
      <c r="IB20" s="83">
        <f>VLOOKUP(IB$3,Conditions!$B:$AI,$C20,FALSE)</f>
        <v>268424</v>
      </c>
      <c r="IC20" s="83">
        <f>VLOOKUP(IC$3,Conditions!$B:$AI,$C20,FALSE)</f>
        <v>268424</v>
      </c>
      <c r="ID20" s="83">
        <f>VLOOKUP(ID$3,Conditions!$B:$AI,$C20,FALSE)</f>
        <v>268424</v>
      </c>
      <c r="IE20" s="83">
        <f>VLOOKUP(IE$3,Conditions!$B:$AI,$C20,FALSE)</f>
        <v>268424</v>
      </c>
      <c r="IF20" s="83">
        <f>VLOOKUP(IF$3,Conditions!$B:$AI,$C20,FALSE)</f>
        <v>268424</v>
      </c>
      <c r="IG20" s="83">
        <f>VLOOKUP(IG$3,Conditions!$B:$AI,$C20,FALSE)</f>
        <v>268424</v>
      </c>
      <c r="IH20" s="83">
        <f>VLOOKUP(IH$3,Conditions!$B:$AI,$C20,FALSE)</f>
        <v>268424</v>
      </c>
      <c r="II20" s="83">
        <f>VLOOKUP(II$3,Conditions!$B:$AI,$C20,FALSE)</f>
        <v>268424</v>
      </c>
      <c r="IJ20" s="83">
        <f>VLOOKUP(IJ$3,Conditions!$B:$AI,$C20,FALSE)</f>
        <v>268424</v>
      </c>
      <c r="IK20" s="83">
        <f>VLOOKUP(IK$3,Conditions!$B:$AI,$C20,FALSE)</f>
        <v>268424</v>
      </c>
      <c r="IL20" s="83">
        <f>VLOOKUP(IL$3,Conditions!$B:$AI,$C20,FALSE)</f>
        <v>268424</v>
      </c>
      <c r="IM20" s="83">
        <f>VLOOKUP(IM$3,Conditions!$B:$AI,$C20,FALSE)</f>
        <v>268424</v>
      </c>
      <c r="IN20" s="83">
        <f>VLOOKUP(IN$3,Conditions!$B:$AI,$C20,FALSE)</f>
        <v>268424</v>
      </c>
      <c r="IO20" s="83">
        <f>VLOOKUP(IO$3,Conditions!$B:$AI,$C20,FALSE)</f>
        <v>268424</v>
      </c>
      <c r="IP20" s="83">
        <f>VLOOKUP(IP$3,Conditions!$B:$AI,$C20,FALSE)</f>
        <v>268424</v>
      </c>
      <c r="IQ20" s="83">
        <f>VLOOKUP(IQ$3,Conditions!$B:$AI,$C20,FALSE)</f>
        <v>268424</v>
      </c>
      <c r="IR20" s="83">
        <f>VLOOKUP(IR$3,Conditions!$B:$AI,$C20,FALSE)</f>
        <v>268424</v>
      </c>
      <c r="IS20" s="83">
        <f>VLOOKUP(IS$3,Conditions!$B:$AI,$C20,FALSE)</f>
        <v>268424</v>
      </c>
      <c r="IT20" s="83">
        <f>VLOOKUP(IT$3,Conditions!$B:$AI,$C20,FALSE)</f>
        <v>268424</v>
      </c>
      <c r="IU20" s="83">
        <f>VLOOKUP(IU$3,Conditions!$B:$AI,$C20,FALSE)</f>
        <v>268424</v>
      </c>
      <c r="IV20" s="83">
        <f>VLOOKUP(IV$3,Conditions!$B:$AI,$C20,FALSE)</f>
        <v>268424</v>
      </c>
      <c r="IW20" s="83">
        <f>VLOOKUP(IW$3,Conditions!$B:$AI,$C20,FALSE)</f>
        <v>268424</v>
      </c>
      <c r="IX20" s="83">
        <f>VLOOKUP(IX$3,Conditions!$B:$AI,$C20,FALSE)</f>
        <v>268424</v>
      </c>
      <c r="IY20" s="83"/>
      <c r="IZ20" s="83"/>
      <c r="JA20" s="83"/>
      <c r="JB20" s="83"/>
      <c r="JC20" s="83"/>
      <c r="JE20" s="56" t="str">
        <f t="shared" si="48"/>
        <v>feed glycerol_RI</v>
      </c>
      <c r="JF20" s="83">
        <f>VLOOKUP(JF$6,Conditions!$B:$AI,$C20,FALSE)</f>
        <v>835016.8</v>
      </c>
      <c r="JG20" s="83">
        <f>VLOOKUP(JG$6,Conditions!$B:$AI,$C20,FALSE)</f>
        <v>835016.8</v>
      </c>
      <c r="JH20" s="83">
        <f>VLOOKUP(JH$6,Conditions!$B:$AI,$C20,FALSE)</f>
        <v>835016.8</v>
      </c>
      <c r="JI20" s="83">
        <f>VLOOKUP(JI$6,Conditions!$B:$AI,$C20,FALSE)</f>
        <v>835016.8</v>
      </c>
      <c r="JJ20" s="83">
        <f>VLOOKUP(JJ$6,Conditions!$B:$AI,$C20,FALSE)</f>
        <v>835016.8</v>
      </c>
      <c r="JK20" s="83">
        <f>VLOOKUP(JK$6,Conditions!$B:$AI,$C20,FALSE)</f>
        <v>835016.8</v>
      </c>
      <c r="JL20" s="83">
        <f>VLOOKUP(JL$6,Conditions!$B:$AI,$C20,FALSE)</f>
        <v>835016.8</v>
      </c>
      <c r="JM20" s="83">
        <f>VLOOKUP(JM$6,Conditions!$B:$AI,$C20,FALSE)</f>
        <v>835016.8</v>
      </c>
      <c r="JN20" s="83">
        <f>VLOOKUP(JN$6,Conditions!$B:$AI,$C20,FALSE)</f>
        <v>227393.2</v>
      </c>
      <c r="JO20" s="83">
        <f>VLOOKUP(JO$6,Conditions!$B:$AI,$C20,FALSE)</f>
        <v>227393.2</v>
      </c>
      <c r="JP20" s="83">
        <f>VLOOKUP(JP$6,Conditions!$B:$AI,$C20,FALSE)</f>
        <v>227393.2</v>
      </c>
      <c r="JQ20" s="83">
        <f>VLOOKUP(JQ$6,Conditions!$B:$AI,$C20,FALSE)</f>
        <v>227393.2</v>
      </c>
      <c r="JR20" s="83">
        <f>VLOOKUP(JR$6,Conditions!$B:$AI,$C20,FALSE)</f>
        <v>227393.2</v>
      </c>
      <c r="JS20" s="83">
        <f>VLOOKUP(JS$6,Conditions!$B:$AI,$C20,FALSE)</f>
        <v>227393.2</v>
      </c>
      <c r="JT20" s="83">
        <f>VLOOKUP(JT$6,Conditions!$B:$AI,$C20,FALSE)</f>
        <v>227393.2</v>
      </c>
      <c r="JU20" s="83">
        <f>VLOOKUP(JU$6,Conditions!$B:$AI,$C20,FALSE)</f>
        <v>227393.2</v>
      </c>
      <c r="JV20" s="83">
        <f>VLOOKUP(JV$6,Conditions!$B:$AI,$C20,FALSE)</f>
        <v>245628.83333333334</v>
      </c>
      <c r="JW20" s="83">
        <f>VLOOKUP(JW$6,Conditions!$B:$AI,$C20,FALSE)</f>
        <v>245653.6</v>
      </c>
      <c r="JX20" s="83">
        <f>VLOOKUP(JX$6,Conditions!$B:$AI,$C20,FALSE)</f>
        <v>245653.6</v>
      </c>
      <c r="JY20" s="83">
        <f>VLOOKUP(JY$6,Conditions!$B:$AI,$C20,FALSE)</f>
        <v>245653.6</v>
      </c>
      <c r="JZ20" s="83">
        <f>VLOOKUP(JZ$6,Conditions!$B:$AI,$C20,FALSE)</f>
        <v>245653.6</v>
      </c>
      <c r="KA20" s="83">
        <f>VLOOKUP(KA$6,Conditions!$B:$AI,$C20,FALSE)</f>
        <v>245653.6</v>
      </c>
      <c r="KB20" s="83">
        <f>VLOOKUP(KB$6,Conditions!$B:$AI,$C20,FALSE)</f>
        <v>245653.6</v>
      </c>
      <c r="KC20" s="83">
        <f>VLOOKUP(KC$6,Conditions!$B:$AI,$C20,FALSE)</f>
        <v>245653.6</v>
      </c>
      <c r="KD20" s="83">
        <f>VLOOKUP(KD$6,Conditions!$B:$AI,$C20,FALSE)</f>
        <v>253877</v>
      </c>
      <c r="KE20" s="83">
        <f>VLOOKUP(KE$6,Conditions!$B:$AI,$C20,FALSE)</f>
        <v>253877</v>
      </c>
      <c r="KF20" s="83">
        <f>VLOOKUP(KF$6,Conditions!$B:$AI,$C20,FALSE)</f>
        <v>253877</v>
      </c>
      <c r="KG20" s="83">
        <f>VLOOKUP(KG$6,Conditions!$B:$AI,$C20,FALSE)</f>
        <v>253877</v>
      </c>
      <c r="KH20" s="83">
        <f>VLOOKUP(KH$6,Conditions!$B:$AI,$C20,FALSE)</f>
        <v>253877</v>
      </c>
      <c r="KI20" s="83">
        <f>VLOOKUP(KI$6,Conditions!$B:$AI,$C20,FALSE)</f>
        <v>253877</v>
      </c>
      <c r="KJ20" s="83">
        <f>VLOOKUP(KJ$6,Conditions!$B:$AI,$C20,FALSE)</f>
        <v>253877</v>
      </c>
      <c r="KK20" s="83">
        <f>VLOOKUP(KK$6,Conditions!$B:$AI,$C20,FALSE)</f>
        <v>253877</v>
      </c>
      <c r="KL20" s="83">
        <f>VLOOKUP(KL$6,Conditions!$B:$AI,$C20,FALSE)</f>
        <v>253877</v>
      </c>
      <c r="KM20" s="83">
        <f>VLOOKUP(KM$6,Conditions!$B:$AI,$C20,FALSE)</f>
        <v>268424</v>
      </c>
      <c r="KN20" s="83">
        <f>VLOOKUP(KN$6,Conditions!$B:$AI,$C20,FALSE)</f>
        <v>268424</v>
      </c>
      <c r="KO20" s="83">
        <f>VLOOKUP(KO$6,Conditions!$B:$AI,$C20,FALSE)</f>
        <v>268424</v>
      </c>
      <c r="KP20" s="83">
        <f>VLOOKUP(KP$6,Conditions!$B:$AI,$C20,FALSE)</f>
        <v>268424</v>
      </c>
      <c r="KQ20" s="83">
        <f>VLOOKUP(KQ$6,Conditions!$B:$AI,$C20,FALSE)</f>
        <v>268424</v>
      </c>
      <c r="KR20" s="83">
        <f>VLOOKUP(KR$6,Conditions!$B:$AI,$C20,FALSE)</f>
        <v>268424</v>
      </c>
      <c r="KS20" s="83">
        <f>VLOOKUP(KS$6,Conditions!$B:$AI,$C20,FALSE)</f>
        <v>268424</v>
      </c>
      <c r="KT20" s="83">
        <f>VLOOKUP(KT$6,Conditions!$B:$AI,$C20,FALSE)</f>
        <v>268424</v>
      </c>
      <c r="KU20" s="83">
        <f>VLOOKUP(KU$6,Conditions!$B:$AI,$C20,FALSE)</f>
        <v>268424</v>
      </c>
      <c r="KV20" s="83">
        <f>VLOOKUP(KV$6,Conditions!$B:$AI,$C20,FALSE)</f>
        <v>268424</v>
      </c>
      <c r="KW20" s="83">
        <f>VLOOKUP(KW$6,Conditions!$B:$AI,$C20,FALSE)</f>
        <v>268424</v>
      </c>
      <c r="KX20" s="83">
        <f>VLOOKUP(KX$6,Conditions!$B:$AI,$C20,FALSE)</f>
        <v>268424</v>
      </c>
      <c r="KY20" s="83">
        <f>VLOOKUP(KY$6,Conditions!$B:$AI,$C20,FALSE)</f>
        <v>268424</v>
      </c>
      <c r="KZ20" s="83">
        <f>VLOOKUP(KZ$6,Conditions!$B:$AI,$C20,FALSE)</f>
        <v>268424</v>
      </c>
      <c r="LA20" s="83">
        <f>VLOOKUP(LA$6,Conditions!$B:$AI,$C20,FALSE)</f>
        <v>268424</v>
      </c>
      <c r="LB20" s="83">
        <f>VLOOKUP(LB$6,Conditions!$B:$AI,$C20,FALSE)</f>
        <v>268424</v>
      </c>
      <c r="LC20" s="83">
        <f>VLOOKUP(LC$6,Conditions!$B:$AI,$C20,FALSE)</f>
        <v>268424</v>
      </c>
      <c r="LD20" s="83"/>
      <c r="LE20" s="83"/>
      <c r="LF20" s="83"/>
      <c r="LG20" s="83"/>
    </row>
    <row r="21" spans="2:319" s="56" customFormat="1" ht="15.75" x14ac:dyDescent="0.25">
      <c r="B21" s="117" t="s">
        <v>84</v>
      </c>
      <c r="C21" s="61">
        <v>16</v>
      </c>
      <c r="D21" s="83">
        <f>VLOOKUP(D$3,Conditions!$B:$AI,$C21,FALSE)</f>
        <v>35</v>
      </c>
      <c r="E21" s="83">
        <f>VLOOKUP(E$3,Conditions!$B:$AI,$C21,FALSE)</f>
        <v>35</v>
      </c>
      <c r="F21" s="83">
        <f>VLOOKUP(F$3,Conditions!$B:$AI,$C21,FALSE)</f>
        <v>35</v>
      </c>
      <c r="G21" s="83">
        <f>VLOOKUP(G$3,Conditions!$B:$AI,$C21,FALSE)</f>
        <v>35</v>
      </c>
      <c r="H21" s="83">
        <f>VLOOKUP(H$3,Conditions!$B:$AI,$C21,FALSE)</f>
        <v>35</v>
      </c>
      <c r="I21" s="83">
        <f>VLOOKUP(I$3,Conditions!$B:$AI,$C21,FALSE)</f>
        <v>35</v>
      </c>
      <c r="J21" s="83">
        <f>VLOOKUP(J$3,Conditions!$B:$AI,$C21,FALSE)</f>
        <v>35</v>
      </c>
      <c r="K21" s="83">
        <f>VLOOKUP(K$3,Conditions!$B:$AI,$C21,FALSE)</f>
        <v>35</v>
      </c>
      <c r="L21" s="83">
        <f>VLOOKUP(L$3,Conditions!$B:$AI,$C21,FALSE)</f>
        <v>35</v>
      </c>
      <c r="M21" s="83">
        <f>VLOOKUP(M$3,Conditions!$B:$AI,$C21,FALSE)</f>
        <v>35</v>
      </c>
      <c r="N21" s="83">
        <f>VLOOKUP(N$3,Conditions!$B:$AI,$C21,FALSE)</f>
        <v>35</v>
      </c>
      <c r="O21" s="83">
        <f>VLOOKUP(O$3,Conditions!$B:$AI,$C21,FALSE)</f>
        <v>35</v>
      </c>
      <c r="P21" s="83">
        <f>VLOOKUP(P$3,Conditions!$B:$AI,$C21,FALSE)</f>
        <v>35</v>
      </c>
      <c r="Q21" s="83">
        <f>VLOOKUP(Q$3,Conditions!$B:$AI,$C21,FALSE)</f>
        <v>35</v>
      </c>
      <c r="R21" s="83">
        <f>VLOOKUP(R$3,Conditions!$B:$AI,$C21,FALSE)</f>
        <v>35</v>
      </c>
      <c r="S21" s="83">
        <f>VLOOKUP(S$3,Conditions!$B:$AI,$C21,FALSE)</f>
        <v>35</v>
      </c>
      <c r="T21" s="83">
        <f>VLOOKUP(T$3,Conditions!$B:$AI,$C21,FALSE)</f>
        <v>35</v>
      </c>
      <c r="U21" s="83">
        <f>VLOOKUP(U$3,Conditions!$B:$AI,$C21,FALSE)</f>
        <v>35</v>
      </c>
      <c r="V21" s="83">
        <f>VLOOKUP(V$3,Conditions!$B:$AI,$C21,FALSE)</f>
        <v>35</v>
      </c>
      <c r="W21" s="83">
        <f>VLOOKUP(W$3,Conditions!$B:$AI,$C21,FALSE)</f>
        <v>35</v>
      </c>
      <c r="X21" s="83">
        <f>VLOOKUP(X$3,Conditions!$B:$AI,$C21,FALSE)</f>
        <v>35</v>
      </c>
      <c r="Y21" s="83">
        <f>VLOOKUP(Y$3,Conditions!$B:$AI,$C21,FALSE)</f>
        <v>35</v>
      </c>
      <c r="Z21" s="83">
        <f>VLOOKUP(Z$3,Conditions!$B:$AI,$C21,FALSE)</f>
        <v>35</v>
      </c>
      <c r="AA21" s="83">
        <f>VLOOKUP(AA$3,Conditions!$B:$AI,$C21,FALSE)</f>
        <v>35</v>
      </c>
      <c r="AB21" s="83">
        <f>VLOOKUP(AB$3,Conditions!$B:$AI,$C21,FALSE)</f>
        <v>35</v>
      </c>
      <c r="AC21" s="83">
        <f>VLOOKUP(AC$3,Conditions!$B:$AI,$C21,FALSE)</f>
        <v>35</v>
      </c>
      <c r="AD21" s="83">
        <f>VLOOKUP(AD$3,Conditions!$B:$AI,$C21,FALSE)</f>
        <v>35</v>
      </c>
      <c r="AE21" s="83">
        <f>VLOOKUP(AE$3,Conditions!$B:$AI,$C21,FALSE)</f>
        <v>35</v>
      </c>
      <c r="AF21" s="83">
        <f>VLOOKUP(AF$3,Conditions!$B:$AI,$C21,FALSE)</f>
        <v>35</v>
      </c>
      <c r="AG21" s="83">
        <f>VLOOKUP(AG$3,Conditions!$B:$AI,$C21,FALSE)</f>
        <v>35</v>
      </c>
      <c r="AH21" s="83">
        <f>VLOOKUP(AH$3,Conditions!$B:$AI,$C21,FALSE)</f>
        <v>35</v>
      </c>
      <c r="AI21" s="83">
        <f>VLOOKUP(AI$3,Conditions!$B:$AI,$C21,FALSE)</f>
        <v>35</v>
      </c>
      <c r="AJ21" s="83">
        <f>VLOOKUP(AJ$3,Conditions!$B:$AI,$C21,FALSE)</f>
        <v>35</v>
      </c>
      <c r="AK21" s="83">
        <f>VLOOKUP(AK$3,Conditions!$B:$AI,$C21,FALSE)</f>
        <v>35</v>
      </c>
      <c r="AL21" s="83">
        <f>VLOOKUP(AL$3,Conditions!$B:$AI,$C21,FALSE)</f>
        <v>35</v>
      </c>
      <c r="AM21" s="83">
        <f>VLOOKUP(AM$3,Conditions!$B:$AI,$C21,FALSE)</f>
        <v>35</v>
      </c>
      <c r="AN21" s="83">
        <f>VLOOKUP(AN$3,Conditions!$B:$AI,$C21,FALSE)</f>
        <v>35</v>
      </c>
      <c r="AO21" s="83">
        <f>VLOOKUP(AO$3,Conditions!$B:$AI,$C21,FALSE)</f>
        <v>35</v>
      </c>
      <c r="AP21" s="83">
        <f>VLOOKUP(AP$3,Conditions!$B:$AI,$C21,FALSE)</f>
        <v>35</v>
      </c>
      <c r="AQ21" s="83">
        <f>VLOOKUP(AQ$3,Conditions!$B:$AI,$C21,FALSE)</f>
        <v>35</v>
      </c>
      <c r="AR21" s="83">
        <f>VLOOKUP(AR$3,Conditions!$B:$AI,$C21,FALSE)</f>
        <v>35</v>
      </c>
      <c r="AS21" s="83">
        <f>VLOOKUP(AS$3,Conditions!$B:$AI,$C21,FALSE)</f>
        <v>35</v>
      </c>
      <c r="AT21" s="83">
        <f>VLOOKUP(AT$3,Conditions!$B:$AI,$C21,FALSE)</f>
        <v>35</v>
      </c>
      <c r="AU21" s="83">
        <f>VLOOKUP(AU$3,Conditions!$B:$AI,$C21,FALSE)</f>
        <v>35</v>
      </c>
      <c r="AV21" s="83">
        <f>VLOOKUP(AV$3,Conditions!$B:$AI,$C21,FALSE)</f>
        <v>35</v>
      </c>
      <c r="AW21" s="83">
        <f>VLOOKUP(AW$3,Conditions!$B:$AI,$C21,FALSE)</f>
        <v>35</v>
      </c>
      <c r="AX21" s="83">
        <f>VLOOKUP(AX$3,Conditions!$B:$AI,$C21,FALSE)</f>
        <v>35</v>
      </c>
      <c r="AY21" s="83">
        <f>VLOOKUP(AY$3,Conditions!$B:$AI,$C21,FALSE)</f>
        <v>35</v>
      </c>
      <c r="AZ21" s="83">
        <f>VLOOKUP(AZ$3,Conditions!$B:$AI,$C21,FALSE)</f>
        <v>35</v>
      </c>
      <c r="BA21" s="83">
        <f>VLOOKUP(BA$3,Conditions!$B:$AI,$C21,FALSE)</f>
        <v>35</v>
      </c>
      <c r="BB21" s="83">
        <f>VLOOKUP(BB$3,Conditions!$B:$AI,$C21,FALSE)</f>
        <v>35</v>
      </c>
      <c r="BC21" s="83">
        <f>VLOOKUP(BC$3,Conditions!$B:$AI,$C21,FALSE)</f>
        <v>35</v>
      </c>
      <c r="BD21" s="83">
        <f>VLOOKUP(BD$3,Conditions!$B:$AI,$C21,FALSE)</f>
        <v>35</v>
      </c>
      <c r="BE21" s="83">
        <f>VLOOKUP(BE$3,Conditions!$B:$AI,$C21,FALSE)</f>
        <v>35</v>
      </c>
      <c r="BF21" s="83">
        <f>VLOOKUP(BF$3,Conditions!$B:$AI,$C21,FALSE)</f>
        <v>35</v>
      </c>
      <c r="BG21" s="83">
        <f>VLOOKUP(BG$3,Conditions!$B:$AI,$C21,FALSE)</f>
        <v>35</v>
      </c>
      <c r="BH21" s="83">
        <f>VLOOKUP(BH$3,Conditions!$B:$AI,$C21,FALSE)</f>
        <v>35</v>
      </c>
      <c r="BI21" s="83">
        <f>VLOOKUP(BI$3,Conditions!$B:$AI,$C21,FALSE)</f>
        <v>35</v>
      </c>
      <c r="BJ21" s="83">
        <f>VLOOKUP(BJ$3,Conditions!$B:$AI,$C21,FALSE)</f>
        <v>35</v>
      </c>
      <c r="BK21" s="83">
        <f>VLOOKUP(BK$3,Conditions!$B:$AI,$C21,FALSE)</f>
        <v>35</v>
      </c>
      <c r="BL21" s="83">
        <f>VLOOKUP(BL$3,Conditions!$B:$AI,$C21,FALSE)</f>
        <v>35</v>
      </c>
      <c r="BM21" s="83">
        <f>VLOOKUP(BM$3,Conditions!$B:$AI,$C21,FALSE)</f>
        <v>35</v>
      </c>
      <c r="BN21" s="83">
        <f>VLOOKUP(BN$3,Conditions!$B:$AI,$C21,FALSE)</f>
        <v>35</v>
      </c>
      <c r="BO21" s="83">
        <f>VLOOKUP(BO$3,Conditions!$B:$AI,$C21,FALSE)</f>
        <v>35</v>
      </c>
      <c r="BP21" s="83">
        <f>VLOOKUP(BP$3,Conditions!$B:$AI,$C21,FALSE)</f>
        <v>35</v>
      </c>
      <c r="BQ21" s="83">
        <f>VLOOKUP(BQ$3,Conditions!$B:$AI,$C21,FALSE)</f>
        <v>35</v>
      </c>
      <c r="BR21" s="83">
        <f>VLOOKUP(BR$3,Conditions!$B:$AI,$C21,FALSE)</f>
        <v>35</v>
      </c>
      <c r="BS21" s="83">
        <f>VLOOKUP(BS$3,Conditions!$B:$AI,$C21,FALSE)</f>
        <v>35</v>
      </c>
      <c r="BT21" s="83">
        <f>VLOOKUP(BT$3,Conditions!$B:$AI,$C21,FALSE)</f>
        <v>35</v>
      </c>
      <c r="BU21" s="83">
        <f>VLOOKUP(BU$3,Conditions!$B:$AI,$C21,FALSE)</f>
        <v>35</v>
      </c>
      <c r="BV21" s="83">
        <f>VLOOKUP(BV$3,Conditions!$B:$AI,$C21,FALSE)</f>
        <v>35</v>
      </c>
      <c r="BW21" s="83">
        <f>VLOOKUP(BW$3,Conditions!$B:$AI,$C21,FALSE)</f>
        <v>35</v>
      </c>
      <c r="BX21" s="83">
        <f>VLOOKUP(BX$3,Conditions!$B:$AI,$C21,FALSE)</f>
        <v>35</v>
      </c>
      <c r="BY21" s="83">
        <f>VLOOKUP(BY$3,Conditions!$B:$AI,$C21,FALSE)</f>
        <v>35</v>
      </c>
      <c r="BZ21" s="83">
        <f>VLOOKUP(BZ$3,Conditions!$B:$AI,$C21,FALSE)</f>
        <v>35</v>
      </c>
      <c r="CA21" s="83">
        <f>VLOOKUP(CA$3,Conditions!$B:$AI,$C21,FALSE)</f>
        <v>35</v>
      </c>
      <c r="CB21" s="83">
        <f>VLOOKUP(CB$3,Conditions!$B:$AI,$C21,FALSE)</f>
        <v>35</v>
      </c>
      <c r="CC21" s="83">
        <f>VLOOKUP(CC$3,Conditions!$B:$AI,$C21,FALSE)</f>
        <v>35</v>
      </c>
      <c r="CD21" s="83">
        <f>VLOOKUP(CD$3,Conditions!$B:$AI,$C21,FALSE)</f>
        <v>35</v>
      </c>
      <c r="CE21" s="83">
        <f>VLOOKUP(CE$3,Conditions!$B:$AI,$C21,FALSE)</f>
        <v>35</v>
      </c>
      <c r="CF21" s="83">
        <f>VLOOKUP(CF$3,Conditions!$B:$AI,$C21,FALSE)</f>
        <v>35</v>
      </c>
      <c r="CG21" s="83">
        <f>VLOOKUP(CG$3,Conditions!$B:$AI,$C21,FALSE)</f>
        <v>35</v>
      </c>
      <c r="CH21" s="83">
        <f>VLOOKUP(CH$3,Conditions!$B:$AI,$C21,FALSE)</f>
        <v>35</v>
      </c>
      <c r="CI21" s="83">
        <f>VLOOKUP(CI$3,Conditions!$B:$AI,$C21,FALSE)</f>
        <v>35</v>
      </c>
      <c r="CJ21" s="83">
        <f>VLOOKUP(CJ$3,Conditions!$B:$AI,$C21,FALSE)</f>
        <v>35</v>
      </c>
      <c r="CK21" s="83">
        <f>VLOOKUP(CK$3,Conditions!$B:$AI,$C21,FALSE)</f>
        <v>35</v>
      </c>
      <c r="CL21" s="83">
        <f>VLOOKUP(CL$3,Conditions!$B:$AI,$C21,FALSE)</f>
        <v>35</v>
      </c>
      <c r="CM21" s="83">
        <f>VLOOKUP(CM$3,Conditions!$B:$AI,$C21,FALSE)</f>
        <v>35</v>
      </c>
      <c r="CN21" s="83">
        <f>VLOOKUP(CN$3,Conditions!$B:$AI,$C21,FALSE)</f>
        <v>35</v>
      </c>
      <c r="CO21" s="83">
        <f>VLOOKUP(CO$3,Conditions!$B:$AI,$C21,FALSE)</f>
        <v>35</v>
      </c>
      <c r="CP21" s="83">
        <f>VLOOKUP(CP$3,Conditions!$B:$AI,$C21,FALSE)</f>
        <v>35</v>
      </c>
      <c r="CQ21" s="83">
        <f>VLOOKUP(CQ$3,Conditions!$B:$AI,$C21,FALSE)</f>
        <v>35</v>
      </c>
      <c r="CR21" s="83">
        <f>VLOOKUP(CR$3,Conditions!$B:$AI,$C21,FALSE)</f>
        <v>35</v>
      </c>
      <c r="CS21" s="83">
        <f>VLOOKUP(CS$3,Conditions!$B:$AI,$C21,FALSE)</f>
        <v>35</v>
      </c>
      <c r="CT21" s="83">
        <f>VLOOKUP(CT$3,Conditions!$B:$AI,$C21,FALSE)</f>
        <v>35</v>
      </c>
      <c r="CU21" s="83">
        <f>VLOOKUP(CU$3,Conditions!$B:$AI,$C21,FALSE)</f>
        <v>35</v>
      </c>
      <c r="CV21" s="83">
        <f>VLOOKUP(CV$3,Conditions!$B:$AI,$C21,FALSE)</f>
        <v>35</v>
      </c>
      <c r="CW21" s="83">
        <f>VLOOKUP(CW$3,Conditions!$B:$AI,$C21,FALSE)</f>
        <v>35</v>
      </c>
      <c r="CX21" s="83">
        <f>VLOOKUP(CX$3,Conditions!$B:$AI,$C21,FALSE)</f>
        <v>35</v>
      </c>
      <c r="CY21" s="83">
        <f>VLOOKUP(CY$3,Conditions!$B:$AI,$C21,FALSE)</f>
        <v>35</v>
      </c>
      <c r="CZ21" s="83">
        <f>VLOOKUP(CZ$3,Conditions!$B:$AI,$C21,FALSE)</f>
        <v>35</v>
      </c>
      <c r="DA21" s="83">
        <f>VLOOKUP(DA$3,Conditions!$B:$AI,$C21,FALSE)</f>
        <v>35</v>
      </c>
      <c r="DB21" s="83">
        <f>VLOOKUP(DB$3,Conditions!$B:$AI,$C21,FALSE)</f>
        <v>35</v>
      </c>
      <c r="DC21" s="83">
        <f>VLOOKUP(DC$3,Conditions!$B:$AI,$C21,FALSE)</f>
        <v>35</v>
      </c>
      <c r="DD21" s="83">
        <f>VLOOKUP(DD$3,Conditions!$B:$AI,$C21,FALSE)</f>
        <v>35</v>
      </c>
      <c r="DE21" s="83">
        <f>VLOOKUP(DE$3,Conditions!$B:$AI,$C21,FALSE)</f>
        <v>35</v>
      </c>
      <c r="DF21" s="83">
        <f>VLOOKUP(DF$3,Conditions!$B:$AI,$C21,FALSE)</f>
        <v>35</v>
      </c>
      <c r="DG21" s="83">
        <f>VLOOKUP(DG$3,Conditions!$B:$AI,$C21,FALSE)</f>
        <v>35</v>
      </c>
      <c r="DH21" s="83">
        <f>VLOOKUP(DH$3,Conditions!$B:$AI,$C21,FALSE)</f>
        <v>35</v>
      </c>
      <c r="DI21" s="83">
        <f>VLOOKUP(DI$3,Conditions!$B:$AI,$C21,FALSE)</f>
        <v>35</v>
      </c>
      <c r="DJ21" s="83">
        <f>VLOOKUP(DJ$3,Conditions!$B:$AI,$C21,FALSE)</f>
        <v>35</v>
      </c>
      <c r="DK21" s="83">
        <f>VLOOKUP(DK$3,Conditions!$B:$AI,$C21,FALSE)</f>
        <v>35</v>
      </c>
      <c r="DL21" s="83">
        <f>VLOOKUP(DL$3,Conditions!$B:$AI,$C21,FALSE)</f>
        <v>35</v>
      </c>
      <c r="DM21" s="83">
        <f>VLOOKUP(DM$3,Conditions!$B:$AI,$C21,FALSE)</f>
        <v>35</v>
      </c>
      <c r="DN21" s="83">
        <f>VLOOKUP(DN$3,Conditions!$B:$AI,$C21,FALSE)</f>
        <v>35</v>
      </c>
      <c r="DO21" s="83">
        <f>VLOOKUP(DO$3,Conditions!$B:$AI,$C21,FALSE)</f>
        <v>35</v>
      </c>
      <c r="DP21" s="83">
        <f>VLOOKUP(DP$3,Conditions!$B:$AI,$C21,FALSE)</f>
        <v>35</v>
      </c>
      <c r="DQ21" s="83">
        <f>VLOOKUP(DQ$3,Conditions!$B:$AI,$C21,FALSE)</f>
        <v>35</v>
      </c>
      <c r="DR21" s="83">
        <f>VLOOKUP(DR$3,Conditions!$B:$AI,$C21,FALSE)</f>
        <v>35</v>
      </c>
      <c r="DS21" s="83">
        <f>VLOOKUP(DS$3,Conditions!$B:$AI,$C21,FALSE)</f>
        <v>35</v>
      </c>
      <c r="DT21" s="83">
        <f>VLOOKUP(DT$3,Conditions!$B:$AI,$C21,FALSE)</f>
        <v>35</v>
      </c>
      <c r="DU21" s="83">
        <f>VLOOKUP(DU$3,Conditions!$B:$AI,$C21,FALSE)</f>
        <v>35</v>
      </c>
      <c r="DV21" s="83">
        <f>VLOOKUP(DV$3,Conditions!$B:$AI,$C21,FALSE)</f>
        <v>35</v>
      </c>
      <c r="DW21" s="83">
        <f>VLOOKUP(DW$3,Conditions!$B:$AI,$C21,FALSE)</f>
        <v>35</v>
      </c>
      <c r="DX21" s="83">
        <f>VLOOKUP(DX$3,Conditions!$B:$AI,$C21,FALSE)</f>
        <v>35</v>
      </c>
      <c r="DY21" s="83">
        <f>VLOOKUP(DY$3,Conditions!$B:$AI,$C21,FALSE)</f>
        <v>35</v>
      </c>
      <c r="DZ21" s="83">
        <f>VLOOKUP(DZ$3,Conditions!$B:$AI,$C21,FALSE)</f>
        <v>35</v>
      </c>
      <c r="EA21" s="83">
        <f>VLOOKUP(EA$3,Conditions!$B:$AI,$C21,FALSE)</f>
        <v>35</v>
      </c>
      <c r="EB21" s="83">
        <f>VLOOKUP(EB$3,Conditions!$B:$AI,$C21,FALSE)</f>
        <v>35</v>
      </c>
      <c r="EC21" s="83">
        <f>VLOOKUP(EC$3,Conditions!$B:$AI,$C21,FALSE)</f>
        <v>35</v>
      </c>
      <c r="ED21" s="83">
        <f>VLOOKUP(ED$3,Conditions!$B:$AI,$C21,FALSE)</f>
        <v>35</v>
      </c>
      <c r="EE21" s="83">
        <f>VLOOKUP(EE$3,Conditions!$B:$AI,$C21,FALSE)</f>
        <v>35</v>
      </c>
      <c r="EF21" s="83">
        <f>VLOOKUP(EF$3,Conditions!$B:$AI,$C21,FALSE)</f>
        <v>35</v>
      </c>
      <c r="EG21" s="83">
        <f>VLOOKUP(EG$3,Conditions!$B:$AI,$C21,FALSE)</f>
        <v>35</v>
      </c>
      <c r="EH21" s="83">
        <f>VLOOKUP(EH$3,Conditions!$B:$AI,$C21,FALSE)</f>
        <v>35</v>
      </c>
      <c r="EI21" s="83">
        <f>VLOOKUP(EI$3,Conditions!$B:$AI,$C21,FALSE)</f>
        <v>35</v>
      </c>
      <c r="EJ21" s="83">
        <f>VLOOKUP(EJ$3,Conditions!$B:$AI,$C21,FALSE)</f>
        <v>35</v>
      </c>
      <c r="EK21" s="83">
        <f>VLOOKUP(EK$3,Conditions!$B:$AI,$C21,FALSE)</f>
        <v>35</v>
      </c>
      <c r="EL21" s="83">
        <f>VLOOKUP(EL$3,Conditions!$B:$AI,$C21,FALSE)</f>
        <v>35</v>
      </c>
      <c r="EM21" s="83">
        <f>VLOOKUP(EM$3,Conditions!$B:$AI,$C21,FALSE)</f>
        <v>35</v>
      </c>
      <c r="EN21" s="83">
        <f>VLOOKUP(EN$3,Conditions!$B:$AI,$C21,FALSE)</f>
        <v>35</v>
      </c>
      <c r="EO21" s="83">
        <f>VLOOKUP(EO$3,Conditions!$B:$AI,$C21,FALSE)</f>
        <v>35</v>
      </c>
      <c r="EP21" s="83">
        <f>VLOOKUP(EP$3,Conditions!$B:$AI,$C21,FALSE)</f>
        <v>35</v>
      </c>
      <c r="EQ21" s="83">
        <f>VLOOKUP(EQ$3,Conditions!$B:$AI,$C21,FALSE)</f>
        <v>35</v>
      </c>
      <c r="ER21" s="83">
        <f>VLOOKUP(ER$3,Conditions!$B:$AI,$C21,FALSE)</f>
        <v>35</v>
      </c>
      <c r="ES21" s="83">
        <f>VLOOKUP(ES$3,Conditions!$B:$AI,$C21,FALSE)</f>
        <v>35</v>
      </c>
      <c r="ET21" s="83">
        <f>VLOOKUP(ET$3,Conditions!$B:$AI,$C21,FALSE)</f>
        <v>35</v>
      </c>
      <c r="EU21" s="83">
        <f>VLOOKUP(EU$3,Conditions!$B:$AI,$C21,FALSE)</f>
        <v>35</v>
      </c>
      <c r="EV21" s="83">
        <f>VLOOKUP(EV$3,Conditions!$B:$AI,$C21,FALSE)</f>
        <v>35</v>
      </c>
      <c r="EW21" s="83">
        <f>VLOOKUP(EW$3,Conditions!$B:$AI,$C21,FALSE)</f>
        <v>35</v>
      </c>
      <c r="EX21" s="83">
        <f>VLOOKUP(EX$3,Conditions!$B:$AI,$C21,FALSE)</f>
        <v>35</v>
      </c>
      <c r="EY21" s="83">
        <f>VLOOKUP(EY$3,Conditions!$B:$AI,$C21,FALSE)</f>
        <v>35</v>
      </c>
      <c r="EZ21" s="83">
        <f>VLOOKUP(EZ$3,Conditions!$B:$AI,$C21,FALSE)</f>
        <v>35</v>
      </c>
      <c r="FA21" s="83">
        <f>VLOOKUP(FA$3,Conditions!$B:$AI,$C21,FALSE)</f>
        <v>35</v>
      </c>
      <c r="FB21" s="83">
        <f>VLOOKUP(FB$3,Conditions!$B:$AI,$C21,FALSE)</f>
        <v>35</v>
      </c>
      <c r="FC21" s="83">
        <f>VLOOKUP(FC$3,Conditions!$B:$AI,$C21,FALSE)</f>
        <v>35</v>
      </c>
      <c r="FD21" s="83">
        <f>VLOOKUP(FD$3,Conditions!$B:$AI,$C21,FALSE)</f>
        <v>35</v>
      </c>
      <c r="FE21" s="83">
        <f>VLOOKUP(FE$3,Conditions!$B:$AI,$C21,FALSE)</f>
        <v>35</v>
      </c>
      <c r="FF21" s="83">
        <f>VLOOKUP(FF$3,Conditions!$B:$AI,$C21,FALSE)</f>
        <v>35</v>
      </c>
      <c r="FG21" s="83">
        <f>VLOOKUP(FG$3,Conditions!$B:$AI,$C21,FALSE)</f>
        <v>35</v>
      </c>
      <c r="FH21" s="83">
        <f>VLOOKUP(FH$3,Conditions!$B:$AI,$C21,FALSE)</f>
        <v>35</v>
      </c>
      <c r="FI21" s="83">
        <f>VLOOKUP(FI$3,Conditions!$B:$AI,$C21,FALSE)</f>
        <v>35</v>
      </c>
      <c r="FJ21" s="83">
        <f>VLOOKUP(FJ$3,Conditions!$B:$AI,$C21,FALSE)</f>
        <v>35</v>
      </c>
      <c r="FK21" s="83">
        <f>VLOOKUP(FK$3,Conditions!$B:$AI,$C21,FALSE)</f>
        <v>35</v>
      </c>
      <c r="FL21" s="83">
        <f>VLOOKUP(FL$3,Conditions!$B:$AI,$C21,FALSE)</f>
        <v>35</v>
      </c>
      <c r="FM21" s="83">
        <f>VLOOKUP(FM$3,Conditions!$B:$AI,$C21,FALSE)</f>
        <v>35</v>
      </c>
      <c r="FN21" s="83">
        <f>VLOOKUP(FN$3,Conditions!$B:$AI,$C21,FALSE)</f>
        <v>35</v>
      </c>
      <c r="FO21" s="83">
        <f>VLOOKUP(FO$3,Conditions!$B:$AI,$C21,FALSE)</f>
        <v>35</v>
      </c>
      <c r="FP21" s="83">
        <f>VLOOKUP(FP$3,Conditions!$B:$AI,$C21,FALSE)</f>
        <v>35</v>
      </c>
      <c r="FQ21" s="83">
        <f>VLOOKUP(FQ$3,Conditions!$B:$AI,$C21,FALSE)</f>
        <v>35</v>
      </c>
      <c r="FR21" s="83">
        <f>VLOOKUP(FR$3,Conditions!$B:$AI,$C21,FALSE)</f>
        <v>35</v>
      </c>
      <c r="FS21" s="83">
        <f>VLOOKUP(FS$3,Conditions!$B:$AI,$C21,FALSE)</f>
        <v>35</v>
      </c>
      <c r="FT21" s="83">
        <f>VLOOKUP(FT$3,Conditions!$B:$AI,$C21,FALSE)</f>
        <v>35</v>
      </c>
      <c r="FU21" s="83">
        <f>VLOOKUP(FU$3,Conditions!$B:$AI,$C21,FALSE)</f>
        <v>35</v>
      </c>
      <c r="FV21" s="83">
        <f>VLOOKUP(FV$3,Conditions!$B:$AI,$C21,FALSE)</f>
        <v>35</v>
      </c>
      <c r="FW21" s="83">
        <f>VLOOKUP(FW$3,Conditions!$B:$AI,$C21,FALSE)</f>
        <v>35</v>
      </c>
      <c r="FX21" s="83">
        <f>VLOOKUP(FX$3,Conditions!$B:$AI,$C21,FALSE)</f>
        <v>35</v>
      </c>
      <c r="FY21" s="83">
        <f>VLOOKUP(FY$3,Conditions!$B:$AI,$C21,FALSE)</f>
        <v>35</v>
      </c>
      <c r="FZ21" s="83">
        <f>VLOOKUP(FZ$3,Conditions!$B:$AI,$C21,FALSE)</f>
        <v>35</v>
      </c>
      <c r="GA21" s="83">
        <f>VLOOKUP(GA$3,Conditions!$B:$AI,$C21,FALSE)</f>
        <v>35</v>
      </c>
      <c r="GB21" s="83">
        <f>VLOOKUP(GB$3,Conditions!$B:$AI,$C21,FALSE)</f>
        <v>35</v>
      </c>
      <c r="GC21" s="83">
        <f>VLOOKUP(GC$3,Conditions!$B:$AI,$C21,FALSE)</f>
        <v>35</v>
      </c>
      <c r="GD21" s="83">
        <f>VLOOKUP(GD$3,Conditions!$B:$AI,$C21,FALSE)</f>
        <v>35</v>
      </c>
      <c r="GE21" s="83">
        <f>VLOOKUP(GE$3,Conditions!$B:$AI,$C21,FALSE)</f>
        <v>35</v>
      </c>
      <c r="GF21" s="83">
        <f>VLOOKUP(GF$3,Conditions!$B:$AI,$C21,FALSE)</f>
        <v>35</v>
      </c>
      <c r="GG21" s="83">
        <f>VLOOKUP(GG$3,Conditions!$B:$AI,$C21,FALSE)</f>
        <v>35</v>
      </c>
      <c r="GH21" s="83">
        <f>VLOOKUP(GH$3,Conditions!$B:$AI,$C21,FALSE)</f>
        <v>35</v>
      </c>
      <c r="GI21" s="83">
        <f>VLOOKUP(GI$3,Conditions!$B:$AI,$C21,FALSE)</f>
        <v>35</v>
      </c>
      <c r="GJ21" s="83">
        <f>VLOOKUP(GJ$3,Conditions!$B:$AI,$C21,FALSE)</f>
        <v>35</v>
      </c>
      <c r="GK21" s="83">
        <f>VLOOKUP(GK$3,Conditions!$B:$AI,$C21,FALSE)</f>
        <v>35</v>
      </c>
      <c r="GL21" s="83">
        <f>VLOOKUP(GL$3,Conditions!$B:$AI,$C21,FALSE)</f>
        <v>35</v>
      </c>
      <c r="GM21" s="83">
        <f>VLOOKUP(GM$3,Conditions!$B:$AI,$C21,FALSE)</f>
        <v>35</v>
      </c>
      <c r="GN21" s="83">
        <f>VLOOKUP(GN$3,Conditions!$B:$AI,$C21,FALSE)</f>
        <v>35</v>
      </c>
      <c r="GO21" s="83">
        <f>VLOOKUP(GO$3,Conditions!$B:$AI,$C21,FALSE)</f>
        <v>35</v>
      </c>
      <c r="GP21" s="83">
        <f>VLOOKUP(GP$3,Conditions!$B:$AI,$C21,FALSE)</f>
        <v>35</v>
      </c>
      <c r="GQ21" s="83">
        <f>VLOOKUP(GQ$3,Conditions!$B:$AI,$C21,FALSE)</f>
        <v>35</v>
      </c>
      <c r="GR21" s="83">
        <f>VLOOKUP(GR$3,Conditions!$B:$AI,$C21,FALSE)</f>
        <v>35</v>
      </c>
      <c r="GS21" s="83">
        <f>VLOOKUP(GS$3,Conditions!$B:$AI,$C21,FALSE)</f>
        <v>35</v>
      </c>
      <c r="GT21" s="83">
        <f>VLOOKUP(GT$3,Conditions!$B:$AI,$C21,FALSE)</f>
        <v>35</v>
      </c>
      <c r="GU21" s="83">
        <f>VLOOKUP(GU$3,Conditions!$B:$AI,$C21,FALSE)</f>
        <v>35</v>
      </c>
      <c r="GV21" s="83">
        <f>VLOOKUP(GV$3,Conditions!$B:$AI,$C21,FALSE)</f>
        <v>35</v>
      </c>
      <c r="GW21" s="83">
        <f>VLOOKUP(GW$3,Conditions!$B:$AI,$C21,FALSE)</f>
        <v>35</v>
      </c>
      <c r="GX21" s="83">
        <f>VLOOKUP(GX$3,Conditions!$B:$AI,$C21,FALSE)</f>
        <v>35</v>
      </c>
      <c r="GY21" s="83">
        <f>VLOOKUP(GY$3,Conditions!$B:$AI,$C21,FALSE)</f>
        <v>35</v>
      </c>
      <c r="GZ21" s="83">
        <f>VLOOKUP(GZ$3,Conditions!$B:$AI,$C21,FALSE)</f>
        <v>35</v>
      </c>
      <c r="HA21" s="83">
        <f>VLOOKUP(HA$3,Conditions!$B:$AI,$C21,FALSE)</f>
        <v>35</v>
      </c>
      <c r="HB21" s="83">
        <f>VLOOKUP(HB$3,Conditions!$B:$AI,$C21,FALSE)</f>
        <v>35</v>
      </c>
      <c r="HC21" s="83">
        <f>VLOOKUP(HC$3,Conditions!$B:$AI,$C21,FALSE)</f>
        <v>35</v>
      </c>
      <c r="HD21" s="83">
        <f>VLOOKUP(HD$3,Conditions!$B:$AI,$C21,FALSE)</f>
        <v>35</v>
      </c>
      <c r="HE21" s="83">
        <f>VLOOKUP(HE$3,Conditions!$B:$AI,$C21,FALSE)</f>
        <v>35</v>
      </c>
      <c r="HF21" s="83">
        <f>VLOOKUP(HF$3,Conditions!$B:$AI,$C21,FALSE)</f>
        <v>35</v>
      </c>
      <c r="HG21" s="83">
        <f>VLOOKUP(HG$3,Conditions!$B:$AI,$C21,FALSE)</f>
        <v>35</v>
      </c>
      <c r="HH21" s="83">
        <f>VLOOKUP(HH$3,Conditions!$B:$AI,$C21,FALSE)</f>
        <v>35</v>
      </c>
      <c r="HI21" s="83">
        <f>VLOOKUP(HI$3,Conditions!$B:$AI,$C21,FALSE)</f>
        <v>35</v>
      </c>
      <c r="HJ21" s="83">
        <f>VLOOKUP(HJ$3,Conditions!$B:$AI,$C21,FALSE)</f>
        <v>35</v>
      </c>
      <c r="HK21" s="83">
        <f>VLOOKUP(HK$3,Conditions!$B:$AI,$C21,FALSE)</f>
        <v>35</v>
      </c>
      <c r="HL21" s="83">
        <f>VLOOKUP(HL$3,Conditions!$B:$AI,$C21,FALSE)</f>
        <v>35</v>
      </c>
      <c r="HM21" s="83">
        <f>VLOOKUP(HM$3,Conditions!$B:$AI,$C21,FALSE)</f>
        <v>35</v>
      </c>
      <c r="HN21" s="83">
        <f>VLOOKUP(HN$3,Conditions!$B:$AI,$C21,FALSE)</f>
        <v>35</v>
      </c>
      <c r="HO21" s="83">
        <f>VLOOKUP(HO$3,Conditions!$B:$AI,$C21,FALSE)</f>
        <v>35</v>
      </c>
      <c r="HP21" s="83">
        <f>VLOOKUP(HP$3,Conditions!$B:$AI,$C21,FALSE)</f>
        <v>35</v>
      </c>
      <c r="HQ21" s="83">
        <f>VLOOKUP(HQ$3,Conditions!$B:$AI,$C21,FALSE)</f>
        <v>35</v>
      </c>
      <c r="HR21" s="83">
        <f>VLOOKUP(HR$3,Conditions!$B:$AI,$C21,FALSE)</f>
        <v>35</v>
      </c>
      <c r="HS21" s="83">
        <f>VLOOKUP(HS$3,Conditions!$B:$AI,$C21,FALSE)</f>
        <v>35</v>
      </c>
      <c r="HT21" s="83">
        <f>VLOOKUP(HT$3,Conditions!$B:$AI,$C21,FALSE)</f>
        <v>35</v>
      </c>
      <c r="HU21" s="83">
        <f>VLOOKUP(HU$3,Conditions!$B:$AI,$C21,FALSE)</f>
        <v>35</v>
      </c>
      <c r="HV21" s="83">
        <f>VLOOKUP(HV$3,Conditions!$B:$AI,$C21,FALSE)</f>
        <v>35</v>
      </c>
      <c r="HW21" s="83">
        <f>VLOOKUP(HW$3,Conditions!$B:$AI,$C21,FALSE)</f>
        <v>35</v>
      </c>
      <c r="HX21" s="83">
        <f>VLOOKUP(HX$3,Conditions!$B:$AI,$C21,FALSE)</f>
        <v>35</v>
      </c>
      <c r="HY21" s="83">
        <f>VLOOKUP(HY$3,Conditions!$B:$AI,$C21,FALSE)</f>
        <v>35</v>
      </c>
      <c r="HZ21" s="83">
        <f>VLOOKUP(HZ$3,Conditions!$B:$AI,$C21,FALSE)</f>
        <v>35</v>
      </c>
      <c r="IA21" s="83">
        <f>VLOOKUP(IA$3,Conditions!$B:$AI,$C21,FALSE)</f>
        <v>35</v>
      </c>
      <c r="IB21" s="83">
        <f>VLOOKUP(IB$3,Conditions!$B:$AI,$C21,FALSE)</f>
        <v>35</v>
      </c>
      <c r="IC21" s="83">
        <f>VLOOKUP(IC$3,Conditions!$B:$AI,$C21,FALSE)</f>
        <v>35</v>
      </c>
      <c r="ID21" s="83">
        <f>VLOOKUP(ID$3,Conditions!$B:$AI,$C21,FALSE)</f>
        <v>35</v>
      </c>
      <c r="IE21" s="83">
        <f>VLOOKUP(IE$3,Conditions!$B:$AI,$C21,FALSE)</f>
        <v>35</v>
      </c>
      <c r="IF21" s="83">
        <f>VLOOKUP(IF$3,Conditions!$B:$AI,$C21,FALSE)</f>
        <v>35</v>
      </c>
      <c r="IG21" s="83">
        <f>VLOOKUP(IG$3,Conditions!$B:$AI,$C21,FALSE)</f>
        <v>35</v>
      </c>
      <c r="IH21" s="83">
        <f>VLOOKUP(IH$3,Conditions!$B:$AI,$C21,FALSE)</f>
        <v>35</v>
      </c>
      <c r="II21" s="83">
        <f>VLOOKUP(II$3,Conditions!$B:$AI,$C21,FALSE)</f>
        <v>35</v>
      </c>
      <c r="IJ21" s="83">
        <f>VLOOKUP(IJ$3,Conditions!$B:$AI,$C21,FALSE)</f>
        <v>35</v>
      </c>
      <c r="IK21" s="83">
        <f>VLOOKUP(IK$3,Conditions!$B:$AI,$C21,FALSE)</f>
        <v>35</v>
      </c>
      <c r="IL21" s="83">
        <f>VLOOKUP(IL$3,Conditions!$B:$AI,$C21,FALSE)</f>
        <v>35</v>
      </c>
      <c r="IM21" s="83">
        <f>VLOOKUP(IM$3,Conditions!$B:$AI,$C21,FALSE)</f>
        <v>35</v>
      </c>
      <c r="IN21" s="83">
        <f>VLOOKUP(IN$3,Conditions!$B:$AI,$C21,FALSE)</f>
        <v>35</v>
      </c>
      <c r="IO21" s="83">
        <f>VLOOKUP(IO$3,Conditions!$B:$AI,$C21,FALSE)</f>
        <v>35</v>
      </c>
      <c r="IP21" s="83">
        <f>VLOOKUP(IP$3,Conditions!$B:$AI,$C21,FALSE)</f>
        <v>35</v>
      </c>
      <c r="IQ21" s="83">
        <f>VLOOKUP(IQ$3,Conditions!$B:$AI,$C21,FALSE)</f>
        <v>35</v>
      </c>
      <c r="IR21" s="83">
        <f>VLOOKUP(IR$3,Conditions!$B:$AI,$C21,FALSE)</f>
        <v>35</v>
      </c>
      <c r="IS21" s="83">
        <f>VLOOKUP(IS$3,Conditions!$B:$AI,$C21,FALSE)</f>
        <v>35</v>
      </c>
      <c r="IT21" s="83">
        <f>VLOOKUP(IT$3,Conditions!$B:$AI,$C21,FALSE)</f>
        <v>35</v>
      </c>
      <c r="IU21" s="83">
        <f>VLOOKUP(IU$3,Conditions!$B:$AI,$C21,FALSE)</f>
        <v>35</v>
      </c>
      <c r="IV21" s="83">
        <f>VLOOKUP(IV$3,Conditions!$B:$AI,$C21,FALSE)</f>
        <v>35</v>
      </c>
      <c r="IW21" s="83">
        <f>VLOOKUP(IW$3,Conditions!$B:$AI,$C21,FALSE)</f>
        <v>35</v>
      </c>
      <c r="IX21" s="83">
        <f>VLOOKUP(IX$3,Conditions!$B:$AI,$C21,FALSE)</f>
        <v>35</v>
      </c>
      <c r="IY21" s="83"/>
      <c r="IZ21" s="83"/>
      <c r="JA21" s="83"/>
      <c r="JB21" s="83"/>
      <c r="JC21" s="83"/>
      <c r="JE21" s="56" t="str">
        <f t="shared" si="48"/>
        <v>Injection Time</v>
      </c>
      <c r="JF21" s="83">
        <f>VLOOKUP(JF$6,Conditions!$B:$AI,$C21,FALSE)</f>
        <v>35</v>
      </c>
      <c r="JG21" s="83">
        <f>VLOOKUP(JG$6,Conditions!$B:$AI,$C21,FALSE)</f>
        <v>35</v>
      </c>
      <c r="JH21" s="83">
        <f>VLOOKUP(JH$6,Conditions!$B:$AI,$C21,FALSE)</f>
        <v>35</v>
      </c>
      <c r="JI21" s="83">
        <f>VLOOKUP(JI$6,Conditions!$B:$AI,$C21,FALSE)</f>
        <v>35</v>
      </c>
      <c r="JJ21" s="83">
        <f>VLOOKUP(JJ$6,Conditions!$B:$AI,$C21,FALSE)</f>
        <v>35</v>
      </c>
      <c r="JK21" s="83">
        <f>VLOOKUP(JK$6,Conditions!$B:$AI,$C21,FALSE)</f>
        <v>35</v>
      </c>
      <c r="JL21" s="83">
        <f>VLOOKUP(JL$6,Conditions!$B:$AI,$C21,FALSE)</f>
        <v>35</v>
      </c>
      <c r="JM21" s="83">
        <f>VLOOKUP(JM$6,Conditions!$B:$AI,$C21,FALSE)</f>
        <v>35</v>
      </c>
      <c r="JN21" s="83">
        <f>VLOOKUP(JN$6,Conditions!$B:$AI,$C21,FALSE)</f>
        <v>35</v>
      </c>
      <c r="JO21" s="83">
        <f>VLOOKUP(JO$6,Conditions!$B:$AI,$C21,FALSE)</f>
        <v>35</v>
      </c>
      <c r="JP21" s="83">
        <f>VLOOKUP(JP$6,Conditions!$B:$AI,$C21,FALSE)</f>
        <v>35</v>
      </c>
      <c r="JQ21" s="83">
        <f>VLOOKUP(JQ$6,Conditions!$B:$AI,$C21,FALSE)</f>
        <v>35</v>
      </c>
      <c r="JR21" s="83">
        <f>VLOOKUP(JR$6,Conditions!$B:$AI,$C21,FALSE)</f>
        <v>35</v>
      </c>
      <c r="JS21" s="83">
        <f>VLOOKUP(JS$6,Conditions!$B:$AI,$C21,FALSE)</f>
        <v>35</v>
      </c>
      <c r="JT21" s="83">
        <f>VLOOKUP(JT$6,Conditions!$B:$AI,$C21,FALSE)</f>
        <v>35</v>
      </c>
      <c r="JU21" s="83">
        <f>VLOOKUP(JU$6,Conditions!$B:$AI,$C21,FALSE)</f>
        <v>35</v>
      </c>
      <c r="JV21" s="83">
        <f>VLOOKUP(JV$6,Conditions!$B:$AI,$C21,FALSE)</f>
        <v>35</v>
      </c>
      <c r="JW21" s="83">
        <f>VLOOKUP(JW$6,Conditions!$B:$AI,$C21,FALSE)</f>
        <v>35</v>
      </c>
      <c r="JX21" s="83">
        <f>VLOOKUP(JX$6,Conditions!$B:$AI,$C21,FALSE)</f>
        <v>35</v>
      </c>
      <c r="JY21" s="83">
        <f>VLOOKUP(JY$6,Conditions!$B:$AI,$C21,FALSE)</f>
        <v>35</v>
      </c>
      <c r="JZ21" s="83">
        <f>VLOOKUP(JZ$6,Conditions!$B:$AI,$C21,FALSE)</f>
        <v>35</v>
      </c>
      <c r="KA21" s="83">
        <f>VLOOKUP(KA$6,Conditions!$B:$AI,$C21,FALSE)</f>
        <v>35</v>
      </c>
      <c r="KB21" s="83">
        <f>VLOOKUP(KB$6,Conditions!$B:$AI,$C21,FALSE)</f>
        <v>35</v>
      </c>
      <c r="KC21" s="83">
        <f>VLOOKUP(KC$6,Conditions!$B:$AI,$C21,FALSE)</f>
        <v>35</v>
      </c>
      <c r="KD21" s="83">
        <f>VLOOKUP(KD$6,Conditions!$B:$AI,$C21,FALSE)</f>
        <v>35</v>
      </c>
      <c r="KE21" s="83">
        <f>VLOOKUP(KE$6,Conditions!$B:$AI,$C21,FALSE)</f>
        <v>35</v>
      </c>
      <c r="KF21" s="83">
        <f>VLOOKUP(KF$6,Conditions!$B:$AI,$C21,FALSE)</f>
        <v>35</v>
      </c>
      <c r="KG21" s="83">
        <f>VLOOKUP(KG$6,Conditions!$B:$AI,$C21,FALSE)</f>
        <v>35</v>
      </c>
      <c r="KH21" s="83">
        <f>VLOOKUP(KH$6,Conditions!$B:$AI,$C21,FALSE)</f>
        <v>35</v>
      </c>
      <c r="KI21" s="83">
        <f>VLOOKUP(KI$6,Conditions!$B:$AI,$C21,FALSE)</f>
        <v>35</v>
      </c>
      <c r="KJ21" s="83">
        <f>VLOOKUP(KJ$6,Conditions!$B:$AI,$C21,FALSE)</f>
        <v>35</v>
      </c>
      <c r="KK21" s="83">
        <f>VLOOKUP(KK$6,Conditions!$B:$AI,$C21,FALSE)</f>
        <v>35</v>
      </c>
      <c r="KL21" s="83">
        <f>VLOOKUP(KL$6,Conditions!$B:$AI,$C21,FALSE)</f>
        <v>35</v>
      </c>
      <c r="KM21" s="83">
        <f>VLOOKUP(KM$6,Conditions!$B:$AI,$C21,FALSE)</f>
        <v>35</v>
      </c>
      <c r="KN21" s="83">
        <f>VLOOKUP(KN$6,Conditions!$B:$AI,$C21,FALSE)</f>
        <v>35</v>
      </c>
      <c r="KO21" s="83">
        <f>VLOOKUP(KO$6,Conditions!$B:$AI,$C21,FALSE)</f>
        <v>35</v>
      </c>
      <c r="KP21" s="83">
        <f>VLOOKUP(KP$6,Conditions!$B:$AI,$C21,FALSE)</f>
        <v>35</v>
      </c>
      <c r="KQ21" s="83">
        <f>VLOOKUP(KQ$6,Conditions!$B:$AI,$C21,FALSE)</f>
        <v>35</v>
      </c>
      <c r="KR21" s="83">
        <f>VLOOKUP(KR$6,Conditions!$B:$AI,$C21,FALSE)</f>
        <v>35</v>
      </c>
      <c r="KS21" s="83">
        <f>VLOOKUP(KS$6,Conditions!$B:$AI,$C21,FALSE)</f>
        <v>35</v>
      </c>
      <c r="KT21" s="83">
        <f>VLOOKUP(KT$6,Conditions!$B:$AI,$C21,FALSE)</f>
        <v>35</v>
      </c>
      <c r="KU21" s="83">
        <f>VLOOKUP(KU$6,Conditions!$B:$AI,$C21,FALSE)</f>
        <v>35</v>
      </c>
      <c r="KV21" s="83">
        <f>VLOOKUP(KV$6,Conditions!$B:$AI,$C21,FALSE)</f>
        <v>35</v>
      </c>
      <c r="KW21" s="83">
        <f>VLOOKUP(KW$6,Conditions!$B:$AI,$C21,FALSE)</f>
        <v>35</v>
      </c>
      <c r="KX21" s="83">
        <f>VLOOKUP(KX$6,Conditions!$B:$AI,$C21,FALSE)</f>
        <v>35</v>
      </c>
      <c r="KY21" s="83">
        <f>VLOOKUP(KY$6,Conditions!$B:$AI,$C21,FALSE)</f>
        <v>35</v>
      </c>
      <c r="KZ21" s="83">
        <f>VLOOKUP(KZ$6,Conditions!$B:$AI,$C21,FALSE)</f>
        <v>35</v>
      </c>
      <c r="LA21" s="83">
        <f>VLOOKUP(LA$6,Conditions!$B:$AI,$C21,FALSE)</f>
        <v>35</v>
      </c>
      <c r="LB21" s="83">
        <f>VLOOKUP(LB$6,Conditions!$B:$AI,$C21,FALSE)</f>
        <v>35</v>
      </c>
      <c r="LC21" s="83">
        <f>VLOOKUP(LC$6,Conditions!$B:$AI,$C21,FALSE)</f>
        <v>35</v>
      </c>
      <c r="LD21" s="83"/>
      <c r="LE21" s="83"/>
      <c r="LF21" s="83"/>
      <c r="LG21" s="83"/>
    </row>
    <row r="22" spans="2:319" s="56" customFormat="1" ht="15" x14ac:dyDescent="0.25">
      <c r="B22" s="62"/>
      <c r="C22" s="61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77"/>
      <c r="BO22" s="77"/>
      <c r="BP22" s="77"/>
      <c r="BQ22" s="77"/>
      <c r="BR22" s="77"/>
      <c r="BS22" s="77"/>
      <c r="BT22" s="77"/>
      <c r="BU22" s="77"/>
      <c r="BV22" s="77"/>
      <c r="BW22" s="77"/>
      <c r="BX22" s="77"/>
      <c r="BY22" s="77"/>
      <c r="BZ22" s="77"/>
      <c r="CA22" s="77"/>
      <c r="CB22" s="77"/>
      <c r="CC22" s="77"/>
      <c r="CD22" s="77"/>
      <c r="CE22" s="77"/>
      <c r="CF22" s="77"/>
      <c r="CG22" s="77"/>
      <c r="CH22" s="77"/>
      <c r="CI22" s="77"/>
      <c r="CJ22" s="77"/>
      <c r="CK22" s="77"/>
      <c r="CL22" s="77"/>
      <c r="CM22" s="77"/>
      <c r="CN22" s="77"/>
      <c r="CO22" s="77"/>
      <c r="CP22" s="77"/>
      <c r="CQ22" s="77"/>
      <c r="CR22" s="77"/>
      <c r="CS22" s="77"/>
      <c r="CT22" s="77"/>
      <c r="CU22" s="77"/>
      <c r="CV22" s="77"/>
      <c r="CW22" s="77"/>
      <c r="CX22" s="77"/>
      <c r="CY22" s="77"/>
      <c r="CZ22" s="77"/>
      <c r="DA22" s="77"/>
      <c r="DB22" s="77"/>
      <c r="DC22" s="77"/>
      <c r="DD22" s="77"/>
      <c r="DE22" s="77"/>
      <c r="DF22" s="77"/>
      <c r="DG22" s="77"/>
      <c r="DH22" s="77"/>
      <c r="DI22" s="77"/>
      <c r="DJ22" s="77"/>
      <c r="DK22" s="77"/>
      <c r="DL22" s="77"/>
      <c r="DM22" s="77"/>
      <c r="DN22" s="77"/>
      <c r="DO22" s="77"/>
      <c r="DP22" s="77"/>
      <c r="DQ22" s="77"/>
      <c r="DR22" s="77"/>
      <c r="DS22" s="77"/>
      <c r="DT22" s="77"/>
      <c r="DU22" s="77"/>
      <c r="DV22" s="77"/>
      <c r="DW22" s="77"/>
      <c r="DX22" s="77"/>
      <c r="DY22" s="77"/>
      <c r="DZ22" s="77"/>
      <c r="EA22" s="77"/>
      <c r="EB22" s="77"/>
      <c r="EC22" s="77"/>
      <c r="ED22" s="77"/>
      <c r="EE22" s="77"/>
      <c r="EF22" s="77"/>
      <c r="EG22" s="77"/>
      <c r="EH22" s="77"/>
      <c r="EI22" s="77"/>
      <c r="EJ22" s="77"/>
      <c r="EK22" s="77"/>
      <c r="EL22" s="77"/>
      <c r="EM22" s="77"/>
      <c r="EN22" s="77"/>
      <c r="EO22" s="77"/>
      <c r="EP22" s="77"/>
      <c r="EQ22" s="77"/>
      <c r="ER22" s="77"/>
      <c r="ES22" s="77"/>
      <c r="ET22" s="77"/>
      <c r="EU22" s="77"/>
      <c r="EV22" s="77"/>
      <c r="EW22" s="77"/>
      <c r="EX22" s="77"/>
      <c r="EY22" s="77"/>
      <c r="EZ22" s="77"/>
      <c r="FA22" s="77"/>
      <c r="FB22" s="77"/>
      <c r="FC22" s="77"/>
      <c r="FD22" s="77"/>
      <c r="FE22" s="77"/>
      <c r="FF22" s="77"/>
      <c r="FG22" s="77"/>
      <c r="FH22" s="77"/>
      <c r="FI22" s="77"/>
      <c r="FJ22" s="77"/>
      <c r="FK22" s="77"/>
      <c r="FL22" s="77"/>
      <c r="FM22" s="77"/>
      <c r="FN22" s="77"/>
      <c r="FO22" s="77"/>
      <c r="FP22" s="77"/>
      <c r="FQ22" s="77"/>
      <c r="FR22" s="77"/>
      <c r="FS22" s="77"/>
      <c r="FT22" s="77"/>
      <c r="FU22" s="77"/>
      <c r="FV22" s="77"/>
      <c r="FW22" s="77"/>
      <c r="FX22" s="77"/>
      <c r="FY22" s="77"/>
      <c r="FZ22" s="77"/>
      <c r="GA22" s="77"/>
      <c r="GB22" s="77"/>
      <c r="GC22" s="77"/>
      <c r="GD22" s="77"/>
      <c r="GE22" s="77"/>
      <c r="GF22" s="77"/>
      <c r="GG22" s="77"/>
      <c r="GH22" s="77"/>
      <c r="GI22" s="77"/>
      <c r="GJ22" s="77"/>
      <c r="GK22" s="77"/>
      <c r="GL22" s="77"/>
      <c r="GM22" s="77"/>
      <c r="GN22" s="77"/>
      <c r="GO22" s="77"/>
      <c r="GP22" s="77"/>
      <c r="GQ22" s="77"/>
      <c r="GR22" s="77"/>
      <c r="GS22" s="77"/>
      <c r="GT22" s="77"/>
      <c r="GU22" s="77"/>
      <c r="GV22" s="77"/>
      <c r="GW22" s="77"/>
      <c r="GX22" s="77"/>
      <c r="GY22" s="77"/>
      <c r="GZ22" s="77"/>
      <c r="HA22" s="77"/>
      <c r="HB22" s="77"/>
      <c r="HC22" s="77"/>
      <c r="HD22" s="77"/>
      <c r="HE22" s="77"/>
      <c r="HF22" s="77"/>
      <c r="HG22" s="77"/>
      <c r="HH22" s="77"/>
      <c r="HI22" s="77"/>
      <c r="HJ22" s="77"/>
      <c r="HK22" s="77"/>
      <c r="HL22" s="77"/>
      <c r="HM22" s="77"/>
      <c r="HN22" s="77"/>
      <c r="HO22" s="77"/>
      <c r="HP22" s="77"/>
      <c r="HQ22" s="77"/>
      <c r="HR22" s="77"/>
      <c r="HS22" s="77"/>
      <c r="HT22" s="77"/>
      <c r="HU22" s="77"/>
      <c r="HV22" s="77"/>
      <c r="HW22" s="77"/>
      <c r="HX22" s="77"/>
      <c r="HY22" s="77"/>
      <c r="HZ22" s="77"/>
      <c r="IA22" s="77"/>
      <c r="IB22" s="77"/>
      <c r="IC22" s="77"/>
      <c r="ID22" s="77"/>
      <c r="IE22" s="77"/>
      <c r="IF22" s="77"/>
      <c r="IG22" s="77"/>
      <c r="IH22" s="77"/>
      <c r="II22" s="77"/>
      <c r="IJ22" s="77"/>
      <c r="IK22" s="77"/>
      <c r="IL22" s="77"/>
      <c r="IM22" s="77"/>
      <c r="IN22" s="77"/>
      <c r="IO22" s="77"/>
      <c r="IP22" s="77"/>
      <c r="IQ22" s="77"/>
      <c r="IR22" s="77"/>
      <c r="IS22" s="77"/>
      <c r="IT22" s="77"/>
      <c r="IU22" s="77"/>
      <c r="IV22" s="77"/>
      <c r="IW22" s="77"/>
      <c r="IX22" s="77"/>
      <c r="IY22" s="77"/>
      <c r="IZ22" s="77"/>
      <c r="JA22" s="77"/>
      <c r="JB22" s="77"/>
      <c r="JC22" s="77"/>
    </row>
    <row r="23" spans="2:319" s="56" customFormat="1" ht="15" x14ac:dyDescent="0.25">
      <c r="B23" s="62"/>
      <c r="C23" s="61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  <c r="BO23" s="77"/>
      <c r="BP23" s="77"/>
      <c r="BQ23" s="77"/>
      <c r="BR23" s="77"/>
      <c r="BS23" s="77"/>
      <c r="BT23" s="77"/>
      <c r="BU23" s="77"/>
      <c r="BV23" s="77"/>
      <c r="BW23" s="77"/>
      <c r="BX23" s="77"/>
      <c r="BY23" s="77"/>
      <c r="BZ23" s="77"/>
      <c r="CA23" s="77"/>
      <c r="CB23" s="77"/>
      <c r="CC23" s="77"/>
      <c r="CD23" s="77"/>
      <c r="CE23" s="77"/>
      <c r="CF23" s="77"/>
      <c r="CG23" s="77"/>
      <c r="CH23" s="77"/>
      <c r="CI23" s="77"/>
      <c r="CJ23" s="77"/>
      <c r="CK23" s="77"/>
      <c r="CL23" s="77"/>
      <c r="CM23" s="77"/>
      <c r="CN23" s="77"/>
      <c r="CO23" s="77"/>
      <c r="CP23" s="77"/>
      <c r="CQ23" s="77"/>
      <c r="CR23" s="77"/>
      <c r="CS23" s="77"/>
      <c r="CT23" s="77"/>
      <c r="CU23" s="77"/>
      <c r="CV23" s="77"/>
      <c r="CW23" s="77"/>
      <c r="CX23" s="77"/>
      <c r="CY23" s="77"/>
      <c r="CZ23" s="77"/>
      <c r="DA23" s="77"/>
      <c r="DB23" s="77"/>
      <c r="DC23" s="77"/>
      <c r="DD23" s="77"/>
      <c r="DE23" s="77"/>
      <c r="DF23" s="77"/>
      <c r="DG23" s="77"/>
      <c r="DH23" s="77"/>
      <c r="DI23" s="77"/>
      <c r="DJ23" s="77"/>
      <c r="DK23" s="77"/>
      <c r="DL23" s="77"/>
      <c r="DM23" s="77"/>
      <c r="DN23" s="77"/>
      <c r="DO23" s="77"/>
      <c r="DP23" s="77"/>
      <c r="DQ23" s="77"/>
      <c r="DR23" s="77"/>
      <c r="DS23" s="77"/>
      <c r="DT23" s="77"/>
      <c r="DU23" s="77"/>
      <c r="DV23" s="77"/>
      <c r="DW23" s="77"/>
      <c r="DX23" s="77"/>
      <c r="DY23" s="77"/>
      <c r="DZ23" s="77"/>
      <c r="EA23" s="77"/>
      <c r="EB23" s="77"/>
      <c r="EC23" s="77"/>
      <c r="ED23" s="77"/>
      <c r="EE23" s="77"/>
      <c r="EF23" s="77"/>
      <c r="EG23" s="77"/>
      <c r="EH23" s="77"/>
      <c r="EI23" s="77"/>
      <c r="EJ23" s="77"/>
      <c r="EK23" s="77"/>
      <c r="EL23" s="77"/>
      <c r="EM23" s="77"/>
      <c r="EN23" s="77"/>
      <c r="EO23" s="77"/>
      <c r="EP23" s="77"/>
      <c r="EQ23" s="77"/>
      <c r="ER23" s="77"/>
      <c r="ES23" s="77"/>
      <c r="ET23" s="77"/>
      <c r="EU23" s="77"/>
      <c r="EV23" s="77"/>
      <c r="EW23" s="77"/>
      <c r="EX23" s="77"/>
      <c r="EY23" s="77"/>
      <c r="EZ23" s="77"/>
      <c r="FA23" s="77"/>
      <c r="FB23" s="77"/>
      <c r="FC23" s="77"/>
      <c r="FD23" s="77"/>
      <c r="FE23" s="77"/>
      <c r="FF23" s="77"/>
      <c r="FG23" s="77"/>
      <c r="FH23" s="77"/>
      <c r="FI23" s="77"/>
      <c r="FJ23" s="77"/>
      <c r="FK23" s="77"/>
      <c r="FL23" s="77"/>
      <c r="FM23" s="77"/>
      <c r="FN23" s="77"/>
      <c r="FO23" s="77"/>
      <c r="FP23" s="77"/>
      <c r="FQ23" s="77"/>
      <c r="FR23" s="77"/>
      <c r="FS23" s="77"/>
      <c r="FT23" s="77"/>
      <c r="FU23" s="77"/>
      <c r="FV23" s="77"/>
      <c r="FW23" s="77"/>
      <c r="FX23" s="77"/>
      <c r="FY23" s="77"/>
      <c r="FZ23" s="77"/>
      <c r="GA23" s="77"/>
      <c r="GB23" s="77"/>
      <c r="GC23" s="77"/>
      <c r="GD23" s="77"/>
      <c r="GE23" s="77"/>
      <c r="GF23" s="77"/>
      <c r="GG23" s="77"/>
      <c r="GH23" s="77"/>
      <c r="GI23" s="77"/>
      <c r="GJ23" s="77"/>
      <c r="GK23" s="77"/>
      <c r="GL23" s="77"/>
      <c r="GM23" s="77"/>
      <c r="GN23" s="77"/>
      <c r="GO23" s="77"/>
      <c r="GP23" s="77"/>
      <c r="GQ23" s="77"/>
      <c r="GR23" s="77"/>
      <c r="GS23" s="77"/>
      <c r="GT23" s="77"/>
      <c r="GU23" s="77"/>
      <c r="GV23" s="77"/>
      <c r="GW23" s="77"/>
      <c r="GX23" s="77"/>
      <c r="GY23" s="77"/>
      <c r="GZ23" s="77"/>
      <c r="HA23" s="77"/>
      <c r="HB23" s="77"/>
      <c r="HC23" s="77"/>
      <c r="HD23" s="77"/>
      <c r="HE23" s="77"/>
      <c r="HF23" s="77"/>
      <c r="HG23" s="77"/>
      <c r="HH23" s="77"/>
      <c r="HI23" s="77"/>
      <c r="HJ23" s="77"/>
      <c r="HK23" s="77"/>
      <c r="HL23" s="77"/>
      <c r="HM23" s="77"/>
      <c r="HN23" s="77"/>
      <c r="HO23" s="77"/>
      <c r="HP23" s="77"/>
      <c r="HQ23" s="77"/>
      <c r="HR23" s="77"/>
      <c r="HS23" s="77"/>
      <c r="HT23" s="77"/>
      <c r="HU23" s="77"/>
      <c r="HV23" s="77"/>
      <c r="HW23" s="77"/>
      <c r="HX23" s="77"/>
      <c r="HY23" s="77"/>
      <c r="HZ23" s="77"/>
      <c r="IA23" s="77"/>
      <c r="IB23" s="77"/>
      <c r="IC23" s="77"/>
      <c r="ID23" s="77"/>
      <c r="IE23" s="77"/>
      <c r="IF23" s="77"/>
      <c r="IG23" s="77"/>
      <c r="IH23" s="77"/>
      <c r="II23" s="77"/>
      <c r="IJ23" s="77"/>
      <c r="IK23" s="77"/>
      <c r="IL23" s="77"/>
      <c r="IM23" s="77"/>
      <c r="IN23" s="77"/>
      <c r="IO23" s="77"/>
      <c r="IP23" s="77"/>
      <c r="IQ23" s="77"/>
      <c r="IR23" s="77"/>
      <c r="IS23" s="77"/>
      <c r="IT23" s="77"/>
      <c r="IU23" s="77"/>
      <c r="IV23" s="77"/>
      <c r="IW23" s="77"/>
      <c r="IX23" s="77"/>
      <c r="IY23" s="77"/>
      <c r="IZ23" s="77"/>
      <c r="JA23" s="77"/>
      <c r="JB23" s="77"/>
      <c r="JC23" s="77"/>
    </row>
    <row r="24" spans="2:319" s="56" customFormat="1" ht="15" x14ac:dyDescent="0.2">
      <c r="B24" s="82" t="s">
        <v>56</v>
      </c>
      <c r="C24" s="61" t="s">
        <v>61</v>
      </c>
      <c r="D24" s="54" t="s">
        <v>126</v>
      </c>
      <c r="R24" s="56" t="s">
        <v>127</v>
      </c>
      <c r="BL24" s="126" t="s">
        <v>238</v>
      </c>
      <c r="BM24" s="126"/>
      <c r="BN24" s="126"/>
      <c r="BO24" s="126"/>
      <c r="BP24" s="126"/>
      <c r="BV24" s="56" t="s">
        <v>237</v>
      </c>
      <c r="CF24" s="56" t="s">
        <v>257</v>
      </c>
      <c r="EC24" s="56" t="s">
        <v>302</v>
      </c>
      <c r="FB24" s="56" t="s">
        <v>303</v>
      </c>
      <c r="FQ24" s="56" t="s">
        <v>304</v>
      </c>
      <c r="JE24" s="56" t="str">
        <f t="shared" ref="JE24:JE37" si="49">B24</f>
        <v>RI Peak Areas</v>
      </c>
    </row>
    <row r="25" spans="2:319" ht="15.75" x14ac:dyDescent="0.25">
      <c r="B25" s="49" t="s">
        <v>68</v>
      </c>
      <c r="C25" s="53">
        <v>6.21</v>
      </c>
      <c r="I25" s="54">
        <v>13149</v>
      </c>
      <c r="J25" s="54">
        <v>13152</v>
      </c>
      <c r="K25" s="54">
        <v>13117</v>
      </c>
      <c r="L25" s="54">
        <v>13172</v>
      </c>
      <c r="M25" s="54">
        <v>13146</v>
      </c>
      <c r="N25" s="54">
        <v>13210</v>
      </c>
      <c r="O25" s="54">
        <v>13210</v>
      </c>
      <c r="P25" s="54">
        <v>13222</v>
      </c>
      <c r="Q25" s="54">
        <v>13238</v>
      </c>
      <c r="R25" s="54">
        <v>13721</v>
      </c>
      <c r="S25" s="54">
        <v>13034</v>
      </c>
      <c r="T25" s="54">
        <v>13046</v>
      </c>
      <c r="U25" s="54">
        <v>12978</v>
      </c>
      <c r="V25" s="54">
        <v>13041</v>
      </c>
      <c r="W25" s="54">
        <v>12943</v>
      </c>
      <c r="X25" s="54">
        <v>12910</v>
      </c>
      <c r="Y25" s="54">
        <v>12900</v>
      </c>
      <c r="Z25" s="54">
        <v>12929</v>
      </c>
      <c r="AA25" s="54">
        <v>12882</v>
      </c>
      <c r="AB25" s="54">
        <v>12915</v>
      </c>
      <c r="AC25" s="54">
        <v>12924</v>
      </c>
      <c r="AD25" s="54">
        <v>12901</v>
      </c>
      <c r="AE25" s="54">
        <v>12941</v>
      </c>
      <c r="AF25" s="54">
        <v>12910</v>
      </c>
      <c r="AG25" s="54">
        <v>12924</v>
      </c>
      <c r="AH25" s="54">
        <v>13058</v>
      </c>
      <c r="AI25" s="54">
        <v>12994</v>
      </c>
      <c r="AJ25" s="54">
        <v>12990</v>
      </c>
      <c r="AK25" s="54">
        <v>12992</v>
      </c>
      <c r="AL25" s="54">
        <v>12970</v>
      </c>
      <c r="AM25" s="54">
        <v>12992</v>
      </c>
      <c r="AN25" s="54">
        <v>13006</v>
      </c>
      <c r="AO25" s="54">
        <v>12985</v>
      </c>
      <c r="AP25" s="54">
        <v>12997</v>
      </c>
      <c r="AQ25" s="54">
        <v>13006</v>
      </c>
      <c r="AR25" s="54">
        <v>14575</v>
      </c>
      <c r="AS25" s="54">
        <v>14523</v>
      </c>
      <c r="AT25" s="54">
        <v>14536</v>
      </c>
      <c r="AU25" s="54">
        <v>14552</v>
      </c>
      <c r="AV25" s="54">
        <v>14573</v>
      </c>
      <c r="AW25" s="54">
        <v>14614</v>
      </c>
      <c r="AX25" s="54">
        <v>14545</v>
      </c>
      <c r="AY25" s="54">
        <v>14621</v>
      </c>
      <c r="AZ25" s="54">
        <v>14563</v>
      </c>
      <c r="BA25" s="54">
        <v>14544</v>
      </c>
      <c r="BB25" s="54">
        <v>14696</v>
      </c>
      <c r="BC25" s="54">
        <v>14665</v>
      </c>
      <c r="BD25" s="54">
        <v>14680</v>
      </c>
      <c r="BE25" s="54">
        <v>14649</v>
      </c>
      <c r="BF25" s="54">
        <v>14688</v>
      </c>
      <c r="BG25" s="54">
        <v>14588</v>
      </c>
      <c r="BH25" s="54">
        <v>14605</v>
      </c>
      <c r="BI25" s="54">
        <v>14555</v>
      </c>
      <c r="BJ25" s="54">
        <v>14569</v>
      </c>
      <c r="BK25" s="54">
        <v>14588</v>
      </c>
      <c r="BL25" s="54">
        <v>14610</v>
      </c>
      <c r="BM25" s="54">
        <v>14605</v>
      </c>
      <c r="BN25" s="54">
        <v>14653</v>
      </c>
      <c r="BO25" s="54">
        <v>14649</v>
      </c>
      <c r="BP25" s="54">
        <v>14602</v>
      </c>
      <c r="BQ25" s="54">
        <v>14588</v>
      </c>
      <c r="BR25" s="54">
        <v>14574</v>
      </c>
      <c r="BS25" s="54">
        <v>14557</v>
      </c>
      <c r="BT25" s="54">
        <v>14574</v>
      </c>
      <c r="BU25" s="54">
        <v>14569</v>
      </c>
      <c r="BV25" s="54">
        <v>14697</v>
      </c>
      <c r="BW25" s="54">
        <v>14760</v>
      </c>
      <c r="BX25" s="54">
        <v>14722</v>
      </c>
      <c r="BY25" s="54">
        <v>14748</v>
      </c>
      <c r="BZ25" s="54">
        <v>14792</v>
      </c>
      <c r="CA25" s="54">
        <v>14738</v>
      </c>
      <c r="CB25" s="54">
        <v>14804</v>
      </c>
      <c r="CC25" s="54">
        <v>14793</v>
      </c>
      <c r="CD25" s="54">
        <v>14778</v>
      </c>
      <c r="CE25" s="54">
        <v>14744</v>
      </c>
      <c r="CF25" s="54">
        <v>16563</v>
      </c>
      <c r="CG25" s="54">
        <v>16571</v>
      </c>
      <c r="CH25" s="54">
        <v>16512</v>
      </c>
      <c r="CI25" s="54">
        <v>16572</v>
      </c>
      <c r="CJ25" s="54">
        <v>16548</v>
      </c>
      <c r="CK25" s="54">
        <v>16474</v>
      </c>
      <c r="CL25" s="54">
        <v>16560</v>
      </c>
      <c r="CM25" s="54">
        <v>16535</v>
      </c>
      <c r="CN25" s="54">
        <v>16544</v>
      </c>
      <c r="CO25" s="54">
        <v>16520</v>
      </c>
      <c r="CP25" s="54">
        <v>16543</v>
      </c>
      <c r="CQ25" s="54">
        <v>16591</v>
      </c>
      <c r="CR25" s="54">
        <v>16558</v>
      </c>
      <c r="CS25" s="54">
        <v>16521</v>
      </c>
      <c r="CT25" s="54">
        <v>16560</v>
      </c>
      <c r="CU25" s="54">
        <v>16699</v>
      </c>
      <c r="CV25" s="54">
        <v>16563</v>
      </c>
      <c r="CW25" s="54">
        <v>16585</v>
      </c>
      <c r="CX25" s="54">
        <v>16563</v>
      </c>
      <c r="CY25" s="54">
        <v>16558</v>
      </c>
      <c r="CZ25" s="54">
        <v>16581</v>
      </c>
      <c r="DA25" s="54">
        <v>16539</v>
      </c>
      <c r="DB25" s="54">
        <v>16581</v>
      </c>
      <c r="DC25" s="54">
        <v>16556</v>
      </c>
      <c r="DD25" s="54">
        <v>16562</v>
      </c>
      <c r="DE25" s="54">
        <v>16697</v>
      </c>
      <c r="DF25" s="54">
        <v>16637</v>
      </c>
      <c r="DG25" s="54">
        <v>16546</v>
      </c>
      <c r="DH25" s="54">
        <v>16686</v>
      </c>
      <c r="DI25" s="54">
        <v>16564</v>
      </c>
      <c r="DJ25" s="54">
        <v>16624</v>
      </c>
      <c r="DK25" s="54">
        <v>16667</v>
      </c>
      <c r="DL25" s="54">
        <v>16649</v>
      </c>
      <c r="DM25" s="54">
        <v>16681</v>
      </c>
      <c r="DN25" s="54">
        <v>16628</v>
      </c>
      <c r="DO25" s="54">
        <v>16642</v>
      </c>
      <c r="DP25" s="54">
        <v>16616</v>
      </c>
      <c r="DQ25" s="54">
        <v>16625</v>
      </c>
      <c r="DR25" s="54">
        <v>16629</v>
      </c>
      <c r="DS25" s="54">
        <v>16659</v>
      </c>
      <c r="DT25" s="54">
        <v>16605</v>
      </c>
      <c r="DU25" s="54">
        <v>16455</v>
      </c>
      <c r="DV25" s="54">
        <v>16625</v>
      </c>
      <c r="DW25" s="54">
        <v>16569</v>
      </c>
      <c r="DX25" s="54">
        <v>16651</v>
      </c>
      <c r="DY25" s="54">
        <v>16682</v>
      </c>
      <c r="DZ25" s="54">
        <v>17023</v>
      </c>
      <c r="EA25" s="54">
        <v>16999</v>
      </c>
      <c r="EB25" s="54">
        <v>17019</v>
      </c>
      <c r="EC25" s="54">
        <v>17086</v>
      </c>
      <c r="ED25" s="54">
        <v>17091</v>
      </c>
      <c r="EE25" s="54">
        <v>17264</v>
      </c>
      <c r="EF25" s="54">
        <v>17159</v>
      </c>
      <c r="EG25" s="54">
        <v>17205</v>
      </c>
      <c r="EH25" s="54">
        <v>17168</v>
      </c>
      <c r="EI25" s="54">
        <v>17178</v>
      </c>
      <c r="EJ25" s="54">
        <v>17107</v>
      </c>
      <c r="EK25" s="54">
        <v>17137</v>
      </c>
      <c r="EL25" s="54">
        <v>17090</v>
      </c>
      <c r="EM25" s="54">
        <v>17109</v>
      </c>
      <c r="EN25" s="54">
        <v>17117</v>
      </c>
      <c r="EO25" s="54">
        <v>17082</v>
      </c>
      <c r="EP25" s="54">
        <v>17185</v>
      </c>
      <c r="EQ25" s="54">
        <v>17119</v>
      </c>
      <c r="ER25" s="54">
        <v>17186</v>
      </c>
      <c r="ES25" s="54">
        <v>17068</v>
      </c>
      <c r="ET25" s="54">
        <v>17075</v>
      </c>
      <c r="EU25" s="54">
        <v>17142</v>
      </c>
      <c r="EV25" s="54">
        <v>17096</v>
      </c>
      <c r="EW25" s="54">
        <v>17122</v>
      </c>
      <c r="EX25" s="54">
        <v>17097</v>
      </c>
      <c r="EY25" s="54">
        <v>17149</v>
      </c>
      <c r="EZ25" s="54">
        <v>17141</v>
      </c>
      <c r="FA25" s="54">
        <v>17145</v>
      </c>
      <c r="FB25" s="54">
        <v>17067</v>
      </c>
      <c r="FC25" s="54">
        <v>17101</v>
      </c>
      <c r="FD25" s="54">
        <v>17030</v>
      </c>
      <c r="FE25" s="54">
        <v>17104</v>
      </c>
      <c r="FF25" s="54">
        <v>17076</v>
      </c>
      <c r="FG25" s="54">
        <v>17031</v>
      </c>
      <c r="FH25" s="54">
        <v>17071</v>
      </c>
      <c r="FI25" s="54">
        <v>17051</v>
      </c>
      <c r="FJ25" s="54">
        <v>17098</v>
      </c>
      <c r="FK25" s="54">
        <v>17076</v>
      </c>
      <c r="FL25" s="54">
        <v>17033</v>
      </c>
      <c r="FM25" s="54">
        <v>17092</v>
      </c>
      <c r="FN25" s="54">
        <v>17117</v>
      </c>
      <c r="FO25" s="54">
        <v>17622</v>
      </c>
      <c r="FP25" s="54">
        <v>17221</v>
      </c>
      <c r="FQ25" s="54">
        <v>17264</v>
      </c>
      <c r="FT25" s="54">
        <v>17813</v>
      </c>
      <c r="FY25" s="54">
        <v>17835</v>
      </c>
      <c r="GC25" s="54">
        <v>17723</v>
      </c>
      <c r="JE25" s="56" t="str">
        <f t="shared" si="49"/>
        <v>mobile phase</v>
      </c>
      <c r="JF25" s="122"/>
      <c r="JG25" s="122">
        <f t="shared" ref="JG25:JP37" si="50">IFERROR(AVERAGEIF($D$6:$JC$6,JG$6,$D25:$JC25),"")</f>
        <v>13154.75</v>
      </c>
      <c r="JH25" s="122">
        <f t="shared" si="50"/>
        <v>13220</v>
      </c>
      <c r="JI25" s="122">
        <f t="shared" si="50"/>
        <v>13008.4</v>
      </c>
      <c r="JJ25" s="25">
        <f t="shared" si="50"/>
        <v>12907.2</v>
      </c>
      <c r="JK25" s="25">
        <f t="shared" si="50"/>
        <v>12920</v>
      </c>
      <c r="JL25" s="25">
        <f t="shared" si="50"/>
        <v>12986.5</v>
      </c>
      <c r="JM25" s="25">
        <f t="shared" si="50"/>
        <v>12997.2</v>
      </c>
      <c r="JN25" s="25">
        <f t="shared" si="50"/>
        <v>14551.8</v>
      </c>
      <c r="JO25" s="25">
        <f t="shared" si="50"/>
        <v>14577.4</v>
      </c>
      <c r="JP25" s="25">
        <f t="shared" si="50"/>
        <v>14675.6</v>
      </c>
      <c r="JQ25" s="25">
        <f t="shared" ref="JQ25:JZ37" si="51">IFERROR(AVERAGEIF($D$6:$JC$6,JQ$6,$D25:$JC25),"")</f>
        <v>14575</v>
      </c>
      <c r="JR25" s="25">
        <f t="shared" si="51"/>
        <v>14629.25</v>
      </c>
      <c r="JS25" s="25">
        <f t="shared" si="51"/>
        <v>14572.4</v>
      </c>
      <c r="JT25" s="25">
        <f t="shared" si="51"/>
        <v>14743.8</v>
      </c>
      <c r="JU25" s="25">
        <f t="shared" si="51"/>
        <v>14771.4</v>
      </c>
      <c r="JV25" s="25">
        <f t="shared" si="51"/>
        <v>16553.2</v>
      </c>
      <c r="JW25" s="25">
        <f t="shared" si="51"/>
        <v>16526.599999999999</v>
      </c>
      <c r="JX25" s="25">
        <f t="shared" si="51"/>
        <v>16557.5</v>
      </c>
      <c r="JY25" s="25">
        <f t="shared" si="51"/>
        <v>16601.25</v>
      </c>
      <c r="JZ25" s="25">
        <f t="shared" si="51"/>
        <v>16611</v>
      </c>
      <c r="KA25" s="25">
        <f t="shared" ref="KA25:KP37" si="52">IFERROR(AVERAGEIF($D$6:$JC$6,KA$6,$D25:$JC25),"")</f>
        <v>16656.25</v>
      </c>
      <c r="KB25" s="25">
        <f t="shared" si="52"/>
        <v>16628</v>
      </c>
      <c r="KC25" s="25">
        <f t="shared" si="52"/>
        <v>16581</v>
      </c>
      <c r="KD25" s="25">
        <f t="shared" si="52"/>
        <v>16930.75</v>
      </c>
      <c r="KE25" s="25">
        <f t="shared" si="52"/>
        <v>17177.400000000001</v>
      </c>
      <c r="KF25" s="25">
        <f t="shared" si="52"/>
        <v>17124.2</v>
      </c>
      <c r="KG25" s="25">
        <f t="shared" si="52"/>
        <v>17137.8</v>
      </c>
      <c r="KH25" s="25">
        <f t="shared" si="52"/>
        <v>17090.25</v>
      </c>
      <c r="KI25" s="25">
        <f t="shared" si="52"/>
        <v>17133</v>
      </c>
      <c r="KJ25" s="25">
        <f t="shared" si="52"/>
        <v>17068.400000000001</v>
      </c>
      <c r="KK25" s="25">
        <f t="shared" si="52"/>
        <v>17065.8</v>
      </c>
      <c r="KL25" s="25">
        <f t="shared" si="52"/>
        <v>17263.2</v>
      </c>
      <c r="KM25" s="25">
        <f t="shared" si="52"/>
        <v>17813</v>
      </c>
      <c r="KN25" s="25">
        <f t="shared" si="52"/>
        <v>17835</v>
      </c>
      <c r="KO25" s="25">
        <f t="shared" si="52"/>
        <v>17723</v>
      </c>
      <c r="KP25" s="25" t="str">
        <f t="shared" si="52"/>
        <v/>
      </c>
      <c r="KQ25" s="25" t="str">
        <f t="shared" ref="KM25:LC37" si="53">IFERROR(AVERAGEIF($D$6:$JC$6,KQ$6,$D25:$JC25),"")</f>
        <v/>
      </c>
      <c r="KR25" s="25" t="str">
        <f t="shared" si="53"/>
        <v/>
      </c>
      <c r="KS25" s="25" t="str">
        <f t="shared" si="53"/>
        <v/>
      </c>
      <c r="KT25" s="25" t="str">
        <f t="shared" si="53"/>
        <v/>
      </c>
      <c r="KU25" s="25" t="str">
        <f t="shared" si="53"/>
        <v/>
      </c>
      <c r="KV25" s="25" t="str">
        <f t="shared" si="53"/>
        <v/>
      </c>
      <c r="KW25" s="25" t="str">
        <f t="shared" si="53"/>
        <v/>
      </c>
      <c r="KX25" s="25" t="str">
        <f t="shared" si="53"/>
        <v/>
      </c>
      <c r="KY25" s="25" t="str">
        <f t="shared" si="53"/>
        <v/>
      </c>
      <c r="KZ25" s="25" t="str">
        <f t="shared" si="53"/>
        <v/>
      </c>
      <c r="LA25" s="25" t="str">
        <f t="shared" si="53"/>
        <v/>
      </c>
      <c r="LB25" s="25" t="str">
        <f t="shared" si="53"/>
        <v/>
      </c>
      <c r="LC25" s="25" t="str">
        <f t="shared" si="53"/>
        <v/>
      </c>
      <c r="LD25" s="25"/>
      <c r="LE25" s="25"/>
      <c r="LF25" s="25"/>
      <c r="LG25" s="25"/>
    </row>
    <row r="26" spans="2:319" ht="15.75" x14ac:dyDescent="0.25">
      <c r="B26" s="49" t="s">
        <v>78</v>
      </c>
      <c r="C26" s="53">
        <v>8.5</v>
      </c>
      <c r="I26" s="54">
        <v>524</v>
      </c>
      <c r="J26" s="54">
        <v>563</v>
      </c>
      <c r="K26" s="54">
        <v>506</v>
      </c>
      <c r="L26" s="54">
        <v>642</v>
      </c>
      <c r="M26" s="54">
        <v>476</v>
      </c>
      <c r="N26" s="54">
        <v>731</v>
      </c>
      <c r="O26" s="54">
        <v>796</v>
      </c>
      <c r="P26" s="54">
        <v>722</v>
      </c>
      <c r="Q26" s="54">
        <v>722</v>
      </c>
      <c r="R26" s="54">
        <v>723</v>
      </c>
      <c r="S26" s="54">
        <v>957</v>
      </c>
      <c r="T26" s="54">
        <v>996</v>
      </c>
      <c r="U26" s="54">
        <v>969</v>
      </c>
      <c r="V26" s="54">
        <v>1091</v>
      </c>
      <c r="W26" s="54">
        <v>1010</v>
      </c>
      <c r="X26" s="54">
        <v>1314</v>
      </c>
      <c r="Y26" s="54">
        <v>1400</v>
      </c>
      <c r="Z26" s="54">
        <v>1316</v>
      </c>
      <c r="AA26" s="54">
        <v>1318</v>
      </c>
      <c r="AB26" s="54">
        <v>1412</v>
      </c>
      <c r="AC26" s="54">
        <v>1654</v>
      </c>
      <c r="AD26" s="54">
        <v>1635</v>
      </c>
      <c r="AE26" s="54">
        <v>1620</v>
      </c>
      <c r="AF26" s="54">
        <v>1667</v>
      </c>
      <c r="AG26" s="54">
        <v>1594</v>
      </c>
      <c r="AH26" s="54">
        <v>1864</v>
      </c>
      <c r="AI26" s="54">
        <v>1940</v>
      </c>
      <c r="AJ26" s="54">
        <v>1810</v>
      </c>
      <c r="AK26" s="54">
        <v>1859</v>
      </c>
      <c r="AL26" s="54">
        <v>1849</v>
      </c>
      <c r="AM26" s="54">
        <v>1808</v>
      </c>
      <c r="AN26" s="54">
        <v>1740</v>
      </c>
      <c r="AO26" s="54">
        <v>1794</v>
      </c>
      <c r="AP26" s="54">
        <v>1812</v>
      </c>
      <c r="AQ26" s="54">
        <v>1841</v>
      </c>
      <c r="AR26" s="54">
        <v>402</v>
      </c>
      <c r="AS26" s="54">
        <v>493</v>
      </c>
      <c r="AT26" s="54">
        <v>414</v>
      </c>
      <c r="AU26" s="54">
        <v>377</v>
      </c>
      <c r="AV26" s="54">
        <v>364</v>
      </c>
      <c r="AW26" s="54">
        <v>550</v>
      </c>
      <c r="AX26" s="54">
        <v>559</v>
      </c>
      <c r="AY26" s="54">
        <v>554</v>
      </c>
      <c r="AZ26" s="54">
        <v>598</v>
      </c>
      <c r="BA26" s="54">
        <v>565</v>
      </c>
      <c r="BB26" s="54">
        <v>816</v>
      </c>
      <c r="BC26" s="54">
        <v>800</v>
      </c>
      <c r="BD26" s="54">
        <v>792</v>
      </c>
      <c r="BE26" s="54">
        <v>724</v>
      </c>
      <c r="BF26" s="54">
        <v>825</v>
      </c>
      <c r="BG26" s="54">
        <v>998</v>
      </c>
      <c r="BH26" s="54">
        <v>966</v>
      </c>
      <c r="BI26" s="54">
        <v>918</v>
      </c>
      <c r="BJ26" s="54">
        <v>973</v>
      </c>
      <c r="BK26" s="54">
        <v>973</v>
      </c>
      <c r="BL26" s="54">
        <v>1237</v>
      </c>
      <c r="BM26" s="54">
        <v>1144</v>
      </c>
      <c r="BN26" s="54">
        <v>1172</v>
      </c>
      <c r="BO26" s="54">
        <v>1263</v>
      </c>
      <c r="BP26" s="54">
        <v>1231</v>
      </c>
      <c r="BQ26" s="54">
        <v>1455</v>
      </c>
      <c r="BR26" s="54">
        <v>1396</v>
      </c>
      <c r="BS26" s="54">
        <v>1439</v>
      </c>
      <c r="BT26" s="54">
        <v>1405</v>
      </c>
      <c r="BU26" s="54">
        <v>1526</v>
      </c>
      <c r="BV26" s="54">
        <v>1703</v>
      </c>
      <c r="BW26" s="54">
        <v>1811</v>
      </c>
      <c r="BX26" s="54">
        <v>1677</v>
      </c>
      <c r="BY26" s="54">
        <v>1726</v>
      </c>
      <c r="BZ26" s="54">
        <v>1666</v>
      </c>
      <c r="CA26" s="54">
        <v>1638</v>
      </c>
      <c r="CB26" s="54">
        <v>1765</v>
      </c>
      <c r="CC26" s="54">
        <v>1714</v>
      </c>
      <c r="CD26" s="54">
        <v>1745</v>
      </c>
      <c r="CE26" s="54">
        <v>1658</v>
      </c>
      <c r="CF26" s="54">
        <v>230</v>
      </c>
      <c r="CG26" s="54">
        <v>228</v>
      </c>
      <c r="CH26" s="54">
        <v>244</v>
      </c>
      <c r="CI26" s="54">
        <v>229</v>
      </c>
      <c r="CJ26" s="54">
        <v>264</v>
      </c>
      <c r="CK26" s="54">
        <v>518</v>
      </c>
      <c r="CL26" s="54">
        <v>579</v>
      </c>
      <c r="CM26" s="54">
        <v>509</v>
      </c>
      <c r="CN26" s="54">
        <v>578</v>
      </c>
      <c r="CO26" s="54">
        <v>581</v>
      </c>
      <c r="CP26" s="54">
        <v>751</v>
      </c>
      <c r="CQ26" s="54">
        <v>834</v>
      </c>
      <c r="CR26" s="54">
        <v>746</v>
      </c>
      <c r="CS26" s="54">
        <v>787</v>
      </c>
      <c r="CT26" s="54">
        <v>689</v>
      </c>
      <c r="CU26" s="54">
        <v>908</v>
      </c>
      <c r="CV26" s="54">
        <v>904</v>
      </c>
      <c r="CW26" s="54">
        <v>886</v>
      </c>
      <c r="CX26" s="54">
        <v>888</v>
      </c>
      <c r="CY26" s="54">
        <v>923</v>
      </c>
      <c r="CZ26" s="54">
        <v>1054</v>
      </c>
      <c r="DA26" s="54">
        <v>1054</v>
      </c>
      <c r="DB26" s="54">
        <v>1021</v>
      </c>
      <c r="DC26" s="54">
        <v>1054</v>
      </c>
      <c r="DD26" s="54">
        <v>979</v>
      </c>
      <c r="DE26" s="54">
        <v>1161</v>
      </c>
      <c r="DF26" s="54">
        <v>1166</v>
      </c>
      <c r="DG26" s="54">
        <v>1138</v>
      </c>
      <c r="DH26" s="54">
        <v>1136</v>
      </c>
      <c r="DI26" s="54">
        <v>1176</v>
      </c>
      <c r="DJ26" s="54">
        <v>1180</v>
      </c>
      <c r="DK26" s="54">
        <v>1245</v>
      </c>
      <c r="DL26" s="54">
        <v>1227</v>
      </c>
      <c r="DM26" s="54">
        <v>1250</v>
      </c>
      <c r="DN26" s="54">
        <v>1241</v>
      </c>
      <c r="DO26" s="54">
        <v>1307</v>
      </c>
      <c r="DP26" s="54">
        <v>1238</v>
      </c>
      <c r="DQ26" s="54">
        <v>1155</v>
      </c>
      <c r="DR26" s="54">
        <v>1266</v>
      </c>
      <c r="DS26" s="54">
        <v>1260</v>
      </c>
      <c r="DT26" s="54">
        <v>1040</v>
      </c>
      <c r="DU26" s="54">
        <v>1140</v>
      </c>
      <c r="DV26" s="54">
        <v>1189</v>
      </c>
      <c r="DW26" s="54">
        <v>1124</v>
      </c>
      <c r="DX26" s="54">
        <v>1213</v>
      </c>
      <c r="DY26" s="54">
        <v>232</v>
      </c>
      <c r="DZ26" s="54">
        <v>428</v>
      </c>
      <c r="EA26" s="54">
        <v>245</v>
      </c>
      <c r="EB26" s="54">
        <v>274</v>
      </c>
      <c r="EC26" s="54">
        <v>370</v>
      </c>
      <c r="ED26" s="54">
        <v>683</v>
      </c>
      <c r="EE26" s="54">
        <v>632</v>
      </c>
      <c r="EF26" s="54">
        <v>683</v>
      </c>
      <c r="EG26" s="54">
        <v>686</v>
      </c>
      <c r="EH26" s="54">
        <v>650</v>
      </c>
      <c r="EI26" s="54">
        <v>1173</v>
      </c>
      <c r="EJ26" s="54">
        <v>1027</v>
      </c>
      <c r="EK26" s="54">
        <v>1166</v>
      </c>
      <c r="EL26" s="54">
        <v>1109</v>
      </c>
      <c r="EM26" s="54">
        <v>1024</v>
      </c>
      <c r="EN26" s="54">
        <v>1252</v>
      </c>
      <c r="EO26" s="54">
        <v>1343</v>
      </c>
      <c r="EP26" s="54">
        <v>1372</v>
      </c>
      <c r="EQ26" s="54">
        <v>1305</v>
      </c>
      <c r="ER26" s="54">
        <v>1258</v>
      </c>
      <c r="ES26" s="54">
        <v>1539</v>
      </c>
      <c r="ET26" s="54">
        <v>1524</v>
      </c>
      <c r="EU26" s="54">
        <v>1458</v>
      </c>
      <c r="EV26" s="54">
        <v>1443</v>
      </c>
      <c r="EW26" s="54">
        <v>1428</v>
      </c>
      <c r="EX26" s="54">
        <v>1769</v>
      </c>
      <c r="EY26" s="54">
        <v>1809</v>
      </c>
      <c r="EZ26" s="54">
        <v>1856</v>
      </c>
      <c r="FA26" s="54">
        <v>1832</v>
      </c>
      <c r="FB26" s="54">
        <v>1870</v>
      </c>
      <c r="FC26" s="54">
        <v>1947</v>
      </c>
      <c r="FD26" s="54">
        <v>1795</v>
      </c>
      <c r="FE26" s="54">
        <v>1876</v>
      </c>
      <c r="FF26" s="54">
        <v>1914</v>
      </c>
      <c r="FG26" s="54">
        <v>1800</v>
      </c>
      <c r="FH26" s="54">
        <v>1890</v>
      </c>
      <c r="FI26" s="54">
        <v>1919</v>
      </c>
      <c r="FJ26" s="54">
        <v>1905</v>
      </c>
      <c r="FK26" s="54">
        <v>1902</v>
      </c>
      <c r="FL26" s="54">
        <v>1903</v>
      </c>
      <c r="FM26" s="54">
        <v>1841</v>
      </c>
      <c r="FN26" s="54">
        <v>1956</v>
      </c>
      <c r="FO26" s="54">
        <v>1985</v>
      </c>
      <c r="FP26" s="54">
        <v>1873</v>
      </c>
      <c r="FQ26" s="54">
        <v>1840</v>
      </c>
      <c r="FT26" s="54">
        <v>155</v>
      </c>
      <c r="FY26" s="54">
        <v>380</v>
      </c>
      <c r="GC26" s="54">
        <v>494</v>
      </c>
      <c r="JE26" s="56" t="str">
        <f t="shared" si="49"/>
        <v>??a</v>
      </c>
      <c r="JF26" s="122"/>
      <c r="JG26" s="122">
        <f t="shared" si="50"/>
        <v>551.25</v>
      </c>
      <c r="JH26" s="122">
        <f t="shared" si="50"/>
        <v>742.75</v>
      </c>
      <c r="JI26" s="122">
        <f t="shared" si="50"/>
        <v>1004.6</v>
      </c>
      <c r="JJ26" s="25">
        <f t="shared" si="50"/>
        <v>1352</v>
      </c>
      <c r="JK26" s="25">
        <f t="shared" si="50"/>
        <v>1634</v>
      </c>
      <c r="JL26" s="25">
        <f t="shared" si="50"/>
        <v>1864.5</v>
      </c>
      <c r="JM26" s="25">
        <f t="shared" si="50"/>
        <v>1799</v>
      </c>
      <c r="JN26" s="25">
        <f t="shared" si="50"/>
        <v>410</v>
      </c>
      <c r="JO26" s="25">
        <f t="shared" si="50"/>
        <v>565.20000000000005</v>
      </c>
      <c r="JP26" s="25">
        <f t="shared" si="50"/>
        <v>791.4</v>
      </c>
      <c r="JQ26" s="25">
        <f t="shared" si="51"/>
        <v>965.5</v>
      </c>
      <c r="JR26" s="25">
        <f t="shared" si="51"/>
        <v>1204</v>
      </c>
      <c r="JS26" s="25">
        <f t="shared" si="51"/>
        <v>1444.2</v>
      </c>
      <c r="JT26" s="25">
        <f t="shared" si="51"/>
        <v>1716.6</v>
      </c>
      <c r="JU26" s="25">
        <f t="shared" si="51"/>
        <v>1704</v>
      </c>
      <c r="JV26" s="25">
        <f t="shared" si="51"/>
        <v>239</v>
      </c>
      <c r="JW26" s="25">
        <f t="shared" si="51"/>
        <v>553</v>
      </c>
      <c r="JX26" s="25">
        <f t="shared" si="51"/>
        <v>764</v>
      </c>
      <c r="JY26" s="25">
        <f t="shared" si="51"/>
        <v>905.25</v>
      </c>
      <c r="JZ26" s="25">
        <f t="shared" si="51"/>
        <v>1160.25</v>
      </c>
      <c r="KA26" s="25">
        <f t="shared" si="52"/>
        <v>1240.75</v>
      </c>
      <c r="KB26" s="25">
        <f t="shared" si="52"/>
        <v>1241.5</v>
      </c>
      <c r="KC26" s="25">
        <f t="shared" si="52"/>
        <v>1141.2</v>
      </c>
      <c r="KD26" s="25">
        <f t="shared" si="52"/>
        <v>294.75</v>
      </c>
      <c r="KE26" s="25">
        <f t="shared" si="52"/>
        <v>666.8</v>
      </c>
      <c r="KF26" s="25">
        <f t="shared" si="52"/>
        <v>1099.8</v>
      </c>
      <c r="KG26" s="25">
        <f t="shared" si="52"/>
        <v>1306</v>
      </c>
      <c r="KH26" s="25">
        <f t="shared" si="52"/>
        <v>1483.5</v>
      </c>
      <c r="KI26" s="25">
        <f t="shared" si="52"/>
        <v>1816.5</v>
      </c>
      <c r="KJ26" s="25">
        <f t="shared" si="52"/>
        <v>1866.4</v>
      </c>
      <c r="KK26" s="25">
        <f t="shared" si="52"/>
        <v>1903.8</v>
      </c>
      <c r="KL26" s="25">
        <f t="shared" si="52"/>
        <v>1899</v>
      </c>
      <c r="KM26" s="25">
        <f t="shared" si="53"/>
        <v>155</v>
      </c>
      <c r="KN26" s="25">
        <f t="shared" si="53"/>
        <v>380</v>
      </c>
      <c r="KO26" s="25">
        <f t="shared" si="53"/>
        <v>494</v>
      </c>
      <c r="KP26" s="25" t="str">
        <f t="shared" si="53"/>
        <v/>
      </c>
      <c r="KQ26" s="25" t="str">
        <f t="shared" si="53"/>
        <v/>
      </c>
      <c r="KR26" s="25" t="str">
        <f t="shared" si="53"/>
        <v/>
      </c>
      <c r="KS26" s="25" t="str">
        <f t="shared" si="53"/>
        <v/>
      </c>
      <c r="KT26" s="25" t="str">
        <f t="shared" si="53"/>
        <v/>
      </c>
      <c r="KU26" s="25" t="str">
        <f t="shared" si="53"/>
        <v/>
      </c>
      <c r="KV26" s="25" t="str">
        <f t="shared" si="53"/>
        <v/>
      </c>
      <c r="KW26" s="25" t="str">
        <f t="shared" si="53"/>
        <v/>
      </c>
      <c r="KX26" s="25" t="str">
        <f t="shared" si="53"/>
        <v/>
      </c>
      <c r="KY26" s="25" t="str">
        <f t="shared" si="53"/>
        <v/>
      </c>
      <c r="KZ26" s="25" t="str">
        <f t="shared" si="53"/>
        <v/>
      </c>
      <c r="LA26" s="25" t="str">
        <f t="shared" si="53"/>
        <v/>
      </c>
      <c r="LB26" s="25" t="str">
        <f t="shared" si="53"/>
        <v/>
      </c>
      <c r="LC26" s="25" t="str">
        <f t="shared" si="53"/>
        <v/>
      </c>
      <c r="LD26" s="25"/>
      <c r="LE26" s="25"/>
      <c r="LF26" s="25"/>
      <c r="LG26" s="25"/>
    </row>
    <row r="27" spans="2:319" ht="15.75" x14ac:dyDescent="0.25">
      <c r="B27" s="49" t="s">
        <v>100</v>
      </c>
      <c r="C27" s="53">
        <v>10.833</v>
      </c>
      <c r="I27" s="54">
        <v>2177</v>
      </c>
      <c r="J27" s="54">
        <v>2189</v>
      </c>
      <c r="K27" s="54">
        <v>1970</v>
      </c>
      <c r="L27" s="54">
        <v>2116</v>
      </c>
      <c r="M27" s="54">
        <v>2257</v>
      </c>
      <c r="N27" s="54">
        <v>1685</v>
      </c>
      <c r="O27" s="54">
        <v>1897</v>
      </c>
      <c r="P27" s="54">
        <v>1600</v>
      </c>
      <c r="Q27" s="54">
        <v>1522</v>
      </c>
      <c r="R27" s="54">
        <v>1738</v>
      </c>
      <c r="S27" s="54">
        <v>1811</v>
      </c>
      <c r="T27" s="54">
        <v>1742</v>
      </c>
      <c r="U27" s="54">
        <v>1752</v>
      </c>
      <c r="V27" s="54">
        <v>1822</v>
      </c>
      <c r="W27" s="54">
        <v>1708</v>
      </c>
      <c r="X27" s="54">
        <v>1715</v>
      </c>
      <c r="Y27" s="54">
        <v>1625</v>
      </c>
      <c r="Z27" s="54">
        <v>1603</v>
      </c>
      <c r="AA27" s="54">
        <v>1776</v>
      </c>
      <c r="AB27" s="54">
        <v>1693</v>
      </c>
      <c r="AC27" s="54">
        <v>1737</v>
      </c>
      <c r="AD27" s="54">
        <v>1812</v>
      </c>
      <c r="AE27" s="54">
        <v>1670</v>
      </c>
      <c r="AF27" s="54">
        <v>1780</v>
      </c>
      <c r="AG27" s="54">
        <v>1800</v>
      </c>
      <c r="AH27" s="54">
        <v>1864</v>
      </c>
      <c r="AI27" s="54">
        <v>1510</v>
      </c>
      <c r="AJ27" s="54">
        <v>1499</v>
      </c>
      <c r="AK27" s="54">
        <v>1386</v>
      </c>
      <c r="AL27" s="54">
        <v>1442</v>
      </c>
      <c r="AM27" s="54">
        <v>1162</v>
      </c>
      <c r="AN27" s="54">
        <v>1043</v>
      </c>
      <c r="AO27" s="54">
        <v>1073</v>
      </c>
      <c r="AP27" s="54">
        <v>1076</v>
      </c>
      <c r="AQ27" s="54">
        <v>1087</v>
      </c>
      <c r="AR27" s="54">
        <v>2674</v>
      </c>
      <c r="AS27" s="54">
        <v>2840</v>
      </c>
      <c r="AT27" s="54">
        <v>2777</v>
      </c>
      <c r="AU27" s="54">
        <v>2655</v>
      </c>
      <c r="AV27" s="54">
        <v>2750</v>
      </c>
      <c r="AW27" s="54">
        <v>2738</v>
      </c>
      <c r="AX27" s="54">
        <v>2608</v>
      </c>
      <c r="AY27" s="54">
        <v>2903</v>
      </c>
      <c r="AZ27" s="54">
        <v>2683</v>
      </c>
      <c r="BA27" s="54">
        <v>2707</v>
      </c>
      <c r="BB27" s="54">
        <v>2741</v>
      </c>
      <c r="BC27" s="54">
        <v>2555</v>
      </c>
      <c r="BD27" s="54">
        <v>2629</v>
      </c>
      <c r="BE27" s="54">
        <v>2674</v>
      </c>
      <c r="BF27" s="54">
        <v>2611</v>
      </c>
      <c r="BG27" s="54">
        <v>2591</v>
      </c>
      <c r="BH27" s="54">
        <v>2655</v>
      </c>
      <c r="BI27" s="54">
        <v>2589</v>
      </c>
      <c r="BJ27" s="54">
        <v>2614</v>
      </c>
      <c r="BK27" s="54">
        <v>2692</v>
      </c>
      <c r="BL27" s="54">
        <v>2445</v>
      </c>
      <c r="BM27" s="54">
        <v>2430</v>
      </c>
      <c r="BN27" s="54">
        <v>2430</v>
      </c>
      <c r="BO27" s="54">
        <v>2490</v>
      </c>
      <c r="BP27" s="54">
        <v>2433</v>
      </c>
      <c r="BQ27" s="54">
        <v>2459</v>
      </c>
      <c r="BR27" s="54">
        <v>2430</v>
      </c>
      <c r="BS27" s="54">
        <v>2500</v>
      </c>
      <c r="BT27" s="54">
        <v>2444</v>
      </c>
      <c r="BU27" s="54">
        <v>2379</v>
      </c>
      <c r="BV27" s="54">
        <v>1588</v>
      </c>
      <c r="BW27" s="54">
        <v>1647</v>
      </c>
      <c r="BX27" s="54">
        <v>1468</v>
      </c>
      <c r="BY27" s="54">
        <v>1666</v>
      </c>
      <c r="BZ27" s="54">
        <v>1629</v>
      </c>
      <c r="CA27" s="54">
        <v>1550</v>
      </c>
      <c r="CB27" s="54">
        <v>1511</v>
      </c>
      <c r="CC27" s="54">
        <v>1327</v>
      </c>
      <c r="CD27" s="54">
        <v>1463</v>
      </c>
      <c r="CE27" s="54">
        <v>1528</v>
      </c>
      <c r="CF27" s="54">
        <v>1386</v>
      </c>
      <c r="CG27" s="54">
        <v>1508</v>
      </c>
      <c r="CH27" s="54">
        <v>1542</v>
      </c>
      <c r="CI27" s="54">
        <v>1514</v>
      </c>
      <c r="CJ27" s="54">
        <v>1485</v>
      </c>
      <c r="CK27" s="54">
        <v>1489</v>
      </c>
      <c r="CL27" s="54">
        <v>1372</v>
      </c>
      <c r="CM27" s="54">
        <v>1349</v>
      </c>
      <c r="CN27" s="54">
        <v>1423</v>
      </c>
      <c r="CO27" s="54">
        <v>1410</v>
      </c>
      <c r="CP27" s="54">
        <v>1461</v>
      </c>
      <c r="CQ27" s="54">
        <v>1382</v>
      </c>
      <c r="CR27" s="54">
        <v>1396</v>
      </c>
      <c r="CS27" s="54">
        <v>1372</v>
      </c>
      <c r="CT27" s="54">
        <v>1340</v>
      </c>
      <c r="CU27" s="54">
        <v>1388</v>
      </c>
      <c r="CV27" s="54">
        <v>1155</v>
      </c>
      <c r="CW27" s="54">
        <v>1410</v>
      </c>
      <c r="CX27" s="54">
        <v>1227</v>
      </c>
      <c r="CY27" s="54">
        <v>1440</v>
      </c>
      <c r="CZ27" s="54">
        <v>1207</v>
      </c>
      <c r="DA27" s="54">
        <v>1274</v>
      </c>
      <c r="DB27" s="54">
        <v>1124</v>
      </c>
      <c r="DC27" s="54">
        <v>1213</v>
      </c>
      <c r="DD27" s="54">
        <v>1418</v>
      </c>
      <c r="DE27" s="54">
        <v>1045</v>
      </c>
      <c r="DF27" s="54">
        <v>1031</v>
      </c>
      <c r="DG27" s="54">
        <v>1099</v>
      </c>
      <c r="DH27" s="54">
        <v>1049</v>
      </c>
      <c r="DI27" s="54">
        <v>1056</v>
      </c>
      <c r="DJ27" s="54">
        <v>998</v>
      </c>
      <c r="DK27" s="54">
        <v>975</v>
      </c>
      <c r="DL27" s="54">
        <v>1026</v>
      </c>
      <c r="DM27" s="54">
        <v>970</v>
      </c>
      <c r="DN27" s="54">
        <v>853</v>
      </c>
      <c r="DO27" s="54">
        <v>989</v>
      </c>
      <c r="DP27" s="54">
        <v>960</v>
      </c>
      <c r="DQ27" s="54">
        <v>978</v>
      </c>
      <c r="DR27" s="54">
        <v>989</v>
      </c>
      <c r="DS27" s="54">
        <v>1036</v>
      </c>
      <c r="DT27" s="54">
        <v>847</v>
      </c>
      <c r="DU27" s="54">
        <v>868</v>
      </c>
      <c r="DV27" s="54">
        <v>853</v>
      </c>
      <c r="DW27" s="54">
        <v>772</v>
      </c>
      <c r="DX27" s="54">
        <v>847</v>
      </c>
      <c r="DY27" s="54">
        <v>3405</v>
      </c>
      <c r="DZ27" s="54">
        <v>3276</v>
      </c>
      <c r="EA27" s="54">
        <v>3456</v>
      </c>
      <c r="EB27" s="54">
        <v>3342</v>
      </c>
      <c r="EC27" s="54">
        <v>3349</v>
      </c>
      <c r="ED27" s="54">
        <v>2311</v>
      </c>
      <c r="EE27" s="54">
        <v>2108</v>
      </c>
      <c r="EF27" s="54">
        <v>2123</v>
      </c>
      <c r="EG27" s="54">
        <v>2276</v>
      </c>
      <c r="EH27" s="54">
        <v>2186</v>
      </c>
      <c r="EI27" s="54">
        <v>2066</v>
      </c>
      <c r="EJ27" s="54">
        <v>1886</v>
      </c>
      <c r="EK27" s="54">
        <v>1952</v>
      </c>
      <c r="EL27" s="54">
        <v>2242</v>
      </c>
      <c r="EM27" s="54">
        <v>1723</v>
      </c>
      <c r="EN27" s="54">
        <v>1932</v>
      </c>
      <c r="EO27" s="54">
        <v>1776</v>
      </c>
      <c r="EP27" s="54">
        <v>1855</v>
      </c>
      <c r="EQ27" s="54">
        <v>1970</v>
      </c>
      <c r="ER27" s="54">
        <v>1870</v>
      </c>
      <c r="ES27" s="54">
        <v>1784</v>
      </c>
      <c r="ET27" s="54">
        <v>1792</v>
      </c>
      <c r="EU27" s="54">
        <v>1644</v>
      </c>
      <c r="EV27" s="54">
        <v>1782</v>
      </c>
      <c r="EW27" s="54">
        <v>1652</v>
      </c>
      <c r="EX27" s="54">
        <v>1529</v>
      </c>
      <c r="EY27" s="54">
        <v>1588</v>
      </c>
      <c r="EZ27" s="54">
        <v>1473</v>
      </c>
      <c r="FA27" s="54">
        <v>1643</v>
      </c>
      <c r="FB27" s="54">
        <v>1679</v>
      </c>
      <c r="FC27" s="54">
        <v>1397</v>
      </c>
      <c r="FD27" s="54">
        <v>1424</v>
      </c>
      <c r="FE27" s="54">
        <v>1411</v>
      </c>
      <c r="FF27" s="54">
        <v>1549</v>
      </c>
      <c r="FG27" s="54">
        <v>1526</v>
      </c>
      <c r="FH27" s="54">
        <v>1117</v>
      </c>
      <c r="FI27" s="54">
        <v>1120</v>
      </c>
      <c r="FJ27" s="54">
        <v>1261</v>
      </c>
      <c r="FK27" s="54">
        <v>1216</v>
      </c>
      <c r="FL27" s="54">
        <v>1137</v>
      </c>
      <c r="FM27" s="54">
        <v>1116</v>
      </c>
      <c r="FN27" s="54">
        <v>1213</v>
      </c>
      <c r="FO27" s="54">
        <v>1214</v>
      </c>
      <c r="FP27" s="54">
        <v>1033</v>
      </c>
      <c r="FQ27" s="54">
        <v>1137</v>
      </c>
      <c r="JE27" s="56" t="str">
        <f t="shared" si="49"/>
        <v>??1</v>
      </c>
      <c r="JF27" s="122"/>
      <c r="JG27" s="122">
        <f t="shared" si="50"/>
        <v>2184.75</v>
      </c>
      <c r="JH27" s="122">
        <f t="shared" si="50"/>
        <v>1676</v>
      </c>
      <c r="JI27" s="122">
        <f t="shared" si="50"/>
        <v>1767</v>
      </c>
      <c r="JJ27" s="25">
        <f t="shared" si="50"/>
        <v>1682.4</v>
      </c>
      <c r="JK27" s="25">
        <f t="shared" si="50"/>
        <v>1759.8</v>
      </c>
      <c r="JL27" s="25">
        <f t="shared" si="50"/>
        <v>1459.25</v>
      </c>
      <c r="JM27" s="25">
        <f t="shared" si="50"/>
        <v>1088.2</v>
      </c>
      <c r="JN27" s="25">
        <f t="shared" si="50"/>
        <v>2739.2</v>
      </c>
      <c r="JO27" s="25">
        <f t="shared" si="50"/>
        <v>2727.8</v>
      </c>
      <c r="JP27" s="25">
        <f t="shared" si="50"/>
        <v>2642</v>
      </c>
      <c r="JQ27" s="25">
        <f t="shared" si="51"/>
        <v>2621.5</v>
      </c>
      <c r="JR27" s="25">
        <f t="shared" si="51"/>
        <v>2448.75</v>
      </c>
      <c r="JS27" s="25">
        <f t="shared" si="51"/>
        <v>2442.4</v>
      </c>
      <c r="JT27" s="25">
        <f t="shared" si="51"/>
        <v>1599.6</v>
      </c>
      <c r="JU27" s="25">
        <f t="shared" si="51"/>
        <v>1475.8</v>
      </c>
      <c r="JV27" s="25">
        <f t="shared" si="51"/>
        <v>1487</v>
      </c>
      <c r="JW27" s="25">
        <f t="shared" si="51"/>
        <v>1408.6</v>
      </c>
      <c r="JX27" s="25">
        <f t="shared" si="51"/>
        <v>1372.5</v>
      </c>
      <c r="JY27" s="25">
        <f t="shared" si="51"/>
        <v>1348.25</v>
      </c>
      <c r="JZ27" s="25">
        <f t="shared" si="51"/>
        <v>1057.75</v>
      </c>
      <c r="KA27" s="25">
        <f t="shared" si="52"/>
        <v>956</v>
      </c>
      <c r="KB27" s="25">
        <f t="shared" si="52"/>
        <v>979</v>
      </c>
      <c r="KC27" s="25">
        <f t="shared" si="52"/>
        <v>837.4</v>
      </c>
      <c r="KD27" s="25">
        <f t="shared" si="52"/>
        <v>3369.75</v>
      </c>
      <c r="KE27" s="25">
        <f t="shared" si="52"/>
        <v>2200.8000000000002</v>
      </c>
      <c r="KF27" s="25">
        <f t="shared" si="52"/>
        <v>1973.8</v>
      </c>
      <c r="KG27" s="25">
        <f t="shared" si="52"/>
        <v>1880.6</v>
      </c>
      <c r="KH27" s="25">
        <f t="shared" si="52"/>
        <v>1752.5</v>
      </c>
      <c r="KI27" s="25">
        <f t="shared" si="52"/>
        <v>1558.25</v>
      </c>
      <c r="KJ27" s="25">
        <f t="shared" si="52"/>
        <v>1461.4</v>
      </c>
      <c r="KK27" s="25">
        <f t="shared" si="52"/>
        <v>1170.2</v>
      </c>
      <c r="KL27" s="25">
        <f t="shared" si="52"/>
        <v>1142.5999999999999</v>
      </c>
      <c r="KM27" s="25" t="str">
        <f t="shared" si="53"/>
        <v/>
      </c>
      <c r="KN27" s="25" t="str">
        <f t="shared" si="53"/>
        <v/>
      </c>
      <c r="KO27" s="25" t="str">
        <f t="shared" si="53"/>
        <v/>
      </c>
      <c r="KP27" s="25" t="str">
        <f t="shared" si="53"/>
        <v/>
      </c>
      <c r="KQ27" s="25" t="str">
        <f t="shared" si="53"/>
        <v/>
      </c>
      <c r="KR27" s="25" t="str">
        <f t="shared" si="53"/>
        <v/>
      </c>
      <c r="KS27" s="25" t="str">
        <f t="shared" si="53"/>
        <v/>
      </c>
      <c r="KT27" s="25" t="str">
        <f t="shared" si="53"/>
        <v/>
      </c>
      <c r="KU27" s="25" t="str">
        <f t="shared" si="53"/>
        <v/>
      </c>
      <c r="KV27" s="25" t="str">
        <f t="shared" si="53"/>
        <v/>
      </c>
      <c r="KW27" s="25" t="str">
        <f t="shared" si="53"/>
        <v/>
      </c>
      <c r="KX27" s="25" t="str">
        <f t="shared" si="53"/>
        <v/>
      </c>
      <c r="KY27" s="25" t="str">
        <f t="shared" si="53"/>
        <v/>
      </c>
      <c r="KZ27" s="25" t="str">
        <f t="shared" si="53"/>
        <v/>
      </c>
      <c r="LA27" s="25" t="str">
        <f t="shared" si="53"/>
        <v/>
      </c>
      <c r="LB27" s="25" t="str">
        <f t="shared" si="53"/>
        <v/>
      </c>
      <c r="LC27" s="25" t="str">
        <f t="shared" si="53"/>
        <v/>
      </c>
      <c r="LD27" s="25"/>
      <c r="LE27" s="25"/>
      <c r="LF27" s="25"/>
      <c r="LG27" s="25"/>
    </row>
    <row r="28" spans="2:319" ht="15.75" x14ac:dyDescent="0.25">
      <c r="B28" s="50" t="s">
        <v>69</v>
      </c>
      <c r="C28" s="57">
        <v>12.88</v>
      </c>
      <c r="I28" s="54">
        <v>826439</v>
      </c>
      <c r="J28" s="54">
        <v>827186</v>
      </c>
      <c r="K28" s="54">
        <v>827526</v>
      </c>
      <c r="L28" s="54">
        <v>827565</v>
      </c>
      <c r="M28" s="54">
        <v>827802</v>
      </c>
      <c r="N28" s="54">
        <v>810856</v>
      </c>
      <c r="O28" s="54">
        <v>811010</v>
      </c>
      <c r="P28" s="54">
        <v>810849</v>
      </c>
      <c r="Q28" s="54">
        <v>811595</v>
      </c>
      <c r="R28" s="54">
        <v>812147</v>
      </c>
      <c r="S28" s="54">
        <v>794396</v>
      </c>
      <c r="T28" s="54">
        <v>794407</v>
      </c>
      <c r="U28" s="54">
        <v>795383</v>
      </c>
      <c r="V28" s="54">
        <v>795121</v>
      </c>
      <c r="W28" s="54">
        <v>795133</v>
      </c>
      <c r="X28" s="54">
        <v>752806</v>
      </c>
      <c r="Y28" s="54">
        <v>753816</v>
      </c>
      <c r="Z28" s="54">
        <v>753311</v>
      </c>
      <c r="AA28" s="54">
        <v>753917</v>
      </c>
      <c r="AB28" s="54">
        <v>753193</v>
      </c>
      <c r="AC28" s="54">
        <v>675393</v>
      </c>
      <c r="AD28" s="54">
        <v>675842</v>
      </c>
      <c r="AE28" s="54">
        <v>675176</v>
      </c>
      <c r="AF28" s="54">
        <v>675530</v>
      </c>
      <c r="AG28" s="54">
        <v>675500</v>
      </c>
      <c r="AH28" s="54">
        <v>659285</v>
      </c>
      <c r="AI28" s="54">
        <v>660164</v>
      </c>
      <c r="AJ28" s="54">
        <v>659077</v>
      </c>
      <c r="AK28" s="54">
        <v>660180</v>
      </c>
      <c r="AL28" s="54">
        <v>660446</v>
      </c>
      <c r="AM28" s="54">
        <v>649911</v>
      </c>
      <c r="AN28" s="54">
        <v>650274</v>
      </c>
      <c r="AO28" s="54">
        <v>649674</v>
      </c>
      <c r="AP28" s="54">
        <v>650458</v>
      </c>
      <c r="AQ28" s="54">
        <v>650332</v>
      </c>
      <c r="AR28" s="54">
        <v>209508</v>
      </c>
      <c r="AS28" s="54">
        <v>209605</v>
      </c>
      <c r="AT28" s="54">
        <v>209716</v>
      </c>
      <c r="AU28" s="54">
        <v>209880</v>
      </c>
      <c r="AV28" s="54">
        <v>209539</v>
      </c>
      <c r="AW28" s="54">
        <v>212793</v>
      </c>
      <c r="AX28" s="54">
        <v>213227</v>
      </c>
      <c r="AY28" s="54">
        <v>212969</v>
      </c>
      <c r="AZ28" s="54">
        <v>212788</v>
      </c>
      <c r="BA28" s="54">
        <v>212755</v>
      </c>
      <c r="BB28" s="54">
        <v>218056</v>
      </c>
      <c r="BC28" s="54">
        <v>218372</v>
      </c>
      <c r="BD28" s="54">
        <v>218304</v>
      </c>
      <c r="BE28" s="54">
        <v>218196</v>
      </c>
      <c r="BF28" s="54">
        <v>218437</v>
      </c>
      <c r="BG28" s="54">
        <v>203375</v>
      </c>
      <c r="BH28" s="54">
        <v>203294</v>
      </c>
      <c r="BI28" s="54">
        <v>203354</v>
      </c>
      <c r="BJ28" s="54">
        <v>203374</v>
      </c>
      <c r="BK28" s="54">
        <v>203415</v>
      </c>
      <c r="BL28" s="54">
        <v>203304</v>
      </c>
      <c r="BM28" s="54">
        <v>203156</v>
      </c>
      <c r="BN28" s="54">
        <v>203302</v>
      </c>
      <c r="BO28" s="54">
        <v>203420</v>
      </c>
      <c r="BP28" s="54">
        <v>203179</v>
      </c>
      <c r="BQ28" s="54">
        <v>176892</v>
      </c>
      <c r="BR28" s="54">
        <v>176754</v>
      </c>
      <c r="BS28" s="54">
        <v>177058</v>
      </c>
      <c r="BT28" s="54">
        <v>177708</v>
      </c>
      <c r="BU28" s="54">
        <v>176810</v>
      </c>
      <c r="BV28" s="54">
        <v>163192</v>
      </c>
      <c r="BW28" s="54">
        <v>162271</v>
      </c>
      <c r="BX28" s="54">
        <v>162434</v>
      </c>
      <c r="BY28" s="54">
        <v>162455</v>
      </c>
      <c r="BZ28" s="54">
        <v>162671</v>
      </c>
      <c r="CA28" s="54">
        <v>153360</v>
      </c>
      <c r="CB28" s="54">
        <v>153290</v>
      </c>
      <c r="CC28" s="54">
        <v>153397</v>
      </c>
      <c r="CD28" s="54">
        <v>153470</v>
      </c>
      <c r="CE28" s="54">
        <v>153600</v>
      </c>
      <c r="CF28" s="54">
        <v>226370</v>
      </c>
      <c r="CG28" s="54">
        <v>227051</v>
      </c>
      <c r="CH28" s="54">
        <v>225962</v>
      </c>
      <c r="CI28" s="54">
        <v>226907</v>
      </c>
      <c r="CJ28" s="54">
        <v>226579</v>
      </c>
      <c r="CK28" s="54">
        <v>233029</v>
      </c>
      <c r="CL28" s="54">
        <v>233909</v>
      </c>
      <c r="CM28" s="54">
        <v>233444</v>
      </c>
      <c r="CN28" s="54">
        <v>233674</v>
      </c>
      <c r="CO28" s="54">
        <v>233453</v>
      </c>
      <c r="CP28" s="54">
        <v>227968</v>
      </c>
      <c r="CQ28" s="54">
        <v>228400</v>
      </c>
      <c r="CR28" s="54">
        <v>228480</v>
      </c>
      <c r="CS28" s="54">
        <v>228367</v>
      </c>
      <c r="CT28" s="54">
        <v>228180</v>
      </c>
      <c r="CU28" s="54">
        <v>221543</v>
      </c>
      <c r="CV28" s="54">
        <v>221531</v>
      </c>
      <c r="CW28" s="54">
        <v>221214</v>
      </c>
      <c r="CX28" s="54">
        <v>221440</v>
      </c>
      <c r="CY28" s="54">
        <v>221300</v>
      </c>
      <c r="CZ28" s="54">
        <v>213907</v>
      </c>
      <c r="DA28" s="54">
        <v>214291</v>
      </c>
      <c r="DB28" s="54">
        <v>213612</v>
      </c>
      <c r="DC28" s="54">
        <v>21359</v>
      </c>
      <c r="DD28" s="54">
        <v>213826</v>
      </c>
      <c r="DE28" s="54">
        <v>204605</v>
      </c>
      <c r="DF28" s="54">
        <v>204696</v>
      </c>
      <c r="DG28" s="54">
        <v>204137</v>
      </c>
      <c r="DH28" s="54">
        <v>204481</v>
      </c>
      <c r="DI28" s="54">
        <v>204870</v>
      </c>
      <c r="DJ28" s="54">
        <v>200374</v>
      </c>
      <c r="DK28" s="54">
        <v>200708</v>
      </c>
      <c r="DL28" s="54">
        <v>200519</v>
      </c>
      <c r="DM28" s="54">
        <v>200104</v>
      </c>
      <c r="DN28" s="54">
        <v>200430</v>
      </c>
      <c r="DO28" s="54">
        <v>195437</v>
      </c>
      <c r="DP28" s="54">
        <v>195455</v>
      </c>
      <c r="DQ28" s="54">
        <v>195017</v>
      </c>
      <c r="DR28" s="54">
        <v>195538</v>
      </c>
      <c r="DS28" s="54">
        <v>195574</v>
      </c>
      <c r="DT28" s="54">
        <v>188821</v>
      </c>
      <c r="DU28" s="54">
        <v>188564</v>
      </c>
      <c r="DV28" s="54">
        <v>188971</v>
      </c>
      <c r="DW28" s="54">
        <v>188528</v>
      </c>
      <c r="DX28" s="54">
        <v>188685</v>
      </c>
      <c r="DY28" s="54">
        <v>220046</v>
      </c>
      <c r="DZ28" s="54">
        <v>221205</v>
      </c>
      <c r="EA28" s="54">
        <v>220819</v>
      </c>
      <c r="EB28" s="54">
        <v>221162</v>
      </c>
      <c r="EC28" s="54">
        <v>221471</v>
      </c>
      <c r="ED28" s="54">
        <v>226491</v>
      </c>
      <c r="EE28" s="54">
        <v>226686</v>
      </c>
      <c r="EF28" s="54">
        <v>226110</v>
      </c>
      <c r="EG28" s="54">
        <v>226943</v>
      </c>
      <c r="EH28" s="54">
        <v>226436</v>
      </c>
      <c r="EI28" s="54">
        <v>235207</v>
      </c>
      <c r="EJ28" s="54">
        <v>234807</v>
      </c>
      <c r="EK28" s="54">
        <v>235104</v>
      </c>
      <c r="EL28" s="54">
        <v>235466</v>
      </c>
      <c r="EM28" s="54">
        <v>235132</v>
      </c>
      <c r="EN28" s="54">
        <v>220199</v>
      </c>
      <c r="EO28" s="54">
        <v>220331</v>
      </c>
      <c r="EP28" s="54">
        <v>220542</v>
      </c>
      <c r="EQ28" s="54">
        <v>220287</v>
      </c>
      <c r="ER28" s="54">
        <v>219623</v>
      </c>
      <c r="ES28" s="54">
        <v>218650</v>
      </c>
      <c r="ET28" s="54">
        <v>218938</v>
      </c>
      <c r="EU28" s="54">
        <v>218026</v>
      </c>
      <c r="EV28" s="54">
        <v>218995</v>
      </c>
      <c r="EW28" s="54">
        <v>219284</v>
      </c>
      <c r="EX28" s="54">
        <v>206154</v>
      </c>
      <c r="EY28" s="54">
        <v>206105</v>
      </c>
      <c r="EZ28" s="54">
        <v>206658</v>
      </c>
      <c r="FA28" s="54">
        <v>206118</v>
      </c>
      <c r="FB28" s="54">
        <v>205561</v>
      </c>
      <c r="FC28" s="54">
        <v>199822</v>
      </c>
      <c r="FD28" s="54">
        <v>199401</v>
      </c>
      <c r="FE28" s="54">
        <v>199462</v>
      </c>
      <c r="FF28" s="54">
        <v>199496</v>
      </c>
      <c r="FG28" s="54">
        <v>199618</v>
      </c>
      <c r="FH28" s="54">
        <v>192913</v>
      </c>
      <c r="FI28" s="54">
        <v>193092</v>
      </c>
      <c r="FJ28" s="54">
        <v>193263</v>
      </c>
      <c r="FK28" s="54">
        <v>193139</v>
      </c>
      <c r="FL28" s="54">
        <v>192973</v>
      </c>
      <c r="FM28" s="54">
        <v>184952</v>
      </c>
      <c r="FN28" s="54">
        <v>184945</v>
      </c>
      <c r="FO28" s="54">
        <v>184499</v>
      </c>
      <c r="FP28" s="54">
        <v>183923</v>
      </c>
      <c r="FQ28" s="54">
        <v>184776</v>
      </c>
      <c r="FT28" s="54">
        <v>276790</v>
      </c>
      <c r="FY28" s="54">
        <v>278867</v>
      </c>
      <c r="GC28" s="54">
        <v>276820</v>
      </c>
      <c r="JE28" s="56" t="str">
        <f t="shared" si="49"/>
        <v>glycerol</v>
      </c>
      <c r="JF28" s="122"/>
      <c r="JG28" s="122">
        <f t="shared" si="50"/>
        <v>827248</v>
      </c>
      <c r="JH28" s="122">
        <f t="shared" si="50"/>
        <v>811077.5</v>
      </c>
      <c r="JI28" s="122">
        <f t="shared" si="50"/>
        <v>794888</v>
      </c>
      <c r="JJ28" s="25">
        <f t="shared" si="50"/>
        <v>753408.6</v>
      </c>
      <c r="JK28" s="25">
        <f t="shared" si="50"/>
        <v>675488.2</v>
      </c>
      <c r="JL28" s="25">
        <f t="shared" si="50"/>
        <v>659966.75</v>
      </c>
      <c r="JM28" s="25">
        <f t="shared" si="50"/>
        <v>650129.80000000005</v>
      </c>
      <c r="JN28" s="25">
        <f t="shared" si="50"/>
        <v>209649.6</v>
      </c>
      <c r="JO28" s="25">
        <f t="shared" si="50"/>
        <v>212906.4</v>
      </c>
      <c r="JP28" s="25">
        <f t="shared" si="50"/>
        <v>218273</v>
      </c>
      <c r="JQ28" s="25">
        <f t="shared" si="51"/>
        <v>203379.5</v>
      </c>
      <c r="JR28" s="25">
        <f t="shared" si="51"/>
        <v>203295.5</v>
      </c>
      <c r="JS28" s="25">
        <f t="shared" si="51"/>
        <v>177044.4</v>
      </c>
      <c r="JT28" s="25">
        <f t="shared" si="51"/>
        <v>162604.6</v>
      </c>
      <c r="JU28" s="25">
        <f t="shared" si="51"/>
        <v>153423.4</v>
      </c>
      <c r="JV28" s="25">
        <f t="shared" si="51"/>
        <v>226573.8</v>
      </c>
      <c r="JW28" s="25">
        <f t="shared" si="51"/>
        <v>233501.8</v>
      </c>
      <c r="JX28" s="25">
        <f t="shared" si="51"/>
        <v>228356.75</v>
      </c>
      <c r="JY28" s="25">
        <f t="shared" si="51"/>
        <v>221397</v>
      </c>
      <c r="JZ28" s="25">
        <f t="shared" si="51"/>
        <v>204577</v>
      </c>
      <c r="KA28" s="25">
        <f t="shared" si="52"/>
        <v>200440.25</v>
      </c>
      <c r="KB28" s="25">
        <f t="shared" si="52"/>
        <v>195361.75</v>
      </c>
      <c r="KC28" s="25">
        <f t="shared" si="52"/>
        <v>188713.8</v>
      </c>
      <c r="KD28" s="25">
        <f t="shared" si="52"/>
        <v>220808</v>
      </c>
      <c r="KE28" s="25">
        <f t="shared" si="52"/>
        <v>226533.2</v>
      </c>
      <c r="KF28" s="25">
        <f t="shared" si="52"/>
        <v>235143.2</v>
      </c>
      <c r="KG28" s="25">
        <f t="shared" si="52"/>
        <v>220196.4</v>
      </c>
      <c r="KH28" s="25">
        <f t="shared" si="52"/>
        <v>218966.75</v>
      </c>
      <c r="KI28" s="25">
        <f t="shared" si="52"/>
        <v>206258.75</v>
      </c>
      <c r="KJ28" s="25">
        <f t="shared" si="52"/>
        <v>199559.8</v>
      </c>
      <c r="KK28" s="25">
        <f t="shared" si="52"/>
        <v>193076</v>
      </c>
      <c r="KL28" s="25">
        <f t="shared" si="52"/>
        <v>184619</v>
      </c>
      <c r="KM28" s="25">
        <f t="shared" si="53"/>
        <v>276790</v>
      </c>
      <c r="KN28" s="25">
        <f t="shared" si="53"/>
        <v>278867</v>
      </c>
      <c r="KO28" s="25">
        <f t="shared" si="53"/>
        <v>276820</v>
      </c>
      <c r="KP28" s="25" t="str">
        <f t="shared" si="53"/>
        <v/>
      </c>
      <c r="KQ28" s="25" t="str">
        <f t="shared" si="53"/>
        <v/>
      </c>
      <c r="KR28" s="25" t="str">
        <f t="shared" si="53"/>
        <v/>
      </c>
      <c r="KS28" s="25" t="str">
        <f t="shared" si="53"/>
        <v/>
      </c>
      <c r="KT28" s="25" t="str">
        <f t="shared" si="53"/>
        <v/>
      </c>
      <c r="KU28" s="25" t="str">
        <f t="shared" si="53"/>
        <v/>
      </c>
      <c r="KV28" s="25" t="str">
        <f t="shared" si="53"/>
        <v/>
      </c>
      <c r="KW28" s="25" t="str">
        <f t="shared" si="53"/>
        <v/>
      </c>
      <c r="KX28" s="25" t="str">
        <f t="shared" si="53"/>
        <v/>
      </c>
      <c r="KY28" s="25" t="str">
        <f t="shared" si="53"/>
        <v/>
      </c>
      <c r="KZ28" s="25" t="str">
        <f t="shared" si="53"/>
        <v/>
      </c>
      <c r="LA28" s="25" t="str">
        <f t="shared" si="53"/>
        <v/>
      </c>
      <c r="LB28" s="25" t="str">
        <f t="shared" si="53"/>
        <v/>
      </c>
      <c r="LC28" s="25" t="str">
        <f t="shared" si="53"/>
        <v/>
      </c>
      <c r="LD28" s="25"/>
      <c r="LE28" s="25"/>
      <c r="LF28" s="25"/>
      <c r="LG28" s="25"/>
    </row>
    <row r="29" spans="2:319" ht="15.75" x14ac:dyDescent="0.25">
      <c r="B29" s="50" t="s">
        <v>71</v>
      </c>
      <c r="C29" s="57">
        <v>15.63</v>
      </c>
      <c r="AR29" s="55"/>
      <c r="AS29" s="55"/>
      <c r="AU29" s="55"/>
      <c r="AW29" s="55"/>
      <c r="AX29" s="55"/>
      <c r="AY29" s="55"/>
      <c r="AZ29" s="55"/>
      <c r="BB29" s="55">
        <v>222</v>
      </c>
      <c r="BC29" s="55">
        <v>263</v>
      </c>
      <c r="BD29" s="54">
        <v>176</v>
      </c>
      <c r="BE29" s="55">
        <v>231</v>
      </c>
      <c r="BF29" s="54">
        <v>186</v>
      </c>
      <c r="BG29" s="55">
        <v>200</v>
      </c>
      <c r="BH29" s="55">
        <v>302</v>
      </c>
      <c r="BI29" s="54">
        <v>272</v>
      </c>
      <c r="BJ29" s="55">
        <v>240</v>
      </c>
      <c r="BK29" s="54">
        <v>275</v>
      </c>
      <c r="BL29" s="55">
        <v>387</v>
      </c>
      <c r="BM29" s="55">
        <v>449</v>
      </c>
      <c r="BN29" s="54">
        <v>439</v>
      </c>
      <c r="BO29" s="55">
        <v>455</v>
      </c>
      <c r="BP29" s="54">
        <v>503</v>
      </c>
      <c r="BQ29" s="55">
        <v>966</v>
      </c>
      <c r="BR29" s="55">
        <v>1086</v>
      </c>
      <c r="BS29" s="54">
        <v>1056</v>
      </c>
      <c r="BT29" s="55">
        <v>997</v>
      </c>
      <c r="BU29" s="54">
        <v>1055</v>
      </c>
      <c r="BV29" s="54">
        <v>1390</v>
      </c>
      <c r="BW29" s="54">
        <v>1441</v>
      </c>
      <c r="BX29" s="54">
        <v>1491</v>
      </c>
      <c r="BY29" s="54">
        <v>1445</v>
      </c>
      <c r="BZ29" s="54">
        <v>1451</v>
      </c>
      <c r="CA29" s="54">
        <v>1480</v>
      </c>
      <c r="CB29" s="54">
        <v>1510</v>
      </c>
      <c r="CC29" s="54">
        <v>1374</v>
      </c>
      <c r="CD29" s="54">
        <v>1423</v>
      </c>
      <c r="CE29" s="54">
        <v>1515</v>
      </c>
      <c r="CF29" s="54">
        <v>476</v>
      </c>
      <c r="CG29" s="54">
        <v>408</v>
      </c>
      <c r="CH29" s="54">
        <v>371</v>
      </c>
      <c r="CI29" s="54">
        <v>383</v>
      </c>
      <c r="CJ29" s="54">
        <v>373</v>
      </c>
      <c r="CK29" s="54">
        <v>196</v>
      </c>
      <c r="CL29" s="54">
        <v>162</v>
      </c>
      <c r="CM29" s="54">
        <v>211</v>
      </c>
      <c r="CN29" s="54">
        <v>165</v>
      </c>
      <c r="CO29" s="54">
        <v>179</v>
      </c>
      <c r="CP29" s="54">
        <v>420</v>
      </c>
      <c r="CQ29" s="54">
        <v>469</v>
      </c>
      <c r="CR29" s="54">
        <v>359</v>
      </c>
      <c r="CS29" s="54">
        <v>372</v>
      </c>
      <c r="CT29" s="54">
        <v>371</v>
      </c>
      <c r="CU29" s="54">
        <v>661</v>
      </c>
      <c r="CV29" s="54">
        <v>543</v>
      </c>
      <c r="CW29" s="54">
        <v>575</v>
      </c>
      <c r="CX29" s="54">
        <v>558</v>
      </c>
      <c r="CY29" s="54">
        <v>637</v>
      </c>
      <c r="CZ29" s="54">
        <v>883</v>
      </c>
      <c r="DA29" s="54">
        <v>866</v>
      </c>
      <c r="DB29" s="54">
        <v>806</v>
      </c>
      <c r="DC29" s="54">
        <v>918</v>
      </c>
      <c r="DD29" s="54">
        <v>837</v>
      </c>
      <c r="DE29" s="54">
        <v>1388</v>
      </c>
      <c r="DF29" s="54">
        <v>1301</v>
      </c>
      <c r="DG29" s="54">
        <v>1321</v>
      </c>
      <c r="DH29" s="54">
        <v>1653</v>
      </c>
      <c r="DI29" s="54">
        <v>1426</v>
      </c>
      <c r="DJ29" s="54">
        <v>1500</v>
      </c>
      <c r="DK29" s="54">
        <v>1531</v>
      </c>
      <c r="DL29" s="54">
        <v>1481</v>
      </c>
      <c r="DM29" s="54">
        <v>1572</v>
      </c>
      <c r="DN29" s="54">
        <v>1579</v>
      </c>
      <c r="DO29" s="54">
        <v>1740</v>
      </c>
      <c r="DP29" s="54">
        <v>1661</v>
      </c>
      <c r="DQ29" s="54">
        <v>1682</v>
      </c>
      <c r="DR29" s="54">
        <v>1637</v>
      </c>
      <c r="DS29" s="54">
        <v>1763</v>
      </c>
      <c r="DT29" s="54">
        <v>1969</v>
      </c>
      <c r="DU29" s="54">
        <v>1887</v>
      </c>
      <c r="DV29" s="54">
        <v>1754</v>
      </c>
      <c r="DW29" s="54">
        <v>1781</v>
      </c>
      <c r="DX29" s="54">
        <v>1832</v>
      </c>
      <c r="DY29" s="54">
        <v>275</v>
      </c>
      <c r="DZ29" s="54">
        <v>314</v>
      </c>
      <c r="EA29" s="54">
        <v>356</v>
      </c>
      <c r="EB29" s="54">
        <v>419</v>
      </c>
      <c r="EC29" s="54">
        <v>378</v>
      </c>
      <c r="ED29" s="54">
        <v>255</v>
      </c>
      <c r="EE29" s="54">
        <v>306</v>
      </c>
      <c r="EF29" s="54">
        <v>259</v>
      </c>
      <c r="EG29" s="54">
        <v>262</v>
      </c>
      <c r="EH29" s="54">
        <v>261</v>
      </c>
      <c r="EI29" s="54">
        <v>367</v>
      </c>
      <c r="EJ29" s="54">
        <v>421</v>
      </c>
      <c r="EK29" s="54">
        <v>454</v>
      </c>
      <c r="EL29" s="54">
        <v>450</v>
      </c>
      <c r="EM29" s="54">
        <v>452</v>
      </c>
      <c r="EN29" s="54">
        <v>723</v>
      </c>
      <c r="EO29" s="54">
        <v>732</v>
      </c>
      <c r="EP29" s="54">
        <v>657</v>
      </c>
      <c r="EQ29" s="54">
        <v>793</v>
      </c>
      <c r="ER29" s="54">
        <v>766</v>
      </c>
      <c r="ES29" s="54">
        <v>925</v>
      </c>
      <c r="ET29" s="54">
        <v>836</v>
      </c>
      <c r="EU29" s="54">
        <v>932</v>
      </c>
      <c r="EV29" s="54">
        <v>879</v>
      </c>
      <c r="EW29" s="54">
        <v>957</v>
      </c>
      <c r="EX29" s="54">
        <v>1258</v>
      </c>
      <c r="EY29" s="54">
        <v>1319</v>
      </c>
      <c r="EZ29" s="54">
        <v>1305</v>
      </c>
      <c r="FA29" s="54">
        <v>1377</v>
      </c>
      <c r="FB29" s="54">
        <v>1188</v>
      </c>
      <c r="FC29" s="54">
        <v>1521</v>
      </c>
      <c r="FD29" s="54">
        <v>1531</v>
      </c>
      <c r="FE29" s="54">
        <v>1479</v>
      </c>
      <c r="FF29" s="54">
        <v>1596</v>
      </c>
      <c r="FG29" s="54">
        <v>1536</v>
      </c>
      <c r="FH29" s="54">
        <v>1813</v>
      </c>
      <c r="FI29" s="54">
        <v>1897</v>
      </c>
      <c r="FJ29" s="54">
        <v>1777</v>
      </c>
      <c r="FK29" s="54">
        <v>1775</v>
      </c>
      <c r="FL29" s="54">
        <v>1779</v>
      </c>
      <c r="FM29" s="54">
        <v>1736</v>
      </c>
      <c r="FN29" s="54">
        <v>1962</v>
      </c>
      <c r="FO29" s="54">
        <v>1841</v>
      </c>
      <c r="FP29" s="54">
        <v>1788</v>
      </c>
      <c r="FQ29" s="54">
        <v>1695</v>
      </c>
      <c r="FT29" s="54">
        <v>47</v>
      </c>
      <c r="GC29" s="54">
        <v>243</v>
      </c>
      <c r="JC29" s="55"/>
      <c r="JE29" s="56" t="str">
        <f t="shared" si="49"/>
        <v>ethylene glycol</v>
      </c>
      <c r="JF29" s="122"/>
      <c r="JG29" s="122" t="str">
        <f t="shared" si="50"/>
        <v/>
      </c>
      <c r="JH29" s="122" t="str">
        <f t="shared" si="50"/>
        <v/>
      </c>
      <c r="JI29" s="122" t="str">
        <f t="shared" si="50"/>
        <v/>
      </c>
      <c r="JJ29" s="25" t="str">
        <f t="shared" si="50"/>
        <v/>
      </c>
      <c r="JK29" s="25" t="str">
        <f t="shared" si="50"/>
        <v/>
      </c>
      <c r="JL29" s="25" t="str">
        <f t="shared" si="50"/>
        <v/>
      </c>
      <c r="JM29" s="25" t="str">
        <f t="shared" si="50"/>
        <v/>
      </c>
      <c r="JN29" s="25" t="str">
        <f t="shared" si="50"/>
        <v/>
      </c>
      <c r="JO29" s="25" t="str">
        <f t="shared" si="50"/>
        <v/>
      </c>
      <c r="JP29" s="25">
        <f t="shared" si="50"/>
        <v>215.6</v>
      </c>
      <c r="JQ29" s="25">
        <f t="shared" si="51"/>
        <v>246.75</v>
      </c>
      <c r="JR29" s="25">
        <f t="shared" si="51"/>
        <v>432.5</v>
      </c>
      <c r="JS29" s="25">
        <f t="shared" si="51"/>
        <v>1032</v>
      </c>
      <c r="JT29" s="25">
        <f t="shared" si="51"/>
        <v>1443.6</v>
      </c>
      <c r="JU29" s="25">
        <f t="shared" si="51"/>
        <v>1460.4</v>
      </c>
      <c r="JV29" s="25">
        <f t="shared" si="51"/>
        <v>402.2</v>
      </c>
      <c r="JW29" s="25">
        <f t="shared" si="51"/>
        <v>182.6</v>
      </c>
      <c r="JX29" s="25">
        <f t="shared" si="51"/>
        <v>392.75</v>
      </c>
      <c r="JY29" s="25">
        <f t="shared" si="51"/>
        <v>604</v>
      </c>
      <c r="JZ29" s="25">
        <f t="shared" si="51"/>
        <v>1359</v>
      </c>
      <c r="KA29" s="25">
        <f t="shared" si="52"/>
        <v>1540.75</v>
      </c>
      <c r="KB29" s="25">
        <f t="shared" si="52"/>
        <v>1680</v>
      </c>
      <c r="KC29" s="25">
        <f t="shared" si="52"/>
        <v>1844.6</v>
      </c>
      <c r="KD29" s="25">
        <f t="shared" si="52"/>
        <v>341</v>
      </c>
      <c r="KE29" s="25">
        <f t="shared" si="52"/>
        <v>268.60000000000002</v>
      </c>
      <c r="KF29" s="25">
        <f t="shared" si="52"/>
        <v>428.8</v>
      </c>
      <c r="KG29" s="25">
        <f t="shared" si="52"/>
        <v>734.2</v>
      </c>
      <c r="KH29" s="25">
        <f t="shared" si="52"/>
        <v>899.25</v>
      </c>
      <c r="KI29" s="25">
        <f t="shared" si="52"/>
        <v>1314.75</v>
      </c>
      <c r="KJ29" s="25">
        <f t="shared" si="52"/>
        <v>1532.6</v>
      </c>
      <c r="KK29" s="25">
        <f t="shared" si="52"/>
        <v>1808.2</v>
      </c>
      <c r="KL29" s="25">
        <f t="shared" si="52"/>
        <v>1804.4</v>
      </c>
      <c r="KM29" s="25">
        <f t="shared" si="53"/>
        <v>47</v>
      </c>
      <c r="KN29" s="25" t="str">
        <f t="shared" si="53"/>
        <v/>
      </c>
      <c r="KO29" s="25">
        <f t="shared" si="53"/>
        <v>243</v>
      </c>
      <c r="KP29" s="25" t="str">
        <f t="shared" si="53"/>
        <v/>
      </c>
      <c r="KQ29" s="25" t="str">
        <f t="shared" si="53"/>
        <v/>
      </c>
      <c r="KR29" s="25" t="str">
        <f t="shared" si="53"/>
        <v/>
      </c>
      <c r="KS29" s="25" t="str">
        <f t="shared" si="53"/>
        <v/>
      </c>
      <c r="KT29" s="25" t="str">
        <f t="shared" si="53"/>
        <v/>
      </c>
      <c r="KU29" s="25" t="str">
        <f t="shared" si="53"/>
        <v/>
      </c>
      <c r="KV29" s="25" t="str">
        <f t="shared" si="53"/>
        <v/>
      </c>
      <c r="KW29" s="25" t="str">
        <f t="shared" si="53"/>
        <v/>
      </c>
      <c r="KX29" s="25" t="str">
        <f t="shared" si="53"/>
        <v/>
      </c>
      <c r="KY29" s="25" t="str">
        <f t="shared" si="53"/>
        <v/>
      </c>
      <c r="KZ29" s="25" t="str">
        <f t="shared" si="53"/>
        <v/>
      </c>
      <c r="LA29" s="25" t="str">
        <f t="shared" si="53"/>
        <v/>
      </c>
      <c r="LB29" s="25" t="str">
        <f t="shared" si="53"/>
        <v/>
      </c>
      <c r="LC29" s="25" t="str">
        <f t="shared" si="53"/>
        <v/>
      </c>
      <c r="LD29" s="25"/>
      <c r="LE29" s="25"/>
      <c r="LF29" s="25"/>
      <c r="LG29" s="25"/>
    </row>
    <row r="30" spans="2:319" ht="15.75" x14ac:dyDescent="0.25">
      <c r="B30" s="50" t="s">
        <v>70</v>
      </c>
      <c r="C30" s="60">
        <v>16.329999999999998</v>
      </c>
      <c r="I30" s="54">
        <v>9097</v>
      </c>
      <c r="J30" s="54">
        <v>9237</v>
      </c>
      <c r="K30" s="54">
        <v>8939</v>
      </c>
      <c r="L30" s="54">
        <v>9086</v>
      </c>
      <c r="M30" s="54">
        <v>9052</v>
      </c>
      <c r="N30" s="55">
        <v>19412</v>
      </c>
      <c r="O30" s="54">
        <v>19562</v>
      </c>
      <c r="P30" s="54">
        <v>19423</v>
      </c>
      <c r="Q30" s="54">
        <v>19625</v>
      </c>
      <c r="R30" s="54">
        <v>19787</v>
      </c>
      <c r="S30" s="54">
        <v>18404</v>
      </c>
      <c r="T30" s="54">
        <v>18159</v>
      </c>
      <c r="U30" s="54">
        <v>19683</v>
      </c>
      <c r="V30" s="54">
        <v>18542</v>
      </c>
      <c r="W30" s="54">
        <v>19613</v>
      </c>
      <c r="X30" s="54">
        <v>46508</v>
      </c>
      <c r="Y30" s="54">
        <v>46469</v>
      </c>
      <c r="Z30" s="54">
        <v>45709</v>
      </c>
      <c r="AA30" s="54">
        <v>45748</v>
      </c>
      <c r="AB30" s="54">
        <v>45778</v>
      </c>
      <c r="AC30" s="54">
        <v>68356</v>
      </c>
      <c r="AD30" s="54">
        <v>68455</v>
      </c>
      <c r="AE30" s="54">
        <v>68390</v>
      </c>
      <c r="AF30" s="54">
        <v>68478</v>
      </c>
      <c r="AG30" s="54">
        <v>68418</v>
      </c>
      <c r="AH30" s="54">
        <v>90600</v>
      </c>
      <c r="AI30" s="54">
        <v>91023</v>
      </c>
      <c r="AJ30" s="54">
        <v>90965</v>
      </c>
      <c r="AK30" s="54">
        <v>90909</v>
      </c>
      <c r="AL30" s="54">
        <v>90766</v>
      </c>
      <c r="AM30" s="54">
        <v>87769</v>
      </c>
      <c r="AN30" s="54">
        <v>88064</v>
      </c>
      <c r="AO30" s="54">
        <v>87802</v>
      </c>
      <c r="AP30" s="54">
        <v>88076</v>
      </c>
      <c r="AQ30" s="54">
        <v>87815</v>
      </c>
      <c r="AR30" s="55">
        <v>1607</v>
      </c>
      <c r="AS30" s="55">
        <v>1341</v>
      </c>
      <c r="AT30" s="54">
        <v>1661</v>
      </c>
      <c r="AU30" s="55">
        <v>1467</v>
      </c>
      <c r="AV30" s="54">
        <v>1540</v>
      </c>
      <c r="AW30" s="55">
        <v>2617</v>
      </c>
      <c r="AX30" s="55">
        <v>2662</v>
      </c>
      <c r="AY30" s="55">
        <v>2057</v>
      </c>
      <c r="AZ30" s="55">
        <v>2234</v>
      </c>
      <c r="BA30" s="54">
        <v>2264</v>
      </c>
      <c r="BB30" s="55">
        <v>3422</v>
      </c>
      <c r="BC30" s="55">
        <v>3721</v>
      </c>
      <c r="BD30" s="54">
        <v>3522</v>
      </c>
      <c r="BE30" s="55">
        <v>3827</v>
      </c>
      <c r="BF30" s="54">
        <v>3657</v>
      </c>
      <c r="BG30" s="55">
        <v>4633</v>
      </c>
      <c r="BH30" s="55">
        <v>4599</v>
      </c>
      <c r="BI30" s="54">
        <v>4718</v>
      </c>
      <c r="BJ30" s="55">
        <v>4791</v>
      </c>
      <c r="BK30" s="54">
        <v>4765</v>
      </c>
      <c r="BL30" s="55">
        <v>6729</v>
      </c>
      <c r="BM30" s="55">
        <v>6782</v>
      </c>
      <c r="BN30" s="54">
        <v>6711</v>
      </c>
      <c r="BO30" s="55">
        <v>6996</v>
      </c>
      <c r="BP30" s="54">
        <v>6663</v>
      </c>
      <c r="BQ30" s="55">
        <v>10336</v>
      </c>
      <c r="BR30" s="55">
        <v>10646</v>
      </c>
      <c r="BS30" s="54">
        <v>10394</v>
      </c>
      <c r="BT30" s="55">
        <v>10656</v>
      </c>
      <c r="BU30" s="54">
        <v>10370</v>
      </c>
      <c r="BV30" s="54">
        <v>13642</v>
      </c>
      <c r="BW30" s="54">
        <v>13541</v>
      </c>
      <c r="BX30" s="54">
        <v>13200</v>
      </c>
      <c r="BY30" s="54">
        <v>13419</v>
      </c>
      <c r="BZ30" s="54">
        <v>13489</v>
      </c>
      <c r="CA30" s="54">
        <v>12063</v>
      </c>
      <c r="CB30" s="54">
        <v>12185</v>
      </c>
      <c r="CC30" s="54">
        <v>12052</v>
      </c>
      <c r="CD30" s="54">
        <v>11964</v>
      </c>
      <c r="CE30" s="54">
        <v>11735</v>
      </c>
      <c r="CF30" s="55">
        <v>829</v>
      </c>
      <c r="CG30" s="54">
        <v>805</v>
      </c>
      <c r="CH30" s="54">
        <v>825</v>
      </c>
      <c r="CI30" s="54">
        <v>880</v>
      </c>
      <c r="CJ30" s="54">
        <v>857</v>
      </c>
      <c r="CK30" s="54">
        <v>2453</v>
      </c>
      <c r="CL30" s="54">
        <v>2560</v>
      </c>
      <c r="CM30" s="54">
        <v>2459</v>
      </c>
      <c r="CN30" s="54">
        <v>2424</v>
      </c>
      <c r="CO30" s="54">
        <v>2379</v>
      </c>
      <c r="CP30" s="54">
        <v>3905</v>
      </c>
      <c r="CQ30" s="54">
        <v>4007</v>
      </c>
      <c r="CR30" s="54">
        <v>4092</v>
      </c>
      <c r="CS30" s="54">
        <v>4039</v>
      </c>
      <c r="CT30" s="54">
        <v>4121</v>
      </c>
      <c r="CU30" s="54">
        <v>5953</v>
      </c>
      <c r="CV30" s="54">
        <v>5823</v>
      </c>
      <c r="CW30" s="54">
        <v>5868</v>
      </c>
      <c r="CX30" s="54">
        <v>5807</v>
      </c>
      <c r="CY30" s="54">
        <v>5858</v>
      </c>
      <c r="CZ30" s="54">
        <v>8324</v>
      </c>
      <c r="DA30" s="54">
        <v>8379</v>
      </c>
      <c r="DB30" s="54">
        <v>8350</v>
      </c>
      <c r="DC30" s="54">
        <v>8367</v>
      </c>
      <c r="DD30" s="54">
        <v>8297</v>
      </c>
      <c r="DE30" s="54">
        <v>11403</v>
      </c>
      <c r="DF30" s="54">
        <v>11400</v>
      </c>
      <c r="DG30" s="54">
        <v>11241</v>
      </c>
      <c r="DH30" s="54">
        <v>11480</v>
      </c>
      <c r="DI30" s="54">
        <v>11555</v>
      </c>
      <c r="DJ30" s="54">
        <v>13375</v>
      </c>
      <c r="DK30" s="54">
        <v>13406</v>
      </c>
      <c r="DL30" s="54">
        <v>13486</v>
      </c>
      <c r="DM30" s="54">
        <v>13266</v>
      </c>
      <c r="DN30" s="54">
        <v>13136</v>
      </c>
      <c r="DO30" s="54">
        <v>13981</v>
      </c>
      <c r="DP30" s="54">
        <v>14410</v>
      </c>
      <c r="DQ30" s="54">
        <v>14011</v>
      </c>
      <c r="DR30" s="54">
        <v>14226</v>
      </c>
      <c r="DS30" s="54">
        <v>13967</v>
      </c>
      <c r="DT30" s="54">
        <v>13922</v>
      </c>
      <c r="DU30" s="54">
        <v>14200</v>
      </c>
      <c r="DV30" s="54">
        <v>13930</v>
      </c>
      <c r="DW30" s="54">
        <v>14164</v>
      </c>
      <c r="DX30" s="54">
        <v>13854</v>
      </c>
      <c r="DY30" s="55">
        <v>1737</v>
      </c>
      <c r="DZ30" s="54">
        <v>1857</v>
      </c>
      <c r="EA30" s="54">
        <v>1887</v>
      </c>
      <c r="EB30" s="54">
        <v>1896</v>
      </c>
      <c r="EC30" s="54">
        <v>1887</v>
      </c>
      <c r="ED30" s="54">
        <v>2963</v>
      </c>
      <c r="EE30" s="54">
        <v>2954</v>
      </c>
      <c r="EF30" s="54">
        <v>2785</v>
      </c>
      <c r="EG30" s="54">
        <v>2772</v>
      </c>
      <c r="EH30" s="54">
        <v>2849</v>
      </c>
      <c r="EI30" s="54">
        <v>4761</v>
      </c>
      <c r="EJ30" s="54">
        <v>4826</v>
      </c>
      <c r="EK30" s="54">
        <v>4677</v>
      </c>
      <c r="EL30" s="54">
        <v>4728</v>
      </c>
      <c r="EM30" s="54">
        <v>4716</v>
      </c>
      <c r="EN30" s="54">
        <v>6973</v>
      </c>
      <c r="EO30" s="54">
        <v>6912</v>
      </c>
      <c r="EP30" s="54">
        <v>7023</v>
      </c>
      <c r="EQ30" s="54">
        <v>6878</v>
      </c>
      <c r="ER30" s="54">
        <v>6966</v>
      </c>
      <c r="ES30" s="54">
        <v>8073</v>
      </c>
      <c r="ET30" s="54">
        <v>8283</v>
      </c>
      <c r="EU30" s="54">
        <v>8138</v>
      </c>
      <c r="EV30" s="54">
        <v>8237</v>
      </c>
      <c r="EW30" s="54">
        <v>8159</v>
      </c>
      <c r="EX30" s="54">
        <v>11331</v>
      </c>
      <c r="EY30" s="54">
        <v>11428</v>
      </c>
      <c r="EZ30" s="54">
        <v>11320</v>
      </c>
      <c r="FA30" s="54">
        <v>11293</v>
      </c>
      <c r="FB30" s="54">
        <v>11384</v>
      </c>
      <c r="FC30" s="54">
        <v>12032</v>
      </c>
      <c r="FD30" s="54">
        <v>12000</v>
      </c>
      <c r="FE30" s="54">
        <v>11995</v>
      </c>
      <c r="FF30" s="54">
        <v>11828</v>
      </c>
      <c r="FG30" s="54">
        <v>12047</v>
      </c>
      <c r="FH30" s="54">
        <v>14169</v>
      </c>
      <c r="FI30" s="54">
        <v>14101</v>
      </c>
      <c r="FJ30" s="54">
        <v>14216</v>
      </c>
      <c r="FK30" s="54">
        <v>14165</v>
      </c>
      <c r="FL30" s="54">
        <v>13992</v>
      </c>
      <c r="FM30" s="54">
        <v>11899</v>
      </c>
      <c r="FN30" s="54">
        <v>11901</v>
      </c>
      <c r="FO30" s="54">
        <v>11998</v>
      </c>
      <c r="FP30" s="54">
        <v>11969</v>
      </c>
      <c r="FQ30" s="54">
        <v>11794</v>
      </c>
      <c r="FR30" s="55"/>
      <c r="FT30" s="54">
        <v>95</v>
      </c>
      <c r="FY30" s="54">
        <v>599</v>
      </c>
      <c r="GC30" s="54">
        <v>1596</v>
      </c>
      <c r="HA30" s="55"/>
      <c r="JC30" s="55"/>
      <c r="JE30" s="56" t="str">
        <f t="shared" si="49"/>
        <v>1,2-propanediol</v>
      </c>
      <c r="JF30" s="122"/>
      <c r="JG30" s="122">
        <f t="shared" si="50"/>
        <v>9118</v>
      </c>
      <c r="JH30" s="122">
        <f t="shared" si="50"/>
        <v>19505.5</v>
      </c>
      <c r="JI30" s="122">
        <f t="shared" si="50"/>
        <v>18880.2</v>
      </c>
      <c r="JJ30" s="25">
        <f t="shared" si="50"/>
        <v>46042.400000000001</v>
      </c>
      <c r="JK30" s="25">
        <f t="shared" si="50"/>
        <v>68419.399999999994</v>
      </c>
      <c r="JL30" s="25">
        <f t="shared" si="50"/>
        <v>90915.75</v>
      </c>
      <c r="JM30" s="25">
        <f t="shared" si="50"/>
        <v>87905.2</v>
      </c>
      <c r="JN30" s="25">
        <f t="shared" si="50"/>
        <v>1523.2</v>
      </c>
      <c r="JO30" s="25">
        <f t="shared" si="50"/>
        <v>2366.8000000000002</v>
      </c>
      <c r="JP30" s="25">
        <f t="shared" si="50"/>
        <v>3629.8</v>
      </c>
      <c r="JQ30" s="25">
        <f t="shared" si="51"/>
        <v>4726.75</v>
      </c>
      <c r="JR30" s="25">
        <f t="shared" si="51"/>
        <v>6804.5</v>
      </c>
      <c r="JS30" s="25">
        <f t="shared" si="51"/>
        <v>10480.4</v>
      </c>
      <c r="JT30" s="25">
        <f t="shared" si="51"/>
        <v>13458.2</v>
      </c>
      <c r="JU30" s="25">
        <f t="shared" si="51"/>
        <v>11999.8</v>
      </c>
      <c r="JV30" s="25">
        <f t="shared" si="51"/>
        <v>839.2</v>
      </c>
      <c r="JW30" s="25">
        <f t="shared" si="51"/>
        <v>2455</v>
      </c>
      <c r="JX30" s="25">
        <f t="shared" si="51"/>
        <v>4064.75</v>
      </c>
      <c r="JY30" s="25">
        <f t="shared" si="51"/>
        <v>5875.5</v>
      </c>
      <c r="JZ30" s="25">
        <f t="shared" si="51"/>
        <v>11399.75</v>
      </c>
      <c r="KA30" s="25">
        <f t="shared" si="52"/>
        <v>13323.5</v>
      </c>
      <c r="KB30" s="25">
        <f t="shared" si="52"/>
        <v>14157</v>
      </c>
      <c r="KC30" s="25">
        <f t="shared" si="52"/>
        <v>14014</v>
      </c>
      <c r="KD30" s="25">
        <f t="shared" si="52"/>
        <v>1844.25</v>
      </c>
      <c r="KE30" s="25">
        <f t="shared" si="52"/>
        <v>2864.6</v>
      </c>
      <c r="KF30" s="25">
        <f t="shared" si="52"/>
        <v>4741.6000000000004</v>
      </c>
      <c r="KG30" s="25">
        <f t="shared" si="52"/>
        <v>6950.4</v>
      </c>
      <c r="KH30" s="25">
        <f t="shared" si="52"/>
        <v>8188</v>
      </c>
      <c r="KI30" s="25">
        <f t="shared" si="52"/>
        <v>11343</v>
      </c>
      <c r="KJ30" s="25">
        <f t="shared" si="52"/>
        <v>11980.4</v>
      </c>
      <c r="KK30" s="25">
        <f t="shared" si="52"/>
        <v>14128.6</v>
      </c>
      <c r="KL30" s="25">
        <f t="shared" si="52"/>
        <v>11912.2</v>
      </c>
      <c r="KM30" s="25">
        <f t="shared" si="53"/>
        <v>95</v>
      </c>
      <c r="KN30" s="25">
        <f t="shared" si="53"/>
        <v>599</v>
      </c>
      <c r="KO30" s="25">
        <f t="shared" si="53"/>
        <v>1596</v>
      </c>
      <c r="KP30" s="25" t="str">
        <f t="shared" si="53"/>
        <v/>
      </c>
      <c r="KQ30" s="25" t="str">
        <f t="shared" si="53"/>
        <v/>
      </c>
      <c r="KR30" s="25" t="str">
        <f t="shared" si="53"/>
        <v/>
      </c>
      <c r="KS30" s="25" t="str">
        <f t="shared" si="53"/>
        <v/>
      </c>
      <c r="KT30" s="25" t="str">
        <f t="shared" si="53"/>
        <v/>
      </c>
      <c r="KU30" s="25" t="str">
        <f t="shared" si="53"/>
        <v/>
      </c>
      <c r="KV30" s="25" t="str">
        <f t="shared" si="53"/>
        <v/>
      </c>
      <c r="KW30" s="25" t="str">
        <f t="shared" si="53"/>
        <v/>
      </c>
      <c r="KX30" s="25" t="str">
        <f t="shared" si="53"/>
        <v/>
      </c>
      <c r="KY30" s="25" t="str">
        <f t="shared" si="53"/>
        <v/>
      </c>
      <c r="KZ30" s="25" t="str">
        <f t="shared" si="53"/>
        <v/>
      </c>
      <c r="LA30" s="25" t="str">
        <f t="shared" si="53"/>
        <v/>
      </c>
      <c r="LB30" s="25" t="str">
        <f t="shared" si="53"/>
        <v/>
      </c>
      <c r="LC30" s="25" t="str">
        <f t="shared" si="53"/>
        <v/>
      </c>
      <c r="LD30" s="25"/>
      <c r="LE30" s="25"/>
      <c r="LF30" s="25"/>
      <c r="LG30" s="25"/>
    </row>
    <row r="31" spans="2:319" ht="15.75" x14ac:dyDescent="0.25">
      <c r="B31" s="49" t="s">
        <v>72</v>
      </c>
      <c r="C31" s="53">
        <v>16.899999999999999</v>
      </c>
      <c r="AR31" s="55"/>
      <c r="AS31" s="55"/>
      <c r="AW31" s="55"/>
      <c r="AX31" s="55"/>
      <c r="BB31" s="55"/>
      <c r="BC31" s="55"/>
      <c r="BG31" s="55"/>
      <c r="BH31" s="55"/>
      <c r="BL31" s="55"/>
      <c r="BM31" s="55"/>
      <c r="BQ31" s="55"/>
      <c r="BR31" s="55"/>
      <c r="JC31" s="55"/>
      <c r="JE31" s="56" t="str">
        <f t="shared" si="49"/>
        <v>1,3-propanediol</v>
      </c>
      <c r="JF31" s="122"/>
      <c r="JG31" s="122" t="str">
        <f t="shared" si="50"/>
        <v/>
      </c>
      <c r="JH31" s="122" t="str">
        <f t="shared" si="50"/>
        <v/>
      </c>
      <c r="JI31" s="122" t="str">
        <f t="shared" si="50"/>
        <v/>
      </c>
      <c r="JJ31" s="25" t="str">
        <f t="shared" si="50"/>
        <v/>
      </c>
      <c r="JK31" s="25" t="str">
        <f t="shared" si="50"/>
        <v/>
      </c>
      <c r="JL31" s="25" t="str">
        <f t="shared" si="50"/>
        <v/>
      </c>
      <c r="JM31" s="25" t="str">
        <f t="shared" si="50"/>
        <v/>
      </c>
      <c r="JN31" s="25" t="str">
        <f t="shared" si="50"/>
        <v/>
      </c>
      <c r="JO31" s="25" t="str">
        <f t="shared" si="50"/>
        <v/>
      </c>
      <c r="JP31" s="25" t="str">
        <f t="shared" si="50"/>
        <v/>
      </c>
      <c r="JQ31" s="25" t="str">
        <f t="shared" si="51"/>
        <v/>
      </c>
      <c r="JR31" s="25" t="str">
        <f t="shared" si="51"/>
        <v/>
      </c>
      <c r="JS31" s="25" t="str">
        <f t="shared" si="51"/>
        <v/>
      </c>
      <c r="JT31" s="25" t="str">
        <f t="shared" si="51"/>
        <v/>
      </c>
      <c r="JU31" s="25" t="str">
        <f t="shared" si="51"/>
        <v/>
      </c>
      <c r="JV31" s="25" t="str">
        <f t="shared" si="51"/>
        <v/>
      </c>
      <c r="JW31" s="25" t="str">
        <f t="shared" si="51"/>
        <v/>
      </c>
      <c r="JX31" s="25" t="str">
        <f t="shared" si="51"/>
        <v/>
      </c>
      <c r="JY31" s="25" t="str">
        <f t="shared" si="51"/>
        <v/>
      </c>
      <c r="JZ31" s="25" t="str">
        <f t="shared" si="51"/>
        <v/>
      </c>
      <c r="KA31" s="25" t="str">
        <f t="shared" si="52"/>
        <v/>
      </c>
      <c r="KB31" s="25" t="str">
        <f t="shared" si="52"/>
        <v/>
      </c>
      <c r="KC31" s="25" t="str">
        <f t="shared" si="52"/>
        <v/>
      </c>
      <c r="KD31" s="25" t="str">
        <f t="shared" si="52"/>
        <v/>
      </c>
      <c r="KE31" s="25" t="str">
        <f t="shared" si="52"/>
        <v/>
      </c>
      <c r="KF31" s="25" t="str">
        <f t="shared" si="52"/>
        <v/>
      </c>
      <c r="KG31" s="25" t="str">
        <f t="shared" si="52"/>
        <v/>
      </c>
      <c r="KH31" s="25" t="str">
        <f t="shared" si="52"/>
        <v/>
      </c>
      <c r="KI31" s="25" t="str">
        <f t="shared" si="52"/>
        <v/>
      </c>
      <c r="KJ31" s="25" t="str">
        <f t="shared" si="52"/>
        <v/>
      </c>
      <c r="KK31" s="25" t="str">
        <f t="shared" si="52"/>
        <v/>
      </c>
      <c r="KL31" s="25" t="str">
        <f t="shared" si="52"/>
        <v/>
      </c>
      <c r="KM31" s="25" t="str">
        <f t="shared" si="53"/>
        <v/>
      </c>
      <c r="KN31" s="25" t="str">
        <f t="shared" si="53"/>
        <v/>
      </c>
      <c r="KO31" s="25" t="str">
        <f t="shared" si="53"/>
        <v/>
      </c>
      <c r="KP31" s="25" t="str">
        <f t="shared" si="53"/>
        <v/>
      </c>
      <c r="KQ31" s="25" t="str">
        <f t="shared" si="53"/>
        <v/>
      </c>
      <c r="KR31" s="25" t="str">
        <f t="shared" si="53"/>
        <v/>
      </c>
      <c r="KS31" s="25" t="str">
        <f t="shared" si="53"/>
        <v/>
      </c>
      <c r="KT31" s="25" t="str">
        <f t="shared" si="53"/>
        <v/>
      </c>
      <c r="KU31" s="25" t="str">
        <f t="shared" si="53"/>
        <v/>
      </c>
      <c r="KV31" s="25" t="str">
        <f t="shared" si="53"/>
        <v/>
      </c>
      <c r="KW31" s="25" t="str">
        <f t="shared" si="53"/>
        <v/>
      </c>
      <c r="KX31" s="25" t="str">
        <f t="shared" si="53"/>
        <v/>
      </c>
      <c r="KY31" s="25" t="str">
        <f t="shared" si="53"/>
        <v/>
      </c>
      <c r="KZ31" s="25" t="str">
        <f t="shared" si="53"/>
        <v/>
      </c>
      <c r="LA31" s="25" t="str">
        <f t="shared" si="53"/>
        <v/>
      </c>
      <c r="LB31" s="25" t="str">
        <f t="shared" si="53"/>
        <v/>
      </c>
      <c r="LC31" s="25" t="str">
        <f t="shared" si="53"/>
        <v/>
      </c>
      <c r="LD31" s="25"/>
      <c r="LE31" s="25"/>
      <c r="LF31" s="25"/>
      <c r="LG31" s="25"/>
    </row>
    <row r="32" spans="2:319" ht="15.75" x14ac:dyDescent="0.25">
      <c r="B32" s="50" t="s">
        <v>73</v>
      </c>
      <c r="C32" s="57">
        <v>17.28</v>
      </c>
      <c r="AR32" s="55"/>
      <c r="AS32" s="55"/>
      <c r="AW32" s="55"/>
      <c r="AX32" s="55"/>
      <c r="BB32" s="55"/>
      <c r="BC32" s="55"/>
      <c r="BG32" s="55"/>
      <c r="BH32" s="55"/>
      <c r="BL32" s="55"/>
      <c r="BM32" s="55"/>
      <c r="BQ32" s="55"/>
      <c r="BR32" s="55"/>
      <c r="CF32" s="54">
        <v>394</v>
      </c>
      <c r="CG32" s="54">
        <v>361</v>
      </c>
      <c r="CI32" s="54">
        <v>413</v>
      </c>
      <c r="CJ32" s="54">
        <v>412</v>
      </c>
      <c r="CK32" s="54">
        <v>502</v>
      </c>
      <c r="CL32" s="54">
        <v>407</v>
      </c>
      <c r="CM32" s="54">
        <v>297</v>
      </c>
      <c r="CN32" s="54">
        <v>468</v>
      </c>
      <c r="CO32" s="54">
        <v>566</v>
      </c>
      <c r="CP32" s="54">
        <v>589</v>
      </c>
      <c r="CQ32" s="54">
        <v>463</v>
      </c>
      <c r="CR32" s="54">
        <v>426</v>
      </c>
      <c r="CS32" s="54">
        <v>546</v>
      </c>
      <c r="CT32" s="54">
        <v>465</v>
      </c>
      <c r="CU32" s="54">
        <v>585</v>
      </c>
      <c r="CV32" s="54">
        <v>578</v>
      </c>
      <c r="CW32" s="54">
        <v>625</v>
      </c>
      <c r="CX32" s="54">
        <v>470</v>
      </c>
      <c r="CY32" s="54">
        <v>644</v>
      </c>
      <c r="CZ32" s="54">
        <v>567</v>
      </c>
      <c r="DA32" s="54">
        <v>555</v>
      </c>
      <c r="DB32" s="54">
        <v>535</v>
      </c>
      <c r="DC32" s="54">
        <v>621</v>
      </c>
      <c r="DD32" s="54">
        <v>585</v>
      </c>
      <c r="DE32" s="54">
        <v>784</v>
      </c>
      <c r="DF32" s="54">
        <v>574</v>
      </c>
      <c r="DG32" s="54">
        <v>744</v>
      </c>
      <c r="DH32" s="54">
        <v>881</v>
      </c>
      <c r="DI32" s="54">
        <v>605</v>
      </c>
      <c r="DJ32" s="54">
        <v>596</v>
      </c>
      <c r="DK32" s="54">
        <v>570</v>
      </c>
      <c r="DL32" s="54">
        <v>683</v>
      </c>
      <c r="DM32" s="54">
        <v>703</v>
      </c>
      <c r="DN32" s="54">
        <v>731</v>
      </c>
      <c r="DO32" s="54">
        <v>754</v>
      </c>
      <c r="DP32" s="54">
        <v>650</v>
      </c>
      <c r="DQ32" s="54">
        <v>609</v>
      </c>
      <c r="DR32" s="54">
        <v>996</v>
      </c>
      <c r="DT32" s="54">
        <v>1906</v>
      </c>
      <c r="DU32" s="54">
        <v>1760</v>
      </c>
      <c r="DZ32" s="54">
        <v>213</v>
      </c>
      <c r="EA32" s="54">
        <v>316</v>
      </c>
      <c r="EB32" s="54">
        <v>359</v>
      </c>
      <c r="EC32" s="54">
        <v>477</v>
      </c>
      <c r="ED32" s="54">
        <v>504</v>
      </c>
      <c r="EE32" s="54">
        <v>492</v>
      </c>
      <c r="EF32" s="54">
        <v>655</v>
      </c>
      <c r="EG32" s="54">
        <v>497</v>
      </c>
      <c r="EH32" s="54">
        <v>544</v>
      </c>
      <c r="EI32" s="54">
        <v>494</v>
      </c>
      <c r="EJ32" s="54">
        <v>672</v>
      </c>
      <c r="EK32" s="54">
        <v>667</v>
      </c>
      <c r="EL32" s="54">
        <v>740</v>
      </c>
      <c r="EM32" s="54">
        <v>593</v>
      </c>
      <c r="EN32" s="54">
        <v>618</v>
      </c>
      <c r="EO32" s="54">
        <v>689</v>
      </c>
      <c r="EP32" s="54">
        <v>604</v>
      </c>
      <c r="EQ32" s="54">
        <v>636</v>
      </c>
      <c r="ER32" s="54">
        <v>498</v>
      </c>
      <c r="ES32" s="54">
        <v>582</v>
      </c>
      <c r="ET32" s="54">
        <v>596</v>
      </c>
      <c r="EU32" s="54">
        <v>727</v>
      </c>
      <c r="EV32" s="54">
        <v>531</v>
      </c>
      <c r="EW32" s="54">
        <v>602</v>
      </c>
      <c r="EX32" s="54">
        <v>691</v>
      </c>
      <c r="EY32" s="54">
        <v>522</v>
      </c>
      <c r="EZ32" s="54">
        <v>482</v>
      </c>
      <c r="FA32" s="54">
        <v>647</v>
      </c>
      <c r="FB32" s="54">
        <v>711</v>
      </c>
      <c r="FC32" s="54">
        <v>604</v>
      </c>
      <c r="FD32" s="54">
        <v>555</v>
      </c>
      <c r="FE32" s="54">
        <v>568</v>
      </c>
      <c r="FF32" s="54">
        <v>996</v>
      </c>
      <c r="FG32" s="54">
        <v>731</v>
      </c>
      <c r="FH32" s="54">
        <v>613</v>
      </c>
      <c r="FI32" s="54">
        <v>619</v>
      </c>
      <c r="FJ32" s="54">
        <v>680</v>
      </c>
      <c r="FK32" s="54">
        <v>903</v>
      </c>
      <c r="FL32" s="54">
        <v>745</v>
      </c>
      <c r="FM32" s="54">
        <v>672</v>
      </c>
      <c r="FN32" s="54">
        <v>893</v>
      </c>
      <c r="FO32" s="54">
        <v>668</v>
      </c>
      <c r="FP32" s="54">
        <v>618</v>
      </c>
      <c r="FQ32" s="54">
        <v>740</v>
      </c>
      <c r="FT32" s="54">
        <v>251</v>
      </c>
      <c r="FY32" s="54">
        <v>423</v>
      </c>
      <c r="GC32" s="54">
        <v>420</v>
      </c>
      <c r="JC32" s="55"/>
      <c r="JE32" s="56" t="str">
        <f t="shared" si="49"/>
        <v>1-propanol</v>
      </c>
      <c r="JF32" s="122"/>
      <c r="JG32" s="122" t="str">
        <f t="shared" si="50"/>
        <v/>
      </c>
      <c r="JH32" s="122" t="str">
        <f t="shared" si="50"/>
        <v/>
      </c>
      <c r="JI32" s="122" t="str">
        <f t="shared" si="50"/>
        <v/>
      </c>
      <c r="JJ32" s="25" t="str">
        <f t="shared" si="50"/>
        <v/>
      </c>
      <c r="JK32" s="25" t="str">
        <f t="shared" si="50"/>
        <v/>
      </c>
      <c r="JL32" s="25" t="str">
        <f t="shared" si="50"/>
        <v/>
      </c>
      <c r="JM32" s="25" t="str">
        <f t="shared" si="50"/>
        <v/>
      </c>
      <c r="JN32" s="25" t="str">
        <f t="shared" si="50"/>
        <v/>
      </c>
      <c r="JO32" s="25" t="str">
        <f t="shared" si="50"/>
        <v/>
      </c>
      <c r="JP32" s="25" t="str">
        <f t="shared" si="50"/>
        <v/>
      </c>
      <c r="JQ32" s="25" t="str">
        <f t="shared" si="51"/>
        <v/>
      </c>
      <c r="JR32" s="25" t="str">
        <f t="shared" si="51"/>
        <v/>
      </c>
      <c r="JS32" s="25" t="str">
        <f t="shared" si="51"/>
        <v/>
      </c>
      <c r="JT32" s="25" t="str">
        <f t="shared" si="51"/>
        <v/>
      </c>
      <c r="JU32" s="25" t="str">
        <f t="shared" si="51"/>
        <v/>
      </c>
      <c r="JV32" s="25">
        <f t="shared" si="51"/>
        <v>395</v>
      </c>
      <c r="JW32" s="25">
        <f t="shared" si="51"/>
        <v>448</v>
      </c>
      <c r="JX32" s="25">
        <f t="shared" si="51"/>
        <v>475</v>
      </c>
      <c r="JY32" s="25">
        <f t="shared" si="51"/>
        <v>608</v>
      </c>
      <c r="JZ32" s="25">
        <f t="shared" si="51"/>
        <v>676.75</v>
      </c>
      <c r="KA32" s="25">
        <f t="shared" si="52"/>
        <v>671.75</v>
      </c>
      <c r="KB32" s="25">
        <f t="shared" si="52"/>
        <v>752.25</v>
      </c>
      <c r="KC32" s="25">
        <f t="shared" si="52"/>
        <v>1833</v>
      </c>
      <c r="KD32" s="25">
        <f t="shared" si="52"/>
        <v>296</v>
      </c>
      <c r="KE32" s="25">
        <f t="shared" si="52"/>
        <v>538.4</v>
      </c>
      <c r="KF32" s="25">
        <f t="shared" si="52"/>
        <v>633.20000000000005</v>
      </c>
      <c r="KG32" s="25">
        <f t="shared" si="52"/>
        <v>609</v>
      </c>
      <c r="KH32" s="25">
        <f t="shared" si="52"/>
        <v>577.75</v>
      </c>
      <c r="KI32" s="25">
        <f t="shared" si="52"/>
        <v>585.5</v>
      </c>
      <c r="KJ32" s="25">
        <f t="shared" si="52"/>
        <v>690.8</v>
      </c>
      <c r="KK32" s="25">
        <f t="shared" si="52"/>
        <v>712</v>
      </c>
      <c r="KL32" s="25">
        <f t="shared" si="52"/>
        <v>718.2</v>
      </c>
      <c r="KM32" s="25">
        <f t="shared" si="53"/>
        <v>251</v>
      </c>
      <c r="KN32" s="25">
        <f t="shared" si="53"/>
        <v>423</v>
      </c>
      <c r="KO32" s="25">
        <f t="shared" si="53"/>
        <v>420</v>
      </c>
      <c r="KP32" s="25" t="str">
        <f t="shared" si="53"/>
        <v/>
      </c>
      <c r="KQ32" s="25" t="str">
        <f t="shared" si="53"/>
        <v/>
      </c>
      <c r="KR32" s="25" t="str">
        <f t="shared" si="53"/>
        <v/>
      </c>
      <c r="KS32" s="25" t="str">
        <f t="shared" si="53"/>
        <v/>
      </c>
      <c r="KT32" s="25" t="str">
        <f t="shared" si="53"/>
        <v/>
      </c>
      <c r="KU32" s="25" t="str">
        <f t="shared" si="53"/>
        <v/>
      </c>
      <c r="KV32" s="25" t="str">
        <f t="shared" si="53"/>
        <v/>
      </c>
      <c r="KW32" s="25" t="str">
        <f t="shared" si="53"/>
        <v/>
      </c>
      <c r="KX32" s="25" t="str">
        <f t="shared" si="53"/>
        <v/>
      </c>
      <c r="KY32" s="25" t="str">
        <f t="shared" si="53"/>
        <v/>
      </c>
      <c r="KZ32" s="25" t="str">
        <f t="shared" si="53"/>
        <v/>
      </c>
      <c r="LA32" s="25" t="str">
        <f t="shared" si="53"/>
        <v/>
      </c>
      <c r="LB32" s="25" t="str">
        <f t="shared" si="53"/>
        <v/>
      </c>
      <c r="LC32" s="25" t="str">
        <f t="shared" si="53"/>
        <v/>
      </c>
      <c r="LD32" s="25"/>
      <c r="LE32" s="25"/>
      <c r="LF32" s="25"/>
      <c r="LG32" s="25"/>
    </row>
    <row r="33" spans="1:319" ht="15.75" x14ac:dyDescent="0.25">
      <c r="B33" s="50" t="s">
        <v>74</v>
      </c>
      <c r="C33" s="57">
        <v>18.5</v>
      </c>
      <c r="CG33" s="54">
        <v>218</v>
      </c>
      <c r="CI33" s="54">
        <v>163</v>
      </c>
      <c r="CJ33" s="54">
        <v>158</v>
      </c>
      <c r="CK33" s="54">
        <v>108</v>
      </c>
      <c r="CL33" s="54">
        <v>98</v>
      </c>
      <c r="CM33" s="54">
        <v>132</v>
      </c>
      <c r="CP33" s="54">
        <v>320</v>
      </c>
      <c r="CQ33" s="54">
        <v>190</v>
      </c>
      <c r="CR33" s="54">
        <v>127</v>
      </c>
      <c r="CS33" s="54">
        <v>109</v>
      </c>
      <c r="CT33" s="54">
        <v>132</v>
      </c>
      <c r="CU33" s="54">
        <v>174</v>
      </c>
      <c r="CV33" s="54">
        <v>432</v>
      </c>
      <c r="CW33" s="54">
        <v>193</v>
      </c>
      <c r="CX33" s="54">
        <v>137</v>
      </c>
      <c r="CY33" s="54">
        <v>120</v>
      </c>
      <c r="FT33" s="54">
        <v>130</v>
      </c>
      <c r="FY33" s="54">
        <v>307</v>
      </c>
      <c r="GC33" s="54">
        <v>132</v>
      </c>
      <c r="JE33" s="56" t="str">
        <f t="shared" si="49"/>
        <v>methanol</v>
      </c>
      <c r="JF33" s="122"/>
      <c r="JG33" s="122" t="str">
        <f t="shared" si="50"/>
        <v/>
      </c>
      <c r="JH33" s="122" t="str">
        <f t="shared" si="50"/>
        <v/>
      </c>
      <c r="JI33" s="122" t="str">
        <f t="shared" si="50"/>
        <v/>
      </c>
      <c r="JJ33" s="25" t="str">
        <f t="shared" si="50"/>
        <v/>
      </c>
      <c r="JK33" s="25" t="str">
        <f t="shared" si="50"/>
        <v/>
      </c>
      <c r="JL33" s="25" t="str">
        <f t="shared" si="50"/>
        <v/>
      </c>
      <c r="JM33" s="25" t="str">
        <f t="shared" si="50"/>
        <v/>
      </c>
      <c r="JN33" s="25" t="str">
        <f t="shared" si="50"/>
        <v/>
      </c>
      <c r="JO33" s="25" t="str">
        <f t="shared" si="50"/>
        <v/>
      </c>
      <c r="JP33" s="25" t="str">
        <f t="shared" si="50"/>
        <v/>
      </c>
      <c r="JQ33" s="25" t="str">
        <f t="shared" si="51"/>
        <v/>
      </c>
      <c r="JR33" s="25" t="str">
        <f t="shared" si="51"/>
        <v/>
      </c>
      <c r="JS33" s="25" t="str">
        <f t="shared" si="51"/>
        <v/>
      </c>
      <c r="JT33" s="25" t="str">
        <f t="shared" si="51"/>
        <v/>
      </c>
      <c r="JU33" s="25" t="str">
        <f t="shared" si="51"/>
        <v/>
      </c>
      <c r="JV33" s="25">
        <f t="shared" si="51"/>
        <v>179.66666666666666</v>
      </c>
      <c r="JW33" s="25">
        <f t="shared" si="51"/>
        <v>112.66666666666667</v>
      </c>
      <c r="JX33" s="25">
        <f t="shared" si="51"/>
        <v>139.5</v>
      </c>
      <c r="JY33" s="25">
        <f t="shared" si="51"/>
        <v>229.75</v>
      </c>
      <c r="JZ33" s="25" t="str">
        <f t="shared" si="51"/>
        <v/>
      </c>
      <c r="KA33" s="25" t="str">
        <f t="shared" si="52"/>
        <v/>
      </c>
      <c r="KB33" s="25" t="str">
        <f t="shared" si="52"/>
        <v/>
      </c>
      <c r="KC33" s="25" t="str">
        <f t="shared" si="52"/>
        <v/>
      </c>
      <c r="KD33" s="25" t="str">
        <f t="shared" si="52"/>
        <v/>
      </c>
      <c r="KE33" s="25" t="str">
        <f t="shared" si="52"/>
        <v/>
      </c>
      <c r="KF33" s="25" t="str">
        <f t="shared" si="52"/>
        <v/>
      </c>
      <c r="KG33" s="25" t="str">
        <f t="shared" si="52"/>
        <v/>
      </c>
      <c r="KH33" s="25" t="str">
        <f t="shared" si="52"/>
        <v/>
      </c>
      <c r="KI33" s="25" t="str">
        <f t="shared" si="52"/>
        <v/>
      </c>
      <c r="KJ33" s="25" t="str">
        <f t="shared" si="52"/>
        <v/>
      </c>
      <c r="KK33" s="25" t="str">
        <f t="shared" si="52"/>
        <v/>
      </c>
      <c r="KL33" s="25" t="str">
        <f t="shared" si="52"/>
        <v/>
      </c>
      <c r="KM33" s="25">
        <f t="shared" si="53"/>
        <v>130</v>
      </c>
      <c r="KN33" s="25">
        <f t="shared" si="53"/>
        <v>307</v>
      </c>
      <c r="KO33" s="25">
        <f t="shared" si="53"/>
        <v>132</v>
      </c>
      <c r="KP33" s="25" t="str">
        <f t="shared" si="53"/>
        <v/>
      </c>
      <c r="KQ33" s="25" t="str">
        <f t="shared" si="53"/>
        <v/>
      </c>
      <c r="KR33" s="25" t="str">
        <f t="shared" si="53"/>
        <v/>
      </c>
      <c r="KS33" s="25" t="str">
        <f t="shared" si="53"/>
        <v/>
      </c>
      <c r="KT33" s="25" t="str">
        <f t="shared" si="53"/>
        <v/>
      </c>
      <c r="KU33" s="25" t="str">
        <f t="shared" si="53"/>
        <v/>
      </c>
      <c r="KV33" s="25" t="str">
        <f t="shared" si="53"/>
        <v/>
      </c>
      <c r="KW33" s="25" t="str">
        <f t="shared" si="53"/>
        <v/>
      </c>
      <c r="KX33" s="25" t="str">
        <f t="shared" si="53"/>
        <v/>
      </c>
      <c r="KY33" s="25" t="str">
        <f t="shared" si="53"/>
        <v/>
      </c>
      <c r="KZ33" s="25" t="str">
        <f t="shared" si="53"/>
        <v/>
      </c>
      <c r="LA33" s="25" t="str">
        <f t="shared" si="53"/>
        <v/>
      </c>
      <c r="LB33" s="25" t="str">
        <f t="shared" si="53"/>
        <v/>
      </c>
      <c r="LC33" s="25" t="str">
        <f t="shared" si="53"/>
        <v/>
      </c>
      <c r="LD33" s="25"/>
      <c r="LE33" s="25"/>
      <c r="LF33" s="25"/>
      <c r="LG33" s="25"/>
    </row>
    <row r="34" spans="1:319" ht="15.75" x14ac:dyDescent="0.25">
      <c r="B34" s="50" t="s">
        <v>75</v>
      </c>
      <c r="C34" s="57">
        <v>20.350000000000001</v>
      </c>
      <c r="DW34" s="54">
        <v>317</v>
      </c>
      <c r="DX34" s="54">
        <v>298</v>
      </c>
      <c r="JE34" s="56" t="str">
        <f t="shared" si="49"/>
        <v>ethanol</v>
      </c>
      <c r="JF34" s="122"/>
      <c r="JG34" s="122" t="str">
        <f t="shared" si="50"/>
        <v/>
      </c>
      <c r="JH34" s="122" t="str">
        <f t="shared" si="50"/>
        <v/>
      </c>
      <c r="JI34" s="122" t="str">
        <f t="shared" si="50"/>
        <v/>
      </c>
      <c r="JJ34" s="25" t="str">
        <f t="shared" si="50"/>
        <v/>
      </c>
      <c r="JK34" s="25" t="str">
        <f t="shared" si="50"/>
        <v/>
      </c>
      <c r="JL34" s="25" t="str">
        <f t="shared" si="50"/>
        <v/>
      </c>
      <c r="JM34" s="25" t="str">
        <f t="shared" si="50"/>
        <v/>
      </c>
      <c r="JN34" s="25" t="str">
        <f t="shared" si="50"/>
        <v/>
      </c>
      <c r="JO34" s="25" t="str">
        <f t="shared" si="50"/>
        <v/>
      </c>
      <c r="JP34" s="25" t="str">
        <f t="shared" si="50"/>
        <v/>
      </c>
      <c r="JQ34" s="25" t="str">
        <f t="shared" si="51"/>
        <v/>
      </c>
      <c r="JR34" s="25" t="str">
        <f t="shared" si="51"/>
        <v/>
      </c>
      <c r="JS34" s="25" t="str">
        <f t="shared" si="51"/>
        <v/>
      </c>
      <c r="JT34" s="25" t="str">
        <f t="shared" si="51"/>
        <v/>
      </c>
      <c r="JU34" s="25" t="str">
        <f t="shared" si="51"/>
        <v/>
      </c>
      <c r="JV34" s="25" t="str">
        <f t="shared" si="51"/>
        <v/>
      </c>
      <c r="JW34" s="25" t="str">
        <f t="shared" si="51"/>
        <v/>
      </c>
      <c r="JX34" s="25" t="str">
        <f t="shared" si="51"/>
        <v/>
      </c>
      <c r="JY34" s="25" t="str">
        <f t="shared" si="51"/>
        <v/>
      </c>
      <c r="JZ34" s="25" t="str">
        <f t="shared" si="51"/>
        <v/>
      </c>
      <c r="KA34" s="25" t="str">
        <f t="shared" si="52"/>
        <v/>
      </c>
      <c r="KB34" s="25" t="str">
        <f t="shared" si="52"/>
        <v/>
      </c>
      <c r="KC34" s="25">
        <f t="shared" si="52"/>
        <v>307.5</v>
      </c>
      <c r="KD34" s="25" t="str">
        <f t="shared" si="52"/>
        <v/>
      </c>
      <c r="KE34" s="25" t="str">
        <f t="shared" si="52"/>
        <v/>
      </c>
      <c r="KF34" s="25" t="str">
        <f t="shared" si="52"/>
        <v/>
      </c>
      <c r="KG34" s="25" t="str">
        <f t="shared" si="52"/>
        <v/>
      </c>
      <c r="KH34" s="25" t="str">
        <f t="shared" si="52"/>
        <v/>
      </c>
      <c r="KI34" s="25" t="str">
        <f t="shared" si="52"/>
        <v/>
      </c>
      <c r="KJ34" s="25" t="str">
        <f t="shared" si="52"/>
        <v/>
      </c>
      <c r="KK34" s="25" t="str">
        <f t="shared" si="52"/>
        <v/>
      </c>
      <c r="KL34" s="25" t="str">
        <f t="shared" si="52"/>
        <v/>
      </c>
      <c r="KM34" s="25" t="str">
        <f t="shared" si="53"/>
        <v/>
      </c>
      <c r="KN34" s="25" t="str">
        <f t="shared" si="53"/>
        <v/>
      </c>
      <c r="KO34" s="25" t="str">
        <f t="shared" si="53"/>
        <v/>
      </c>
      <c r="KP34" s="25" t="str">
        <f t="shared" si="53"/>
        <v/>
      </c>
      <c r="KQ34" s="25" t="str">
        <f t="shared" si="53"/>
        <v/>
      </c>
      <c r="KR34" s="25" t="str">
        <f t="shared" si="53"/>
        <v/>
      </c>
      <c r="KS34" s="25" t="str">
        <f t="shared" si="53"/>
        <v/>
      </c>
      <c r="KT34" s="25" t="str">
        <f t="shared" si="53"/>
        <v/>
      </c>
      <c r="KU34" s="25" t="str">
        <f t="shared" si="53"/>
        <v/>
      </c>
      <c r="KV34" s="25" t="str">
        <f t="shared" si="53"/>
        <v/>
      </c>
      <c r="KW34" s="25" t="str">
        <f t="shared" si="53"/>
        <v/>
      </c>
      <c r="KX34" s="25" t="str">
        <f t="shared" si="53"/>
        <v/>
      </c>
      <c r="KY34" s="25" t="str">
        <f t="shared" si="53"/>
        <v/>
      </c>
      <c r="KZ34" s="25" t="str">
        <f t="shared" si="53"/>
        <v/>
      </c>
      <c r="LA34" s="25" t="str">
        <f t="shared" si="53"/>
        <v/>
      </c>
      <c r="LB34" s="25" t="str">
        <f t="shared" si="53"/>
        <v/>
      </c>
      <c r="LC34" s="25" t="str">
        <f t="shared" si="53"/>
        <v/>
      </c>
      <c r="LD34" s="25"/>
      <c r="LE34" s="25"/>
      <c r="LF34" s="25"/>
      <c r="LG34" s="25"/>
    </row>
    <row r="35" spans="1:319" ht="15.75" x14ac:dyDescent="0.25">
      <c r="B35" s="50" t="s">
        <v>76</v>
      </c>
      <c r="C35" s="123">
        <v>20.55</v>
      </c>
      <c r="I35" s="54">
        <v>315</v>
      </c>
      <c r="J35" s="54">
        <v>174</v>
      </c>
      <c r="K35" s="54">
        <v>135</v>
      </c>
      <c r="L35" s="54">
        <v>328</v>
      </c>
      <c r="M35" s="54">
        <v>291</v>
      </c>
      <c r="N35" s="54">
        <v>845</v>
      </c>
      <c r="O35" s="54">
        <v>893</v>
      </c>
      <c r="P35" s="54">
        <v>815</v>
      </c>
      <c r="Q35" s="54">
        <v>844</v>
      </c>
      <c r="R35" s="54">
        <v>775</v>
      </c>
      <c r="S35" s="54">
        <v>1436</v>
      </c>
      <c r="T35" s="54">
        <v>1515</v>
      </c>
      <c r="U35" s="54">
        <v>1400</v>
      </c>
      <c r="V35" s="54">
        <v>1582</v>
      </c>
      <c r="W35" s="54">
        <v>1384</v>
      </c>
      <c r="X35" s="54">
        <v>2953</v>
      </c>
      <c r="Y35" s="54">
        <v>3048</v>
      </c>
      <c r="Z35" s="54">
        <v>2962</v>
      </c>
      <c r="AA35" s="54">
        <v>2852</v>
      </c>
      <c r="AB35" s="54">
        <v>3238</v>
      </c>
      <c r="AC35" s="54">
        <v>4914</v>
      </c>
      <c r="AD35" s="54">
        <v>4871</v>
      </c>
      <c r="AE35" s="54">
        <v>4860</v>
      </c>
      <c r="AF35" s="54">
        <v>4654</v>
      </c>
      <c r="AG35" s="54">
        <v>4732</v>
      </c>
      <c r="AH35" s="54">
        <v>5677</v>
      </c>
      <c r="AI35" s="54">
        <v>5580</v>
      </c>
      <c r="AJ35" s="54">
        <v>5758</v>
      </c>
      <c r="AK35" s="54">
        <v>5576</v>
      </c>
      <c r="AL35" s="54">
        <v>5707</v>
      </c>
      <c r="AM35" s="54">
        <v>7284</v>
      </c>
      <c r="AN35" s="54">
        <v>7154</v>
      </c>
      <c r="AO35" s="54">
        <v>7294</v>
      </c>
      <c r="AP35" s="54">
        <v>7200</v>
      </c>
      <c r="AQ35" s="54">
        <v>7294</v>
      </c>
      <c r="BG35" s="54">
        <v>133</v>
      </c>
      <c r="BH35" s="54">
        <v>203</v>
      </c>
      <c r="BI35" s="54">
        <v>280</v>
      </c>
      <c r="BK35" s="54">
        <v>218</v>
      </c>
      <c r="BL35" s="54">
        <v>326</v>
      </c>
      <c r="BM35" s="54">
        <v>151</v>
      </c>
      <c r="BN35" s="54">
        <v>207</v>
      </c>
      <c r="BO35" s="54">
        <v>166</v>
      </c>
      <c r="BP35" s="54">
        <v>127</v>
      </c>
      <c r="BQ35" s="54">
        <v>512</v>
      </c>
      <c r="BR35" s="54">
        <v>539</v>
      </c>
      <c r="BS35" s="54">
        <v>619</v>
      </c>
      <c r="BT35" s="54">
        <v>629</v>
      </c>
      <c r="BU35" s="54">
        <v>595</v>
      </c>
      <c r="BV35" s="54">
        <v>656</v>
      </c>
      <c r="BW35" s="54">
        <v>698</v>
      </c>
      <c r="BX35" s="54">
        <v>723</v>
      </c>
      <c r="BY35" s="54">
        <v>670</v>
      </c>
      <c r="BZ35" s="54">
        <v>746</v>
      </c>
      <c r="CA35" s="54">
        <v>637</v>
      </c>
      <c r="CB35" s="54">
        <v>698</v>
      </c>
      <c r="CC35" s="54">
        <v>839</v>
      </c>
      <c r="CD35" s="54">
        <v>602</v>
      </c>
      <c r="CE35" s="54">
        <v>801</v>
      </c>
      <c r="CQ35" s="54">
        <v>175</v>
      </c>
      <c r="CR35" s="54">
        <v>216</v>
      </c>
      <c r="CS35" s="54">
        <v>176</v>
      </c>
      <c r="CX35" s="54">
        <v>183</v>
      </c>
      <c r="CY35" s="54">
        <v>139</v>
      </c>
      <c r="CZ35" s="54">
        <v>368</v>
      </c>
      <c r="DA35" s="54">
        <v>455</v>
      </c>
      <c r="DB35" s="54">
        <v>394</v>
      </c>
      <c r="DC35" s="54">
        <v>503</v>
      </c>
      <c r="DD35" s="54">
        <v>469</v>
      </c>
      <c r="DE35" s="54">
        <v>572</v>
      </c>
      <c r="DF35" s="54">
        <v>605</v>
      </c>
      <c r="DG35" s="54">
        <v>563</v>
      </c>
      <c r="DH35" s="54">
        <v>751</v>
      </c>
      <c r="DI35" s="54">
        <v>573</v>
      </c>
      <c r="DJ35" s="54">
        <v>586</v>
      </c>
      <c r="DK35" s="54">
        <v>724</v>
      </c>
      <c r="DL35" s="54">
        <v>676</v>
      </c>
      <c r="DM35" s="54">
        <v>745</v>
      </c>
      <c r="DN35" s="54">
        <v>675</v>
      </c>
      <c r="DO35" s="54">
        <v>698</v>
      </c>
      <c r="DP35" s="54">
        <v>712</v>
      </c>
      <c r="DQ35" s="54">
        <v>805</v>
      </c>
      <c r="DR35" s="54">
        <v>872</v>
      </c>
      <c r="DS35" s="54">
        <v>890</v>
      </c>
      <c r="DT35" s="54">
        <v>493</v>
      </c>
      <c r="DU35" s="54">
        <v>877</v>
      </c>
      <c r="DV35" s="54">
        <v>816</v>
      </c>
      <c r="DW35" s="54">
        <v>937</v>
      </c>
      <c r="DX35" s="54">
        <v>787</v>
      </c>
      <c r="EC35" s="54">
        <v>250</v>
      </c>
      <c r="ED35" s="54">
        <v>126</v>
      </c>
      <c r="EE35" s="54">
        <v>127</v>
      </c>
      <c r="EF35" s="54">
        <v>35</v>
      </c>
      <c r="EG35" s="54">
        <v>194</v>
      </c>
      <c r="EH35" s="54">
        <v>84</v>
      </c>
      <c r="EI35" s="54">
        <v>110</v>
      </c>
      <c r="EJ35" s="54">
        <v>568</v>
      </c>
      <c r="EK35" s="54">
        <v>191</v>
      </c>
      <c r="EL35" s="54">
        <v>211</v>
      </c>
      <c r="EM35" s="54">
        <v>238</v>
      </c>
      <c r="EN35" s="54">
        <v>262</v>
      </c>
      <c r="EO35" s="54">
        <v>387</v>
      </c>
      <c r="EP35" s="54">
        <v>149</v>
      </c>
      <c r="EQ35" s="54">
        <v>272</v>
      </c>
      <c r="ER35" s="54">
        <v>47</v>
      </c>
      <c r="ES35" s="54">
        <v>564</v>
      </c>
      <c r="ET35" s="54">
        <v>337</v>
      </c>
      <c r="EU35" s="54">
        <v>634</v>
      </c>
      <c r="EV35" s="54">
        <v>534</v>
      </c>
      <c r="EW35" s="54">
        <v>318</v>
      </c>
      <c r="EX35" s="54">
        <v>560</v>
      </c>
      <c r="EY35" s="54">
        <v>582</v>
      </c>
      <c r="EZ35" s="54">
        <v>740</v>
      </c>
      <c r="FA35" s="54">
        <v>543</v>
      </c>
      <c r="FB35" s="54">
        <v>408</v>
      </c>
      <c r="FC35" s="54">
        <v>637</v>
      </c>
      <c r="FD35" s="54">
        <v>483</v>
      </c>
      <c r="FE35" s="54">
        <v>825</v>
      </c>
      <c r="FF35" s="54">
        <v>711</v>
      </c>
      <c r="FG35" s="54">
        <v>604</v>
      </c>
      <c r="FH35" s="54">
        <v>704</v>
      </c>
      <c r="FI35" s="54">
        <v>725</v>
      </c>
      <c r="FJ35" s="54">
        <v>631</v>
      </c>
      <c r="FK35" s="54">
        <v>654</v>
      </c>
      <c r="FL35" s="54">
        <v>691</v>
      </c>
      <c r="FM35" s="54">
        <v>715</v>
      </c>
      <c r="FN35" s="54">
        <v>750</v>
      </c>
      <c r="FO35" s="54">
        <v>697</v>
      </c>
      <c r="FP35" s="54">
        <v>784</v>
      </c>
      <c r="FQ35" s="54">
        <v>619</v>
      </c>
      <c r="JE35" s="56" t="str">
        <f t="shared" si="49"/>
        <v>acetone</v>
      </c>
      <c r="JF35" s="122"/>
      <c r="JG35" s="122">
        <f t="shared" si="50"/>
        <v>277</v>
      </c>
      <c r="JH35" s="122">
        <f t="shared" si="50"/>
        <v>849.25</v>
      </c>
      <c r="JI35" s="122">
        <f t="shared" si="50"/>
        <v>1463.4</v>
      </c>
      <c r="JJ35" s="25">
        <f t="shared" si="50"/>
        <v>3010.6</v>
      </c>
      <c r="JK35" s="25">
        <f t="shared" si="50"/>
        <v>4806.2</v>
      </c>
      <c r="JL35" s="25">
        <f t="shared" si="50"/>
        <v>5655.25</v>
      </c>
      <c r="JM35" s="25">
        <f t="shared" si="50"/>
        <v>7245.2</v>
      </c>
      <c r="JN35" s="25" t="str">
        <f t="shared" si="50"/>
        <v/>
      </c>
      <c r="JO35" s="25" t="str">
        <f t="shared" si="50"/>
        <v/>
      </c>
      <c r="JP35" s="25" t="str">
        <f t="shared" si="50"/>
        <v/>
      </c>
      <c r="JQ35" s="25">
        <f t="shared" si="51"/>
        <v>210.33333333333334</v>
      </c>
      <c r="JR35" s="25">
        <f t="shared" si="51"/>
        <v>212.5</v>
      </c>
      <c r="JS35" s="25">
        <f t="shared" si="51"/>
        <v>578.79999999999995</v>
      </c>
      <c r="JT35" s="25">
        <f t="shared" si="51"/>
        <v>698.6</v>
      </c>
      <c r="JU35" s="25">
        <f t="shared" si="51"/>
        <v>715.4</v>
      </c>
      <c r="JV35" s="25" t="str">
        <f t="shared" si="51"/>
        <v/>
      </c>
      <c r="JW35" s="25" t="str">
        <f t="shared" si="51"/>
        <v/>
      </c>
      <c r="JX35" s="25">
        <f t="shared" si="51"/>
        <v>189</v>
      </c>
      <c r="JY35" s="25">
        <f t="shared" si="51"/>
        <v>139</v>
      </c>
      <c r="JZ35" s="25">
        <f t="shared" si="51"/>
        <v>578.25</v>
      </c>
      <c r="KA35" s="25">
        <f t="shared" si="52"/>
        <v>705</v>
      </c>
      <c r="KB35" s="25">
        <f t="shared" si="52"/>
        <v>771.75</v>
      </c>
      <c r="KC35" s="25">
        <f t="shared" si="52"/>
        <v>782</v>
      </c>
      <c r="KD35" s="25" t="str">
        <f t="shared" si="52"/>
        <v/>
      </c>
      <c r="KE35" s="25">
        <f t="shared" si="52"/>
        <v>113.2</v>
      </c>
      <c r="KF35" s="25">
        <f t="shared" si="52"/>
        <v>263.60000000000002</v>
      </c>
      <c r="KG35" s="25">
        <f t="shared" si="52"/>
        <v>223.4</v>
      </c>
      <c r="KH35" s="25">
        <f t="shared" si="52"/>
        <v>438.25</v>
      </c>
      <c r="KI35" s="25">
        <f t="shared" si="52"/>
        <v>606.25</v>
      </c>
      <c r="KJ35" s="25">
        <f t="shared" si="52"/>
        <v>652</v>
      </c>
      <c r="KK35" s="25">
        <f t="shared" si="52"/>
        <v>681</v>
      </c>
      <c r="KL35" s="25">
        <f t="shared" si="52"/>
        <v>713</v>
      </c>
      <c r="KM35" s="25" t="str">
        <f t="shared" si="53"/>
        <v/>
      </c>
      <c r="KN35" s="25" t="str">
        <f t="shared" si="53"/>
        <v/>
      </c>
      <c r="KO35" s="25" t="str">
        <f t="shared" si="53"/>
        <v/>
      </c>
      <c r="KP35" s="25" t="str">
        <f t="shared" si="53"/>
        <v/>
      </c>
      <c r="KQ35" s="25" t="str">
        <f t="shared" si="53"/>
        <v/>
      </c>
      <c r="KR35" s="25" t="str">
        <f t="shared" si="53"/>
        <v/>
      </c>
      <c r="KS35" s="25" t="str">
        <f t="shared" si="53"/>
        <v/>
      </c>
      <c r="KT35" s="25" t="str">
        <f t="shared" si="53"/>
        <v/>
      </c>
      <c r="KU35" s="25" t="str">
        <f t="shared" si="53"/>
        <v/>
      </c>
      <c r="KV35" s="25" t="str">
        <f t="shared" si="53"/>
        <v/>
      </c>
      <c r="KW35" s="25" t="str">
        <f t="shared" si="53"/>
        <v/>
      </c>
      <c r="KX35" s="25" t="str">
        <f t="shared" si="53"/>
        <v/>
      </c>
      <c r="KY35" s="25" t="str">
        <f t="shared" si="53"/>
        <v/>
      </c>
      <c r="KZ35" s="25" t="str">
        <f t="shared" si="53"/>
        <v/>
      </c>
      <c r="LA35" s="25" t="str">
        <f t="shared" si="53"/>
        <v/>
      </c>
      <c r="LB35" s="25" t="str">
        <f t="shared" si="53"/>
        <v/>
      </c>
      <c r="LC35" s="25" t="str">
        <f t="shared" si="53"/>
        <v/>
      </c>
      <c r="LD35" s="25"/>
      <c r="LE35" s="25"/>
      <c r="LF35" s="25"/>
      <c r="LG35" s="25"/>
    </row>
    <row r="36" spans="1:319" ht="15.75" x14ac:dyDescent="0.25">
      <c r="B36" s="50" t="s">
        <v>77</v>
      </c>
      <c r="C36" s="59">
        <v>22.3</v>
      </c>
      <c r="I36" s="54">
        <v>455</v>
      </c>
      <c r="J36" s="54">
        <v>118</v>
      </c>
      <c r="K36" s="54">
        <v>15</v>
      </c>
      <c r="L36" s="54">
        <v>300</v>
      </c>
      <c r="M36" s="54">
        <v>322</v>
      </c>
      <c r="N36" s="54">
        <v>461</v>
      </c>
      <c r="O36" s="54">
        <v>497</v>
      </c>
      <c r="P36" s="54">
        <v>545</v>
      </c>
      <c r="Q36" s="54">
        <v>582</v>
      </c>
      <c r="R36" s="54">
        <v>467</v>
      </c>
      <c r="S36" s="54">
        <v>755</v>
      </c>
      <c r="T36" s="54">
        <v>884</v>
      </c>
      <c r="U36" s="54">
        <v>884</v>
      </c>
      <c r="V36" s="54">
        <v>772</v>
      </c>
      <c r="W36" s="54">
        <v>799</v>
      </c>
      <c r="X36" s="54">
        <v>1779</v>
      </c>
      <c r="Y36" s="54">
        <v>2206</v>
      </c>
      <c r="Z36" s="54">
        <v>2058</v>
      </c>
      <c r="AA36" s="54">
        <v>1995</v>
      </c>
      <c r="AB36" s="54">
        <v>1812</v>
      </c>
      <c r="AC36" s="54">
        <v>2737</v>
      </c>
      <c r="AD36" s="54">
        <v>2881</v>
      </c>
      <c r="AE36" s="54">
        <v>2932</v>
      </c>
      <c r="AF36" s="54">
        <v>2894</v>
      </c>
      <c r="AG36" s="54">
        <v>2852</v>
      </c>
      <c r="AH36" s="54">
        <v>2978</v>
      </c>
      <c r="AI36" s="54">
        <v>3048</v>
      </c>
      <c r="AJ36" s="54">
        <v>3025</v>
      </c>
      <c r="AK36" s="54">
        <v>3036</v>
      </c>
      <c r="AL36" s="54">
        <v>3041</v>
      </c>
      <c r="AM36" s="54">
        <v>4202</v>
      </c>
      <c r="AN36" s="54">
        <v>3867</v>
      </c>
      <c r="AO36" s="54">
        <v>3944</v>
      </c>
      <c r="AP36" s="54">
        <v>3811</v>
      </c>
      <c r="AQ36" s="54">
        <v>3966</v>
      </c>
      <c r="AR36" s="54">
        <v>836</v>
      </c>
      <c r="AS36" s="54">
        <v>856</v>
      </c>
      <c r="AT36" s="54">
        <v>816</v>
      </c>
      <c r="AU36" s="54">
        <v>876</v>
      </c>
      <c r="AV36" s="54">
        <v>765</v>
      </c>
      <c r="AW36" s="54">
        <v>710</v>
      </c>
      <c r="AX36" s="54">
        <v>712</v>
      </c>
      <c r="AY36" s="54">
        <v>744</v>
      </c>
      <c r="AZ36" s="54">
        <v>817</v>
      </c>
      <c r="BA36" s="54">
        <v>690</v>
      </c>
      <c r="BB36" s="54">
        <v>586</v>
      </c>
      <c r="BC36" s="54">
        <v>722</v>
      </c>
      <c r="BD36" s="54">
        <v>586</v>
      </c>
      <c r="BE36" s="54">
        <v>532</v>
      </c>
      <c r="BF36" s="54">
        <v>628</v>
      </c>
      <c r="BG36" s="54">
        <v>448</v>
      </c>
      <c r="BH36" s="54">
        <v>305</v>
      </c>
      <c r="BI36" s="54">
        <v>439</v>
      </c>
      <c r="BJ36" s="54">
        <v>309</v>
      </c>
      <c r="BK36" s="54">
        <v>556</v>
      </c>
      <c r="BL36" s="54">
        <v>438</v>
      </c>
      <c r="BM36" s="54">
        <v>349</v>
      </c>
      <c r="BN36" s="54">
        <v>419</v>
      </c>
      <c r="BO36" s="54">
        <v>387</v>
      </c>
      <c r="BP36" s="54">
        <v>181</v>
      </c>
      <c r="BQ36" s="54">
        <v>684</v>
      </c>
      <c r="BR36" s="54">
        <v>690</v>
      </c>
      <c r="BS36" s="54">
        <v>628</v>
      </c>
      <c r="BT36" s="54">
        <v>672</v>
      </c>
      <c r="BU36" s="54">
        <v>559</v>
      </c>
      <c r="BV36" s="54">
        <v>442</v>
      </c>
      <c r="BW36" s="54">
        <v>537</v>
      </c>
      <c r="BX36" s="54">
        <v>419</v>
      </c>
      <c r="BY36" s="54">
        <v>520</v>
      </c>
      <c r="BZ36" s="54">
        <v>633</v>
      </c>
      <c r="CA36" s="54">
        <v>300</v>
      </c>
      <c r="CB36" s="54">
        <v>324</v>
      </c>
      <c r="CC36" s="54">
        <v>436</v>
      </c>
      <c r="CD36" s="54">
        <v>296</v>
      </c>
      <c r="CE36" s="54">
        <v>656</v>
      </c>
      <c r="CF36" s="54">
        <v>862</v>
      </c>
      <c r="CG36" s="54">
        <v>1019</v>
      </c>
      <c r="CH36" s="54">
        <v>909</v>
      </c>
      <c r="CI36" s="54">
        <v>755</v>
      </c>
      <c r="CJ36" s="54">
        <v>793</v>
      </c>
      <c r="CK36" s="54">
        <v>274</v>
      </c>
      <c r="CL36" s="54">
        <v>287</v>
      </c>
      <c r="CN36" s="54">
        <v>347</v>
      </c>
      <c r="CP36" s="54">
        <v>385</v>
      </c>
      <c r="CQ36" s="54">
        <v>249</v>
      </c>
      <c r="CS36" s="54">
        <v>375</v>
      </c>
      <c r="CT36" s="54">
        <v>235</v>
      </c>
      <c r="CU36" s="54">
        <v>275</v>
      </c>
      <c r="CV36" s="54">
        <v>291</v>
      </c>
      <c r="CW36" s="54">
        <v>197</v>
      </c>
      <c r="CX36" s="54">
        <v>366</v>
      </c>
      <c r="CY36" s="54">
        <v>169</v>
      </c>
      <c r="CZ36" s="54">
        <v>385</v>
      </c>
      <c r="DA36" s="54">
        <v>380</v>
      </c>
      <c r="DB36" s="54">
        <v>263</v>
      </c>
      <c r="DC36" s="54">
        <v>338</v>
      </c>
      <c r="DD36" s="54">
        <v>286</v>
      </c>
      <c r="DE36" s="54">
        <v>445</v>
      </c>
      <c r="DF36" s="54">
        <v>451</v>
      </c>
      <c r="DG36" s="54">
        <v>413</v>
      </c>
      <c r="DH36" s="54">
        <v>489</v>
      </c>
      <c r="DI36" s="54">
        <v>394</v>
      </c>
      <c r="DJ36" s="54">
        <v>425</v>
      </c>
      <c r="DK36" s="54">
        <v>518</v>
      </c>
      <c r="DL36" s="54">
        <v>531</v>
      </c>
      <c r="DM36" s="54">
        <v>432</v>
      </c>
      <c r="DN36" s="54">
        <v>525</v>
      </c>
      <c r="DO36" s="54">
        <v>479</v>
      </c>
      <c r="DP36" s="54">
        <v>461</v>
      </c>
      <c r="DQ36" s="54">
        <v>425</v>
      </c>
      <c r="DR36" s="54">
        <v>406</v>
      </c>
      <c r="DS36" s="54">
        <v>533</v>
      </c>
      <c r="DT36" s="54">
        <v>632</v>
      </c>
      <c r="DU36" s="54">
        <v>297</v>
      </c>
      <c r="DV36" s="54">
        <v>319</v>
      </c>
      <c r="DW36" s="54">
        <v>394</v>
      </c>
      <c r="DX36" s="54">
        <v>489</v>
      </c>
      <c r="DY36" s="54">
        <v>387</v>
      </c>
      <c r="DZ36" s="54">
        <v>245</v>
      </c>
      <c r="EA36" s="54">
        <v>285</v>
      </c>
      <c r="ED36" s="54">
        <v>191</v>
      </c>
      <c r="EE36" s="54">
        <v>327</v>
      </c>
      <c r="EF36" s="54">
        <v>234</v>
      </c>
      <c r="EG36" s="54">
        <v>417</v>
      </c>
      <c r="EH36" s="54">
        <v>108</v>
      </c>
      <c r="EI36" s="54">
        <v>506</v>
      </c>
      <c r="EJ36" s="54">
        <v>211</v>
      </c>
      <c r="EK36" s="54">
        <v>337</v>
      </c>
      <c r="EL36" s="54">
        <v>194</v>
      </c>
      <c r="EM36" s="54">
        <v>173</v>
      </c>
      <c r="EN36" s="54">
        <v>230</v>
      </c>
      <c r="EO36" s="54">
        <v>257</v>
      </c>
      <c r="EP36" s="54">
        <v>384</v>
      </c>
      <c r="EQ36" s="54">
        <v>294</v>
      </c>
      <c r="ER36" s="54">
        <v>355</v>
      </c>
      <c r="ES36" s="54">
        <v>280</v>
      </c>
      <c r="ET36" s="54">
        <v>304</v>
      </c>
      <c r="EU36" s="54">
        <v>435</v>
      </c>
      <c r="EV36" s="54">
        <v>374</v>
      </c>
      <c r="EW36" s="54">
        <v>557</v>
      </c>
      <c r="EX36" s="54">
        <v>385</v>
      </c>
      <c r="EY36" s="54">
        <v>320</v>
      </c>
      <c r="EZ36" s="54">
        <v>295</v>
      </c>
      <c r="FA36" s="54">
        <v>293</v>
      </c>
      <c r="FB36" s="54">
        <v>225</v>
      </c>
      <c r="FC36" s="54">
        <v>576</v>
      </c>
      <c r="FD36" s="54">
        <v>287</v>
      </c>
      <c r="FE36" s="54">
        <v>295</v>
      </c>
      <c r="FF36" s="54">
        <v>337</v>
      </c>
      <c r="FG36" s="54">
        <v>439</v>
      </c>
      <c r="FH36" s="54">
        <v>378</v>
      </c>
      <c r="FI36" s="54">
        <v>377</v>
      </c>
      <c r="FJ36" s="54">
        <v>393</v>
      </c>
      <c r="FK36" s="54">
        <v>270</v>
      </c>
      <c r="FL36" s="54">
        <v>377</v>
      </c>
      <c r="FM36" s="54">
        <v>266</v>
      </c>
      <c r="FN36" s="54">
        <v>308</v>
      </c>
      <c r="FO36" s="54">
        <v>414</v>
      </c>
      <c r="FP36" s="54">
        <v>368</v>
      </c>
      <c r="FQ36" s="54">
        <v>411</v>
      </c>
      <c r="JE36" s="56" t="str">
        <f t="shared" si="49"/>
        <v>2-propanol</v>
      </c>
      <c r="JF36" s="122"/>
      <c r="JG36" s="122">
        <f t="shared" si="50"/>
        <v>298.75</v>
      </c>
      <c r="JH36" s="122">
        <f t="shared" si="50"/>
        <v>521.25</v>
      </c>
      <c r="JI36" s="122">
        <f t="shared" si="50"/>
        <v>818.8</v>
      </c>
      <c r="JJ36" s="25">
        <f t="shared" si="50"/>
        <v>1970</v>
      </c>
      <c r="JK36" s="25">
        <f t="shared" si="50"/>
        <v>2859.2</v>
      </c>
      <c r="JL36" s="25">
        <f t="shared" si="50"/>
        <v>3037.5</v>
      </c>
      <c r="JM36" s="25">
        <f t="shared" si="50"/>
        <v>3958</v>
      </c>
      <c r="JN36" s="25">
        <f t="shared" si="50"/>
        <v>829.8</v>
      </c>
      <c r="JO36" s="25">
        <f t="shared" si="50"/>
        <v>734.6</v>
      </c>
      <c r="JP36" s="25">
        <f t="shared" si="50"/>
        <v>610.79999999999995</v>
      </c>
      <c r="JQ36" s="25">
        <f t="shared" si="51"/>
        <v>438</v>
      </c>
      <c r="JR36" s="25">
        <f t="shared" si="51"/>
        <v>398.25</v>
      </c>
      <c r="JS36" s="25">
        <f t="shared" si="51"/>
        <v>646.6</v>
      </c>
      <c r="JT36" s="25">
        <f t="shared" si="51"/>
        <v>510.2</v>
      </c>
      <c r="JU36" s="25">
        <f t="shared" si="51"/>
        <v>402.4</v>
      </c>
      <c r="JV36" s="25">
        <f t="shared" si="51"/>
        <v>867.6</v>
      </c>
      <c r="JW36" s="25">
        <f t="shared" si="51"/>
        <v>302.66666666666669</v>
      </c>
      <c r="JX36" s="25">
        <f t="shared" si="51"/>
        <v>286.33333333333331</v>
      </c>
      <c r="JY36" s="25">
        <f t="shared" si="51"/>
        <v>233</v>
      </c>
      <c r="JZ36" s="25">
        <f t="shared" si="51"/>
        <v>425.75</v>
      </c>
      <c r="KA36" s="25">
        <f t="shared" si="52"/>
        <v>501.5</v>
      </c>
      <c r="KB36" s="25">
        <f t="shared" si="52"/>
        <v>442.75</v>
      </c>
      <c r="KC36" s="25">
        <f t="shared" si="52"/>
        <v>426.2</v>
      </c>
      <c r="KD36" s="25">
        <f t="shared" si="52"/>
        <v>305.66666666666669</v>
      </c>
      <c r="KE36" s="25">
        <f t="shared" si="52"/>
        <v>255.4</v>
      </c>
      <c r="KF36" s="25">
        <f t="shared" si="52"/>
        <v>284.2</v>
      </c>
      <c r="KG36" s="25">
        <f t="shared" si="52"/>
        <v>304</v>
      </c>
      <c r="KH36" s="25">
        <f t="shared" si="52"/>
        <v>378.75</v>
      </c>
      <c r="KI36" s="25">
        <f t="shared" si="52"/>
        <v>323.25</v>
      </c>
      <c r="KJ36" s="25">
        <f t="shared" si="52"/>
        <v>386.8</v>
      </c>
      <c r="KK36" s="25">
        <f t="shared" si="52"/>
        <v>359</v>
      </c>
      <c r="KL36" s="25">
        <f t="shared" si="52"/>
        <v>353.4</v>
      </c>
      <c r="KM36" s="25" t="str">
        <f t="shared" si="53"/>
        <v/>
      </c>
      <c r="KN36" s="25" t="str">
        <f t="shared" si="53"/>
        <v/>
      </c>
      <c r="KO36" s="25" t="str">
        <f t="shared" si="53"/>
        <v/>
      </c>
      <c r="KP36" s="25" t="str">
        <f t="shared" si="53"/>
        <v/>
      </c>
      <c r="KQ36" s="25" t="str">
        <f t="shared" si="53"/>
        <v/>
      </c>
      <c r="KR36" s="25" t="str">
        <f t="shared" si="53"/>
        <v/>
      </c>
      <c r="KS36" s="25" t="str">
        <f t="shared" si="53"/>
        <v/>
      </c>
      <c r="KT36" s="25" t="str">
        <f t="shared" si="53"/>
        <v/>
      </c>
      <c r="KU36" s="25" t="str">
        <f t="shared" si="53"/>
        <v/>
      </c>
      <c r="KV36" s="25" t="str">
        <f t="shared" si="53"/>
        <v/>
      </c>
      <c r="KW36" s="25" t="str">
        <f t="shared" si="53"/>
        <v/>
      </c>
      <c r="KX36" s="25" t="str">
        <f t="shared" si="53"/>
        <v/>
      </c>
      <c r="KY36" s="25" t="str">
        <f t="shared" si="53"/>
        <v/>
      </c>
      <c r="KZ36" s="25" t="str">
        <f t="shared" si="53"/>
        <v/>
      </c>
      <c r="LA36" s="25" t="str">
        <f t="shared" si="53"/>
        <v/>
      </c>
      <c r="LB36" s="25" t="str">
        <f t="shared" si="53"/>
        <v/>
      </c>
      <c r="LC36" s="25" t="str">
        <f t="shared" si="53"/>
        <v/>
      </c>
      <c r="LD36" s="25"/>
      <c r="LE36" s="25"/>
      <c r="LF36" s="25"/>
      <c r="LG36" s="25"/>
    </row>
    <row r="37" spans="1:319" ht="15.75" x14ac:dyDescent="0.25">
      <c r="B37" s="49" t="s">
        <v>79</v>
      </c>
      <c r="C37" s="53">
        <v>26.254000000000001</v>
      </c>
      <c r="I37" s="54">
        <v>1077</v>
      </c>
      <c r="J37" s="54">
        <v>1120</v>
      </c>
      <c r="K37" s="54">
        <v>792</v>
      </c>
      <c r="L37" s="54">
        <v>1171</v>
      </c>
      <c r="M37" s="54">
        <v>1000</v>
      </c>
      <c r="N37" s="54">
        <v>2687</v>
      </c>
      <c r="O37" s="86">
        <v>27789</v>
      </c>
      <c r="P37" s="54">
        <v>2716</v>
      </c>
      <c r="Q37" s="54">
        <v>3025</v>
      </c>
      <c r="R37" s="54">
        <v>2824</v>
      </c>
      <c r="S37" s="54">
        <v>5274</v>
      </c>
      <c r="T37" s="54">
        <v>5196</v>
      </c>
      <c r="U37" s="54">
        <v>5415</v>
      </c>
      <c r="V37" s="54">
        <v>5454</v>
      </c>
      <c r="W37" s="54">
        <v>5532</v>
      </c>
      <c r="X37" s="54">
        <v>11127</v>
      </c>
      <c r="Y37" s="54">
        <v>11198</v>
      </c>
      <c r="Z37" s="54">
        <v>11521</v>
      </c>
      <c r="AA37" s="54">
        <v>11224</v>
      </c>
      <c r="AB37" s="54">
        <v>11310</v>
      </c>
      <c r="AC37" s="54">
        <v>16054</v>
      </c>
      <c r="AD37" s="54">
        <v>15766</v>
      </c>
      <c r="AE37" s="54">
        <v>15981</v>
      </c>
      <c r="AF37" s="54">
        <v>15981</v>
      </c>
      <c r="AG37" s="54">
        <v>16122</v>
      </c>
      <c r="AH37" s="54">
        <v>16314</v>
      </c>
      <c r="AI37" s="54">
        <v>16108</v>
      </c>
      <c r="AJ37" s="54">
        <v>15994</v>
      </c>
      <c r="AK37" s="54">
        <v>16445</v>
      </c>
      <c r="AL37" s="54">
        <v>16322</v>
      </c>
      <c r="AM37" s="54">
        <v>18445</v>
      </c>
      <c r="AN37" s="54">
        <v>18462</v>
      </c>
      <c r="AO37" s="54">
        <v>18074</v>
      </c>
      <c r="AP37" s="54">
        <v>18163</v>
      </c>
      <c r="AQ37" s="54">
        <v>18736</v>
      </c>
      <c r="AR37" s="54">
        <v>252</v>
      </c>
      <c r="AS37" s="54">
        <v>84</v>
      </c>
      <c r="AT37" s="54">
        <v>127</v>
      </c>
      <c r="AU37" s="54">
        <v>216</v>
      </c>
      <c r="AV37" s="54">
        <v>95</v>
      </c>
      <c r="AW37" s="54">
        <v>324</v>
      </c>
      <c r="AX37" s="54">
        <v>282</v>
      </c>
      <c r="AY37" s="54">
        <v>620</v>
      </c>
      <c r="AZ37" s="54">
        <v>507</v>
      </c>
      <c r="BA37" s="54">
        <v>521</v>
      </c>
      <c r="BB37" s="54">
        <v>690</v>
      </c>
      <c r="BC37" s="54">
        <v>394</v>
      </c>
      <c r="BD37" s="54">
        <v>520</v>
      </c>
      <c r="BE37" s="54">
        <v>661</v>
      </c>
      <c r="BF37" s="54">
        <v>525</v>
      </c>
      <c r="BG37" s="54">
        <v>539</v>
      </c>
      <c r="BH37" s="54">
        <v>344</v>
      </c>
      <c r="BI37" s="54">
        <v>469</v>
      </c>
      <c r="BJ37" s="54">
        <v>378</v>
      </c>
      <c r="BK37" s="54">
        <v>385</v>
      </c>
      <c r="BL37" s="54">
        <v>844</v>
      </c>
      <c r="BM37" s="54">
        <v>792</v>
      </c>
      <c r="BN37" s="54">
        <v>735</v>
      </c>
      <c r="BO37" s="54">
        <v>787</v>
      </c>
      <c r="BP37" s="54">
        <v>911</v>
      </c>
      <c r="BQ37" s="54">
        <v>1054</v>
      </c>
      <c r="BR37" s="54">
        <v>998</v>
      </c>
      <c r="BS37" s="54">
        <v>1112</v>
      </c>
      <c r="BT37" s="54">
        <v>1106</v>
      </c>
      <c r="BU37" s="54">
        <v>1371</v>
      </c>
      <c r="BV37" s="54">
        <v>1022</v>
      </c>
      <c r="BW37" s="54">
        <v>845</v>
      </c>
      <c r="BX37" s="54">
        <v>1067</v>
      </c>
      <c r="BY37" s="54">
        <v>1279</v>
      </c>
      <c r="BZ37" s="54">
        <v>990</v>
      </c>
      <c r="CA37" s="54">
        <v>742</v>
      </c>
      <c r="CB37" s="54">
        <v>626</v>
      </c>
      <c r="CC37" s="54">
        <v>521</v>
      </c>
      <c r="CD37" s="54">
        <v>726</v>
      </c>
      <c r="CE37" s="54">
        <v>756</v>
      </c>
      <c r="CF37" s="54">
        <v>118</v>
      </c>
      <c r="CG37" s="86">
        <v>264</v>
      </c>
      <c r="CI37" s="54">
        <v>130</v>
      </c>
      <c r="CK37" s="54">
        <v>460</v>
      </c>
      <c r="CL37" s="54">
        <v>371</v>
      </c>
      <c r="CM37" s="54">
        <v>366</v>
      </c>
      <c r="CN37" s="54">
        <v>340</v>
      </c>
      <c r="CO37" s="54">
        <v>399</v>
      </c>
      <c r="CP37" s="54">
        <v>711</v>
      </c>
      <c r="CQ37" s="54">
        <v>675</v>
      </c>
      <c r="CR37" s="54">
        <v>605</v>
      </c>
      <c r="CS37" s="54">
        <v>564</v>
      </c>
      <c r="CT37" s="54">
        <v>520</v>
      </c>
      <c r="CU37" s="54">
        <v>755</v>
      </c>
      <c r="CV37" s="54">
        <v>765</v>
      </c>
      <c r="CW37" s="54">
        <v>792</v>
      </c>
      <c r="CX37" s="54">
        <v>722</v>
      </c>
      <c r="CY37" s="54">
        <v>601</v>
      </c>
      <c r="CZ37" s="54">
        <v>1199</v>
      </c>
      <c r="DA37" s="54">
        <v>1293</v>
      </c>
      <c r="DB37" s="54">
        <v>1298</v>
      </c>
      <c r="DC37" s="54">
        <v>1299</v>
      </c>
      <c r="DD37" s="54">
        <v>1202</v>
      </c>
      <c r="DE37" s="54">
        <v>1729</v>
      </c>
      <c r="DF37" s="54">
        <v>1338</v>
      </c>
      <c r="DG37" s="54">
        <v>1460</v>
      </c>
      <c r="DH37" s="54">
        <v>1508</v>
      </c>
      <c r="DI37" s="54">
        <v>1484</v>
      </c>
      <c r="DJ37" s="54">
        <v>1701</v>
      </c>
      <c r="DK37" s="54">
        <v>1794</v>
      </c>
      <c r="DL37" s="54">
        <v>1707</v>
      </c>
      <c r="DM37" s="54">
        <v>1703</v>
      </c>
      <c r="DN37" s="54">
        <v>1737</v>
      </c>
      <c r="DO37" s="54">
        <v>1616</v>
      </c>
      <c r="DP37" s="54">
        <v>1588</v>
      </c>
      <c r="DQ37" s="54">
        <v>1673</v>
      </c>
      <c r="DR37" s="54">
        <v>1630</v>
      </c>
      <c r="DS37" s="54">
        <v>1461</v>
      </c>
      <c r="DT37" s="54">
        <v>1074</v>
      </c>
      <c r="DU37" s="54">
        <v>976</v>
      </c>
      <c r="DV37" s="54">
        <v>1179</v>
      </c>
      <c r="DW37" s="54">
        <v>1157</v>
      </c>
      <c r="DX37" s="54">
        <v>1132</v>
      </c>
      <c r="DY37" s="54">
        <v>239</v>
      </c>
      <c r="DZ37" s="86">
        <v>240</v>
      </c>
      <c r="EA37" s="54">
        <v>197</v>
      </c>
      <c r="EB37" s="54">
        <v>182</v>
      </c>
      <c r="ED37" s="54">
        <v>417</v>
      </c>
      <c r="EE37" s="54">
        <v>283</v>
      </c>
      <c r="EF37" s="54">
        <v>233</v>
      </c>
      <c r="EG37" s="54">
        <v>365</v>
      </c>
      <c r="EH37" s="54">
        <v>293</v>
      </c>
      <c r="EI37" s="54">
        <v>754</v>
      </c>
      <c r="EJ37" s="54">
        <v>528</v>
      </c>
      <c r="EK37" s="54">
        <v>744</v>
      </c>
      <c r="EL37" s="54">
        <v>442</v>
      </c>
      <c r="EM37" s="54">
        <v>493</v>
      </c>
      <c r="EN37" s="54">
        <v>638</v>
      </c>
      <c r="EO37" s="54">
        <v>766</v>
      </c>
      <c r="EP37" s="54">
        <v>549</v>
      </c>
      <c r="EQ37" s="54">
        <v>645</v>
      </c>
      <c r="ER37" s="54">
        <v>468</v>
      </c>
      <c r="ES37" s="54">
        <v>914</v>
      </c>
      <c r="ET37" s="54">
        <v>662</v>
      </c>
      <c r="EU37" s="54">
        <v>1030</v>
      </c>
      <c r="EV37" s="54">
        <v>709</v>
      </c>
      <c r="EW37" s="54">
        <v>656</v>
      </c>
      <c r="EX37" s="54">
        <v>573</v>
      </c>
      <c r="EY37" s="54">
        <v>798</v>
      </c>
      <c r="EZ37" s="54">
        <v>501</v>
      </c>
      <c r="FA37" s="54">
        <v>659</v>
      </c>
      <c r="FB37" s="54">
        <v>525</v>
      </c>
      <c r="FC37" s="54">
        <v>644</v>
      </c>
      <c r="FD37" s="54">
        <v>594</v>
      </c>
      <c r="FE37" s="54">
        <v>669</v>
      </c>
      <c r="FF37" s="54">
        <v>852</v>
      </c>
      <c r="FG37" s="54">
        <v>664</v>
      </c>
      <c r="FH37" s="54">
        <v>836</v>
      </c>
      <c r="FI37" s="54">
        <v>782</v>
      </c>
      <c r="FJ37" s="54">
        <v>830</v>
      </c>
      <c r="FK37" s="54">
        <v>1036</v>
      </c>
      <c r="FL37" s="54">
        <v>887</v>
      </c>
      <c r="FM37" s="54">
        <v>529</v>
      </c>
      <c r="FN37" s="54">
        <v>657</v>
      </c>
      <c r="FO37" s="54">
        <v>633</v>
      </c>
      <c r="FP37" s="54">
        <v>477</v>
      </c>
      <c r="FQ37" s="54">
        <v>424</v>
      </c>
      <c r="FS37" s="86"/>
      <c r="HB37" s="86"/>
      <c r="JE37" s="56" t="str">
        <f t="shared" si="49"/>
        <v>??c</v>
      </c>
      <c r="JF37" s="122"/>
      <c r="JG37" s="122">
        <f t="shared" si="50"/>
        <v>1092</v>
      </c>
      <c r="JH37" s="122">
        <f t="shared" si="50"/>
        <v>9054.25</v>
      </c>
      <c r="JI37" s="122">
        <f t="shared" si="50"/>
        <v>5374.2</v>
      </c>
      <c r="JJ37" s="25">
        <f t="shared" si="50"/>
        <v>11276</v>
      </c>
      <c r="JK37" s="25">
        <f t="shared" si="50"/>
        <v>15980.8</v>
      </c>
      <c r="JL37" s="25">
        <f t="shared" si="50"/>
        <v>16217.25</v>
      </c>
      <c r="JM37" s="25">
        <f t="shared" si="50"/>
        <v>18376</v>
      </c>
      <c r="JN37" s="25">
        <f t="shared" si="50"/>
        <v>154.80000000000001</v>
      </c>
      <c r="JO37" s="25">
        <f t="shared" si="50"/>
        <v>450.8</v>
      </c>
      <c r="JP37" s="25">
        <f t="shared" si="50"/>
        <v>558</v>
      </c>
      <c r="JQ37" s="25">
        <f t="shared" si="51"/>
        <v>442.75</v>
      </c>
      <c r="JR37" s="25">
        <f t="shared" si="51"/>
        <v>789.5</v>
      </c>
      <c r="JS37" s="25">
        <f t="shared" si="51"/>
        <v>1128.2</v>
      </c>
      <c r="JT37" s="25">
        <f t="shared" si="51"/>
        <v>1040.5999999999999</v>
      </c>
      <c r="JU37" s="25">
        <f t="shared" si="51"/>
        <v>674.2</v>
      </c>
      <c r="JV37" s="25">
        <f t="shared" si="51"/>
        <v>170.66666666666666</v>
      </c>
      <c r="JW37" s="25">
        <f t="shared" si="51"/>
        <v>387.2</v>
      </c>
      <c r="JX37" s="25">
        <f t="shared" si="51"/>
        <v>591</v>
      </c>
      <c r="JY37" s="25">
        <f t="shared" si="51"/>
        <v>728.25</v>
      </c>
      <c r="JZ37" s="25">
        <f t="shared" si="51"/>
        <v>1502.75</v>
      </c>
      <c r="KA37" s="25">
        <f t="shared" si="52"/>
        <v>1735.25</v>
      </c>
      <c r="KB37" s="25">
        <f t="shared" si="52"/>
        <v>1626.75</v>
      </c>
      <c r="KC37" s="25">
        <f t="shared" si="52"/>
        <v>1103.5999999999999</v>
      </c>
      <c r="KD37" s="25">
        <f t="shared" si="52"/>
        <v>214.5</v>
      </c>
      <c r="KE37" s="25">
        <f t="shared" si="52"/>
        <v>318.2</v>
      </c>
      <c r="KF37" s="25">
        <f t="shared" si="52"/>
        <v>592.20000000000005</v>
      </c>
      <c r="KG37" s="25">
        <f t="shared" si="52"/>
        <v>613.20000000000005</v>
      </c>
      <c r="KH37" s="25">
        <f t="shared" si="52"/>
        <v>735.25</v>
      </c>
      <c r="KI37" s="25">
        <f t="shared" si="52"/>
        <v>632.75</v>
      </c>
      <c r="KJ37" s="25">
        <f t="shared" si="52"/>
        <v>684.6</v>
      </c>
      <c r="KK37" s="25">
        <f t="shared" si="52"/>
        <v>874.2</v>
      </c>
      <c r="KL37" s="25">
        <f t="shared" si="52"/>
        <v>544</v>
      </c>
      <c r="KM37" s="25" t="str">
        <f t="shared" si="53"/>
        <v/>
      </c>
      <c r="KN37" s="25" t="str">
        <f t="shared" si="53"/>
        <v/>
      </c>
      <c r="KO37" s="25" t="str">
        <f t="shared" si="53"/>
        <v/>
      </c>
      <c r="KP37" s="25" t="str">
        <f t="shared" si="53"/>
        <v/>
      </c>
      <c r="KQ37" s="25" t="str">
        <f t="shared" si="53"/>
        <v/>
      </c>
      <c r="KR37" s="25" t="str">
        <f t="shared" si="53"/>
        <v/>
      </c>
      <c r="KS37" s="25" t="str">
        <f t="shared" si="53"/>
        <v/>
      </c>
      <c r="KT37" s="25" t="str">
        <f t="shared" si="53"/>
        <v/>
      </c>
      <c r="KU37" s="25" t="str">
        <f t="shared" si="53"/>
        <v/>
      </c>
      <c r="KV37" s="25" t="str">
        <f t="shared" si="53"/>
        <v/>
      </c>
      <c r="KW37" s="25" t="str">
        <f t="shared" si="53"/>
        <v/>
      </c>
      <c r="KX37" s="25" t="str">
        <f t="shared" si="53"/>
        <v/>
      </c>
      <c r="KY37" s="25" t="str">
        <f t="shared" si="53"/>
        <v/>
      </c>
      <c r="KZ37" s="25" t="str">
        <f t="shared" si="53"/>
        <v/>
      </c>
      <c r="LA37" s="25" t="str">
        <f t="shared" si="53"/>
        <v/>
      </c>
      <c r="LB37" s="25" t="str">
        <f t="shared" si="53"/>
        <v/>
      </c>
      <c r="LC37" s="25" t="str">
        <f t="shared" si="53"/>
        <v/>
      </c>
      <c r="LD37" s="25"/>
      <c r="LE37" s="25"/>
      <c r="LF37" s="25"/>
      <c r="LG37" s="25"/>
    </row>
    <row r="38" spans="1:319" x14ac:dyDescent="0.2">
      <c r="JE38" s="56"/>
      <c r="JF38" s="58"/>
      <c r="JG38" s="58"/>
      <c r="JH38" s="58"/>
      <c r="JI38" s="58"/>
      <c r="JJ38" s="58"/>
      <c r="JK38" s="58"/>
      <c r="JL38" s="58"/>
      <c r="JM38" s="58"/>
      <c r="JN38" s="58"/>
      <c r="JO38" s="58"/>
      <c r="JP38" s="58"/>
      <c r="JQ38" s="58"/>
      <c r="JR38" s="58"/>
      <c r="JS38" s="58"/>
      <c r="JT38" s="58"/>
      <c r="JU38" s="58"/>
      <c r="JV38" s="58"/>
      <c r="JW38" s="58"/>
      <c r="JX38" s="58"/>
      <c r="JY38" s="58"/>
      <c r="JZ38" s="58"/>
      <c r="KA38" s="58"/>
      <c r="KB38" s="58"/>
      <c r="KC38" s="58"/>
      <c r="KD38" s="58"/>
      <c r="KE38" s="58"/>
      <c r="KF38" s="58"/>
      <c r="KG38" s="58"/>
      <c r="KH38" s="58"/>
      <c r="KI38" s="58"/>
      <c r="KJ38" s="58"/>
      <c r="KK38" s="58"/>
      <c r="KL38" s="58"/>
      <c r="KM38" s="58"/>
      <c r="KN38" s="58"/>
      <c r="KO38" s="58"/>
      <c r="KP38" s="58"/>
      <c r="KQ38" s="58"/>
      <c r="KR38" s="58"/>
      <c r="KS38" s="58"/>
      <c r="KT38" s="58"/>
      <c r="KU38" s="58"/>
      <c r="KV38" s="58"/>
      <c r="KW38" s="58"/>
      <c r="KX38" s="58"/>
      <c r="KY38" s="58"/>
      <c r="KZ38" s="58"/>
      <c r="LA38" s="58"/>
      <c r="LB38" s="58"/>
      <c r="LC38" s="58"/>
      <c r="LD38" s="58"/>
      <c r="LE38" s="58"/>
      <c r="LF38" s="58"/>
      <c r="LG38" s="58"/>
    </row>
    <row r="39" spans="1:319" x14ac:dyDescent="0.2">
      <c r="JE39" s="56"/>
      <c r="JF39" s="58"/>
      <c r="JG39" s="58"/>
      <c r="JH39" s="58"/>
      <c r="JI39" s="58"/>
      <c r="JJ39" s="58"/>
      <c r="JK39" s="58"/>
      <c r="JL39" s="58"/>
      <c r="JM39" s="58"/>
      <c r="JN39" s="58"/>
      <c r="JO39" s="58"/>
      <c r="JP39" s="58"/>
      <c r="JQ39" s="58"/>
      <c r="JR39" s="58"/>
      <c r="JS39" s="58"/>
      <c r="JT39" s="58"/>
      <c r="JU39" s="58"/>
      <c r="JV39" s="58"/>
      <c r="JW39" s="58"/>
      <c r="JX39" s="58"/>
      <c r="JY39" s="58"/>
      <c r="JZ39" s="58"/>
      <c r="KA39" s="58"/>
      <c r="KB39" s="58"/>
      <c r="KC39" s="58"/>
      <c r="KD39" s="58"/>
      <c r="KE39" s="58"/>
      <c r="KF39" s="58"/>
      <c r="KG39" s="58"/>
      <c r="KH39" s="58"/>
      <c r="KI39" s="58"/>
      <c r="KJ39" s="58"/>
      <c r="KK39" s="58"/>
      <c r="KL39" s="58"/>
      <c r="KM39" s="58"/>
      <c r="KN39" s="58"/>
      <c r="KO39" s="58"/>
      <c r="KP39" s="58"/>
      <c r="KQ39" s="58"/>
      <c r="KR39" s="58"/>
      <c r="KS39" s="58"/>
      <c r="KT39" s="58"/>
      <c r="KU39" s="58"/>
      <c r="KV39" s="58"/>
      <c r="KW39" s="58"/>
      <c r="KX39" s="58"/>
      <c r="KY39" s="58"/>
      <c r="KZ39" s="58"/>
      <c r="LA39" s="58"/>
      <c r="LB39" s="58"/>
      <c r="LC39" s="58"/>
      <c r="LD39" s="58"/>
      <c r="LE39" s="58"/>
      <c r="LF39" s="58"/>
      <c r="LG39" s="58"/>
    </row>
    <row r="40" spans="1:319" s="58" customFormat="1" ht="15" x14ac:dyDescent="0.2">
      <c r="A40" s="64"/>
      <c r="B40" s="65" t="s">
        <v>62</v>
      </c>
      <c r="C40" s="57" t="s">
        <v>4</v>
      </c>
      <c r="JE40" s="56" t="str">
        <f>B40</f>
        <v>mols/L</v>
      </c>
      <c r="JF40" s="57"/>
    </row>
    <row r="41" spans="1:319" s="58" customFormat="1" ht="15" x14ac:dyDescent="0.2">
      <c r="A41" s="85" t="s">
        <v>96</v>
      </c>
      <c r="B41" s="84" t="s">
        <v>80</v>
      </c>
      <c r="C41" s="78">
        <v>3</v>
      </c>
      <c r="D41" s="69">
        <f>IF(D20,EXP(LN(D20)*VLOOKUP(D$3,Conditions!$B:$AI,MATCH($B41&amp;"_slope",Conditions!$R$1:$AI$1,0)+16,FALSE)+VLOOKUP(D$3,Conditions!$B:$AI,MATCH($B41&amp;"_intercept",Conditions!$R$1:$AI$1,0)+16,FALSE)),"")</f>
        <v>0.29845199547034634</v>
      </c>
      <c r="E41" s="69">
        <f>IF(E20,EXP(LN(E20)*VLOOKUP(E$3,Conditions!$B:$AI,MATCH($B41&amp;"_slope",Conditions!$R$1:$AI$1,0)+16,FALSE)+VLOOKUP(E$3,Conditions!$B:$AI,MATCH($B41&amp;"_intercept",Conditions!$R$1:$AI$1,0)+16,FALSE)),"")</f>
        <v>0.29845199547034634</v>
      </c>
      <c r="F41" s="69">
        <f>IF(F20,EXP(LN(F20)*VLOOKUP(F$3,Conditions!$B:$AI,MATCH($B41&amp;"_slope",Conditions!$R$1:$AI$1,0)+16,FALSE)+VLOOKUP(F$3,Conditions!$B:$AI,MATCH($B41&amp;"_intercept",Conditions!$R$1:$AI$1,0)+16,FALSE)),"")</f>
        <v>0.29845199547034634</v>
      </c>
      <c r="G41" s="69">
        <f>IF(G20,EXP(LN(G20)*VLOOKUP(G$3,Conditions!$B:$AI,MATCH($B41&amp;"_slope",Conditions!$R$1:$AI$1,0)+16,FALSE)+VLOOKUP(G$3,Conditions!$B:$AI,MATCH($B41&amp;"_intercept",Conditions!$R$1:$AI$1,0)+16,FALSE)),"")</f>
        <v>0.29845199547034634</v>
      </c>
      <c r="H41" s="69">
        <f>IF(H20,EXP(LN(H20)*VLOOKUP(H$3,Conditions!$B:$AI,MATCH($B41&amp;"_slope",Conditions!$R$1:$AI$1,0)+16,FALSE)+VLOOKUP(H$3,Conditions!$B:$AI,MATCH($B41&amp;"_intercept",Conditions!$R$1:$AI$1,0)+16,FALSE)),"")</f>
        <v>0.29845199547034634</v>
      </c>
      <c r="I41" s="69">
        <f>IF(I20,EXP(LN(I20)*VLOOKUP(I$3,Conditions!$B:$AI,MATCH($B41&amp;"_slope",Conditions!$R$1:$AI$1,0)+16,FALSE)+VLOOKUP(I$3,Conditions!$B:$AI,MATCH($B41&amp;"_intercept",Conditions!$R$1:$AI$1,0)+16,FALSE)),"")</f>
        <v>0.29845199547033363</v>
      </c>
      <c r="J41" s="69">
        <f>IF(J20,EXP(LN(J20)*VLOOKUP(J$3,Conditions!$B:$AI,MATCH($B41&amp;"_slope",Conditions!$R$1:$AI$1,0)+16,FALSE)+VLOOKUP(J$3,Conditions!$B:$AI,MATCH($B41&amp;"_intercept",Conditions!$R$1:$AI$1,0)+16,FALSE)),"")</f>
        <v>0.29845199547033363</v>
      </c>
      <c r="K41" s="69">
        <f>IF(K20,EXP(LN(K20)*VLOOKUP(K$3,Conditions!$B:$AI,MATCH($B41&amp;"_slope",Conditions!$R$1:$AI$1,0)+16,FALSE)+VLOOKUP(K$3,Conditions!$B:$AI,MATCH($B41&amp;"_intercept",Conditions!$R$1:$AI$1,0)+16,FALSE)),"")</f>
        <v>0.29845199547033363</v>
      </c>
      <c r="L41" s="69">
        <f>IF(L20,EXP(LN(L20)*VLOOKUP(L$3,Conditions!$B:$AI,MATCH($B41&amp;"_slope",Conditions!$R$1:$AI$1,0)+16,FALSE)+VLOOKUP(L$3,Conditions!$B:$AI,MATCH($B41&amp;"_intercept",Conditions!$R$1:$AI$1,0)+16,FALSE)),"")</f>
        <v>0.29845199547033363</v>
      </c>
      <c r="M41" s="69">
        <f>IF(M20,EXP(LN(M20)*VLOOKUP(M$3,Conditions!$B:$AI,MATCH($B41&amp;"_slope",Conditions!$R$1:$AI$1,0)+16,FALSE)+VLOOKUP(M$3,Conditions!$B:$AI,MATCH($B41&amp;"_intercept",Conditions!$R$1:$AI$1,0)+16,FALSE)),"")</f>
        <v>0.29845199547033363</v>
      </c>
      <c r="N41" s="69">
        <f>IF(N20,EXP(LN(N20)*VLOOKUP(N$3,Conditions!$B:$AI,MATCH($B41&amp;"_slope",Conditions!$R$1:$AI$1,0)+16,FALSE)+VLOOKUP(N$3,Conditions!$B:$AI,MATCH($B41&amp;"_intercept",Conditions!$R$1:$AI$1,0)+16,FALSE)),"")</f>
        <v>0.29845199547033363</v>
      </c>
      <c r="O41" s="69">
        <f>IF(O20,EXP(LN(O20)*VLOOKUP(O$3,Conditions!$B:$AI,MATCH($B41&amp;"_slope",Conditions!$R$1:$AI$1,0)+16,FALSE)+VLOOKUP(O$3,Conditions!$B:$AI,MATCH($B41&amp;"_intercept",Conditions!$R$1:$AI$1,0)+16,FALSE)),"")</f>
        <v>0.29845199547033363</v>
      </c>
      <c r="P41" s="69">
        <f>IF(P20,EXP(LN(P20)*VLOOKUP(P$3,Conditions!$B:$AI,MATCH($B41&amp;"_slope",Conditions!$R$1:$AI$1,0)+16,FALSE)+VLOOKUP(P$3,Conditions!$B:$AI,MATCH($B41&amp;"_intercept",Conditions!$R$1:$AI$1,0)+16,FALSE)),"")</f>
        <v>0.29845199547033363</v>
      </c>
      <c r="Q41" s="69">
        <f>IF(Q20,EXP(LN(Q20)*VLOOKUP(Q$3,Conditions!$B:$AI,MATCH($B41&amp;"_slope",Conditions!$R$1:$AI$1,0)+16,FALSE)+VLOOKUP(Q$3,Conditions!$B:$AI,MATCH($B41&amp;"_intercept",Conditions!$R$1:$AI$1,0)+16,FALSE)),"")</f>
        <v>0.29845199547033363</v>
      </c>
      <c r="R41" s="69">
        <f>IF(R20,EXP(LN(R20)*VLOOKUP(R$3,Conditions!$B:$AI,MATCH($B41&amp;"_slope",Conditions!$R$1:$AI$1,0)+16,FALSE)+VLOOKUP(R$3,Conditions!$B:$AI,MATCH($B41&amp;"_intercept",Conditions!$R$1:$AI$1,0)+16,FALSE)),"")</f>
        <v>0.29845199547033363</v>
      </c>
      <c r="S41" s="69">
        <f>IF(S20,EXP(LN(S20)*VLOOKUP(S$3,Conditions!$B:$AI,MATCH($B41&amp;"_slope",Conditions!$R$1:$AI$1,0)+16,FALSE)+VLOOKUP(S$3,Conditions!$B:$AI,MATCH($B41&amp;"_intercept",Conditions!$R$1:$AI$1,0)+16,FALSE)),"")</f>
        <v>0.29845199547033363</v>
      </c>
      <c r="T41" s="69">
        <f>IF(T20,EXP(LN(T20)*VLOOKUP(T$3,Conditions!$B:$AI,MATCH($B41&amp;"_slope",Conditions!$R$1:$AI$1,0)+16,FALSE)+VLOOKUP(T$3,Conditions!$B:$AI,MATCH($B41&amp;"_intercept",Conditions!$R$1:$AI$1,0)+16,FALSE)),"")</f>
        <v>0.29845199547033363</v>
      </c>
      <c r="U41" s="69">
        <f>IF(U20,EXP(LN(U20)*VLOOKUP(U$3,Conditions!$B:$AI,MATCH($B41&amp;"_slope",Conditions!$R$1:$AI$1,0)+16,FALSE)+VLOOKUP(U$3,Conditions!$B:$AI,MATCH($B41&amp;"_intercept",Conditions!$R$1:$AI$1,0)+16,FALSE)),"")</f>
        <v>0.29845199547033363</v>
      </c>
      <c r="V41" s="69">
        <f>IF(V20,EXP(LN(V20)*VLOOKUP(V$3,Conditions!$B:$AI,MATCH($B41&amp;"_slope",Conditions!$R$1:$AI$1,0)+16,FALSE)+VLOOKUP(V$3,Conditions!$B:$AI,MATCH($B41&amp;"_intercept",Conditions!$R$1:$AI$1,0)+16,FALSE)),"")</f>
        <v>0.29845199547033363</v>
      </c>
      <c r="W41" s="69">
        <f>IF(W20,EXP(LN(W20)*VLOOKUP(W$3,Conditions!$B:$AI,MATCH($B41&amp;"_slope",Conditions!$R$1:$AI$1,0)+16,FALSE)+VLOOKUP(W$3,Conditions!$B:$AI,MATCH($B41&amp;"_intercept",Conditions!$R$1:$AI$1,0)+16,FALSE)),"")</f>
        <v>0.29845199547033363</v>
      </c>
      <c r="X41" s="69">
        <f>IF(X20,EXP(LN(X20)*VLOOKUP(X$3,Conditions!$B:$AI,MATCH($B41&amp;"_slope",Conditions!$R$1:$AI$1,0)+16,FALSE)+VLOOKUP(X$3,Conditions!$B:$AI,MATCH($B41&amp;"_intercept",Conditions!$R$1:$AI$1,0)+16,FALSE)),"")</f>
        <v>0.29845199547033363</v>
      </c>
      <c r="Y41" s="69">
        <f>IF(Y20,EXP(LN(Y20)*VLOOKUP(Y$3,Conditions!$B:$AI,MATCH($B41&amp;"_slope",Conditions!$R$1:$AI$1,0)+16,FALSE)+VLOOKUP(Y$3,Conditions!$B:$AI,MATCH($B41&amp;"_intercept",Conditions!$R$1:$AI$1,0)+16,FALSE)),"")</f>
        <v>0.29845199547033363</v>
      </c>
      <c r="Z41" s="69">
        <f>IF(Z20,EXP(LN(Z20)*VLOOKUP(Z$3,Conditions!$B:$AI,MATCH($B41&amp;"_slope",Conditions!$R$1:$AI$1,0)+16,FALSE)+VLOOKUP(Z$3,Conditions!$B:$AI,MATCH($B41&amp;"_intercept",Conditions!$R$1:$AI$1,0)+16,FALSE)),"")</f>
        <v>0.29845199547033363</v>
      </c>
      <c r="AA41" s="69">
        <f>IF(AA20,EXP(LN(AA20)*VLOOKUP(AA$3,Conditions!$B:$AI,MATCH($B41&amp;"_slope",Conditions!$R$1:$AI$1,0)+16,FALSE)+VLOOKUP(AA$3,Conditions!$B:$AI,MATCH($B41&amp;"_intercept",Conditions!$R$1:$AI$1,0)+16,FALSE)),"")</f>
        <v>0.29845199547033363</v>
      </c>
      <c r="AB41" s="69">
        <f>IF(AB20,EXP(LN(AB20)*VLOOKUP(AB$3,Conditions!$B:$AI,MATCH($B41&amp;"_slope",Conditions!$R$1:$AI$1,0)+16,FALSE)+VLOOKUP(AB$3,Conditions!$B:$AI,MATCH($B41&amp;"_intercept",Conditions!$R$1:$AI$1,0)+16,FALSE)),"")</f>
        <v>0.29845199547033363</v>
      </c>
      <c r="AC41" s="69">
        <f>IF(AC20,EXP(LN(AC20)*VLOOKUP(AC$3,Conditions!$B:$AI,MATCH($B41&amp;"_slope",Conditions!$R$1:$AI$1,0)+16,FALSE)+VLOOKUP(AC$3,Conditions!$B:$AI,MATCH($B41&amp;"_intercept",Conditions!$R$1:$AI$1,0)+16,FALSE)),"")</f>
        <v>0.29845199547033363</v>
      </c>
      <c r="AD41" s="69">
        <f>IF(AD20,EXP(LN(AD20)*VLOOKUP(AD$3,Conditions!$B:$AI,MATCH($B41&amp;"_slope",Conditions!$R$1:$AI$1,0)+16,FALSE)+VLOOKUP(AD$3,Conditions!$B:$AI,MATCH($B41&amp;"_intercept",Conditions!$R$1:$AI$1,0)+16,FALSE)),"")</f>
        <v>0.29845199547033363</v>
      </c>
      <c r="AE41" s="69">
        <f>IF(AE20,EXP(LN(AE20)*VLOOKUP(AE$3,Conditions!$B:$AI,MATCH($B41&amp;"_slope",Conditions!$R$1:$AI$1,0)+16,FALSE)+VLOOKUP(AE$3,Conditions!$B:$AI,MATCH($B41&amp;"_intercept",Conditions!$R$1:$AI$1,0)+16,FALSE)),"")</f>
        <v>0.29845199547033363</v>
      </c>
      <c r="AF41" s="69">
        <f>IF(AF20,EXP(LN(AF20)*VLOOKUP(AF$3,Conditions!$B:$AI,MATCH($B41&amp;"_slope",Conditions!$R$1:$AI$1,0)+16,FALSE)+VLOOKUP(AF$3,Conditions!$B:$AI,MATCH($B41&amp;"_intercept",Conditions!$R$1:$AI$1,0)+16,FALSE)),"")</f>
        <v>0.29845199547033363</v>
      </c>
      <c r="AG41" s="69">
        <f>IF(AG20,EXP(LN(AG20)*VLOOKUP(AG$3,Conditions!$B:$AI,MATCH($B41&amp;"_slope",Conditions!$R$1:$AI$1,0)+16,FALSE)+VLOOKUP(AG$3,Conditions!$B:$AI,MATCH($B41&amp;"_intercept",Conditions!$R$1:$AI$1,0)+16,FALSE)),"")</f>
        <v>0.29845199547033363</v>
      </c>
      <c r="AH41" s="69">
        <f>IF(AH20,EXP(LN(AH20)*VLOOKUP(AH$3,Conditions!$B:$AI,MATCH($B41&amp;"_slope",Conditions!$R$1:$AI$1,0)+16,FALSE)+VLOOKUP(AH$3,Conditions!$B:$AI,MATCH($B41&amp;"_intercept",Conditions!$R$1:$AI$1,0)+16,FALSE)),"")</f>
        <v>0.29845199547033363</v>
      </c>
      <c r="AI41" s="69">
        <f>IF(AI20,EXP(LN(AI20)*VLOOKUP(AI$3,Conditions!$B:$AI,MATCH($B41&amp;"_slope",Conditions!$R$1:$AI$1,0)+16,FALSE)+VLOOKUP(AI$3,Conditions!$B:$AI,MATCH($B41&amp;"_intercept",Conditions!$R$1:$AI$1,0)+16,FALSE)),"")</f>
        <v>0.29845199547033363</v>
      </c>
      <c r="AJ41" s="69">
        <f>IF(AJ20,EXP(LN(AJ20)*VLOOKUP(AJ$3,Conditions!$B:$AI,MATCH($B41&amp;"_slope",Conditions!$R$1:$AI$1,0)+16,FALSE)+VLOOKUP(AJ$3,Conditions!$B:$AI,MATCH($B41&amp;"_intercept",Conditions!$R$1:$AI$1,0)+16,FALSE)),"")</f>
        <v>0.29845199547033363</v>
      </c>
      <c r="AK41" s="69">
        <f>IF(AK20,EXP(LN(AK20)*VLOOKUP(AK$3,Conditions!$B:$AI,MATCH($B41&amp;"_slope",Conditions!$R$1:$AI$1,0)+16,FALSE)+VLOOKUP(AK$3,Conditions!$B:$AI,MATCH($B41&amp;"_intercept",Conditions!$R$1:$AI$1,0)+16,FALSE)),"")</f>
        <v>0.29845199547033363</v>
      </c>
      <c r="AL41" s="69">
        <f>IF(AL20,EXP(LN(AL20)*VLOOKUP(AL$3,Conditions!$B:$AI,MATCH($B41&amp;"_slope",Conditions!$R$1:$AI$1,0)+16,FALSE)+VLOOKUP(AL$3,Conditions!$B:$AI,MATCH($B41&amp;"_intercept",Conditions!$R$1:$AI$1,0)+16,FALSE)),"")</f>
        <v>0.29845199547033363</v>
      </c>
      <c r="AM41" s="69">
        <f>IF(AM20,EXP(LN(AM20)*VLOOKUP(AM$3,Conditions!$B:$AI,MATCH($B41&amp;"_slope",Conditions!$R$1:$AI$1,0)+16,FALSE)+VLOOKUP(AM$3,Conditions!$B:$AI,MATCH($B41&amp;"_intercept",Conditions!$R$1:$AI$1,0)+16,FALSE)),"")</f>
        <v>0.29845199547033363</v>
      </c>
      <c r="AN41" s="69">
        <f>IF(AN20,EXP(LN(AN20)*VLOOKUP(AN$3,Conditions!$B:$AI,MATCH($B41&amp;"_slope",Conditions!$R$1:$AI$1,0)+16,FALSE)+VLOOKUP(AN$3,Conditions!$B:$AI,MATCH($B41&amp;"_intercept",Conditions!$R$1:$AI$1,0)+16,FALSE)),"")</f>
        <v>0.29845199547033363</v>
      </c>
      <c r="AO41" s="69">
        <f>IF(AO20,EXP(LN(AO20)*VLOOKUP(AO$3,Conditions!$B:$AI,MATCH($B41&amp;"_slope",Conditions!$R$1:$AI$1,0)+16,FALSE)+VLOOKUP(AO$3,Conditions!$B:$AI,MATCH($B41&amp;"_intercept",Conditions!$R$1:$AI$1,0)+16,FALSE)),"")</f>
        <v>0.29845199547033363</v>
      </c>
      <c r="AP41" s="69">
        <f>IF(AP20,EXP(LN(AP20)*VLOOKUP(AP$3,Conditions!$B:$AI,MATCH($B41&amp;"_slope",Conditions!$R$1:$AI$1,0)+16,FALSE)+VLOOKUP(AP$3,Conditions!$B:$AI,MATCH($B41&amp;"_intercept",Conditions!$R$1:$AI$1,0)+16,FALSE)),"")</f>
        <v>0.29845199547033363</v>
      </c>
      <c r="AQ41" s="69">
        <f>IF(AQ20,EXP(LN(AQ20)*VLOOKUP(AQ$3,Conditions!$B:$AI,MATCH($B41&amp;"_slope",Conditions!$R$1:$AI$1,0)+16,FALSE)+VLOOKUP(AQ$3,Conditions!$B:$AI,MATCH($B41&amp;"_intercept",Conditions!$R$1:$AI$1,0)+16,FALSE)),"")</f>
        <v>0.29845199547033363</v>
      </c>
      <c r="AR41" s="69">
        <f>IF(AR20,EXP(LN(AR20)*VLOOKUP(AR$3,Conditions!$B:$AI,MATCH($B41&amp;"_slope",Conditions!$R$1:$AI$1,0)+16,FALSE)+VLOOKUP(AR$3,Conditions!$B:$AI,MATCH($B41&amp;"_intercept",Conditions!$R$1:$AI$1,0)+16,FALSE)),"")</f>
        <v>8.7143584406241162E-2</v>
      </c>
      <c r="AS41" s="69">
        <f>IF(AS20,EXP(LN(AS20)*VLOOKUP(AS$3,Conditions!$B:$AI,MATCH($B41&amp;"_slope",Conditions!$R$1:$AI$1,0)+16,FALSE)+VLOOKUP(AS$3,Conditions!$B:$AI,MATCH($B41&amp;"_intercept",Conditions!$R$1:$AI$1,0)+16,FALSE)),"")</f>
        <v>8.7143584406241162E-2</v>
      </c>
      <c r="AT41" s="69">
        <f>IF(AT20,EXP(LN(AT20)*VLOOKUP(AT$3,Conditions!$B:$AI,MATCH($B41&amp;"_slope",Conditions!$R$1:$AI$1,0)+16,FALSE)+VLOOKUP(AT$3,Conditions!$B:$AI,MATCH($B41&amp;"_intercept",Conditions!$R$1:$AI$1,0)+16,FALSE)),"")</f>
        <v>8.7143584406241162E-2</v>
      </c>
      <c r="AU41" s="69">
        <f>IF(AU20,EXP(LN(AU20)*VLOOKUP(AU$3,Conditions!$B:$AI,MATCH($B41&amp;"_slope",Conditions!$R$1:$AI$1,0)+16,FALSE)+VLOOKUP(AU$3,Conditions!$B:$AI,MATCH($B41&amp;"_intercept",Conditions!$R$1:$AI$1,0)+16,FALSE)),"")</f>
        <v>8.7143584406241162E-2</v>
      </c>
      <c r="AV41" s="69">
        <f>IF(AV20,EXP(LN(AV20)*VLOOKUP(AV$3,Conditions!$B:$AI,MATCH($B41&amp;"_slope",Conditions!$R$1:$AI$1,0)+16,FALSE)+VLOOKUP(AV$3,Conditions!$B:$AI,MATCH($B41&amp;"_intercept",Conditions!$R$1:$AI$1,0)+16,FALSE)),"")</f>
        <v>8.7143584406241162E-2</v>
      </c>
      <c r="AW41" s="69">
        <f>IF(AW20,EXP(LN(AW20)*VLOOKUP(AW$3,Conditions!$B:$AI,MATCH($B41&amp;"_slope",Conditions!$R$1:$AI$1,0)+16,FALSE)+VLOOKUP(AW$3,Conditions!$B:$AI,MATCH($B41&amp;"_intercept",Conditions!$R$1:$AI$1,0)+16,FALSE)),"")</f>
        <v>8.7143584406241162E-2</v>
      </c>
      <c r="AX41" s="69">
        <f>IF(AX20,EXP(LN(AX20)*VLOOKUP(AX$3,Conditions!$B:$AI,MATCH($B41&amp;"_slope",Conditions!$R$1:$AI$1,0)+16,FALSE)+VLOOKUP(AX$3,Conditions!$B:$AI,MATCH($B41&amp;"_intercept",Conditions!$R$1:$AI$1,0)+16,FALSE)),"")</f>
        <v>8.7143584406241162E-2</v>
      </c>
      <c r="AY41" s="69">
        <f>IF(AY20,EXP(LN(AY20)*VLOOKUP(AY$3,Conditions!$B:$AI,MATCH($B41&amp;"_slope",Conditions!$R$1:$AI$1,0)+16,FALSE)+VLOOKUP(AY$3,Conditions!$B:$AI,MATCH($B41&amp;"_intercept",Conditions!$R$1:$AI$1,0)+16,FALSE)),"")</f>
        <v>8.7143584406241162E-2</v>
      </c>
      <c r="AZ41" s="69">
        <f>IF(AZ20,EXP(LN(AZ20)*VLOOKUP(AZ$3,Conditions!$B:$AI,MATCH($B41&amp;"_slope",Conditions!$R$1:$AI$1,0)+16,FALSE)+VLOOKUP(AZ$3,Conditions!$B:$AI,MATCH($B41&amp;"_intercept",Conditions!$R$1:$AI$1,0)+16,FALSE)),"")</f>
        <v>8.7143584406241162E-2</v>
      </c>
      <c r="BA41" s="69">
        <f>IF(BA20,EXP(LN(BA20)*VLOOKUP(BA$3,Conditions!$B:$AI,MATCH($B41&amp;"_slope",Conditions!$R$1:$AI$1,0)+16,FALSE)+VLOOKUP(BA$3,Conditions!$B:$AI,MATCH($B41&amp;"_intercept",Conditions!$R$1:$AI$1,0)+16,FALSE)),"")</f>
        <v>8.7143584406241162E-2</v>
      </c>
      <c r="BB41" s="69">
        <f>IF(BB20,EXP(LN(BB20)*VLOOKUP(BB$3,Conditions!$B:$AI,MATCH($B41&amp;"_slope",Conditions!$R$1:$AI$1,0)+16,FALSE)+VLOOKUP(BB$3,Conditions!$B:$AI,MATCH($B41&amp;"_intercept",Conditions!$R$1:$AI$1,0)+16,FALSE)),"")</f>
        <v>8.7143584406241162E-2</v>
      </c>
      <c r="BC41" s="69">
        <f>IF(BC20,EXP(LN(BC20)*VLOOKUP(BC$3,Conditions!$B:$AI,MATCH($B41&amp;"_slope",Conditions!$R$1:$AI$1,0)+16,FALSE)+VLOOKUP(BC$3,Conditions!$B:$AI,MATCH($B41&amp;"_intercept",Conditions!$R$1:$AI$1,0)+16,FALSE)),"")</f>
        <v>8.7143584406241162E-2</v>
      </c>
      <c r="BD41" s="69">
        <f>IF(BD20,EXP(LN(BD20)*VLOOKUP(BD$3,Conditions!$B:$AI,MATCH($B41&amp;"_slope",Conditions!$R$1:$AI$1,0)+16,FALSE)+VLOOKUP(BD$3,Conditions!$B:$AI,MATCH($B41&amp;"_intercept",Conditions!$R$1:$AI$1,0)+16,FALSE)),"")</f>
        <v>8.7143584406241162E-2</v>
      </c>
      <c r="BE41" s="69">
        <f>IF(BE20,EXP(LN(BE20)*VLOOKUP(BE$3,Conditions!$B:$AI,MATCH($B41&amp;"_slope",Conditions!$R$1:$AI$1,0)+16,FALSE)+VLOOKUP(BE$3,Conditions!$B:$AI,MATCH($B41&amp;"_intercept",Conditions!$R$1:$AI$1,0)+16,FALSE)),"")</f>
        <v>8.7143584406241162E-2</v>
      </c>
      <c r="BF41" s="69">
        <f>IF(BF20,EXP(LN(BF20)*VLOOKUP(BF$3,Conditions!$B:$AI,MATCH($B41&amp;"_slope",Conditions!$R$1:$AI$1,0)+16,FALSE)+VLOOKUP(BF$3,Conditions!$B:$AI,MATCH($B41&amp;"_intercept",Conditions!$R$1:$AI$1,0)+16,FALSE)),"")</f>
        <v>8.7143584406241162E-2</v>
      </c>
      <c r="BG41" s="69">
        <f>IF(BG20,EXP(LN(BG20)*VLOOKUP(BG$3,Conditions!$B:$AI,MATCH($B41&amp;"_slope",Conditions!$R$1:$AI$1,0)+16,FALSE)+VLOOKUP(BG$3,Conditions!$B:$AI,MATCH($B41&amp;"_intercept",Conditions!$R$1:$AI$1,0)+16,FALSE)),"")</f>
        <v>8.7143584406241162E-2</v>
      </c>
      <c r="BH41" s="69">
        <f>IF(BH20,EXP(LN(BH20)*VLOOKUP(BH$3,Conditions!$B:$AI,MATCH($B41&amp;"_slope",Conditions!$R$1:$AI$1,0)+16,FALSE)+VLOOKUP(BH$3,Conditions!$B:$AI,MATCH($B41&amp;"_intercept",Conditions!$R$1:$AI$1,0)+16,FALSE)),"")</f>
        <v>8.7143584406241162E-2</v>
      </c>
      <c r="BI41" s="69">
        <f>IF(BI20,EXP(LN(BI20)*VLOOKUP(BI$3,Conditions!$B:$AI,MATCH($B41&amp;"_slope",Conditions!$R$1:$AI$1,0)+16,FALSE)+VLOOKUP(BI$3,Conditions!$B:$AI,MATCH($B41&amp;"_intercept",Conditions!$R$1:$AI$1,0)+16,FALSE)),"")</f>
        <v>8.7143584406241162E-2</v>
      </c>
      <c r="BJ41" s="69">
        <f>IF(BJ20,EXP(LN(BJ20)*VLOOKUP(BJ$3,Conditions!$B:$AI,MATCH($B41&amp;"_slope",Conditions!$R$1:$AI$1,0)+16,FALSE)+VLOOKUP(BJ$3,Conditions!$B:$AI,MATCH($B41&amp;"_intercept",Conditions!$R$1:$AI$1,0)+16,FALSE)),"")</f>
        <v>8.7143584406241162E-2</v>
      </c>
      <c r="BK41" s="69">
        <f>IF(BK20,EXP(LN(BK20)*VLOOKUP(BK$3,Conditions!$B:$AI,MATCH($B41&amp;"_slope",Conditions!$R$1:$AI$1,0)+16,FALSE)+VLOOKUP(BK$3,Conditions!$B:$AI,MATCH($B41&amp;"_intercept",Conditions!$R$1:$AI$1,0)+16,FALSE)),"")</f>
        <v>8.7143584406241162E-2</v>
      </c>
      <c r="BL41" s="69">
        <f>IF(BL20,EXP(LN(BL20)*VLOOKUP(BL$3,Conditions!$B:$AI,MATCH($B41&amp;"_slope",Conditions!$R$1:$AI$1,0)+16,FALSE)+VLOOKUP(BL$3,Conditions!$B:$AI,MATCH($B41&amp;"_intercept",Conditions!$R$1:$AI$1,0)+16,FALSE)),"")</f>
        <v>8.7143584406241162E-2</v>
      </c>
      <c r="BM41" s="69">
        <f>IF(BM20,EXP(LN(BM20)*VLOOKUP(BM$3,Conditions!$B:$AI,MATCH($B41&amp;"_slope",Conditions!$R$1:$AI$1,0)+16,FALSE)+VLOOKUP(BM$3,Conditions!$B:$AI,MATCH($B41&amp;"_intercept",Conditions!$R$1:$AI$1,0)+16,FALSE)),"")</f>
        <v>8.7143584406241162E-2</v>
      </c>
      <c r="BN41" s="69">
        <f>IF(BN20,EXP(LN(BN20)*VLOOKUP(BN$3,Conditions!$B:$AI,MATCH($B41&amp;"_slope",Conditions!$R$1:$AI$1,0)+16,FALSE)+VLOOKUP(BN$3,Conditions!$B:$AI,MATCH($B41&amp;"_intercept",Conditions!$R$1:$AI$1,0)+16,FALSE)),"")</f>
        <v>8.7143584406241162E-2</v>
      </c>
      <c r="BO41" s="69">
        <f>IF(BO20,EXP(LN(BO20)*VLOOKUP(BO$3,Conditions!$B:$AI,MATCH($B41&amp;"_slope",Conditions!$R$1:$AI$1,0)+16,FALSE)+VLOOKUP(BO$3,Conditions!$B:$AI,MATCH($B41&amp;"_intercept",Conditions!$R$1:$AI$1,0)+16,FALSE)),"")</f>
        <v>8.7143584406241162E-2</v>
      </c>
      <c r="BP41" s="69">
        <f>IF(BP20,EXP(LN(BP20)*VLOOKUP(BP$3,Conditions!$B:$AI,MATCH($B41&amp;"_slope",Conditions!$R$1:$AI$1,0)+16,FALSE)+VLOOKUP(BP$3,Conditions!$B:$AI,MATCH($B41&amp;"_intercept",Conditions!$R$1:$AI$1,0)+16,FALSE)),"")</f>
        <v>8.7143584406241162E-2</v>
      </c>
      <c r="BQ41" s="69">
        <f>IF(BQ20,EXP(LN(BQ20)*VLOOKUP(BQ$3,Conditions!$B:$AI,MATCH($B41&amp;"_slope",Conditions!$R$1:$AI$1,0)+16,FALSE)+VLOOKUP(BQ$3,Conditions!$B:$AI,MATCH($B41&amp;"_intercept",Conditions!$R$1:$AI$1,0)+16,FALSE)),"")</f>
        <v>8.7143584406241162E-2</v>
      </c>
      <c r="BR41" s="69">
        <f>IF(BR20,EXP(LN(BR20)*VLOOKUP(BR$3,Conditions!$B:$AI,MATCH($B41&amp;"_slope",Conditions!$R$1:$AI$1,0)+16,FALSE)+VLOOKUP(BR$3,Conditions!$B:$AI,MATCH($B41&amp;"_intercept",Conditions!$R$1:$AI$1,0)+16,FALSE)),"")</f>
        <v>8.7143584406241162E-2</v>
      </c>
      <c r="BS41" s="69">
        <f>IF(BS20,EXP(LN(BS20)*VLOOKUP(BS$3,Conditions!$B:$AI,MATCH($B41&amp;"_slope",Conditions!$R$1:$AI$1,0)+16,FALSE)+VLOOKUP(BS$3,Conditions!$B:$AI,MATCH($B41&amp;"_intercept",Conditions!$R$1:$AI$1,0)+16,FALSE)),"")</f>
        <v>8.7143584406241162E-2</v>
      </c>
      <c r="BT41" s="69">
        <f>IF(BT20,EXP(LN(BT20)*VLOOKUP(BT$3,Conditions!$B:$AI,MATCH($B41&amp;"_slope",Conditions!$R$1:$AI$1,0)+16,FALSE)+VLOOKUP(BT$3,Conditions!$B:$AI,MATCH($B41&amp;"_intercept",Conditions!$R$1:$AI$1,0)+16,FALSE)),"")</f>
        <v>8.7143584406241162E-2</v>
      </c>
      <c r="BU41" s="69">
        <f>IF(BU20,EXP(LN(BU20)*VLOOKUP(BU$3,Conditions!$B:$AI,MATCH($B41&amp;"_slope",Conditions!$R$1:$AI$1,0)+16,FALSE)+VLOOKUP(BU$3,Conditions!$B:$AI,MATCH($B41&amp;"_intercept",Conditions!$R$1:$AI$1,0)+16,FALSE)),"")</f>
        <v>8.7143584406241162E-2</v>
      </c>
      <c r="BV41" s="69">
        <f>IF(BV20,EXP(LN(BV20)*VLOOKUP(BV$3,Conditions!$B:$AI,MATCH($B41&amp;"_slope",Conditions!$R$1:$AI$1,0)+16,FALSE)+VLOOKUP(BV$3,Conditions!$B:$AI,MATCH($B41&amp;"_intercept",Conditions!$R$1:$AI$1,0)+16,FALSE)),"")</f>
        <v>8.7143584406241162E-2</v>
      </c>
      <c r="BW41" s="69">
        <f>IF(BW20,EXP(LN(BW20)*VLOOKUP(BW$3,Conditions!$B:$AI,MATCH($B41&amp;"_slope",Conditions!$R$1:$AI$1,0)+16,FALSE)+VLOOKUP(BW$3,Conditions!$B:$AI,MATCH($B41&amp;"_intercept",Conditions!$R$1:$AI$1,0)+16,FALSE)),"")</f>
        <v>8.7143584406241162E-2</v>
      </c>
      <c r="BX41" s="69">
        <f>IF(BX20,EXP(LN(BX20)*VLOOKUP(BX$3,Conditions!$B:$AI,MATCH($B41&amp;"_slope",Conditions!$R$1:$AI$1,0)+16,FALSE)+VLOOKUP(BX$3,Conditions!$B:$AI,MATCH($B41&amp;"_intercept",Conditions!$R$1:$AI$1,0)+16,FALSE)),"")</f>
        <v>8.7143584406241162E-2</v>
      </c>
      <c r="BY41" s="69">
        <f>IF(BY20,EXP(LN(BY20)*VLOOKUP(BY$3,Conditions!$B:$AI,MATCH($B41&amp;"_slope",Conditions!$R$1:$AI$1,0)+16,FALSE)+VLOOKUP(BY$3,Conditions!$B:$AI,MATCH($B41&amp;"_intercept",Conditions!$R$1:$AI$1,0)+16,FALSE)),"")</f>
        <v>8.7143584406241162E-2</v>
      </c>
      <c r="BZ41" s="69">
        <f>IF(BZ20,EXP(LN(BZ20)*VLOOKUP(BZ$3,Conditions!$B:$AI,MATCH($B41&amp;"_slope",Conditions!$R$1:$AI$1,0)+16,FALSE)+VLOOKUP(BZ$3,Conditions!$B:$AI,MATCH($B41&amp;"_intercept",Conditions!$R$1:$AI$1,0)+16,FALSE)),"")</f>
        <v>8.7143584406241162E-2</v>
      </c>
      <c r="CA41" s="69">
        <f>IF(CA20,EXP(LN(CA20)*VLOOKUP(CA$3,Conditions!$B:$AI,MATCH($B41&amp;"_slope",Conditions!$R$1:$AI$1,0)+16,FALSE)+VLOOKUP(CA$3,Conditions!$B:$AI,MATCH($B41&amp;"_intercept",Conditions!$R$1:$AI$1,0)+16,FALSE)),"")</f>
        <v>8.7143584406241162E-2</v>
      </c>
      <c r="CB41" s="69">
        <f>IF(CB20,EXP(LN(CB20)*VLOOKUP(CB$3,Conditions!$B:$AI,MATCH($B41&amp;"_slope",Conditions!$R$1:$AI$1,0)+16,FALSE)+VLOOKUP(CB$3,Conditions!$B:$AI,MATCH($B41&amp;"_intercept",Conditions!$R$1:$AI$1,0)+16,FALSE)),"")</f>
        <v>8.7143584406241162E-2</v>
      </c>
      <c r="CC41" s="69">
        <f>IF(CC20,EXP(LN(CC20)*VLOOKUP(CC$3,Conditions!$B:$AI,MATCH($B41&amp;"_slope",Conditions!$R$1:$AI$1,0)+16,FALSE)+VLOOKUP(CC$3,Conditions!$B:$AI,MATCH($B41&amp;"_intercept",Conditions!$R$1:$AI$1,0)+16,FALSE)),"")</f>
        <v>8.7143584406241162E-2</v>
      </c>
      <c r="CD41" s="69">
        <f>IF(CD20,EXP(LN(CD20)*VLOOKUP(CD$3,Conditions!$B:$AI,MATCH($B41&amp;"_slope",Conditions!$R$1:$AI$1,0)+16,FALSE)+VLOOKUP(CD$3,Conditions!$B:$AI,MATCH($B41&amp;"_intercept",Conditions!$R$1:$AI$1,0)+16,FALSE)),"")</f>
        <v>8.7143584406241162E-2</v>
      </c>
      <c r="CE41" s="69">
        <f>IF(CE20,EXP(LN(CE20)*VLOOKUP(CE$3,Conditions!$B:$AI,MATCH($B41&amp;"_slope",Conditions!$R$1:$AI$1,0)+16,FALSE)+VLOOKUP(CE$3,Conditions!$B:$AI,MATCH($B41&amp;"_intercept",Conditions!$R$1:$AI$1,0)+16,FALSE)),"")</f>
        <v>8.7143584406241162E-2</v>
      </c>
      <c r="CF41" s="69">
        <f>IF(CF20,EXP(LN(CF20)*VLOOKUP(CF$3,Conditions!$B:$AI,MATCH($B41&amp;"_slope",Conditions!$R$1:$AI$1,0)+16,FALSE)+VLOOKUP(CF$3,Conditions!$B:$AI,MATCH($B41&amp;"_intercept",Conditions!$R$1:$AI$1,0)+16,FALSE)),"")</f>
        <v>9.3743603915311613E-2</v>
      </c>
      <c r="CG41" s="69">
        <f>IF(CG20,EXP(LN(CG20)*VLOOKUP(CG$3,Conditions!$B:$AI,MATCH($B41&amp;"_slope",Conditions!$R$1:$AI$1,0)+16,FALSE)+VLOOKUP(CG$3,Conditions!$B:$AI,MATCH($B41&amp;"_intercept",Conditions!$R$1:$AI$1,0)+16,FALSE)),"")</f>
        <v>9.3743603915311613E-2</v>
      </c>
      <c r="CH41" s="69">
        <f>IF(CH20,EXP(LN(CH20)*VLOOKUP(CH$3,Conditions!$B:$AI,MATCH($B41&amp;"_slope",Conditions!$R$1:$AI$1,0)+16,FALSE)+VLOOKUP(CH$3,Conditions!$B:$AI,MATCH($B41&amp;"_intercept",Conditions!$R$1:$AI$1,0)+16,FALSE)),"")</f>
        <v>9.3743603915311613E-2</v>
      </c>
      <c r="CI41" s="69">
        <f>IF(CI20,EXP(LN(CI20)*VLOOKUP(CI$3,Conditions!$B:$AI,MATCH($B41&amp;"_slope",Conditions!$R$1:$AI$1,0)+16,FALSE)+VLOOKUP(CI$3,Conditions!$B:$AI,MATCH($B41&amp;"_intercept",Conditions!$R$1:$AI$1,0)+16,FALSE)),"")</f>
        <v>9.3743603915311613E-2</v>
      </c>
      <c r="CJ41" s="69">
        <f>IF(CJ20,EXP(LN(CJ20)*VLOOKUP(CJ$3,Conditions!$B:$AI,MATCH($B41&amp;"_slope",Conditions!$R$1:$AI$1,0)+16,FALSE)+VLOOKUP(CJ$3,Conditions!$B:$AI,MATCH($B41&amp;"_intercept",Conditions!$R$1:$AI$1,0)+16,FALSE)),"")</f>
        <v>9.3743603915311613E-2</v>
      </c>
      <c r="CK41" s="69">
        <f>IF(CK20,EXP(LN(CK20)*VLOOKUP(CK$3,Conditions!$B:$AI,MATCH($B41&amp;"_slope",Conditions!$R$1:$AI$1,0)+16,FALSE)+VLOOKUP(CK$3,Conditions!$B:$AI,MATCH($B41&amp;"_intercept",Conditions!$R$1:$AI$1,0)+16,FALSE)),"")</f>
        <v>9.3752549405906563E-2</v>
      </c>
      <c r="CL41" s="69">
        <f>IF(CL20,EXP(LN(CL20)*VLOOKUP(CL$3,Conditions!$B:$AI,MATCH($B41&amp;"_slope",Conditions!$R$1:$AI$1,0)+16,FALSE)+VLOOKUP(CL$3,Conditions!$B:$AI,MATCH($B41&amp;"_intercept",Conditions!$R$1:$AI$1,0)+16,FALSE)),"")</f>
        <v>9.3752549405906563E-2</v>
      </c>
      <c r="CM41" s="69">
        <f>IF(CM20,EXP(LN(CM20)*VLOOKUP(CM$3,Conditions!$B:$AI,MATCH($B41&amp;"_slope",Conditions!$R$1:$AI$1,0)+16,FALSE)+VLOOKUP(CM$3,Conditions!$B:$AI,MATCH($B41&amp;"_intercept",Conditions!$R$1:$AI$1,0)+16,FALSE)),"")</f>
        <v>9.3752549405906563E-2</v>
      </c>
      <c r="CN41" s="69">
        <f>IF(CN20,EXP(LN(CN20)*VLOOKUP(CN$3,Conditions!$B:$AI,MATCH($B41&amp;"_slope",Conditions!$R$1:$AI$1,0)+16,FALSE)+VLOOKUP(CN$3,Conditions!$B:$AI,MATCH($B41&amp;"_intercept",Conditions!$R$1:$AI$1,0)+16,FALSE)),"")</f>
        <v>9.3752549405906563E-2</v>
      </c>
      <c r="CO41" s="69">
        <f>IF(CO20,EXP(LN(CO20)*VLOOKUP(CO$3,Conditions!$B:$AI,MATCH($B41&amp;"_slope",Conditions!$R$1:$AI$1,0)+16,FALSE)+VLOOKUP(CO$3,Conditions!$B:$AI,MATCH($B41&amp;"_intercept",Conditions!$R$1:$AI$1,0)+16,FALSE)),"")</f>
        <v>9.3752549405906563E-2</v>
      </c>
      <c r="CP41" s="69">
        <f>IF(CP20,EXP(LN(CP20)*VLOOKUP(CP$3,Conditions!$B:$AI,MATCH($B41&amp;"_slope",Conditions!$R$1:$AI$1,0)+16,FALSE)+VLOOKUP(CP$3,Conditions!$B:$AI,MATCH($B41&amp;"_intercept",Conditions!$R$1:$AI$1,0)+16,FALSE)),"")</f>
        <v>9.3752549405906563E-2</v>
      </c>
      <c r="CQ41" s="69">
        <f>IF(CQ20,EXP(LN(CQ20)*VLOOKUP(CQ$3,Conditions!$B:$AI,MATCH($B41&amp;"_slope",Conditions!$R$1:$AI$1,0)+16,FALSE)+VLOOKUP(CQ$3,Conditions!$B:$AI,MATCH($B41&amp;"_intercept",Conditions!$R$1:$AI$1,0)+16,FALSE)),"")</f>
        <v>9.3752549405906563E-2</v>
      </c>
      <c r="CR41" s="69">
        <f>IF(CR20,EXP(LN(CR20)*VLOOKUP(CR$3,Conditions!$B:$AI,MATCH($B41&amp;"_slope",Conditions!$R$1:$AI$1,0)+16,FALSE)+VLOOKUP(CR$3,Conditions!$B:$AI,MATCH($B41&amp;"_intercept",Conditions!$R$1:$AI$1,0)+16,FALSE)),"")</f>
        <v>9.3752549405906563E-2</v>
      </c>
      <c r="CS41" s="69">
        <f>IF(CS20,EXP(LN(CS20)*VLOOKUP(CS$3,Conditions!$B:$AI,MATCH($B41&amp;"_slope",Conditions!$R$1:$AI$1,0)+16,FALSE)+VLOOKUP(CS$3,Conditions!$B:$AI,MATCH($B41&amp;"_intercept",Conditions!$R$1:$AI$1,0)+16,FALSE)),"")</f>
        <v>9.3752549405906563E-2</v>
      </c>
      <c r="CT41" s="69">
        <f>IF(CT20,EXP(LN(CT20)*VLOOKUP(CT$3,Conditions!$B:$AI,MATCH($B41&amp;"_slope",Conditions!$R$1:$AI$1,0)+16,FALSE)+VLOOKUP(CT$3,Conditions!$B:$AI,MATCH($B41&amp;"_intercept",Conditions!$R$1:$AI$1,0)+16,FALSE)),"")</f>
        <v>9.3752549405906563E-2</v>
      </c>
      <c r="CU41" s="69">
        <f>IF(CU20,EXP(LN(CU20)*VLOOKUP(CU$3,Conditions!$B:$AI,MATCH($B41&amp;"_slope",Conditions!$R$1:$AI$1,0)+16,FALSE)+VLOOKUP(CU$3,Conditions!$B:$AI,MATCH($B41&amp;"_intercept",Conditions!$R$1:$AI$1,0)+16,FALSE)),"")</f>
        <v>9.3752549405906563E-2</v>
      </c>
      <c r="CV41" s="69">
        <f>IF(CV20,EXP(LN(CV20)*VLOOKUP(CV$3,Conditions!$B:$AI,MATCH($B41&amp;"_slope",Conditions!$R$1:$AI$1,0)+16,FALSE)+VLOOKUP(CV$3,Conditions!$B:$AI,MATCH($B41&amp;"_intercept",Conditions!$R$1:$AI$1,0)+16,FALSE)),"")</f>
        <v>9.3752549405906563E-2</v>
      </c>
      <c r="CW41" s="69">
        <f>IF(CW20,EXP(LN(CW20)*VLOOKUP(CW$3,Conditions!$B:$AI,MATCH($B41&amp;"_slope",Conditions!$R$1:$AI$1,0)+16,FALSE)+VLOOKUP(CW$3,Conditions!$B:$AI,MATCH($B41&amp;"_intercept",Conditions!$R$1:$AI$1,0)+16,FALSE)),"")</f>
        <v>9.3752549405906563E-2</v>
      </c>
      <c r="CX41" s="69">
        <f>IF(CX20,EXP(LN(CX20)*VLOOKUP(CX$3,Conditions!$B:$AI,MATCH($B41&amp;"_slope",Conditions!$R$1:$AI$1,0)+16,FALSE)+VLOOKUP(CX$3,Conditions!$B:$AI,MATCH($B41&amp;"_intercept",Conditions!$R$1:$AI$1,0)+16,FALSE)),"")</f>
        <v>9.3752549405906563E-2</v>
      </c>
      <c r="CY41" s="69">
        <f>IF(CY20,EXP(LN(CY20)*VLOOKUP(CY$3,Conditions!$B:$AI,MATCH($B41&amp;"_slope",Conditions!$R$1:$AI$1,0)+16,FALSE)+VLOOKUP(CY$3,Conditions!$B:$AI,MATCH($B41&amp;"_intercept",Conditions!$R$1:$AI$1,0)+16,FALSE)),"")</f>
        <v>9.3752549405906563E-2</v>
      </c>
      <c r="CZ41" s="69">
        <f>IF(CZ20,EXP(LN(CZ20)*VLOOKUP(CZ$3,Conditions!$B:$AI,MATCH($B41&amp;"_slope",Conditions!$R$1:$AI$1,0)+16,FALSE)+VLOOKUP(CZ$3,Conditions!$B:$AI,MATCH($B41&amp;"_intercept",Conditions!$R$1:$AI$1,0)+16,FALSE)),"")</f>
        <v>9.3752549405906563E-2</v>
      </c>
      <c r="DA41" s="69">
        <f>IF(DA20,EXP(LN(DA20)*VLOOKUP(DA$3,Conditions!$B:$AI,MATCH($B41&amp;"_slope",Conditions!$R$1:$AI$1,0)+16,FALSE)+VLOOKUP(DA$3,Conditions!$B:$AI,MATCH($B41&amp;"_intercept",Conditions!$R$1:$AI$1,0)+16,FALSE)),"")</f>
        <v>9.3752549405906563E-2</v>
      </c>
      <c r="DB41" s="69">
        <f>IF(DB20,EXP(LN(DB20)*VLOOKUP(DB$3,Conditions!$B:$AI,MATCH($B41&amp;"_slope",Conditions!$R$1:$AI$1,0)+16,FALSE)+VLOOKUP(DB$3,Conditions!$B:$AI,MATCH($B41&amp;"_intercept",Conditions!$R$1:$AI$1,0)+16,FALSE)),"")</f>
        <v>9.3752549405906563E-2</v>
      </c>
      <c r="DC41" s="69">
        <f>IF(DC20,EXP(LN(DC20)*VLOOKUP(DC$3,Conditions!$B:$AI,MATCH($B41&amp;"_slope",Conditions!$R$1:$AI$1,0)+16,FALSE)+VLOOKUP(DC$3,Conditions!$B:$AI,MATCH($B41&amp;"_intercept",Conditions!$R$1:$AI$1,0)+16,FALSE)),"")</f>
        <v>9.3752549405906563E-2</v>
      </c>
      <c r="DD41" s="69">
        <f>IF(DD20,EXP(LN(DD20)*VLOOKUP(DD$3,Conditions!$B:$AI,MATCH($B41&amp;"_slope",Conditions!$R$1:$AI$1,0)+16,FALSE)+VLOOKUP(DD$3,Conditions!$B:$AI,MATCH($B41&amp;"_intercept",Conditions!$R$1:$AI$1,0)+16,FALSE)),"")</f>
        <v>9.3752549405906563E-2</v>
      </c>
      <c r="DE41" s="69">
        <f>IF(DE20,EXP(LN(DE20)*VLOOKUP(DE$3,Conditions!$B:$AI,MATCH($B41&amp;"_slope",Conditions!$R$1:$AI$1,0)+16,FALSE)+VLOOKUP(DE$3,Conditions!$B:$AI,MATCH($B41&amp;"_intercept",Conditions!$R$1:$AI$1,0)+16,FALSE)),"")</f>
        <v>9.3752549405906563E-2</v>
      </c>
      <c r="DF41" s="69">
        <f>IF(DF20,EXP(LN(DF20)*VLOOKUP(DF$3,Conditions!$B:$AI,MATCH($B41&amp;"_slope",Conditions!$R$1:$AI$1,0)+16,FALSE)+VLOOKUP(DF$3,Conditions!$B:$AI,MATCH($B41&amp;"_intercept",Conditions!$R$1:$AI$1,0)+16,FALSE)),"")</f>
        <v>9.3752549405906563E-2</v>
      </c>
      <c r="DG41" s="69">
        <f>IF(DG20,EXP(LN(DG20)*VLOOKUP(DG$3,Conditions!$B:$AI,MATCH($B41&amp;"_slope",Conditions!$R$1:$AI$1,0)+16,FALSE)+VLOOKUP(DG$3,Conditions!$B:$AI,MATCH($B41&amp;"_intercept",Conditions!$R$1:$AI$1,0)+16,FALSE)),"")</f>
        <v>9.3752549405906563E-2</v>
      </c>
      <c r="DH41" s="69">
        <f>IF(DH20,EXP(LN(DH20)*VLOOKUP(DH$3,Conditions!$B:$AI,MATCH($B41&amp;"_slope",Conditions!$R$1:$AI$1,0)+16,FALSE)+VLOOKUP(DH$3,Conditions!$B:$AI,MATCH($B41&amp;"_intercept",Conditions!$R$1:$AI$1,0)+16,FALSE)),"")</f>
        <v>9.3752549405906563E-2</v>
      </c>
      <c r="DI41" s="69">
        <f>IF(DI20,EXP(LN(DI20)*VLOOKUP(DI$3,Conditions!$B:$AI,MATCH($B41&amp;"_slope",Conditions!$R$1:$AI$1,0)+16,FALSE)+VLOOKUP(DI$3,Conditions!$B:$AI,MATCH($B41&amp;"_intercept",Conditions!$R$1:$AI$1,0)+16,FALSE)),"")</f>
        <v>9.3752549405906563E-2</v>
      </c>
      <c r="DJ41" s="69">
        <f>IF(DJ20,EXP(LN(DJ20)*VLOOKUP(DJ$3,Conditions!$B:$AI,MATCH($B41&amp;"_slope",Conditions!$R$1:$AI$1,0)+16,FALSE)+VLOOKUP(DJ$3,Conditions!$B:$AI,MATCH($B41&amp;"_intercept",Conditions!$R$1:$AI$1,0)+16,FALSE)),"")</f>
        <v>9.3752549405906563E-2</v>
      </c>
      <c r="DK41" s="69">
        <f>IF(DK20,EXP(LN(DK20)*VLOOKUP(DK$3,Conditions!$B:$AI,MATCH($B41&amp;"_slope",Conditions!$R$1:$AI$1,0)+16,FALSE)+VLOOKUP(DK$3,Conditions!$B:$AI,MATCH($B41&amp;"_intercept",Conditions!$R$1:$AI$1,0)+16,FALSE)),"")</f>
        <v>9.3752549405906563E-2</v>
      </c>
      <c r="DL41" s="69">
        <f>IF(DL20,EXP(LN(DL20)*VLOOKUP(DL$3,Conditions!$B:$AI,MATCH($B41&amp;"_slope",Conditions!$R$1:$AI$1,0)+16,FALSE)+VLOOKUP(DL$3,Conditions!$B:$AI,MATCH($B41&amp;"_intercept",Conditions!$R$1:$AI$1,0)+16,FALSE)),"")</f>
        <v>9.3752549405906563E-2</v>
      </c>
      <c r="DM41" s="69">
        <f>IF(DM20,EXP(LN(DM20)*VLOOKUP(DM$3,Conditions!$B:$AI,MATCH($B41&amp;"_slope",Conditions!$R$1:$AI$1,0)+16,FALSE)+VLOOKUP(DM$3,Conditions!$B:$AI,MATCH($B41&amp;"_intercept",Conditions!$R$1:$AI$1,0)+16,FALSE)),"")</f>
        <v>9.3752549405906563E-2</v>
      </c>
      <c r="DN41" s="69">
        <f>IF(DN20,EXP(LN(DN20)*VLOOKUP(DN$3,Conditions!$B:$AI,MATCH($B41&amp;"_slope",Conditions!$R$1:$AI$1,0)+16,FALSE)+VLOOKUP(DN$3,Conditions!$B:$AI,MATCH($B41&amp;"_intercept",Conditions!$R$1:$AI$1,0)+16,FALSE)),"")</f>
        <v>9.3752549405906563E-2</v>
      </c>
      <c r="DO41" s="69">
        <f>IF(DO20,EXP(LN(DO20)*VLOOKUP(DO$3,Conditions!$B:$AI,MATCH($B41&amp;"_slope",Conditions!$R$1:$AI$1,0)+16,FALSE)+VLOOKUP(DO$3,Conditions!$B:$AI,MATCH($B41&amp;"_intercept",Conditions!$R$1:$AI$1,0)+16,FALSE)),"")</f>
        <v>9.3752549405906563E-2</v>
      </c>
      <c r="DP41" s="69">
        <f>IF(DP20,EXP(LN(DP20)*VLOOKUP(DP$3,Conditions!$B:$AI,MATCH($B41&amp;"_slope",Conditions!$R$1:$AI$1,0)+16,FALSE)+VLOOKUP(DP$3,Conditions!$B:$AI,MATCH($B41&amp;"_intercept",Conditions!$R$1:$AI$1,0)+16,FALSE)),"")</f>
        <v>9.3752549405906563E-2</v>
      </c>
      <c r="DQ41" s="69">
        <f>IF(DQ20,EXP(LN(DQ20)*VLOOKUP(DQ$3,Conditions!$B:$AI,MATCH($B41&amp;"_slope",Conditions!$R$1:$AI$1,0)+16,FALSE)+VLOOKUP(DQ$3,Conditions!$B:$AI,MATCH($B41&amp;"_intercept",Conditions!$R$1:$AI$1,0)+16,FALSE)),"")</f>
        <v>9.3752549405906563E-2</v>
      </c>
      <c r="DR41" s="69">
        <f>IF(DR20,EXP(LN(DR20)*VLOOKUP(DR$3,Conditions!$B:$AI,MATCH($B41&amp;"_slope",Conditions!$R$1:$AI$1,0)+16,FALSE)+VLOOKUP(DR$3,Conditions!$B:$AI,MATCH($B41&amp;"_intercept",Conditions!$R$1:$AI$1,0)+16,FALSE)),"")</f>
        <v>9.3752549405906563E-2</v>
      </c>
      <c r="DS41" s="69">
        <f>IF(DS20,EXP(LN(DS20)*VLOOKUP(DS$3,Conditions!$B:$AI,MATCH($B41&amp;"_slope",Conditions!$R$1:$AI$1,0)+16,FALSE)+VLOOKUP(DS$3,Conditions!$B:$AI,MATCH($B41&amp;"_intercept",Conditions!$R$1:$AI$1,0)+16,FALSE)),"")</f>
        <v>9.3752549405906563E-2</v>
      </c>
      <c r="DT41" s="69">
        <f>IF(DT20,EXP(LN(DT20)*VLOOKUP(DT$3,Conditions!$B:$AI,MATCH($B41&amp;"_slope",Conditions!$R$1:$AI$1,0)+16,FALSE)+VLOOKUP(DT$3,Conditions!$B:$AI,MATCH($B41&amp;"_intercept",Conditions!$R$1:$AI$1,0)+16,FALSE)),"")</f>
        <v>9.3752549405906563E-2</v>
      </c>
      <c r="DU41" s="69">
        <f>IF(DU20,EXP(LN(DU20)*VLOOKUP(DU$3,Conditions!$B:$AI,MATCH($B41&amp;"_slope",Conditions!$R$1:$AI$1,0)+16,FALSE)+VLOOKUP(DU$3,Conditions!$B:$AI,MATCH($B41&amp;"_intercept",Conditions!$R$1:$AI$1,0)+16,FALSE)),"")</f>
        <v>9.3752549405906563E-2</v>
      </c>
      <c r="DV41" s="69">
        <f>IF(DV20,EXP(LN(DV20)*VLOOKUP(DV$3,Conditions!$B:$AI,MATCH($B41&amp;"_slope",Conditions!$R$1:$AI$1,0)+16,FALSE)+VLOOKUP(DV$3,Conditions!$B:$AI,MATCH($B41&amp;"_intercept",Conditions!$R$1:$AI$1,0)+16,FALSE)),"")</f>
        <v>9.3752549405906563E-2</v>
      </c>
      <c r="DW41" s="69">
        <f>IF(DW20,EXP(LN(DW20)*VLOOKUP(DW$3,Conditions!$B:$AI,MATCH($B41&amp;"_slope",Conditions!$R$1:$AI$1,0)+16,FALSE)+VLOOKUP(DW$3,Conditions!$B:$AI,MATCH($B41&amp;"_intercept",Conditions!$R$1:$AI$1,0)+16,FALSE)),"")</f>
        <v>9.3752549405906563E-2</v>
      </c>
      <c r="DX41" s="69">
        <f>IF(DX20,EXP(LN(DX20)*VLOOKUP(DX$3,Conditions!$B:$AI,MATCH($B41&amp;"_slope",Conditions!$R$1:$AI$1,0)+16,FALSE)+VLOOKUP(DX$3,Conditions!$B:$AI,MATCH($B41&amp;"_intercept",Conditions!$R$1:$AI$1,0)+16,FALSE)),"")</f>
        <v>9.3752549405906563E-2</v>
      </c>
      <c r="DY41" s="69">
        <f>IF(DY20,EXP(LN(DY20)*VLOOKUP(DY$3,Conditions!$B:$AI,MATCH($B41&amp;"_slope",Conditions!$R$1:$AI$1,0)+16,FALSE)+VLOOKUP(DY$3,Conditions!$B:$AI,MATCH($B41&amp;"_intercept",Conditions!$R$1:$AI$1,0)+16,FALSE)),"")</f>
        <v>9.6720123460338286E-2</v>
      </c>
      <c r="DZ41" s="69">
        <f>IF(DZ20,EXP(LN(DZ20)*VLOOKUP(DZ$3,Conditions!$B:$AI,MATCH($B41&amp;"_slope",Conditions!$R$1:$AI$1,0)+16,FALSE)+VLOOKUP(DZ$3,Conditions!$B:$AI,MATCH($B41&amp;"_intercept",Conditions!$R$1:$AI$1,0)+16,FALSE)),"")</f>
        <v>9.6720123460338286E-2</v>
      </c>
      <c r="EA41" s="69">
        <f>IF(EA20,EXP(LN(EA20)*VLOOKUP(EA$3,Conditions!$B:$AI,MATCH($B41&amp;"_slope",Conditions!$R$1:$AI$1,0)+16,FALSE)+VLOOKUP(EA$3,Conditions!$B:$AI,MATCH($B41&amp;"_intercept",Conditions!$R$1:$AI$1,0)+16,FALSE)),"")</f>
        <v>9.6720123460338286E-2</v>
      </c>
      <c r="EB41" s="69">
        <f>IF(EB20,EXP(LN(EB20)*VLOOKUP(EB$3,Conditions!$B:$AI,MATCH($B41&amp;"_slope",Conditions!$R$1:$AI$1,0)+16,FALSE)+VLOOKUP(EB$3,Conditions!$B:$AI,MATCH($B41&amp;"_intercept",Conditions!$R$1:$AI$1,0)+16,FALSE)),"")</f>
        <v>9.6720123460338286E-2</v>
      </c>
      <c r="EC41" s="69">
        <f>IF(EC20,EXP(LN(EC20)*VLOOKUP(EC$3,Conditions!$B:$AI,MATCH($B41&amp;"_slope",Conditions!$R$1:$AI$1,0)+16,FALSE)+VLOOKUP(EC$3,Conditions!$B:$AI,MATCH($B41&amp;"_intercept",Conditions!$R$1:$AI$1,0)+16,FALSE)),"")</f>
        <v>9.6720123460338286E-2</v>
      </c>
      <c r="ED41" s="69">
        <f>IF(ED20,EXP(LN(ED20)*VLOOKUP(ED$3,Conditions!$B:$AI,MATCH($B41&amp;"_slope",Conditions!$R$1:$AI$1,0)+16,FALSE)+VLOOKUP(ED$3,Conditions!$B:$AI,MATCH($B41&amp;"_intercept",Conditions!$R$1:$AI$1,0)+16,FALSE)),"")</f>
        <v>9.6720123460338286E-2</v>
      </c>
      <c r="EE41" s="69">
        <f>IF(EE20,EXP(LN(EE20)*VLOOKUP(EE$3,Conditions!$B:$AI,MATCH($B41&amp;"_slope",Conditions!$R$1:$AI$1,0)+16,FALSE)+VLOOKUP(EE$3,Conditions!$B:$AI,MATCH($B41&amp;"_intercept",Conditions!$R$1:$AI$1,0)+16,FALSE)),"")</f>
        <v>9.6720123460338286E-2</v>
      </c>
      <c r="EF41" s="69">
        <f>IF(EF20,EXP(LN(EF20)*VLOOKUP(EF$3,Conditions!$B:$AI,MATCH($B41&amp;"_slope",Conditions!$R$1:$AI$1,0)+16,FALSE)+VLOOKUP(EF$3,Conditions!$B:$AI,MATCH($B41&amp;"_intercept",Conditions!$R$1:$AI$1,0)+16,FALSE)),"")</f>
        <v>9.6720123460338286E-2</v>
      </c>
      <c r="EG41" s="69">
        <f>IF(EG20,EXP(LN(EG20)*VLOOKUP(EG$3,Conditions!$B:$AI,MATCH($B41&amp;"_slope",Conditions!$R$1:$AI$1,0)+16,FALSE)+VLOOKUP(EG$3,Conditions!$B:$AI,MATCH($B41&amp;"_intercept",Conditions!$R$1:$AI$1,0)+16,FALSE)),"")</f>
        <v>9.6720123460338286E-2</v>
      </c>
      <c r="EH41" s="69">
        <f>IF(EH20,EXP(LN(EH20)*VLOOKUP(EH$3,Conditions!$B:$AI,MATCH($B41&amp;"_slope",Conditions!$R$1:$AI$1,0)+16,FALSE)+VLOOKUP(EH$3,Conditions!$B:$AI,MATCH($B41&amp;"_intercept",Conditions!$R$1:$AI$1,0)+16,FALSE)),"")</f>
        <v>9.6720123460338286E-2</v>
      </c>
      <c r="EI41" s="69">
        <f>IF(EI20,EXP(LN(EI20)*VLOOKUP(EI$3,Conditions!$B:$AI,MATCH($B41&amp;"_slope",Conditions!$R$1:$AI$1,0)+16,FALSE)+VLOOKUP(EI$3,Conditions!$B:$AI,MATCH($B41&amp;"_intercept",Conditions!$R$1:$AI$1,0)+16,FALSE)),"")</f>
        <v>9.6720123460338286E-2</v>
      </c>
      <c r="EJ41" s="69">
        <f>IF(EJ20,EXP(LN(EJ20)*VLOOKUP(EJ$3,Conditions!$B:$AI,MATCH($B41&amp;"_slope",Conditions!$R$1:$AI$1,0)+16,FALSE)+VLOOKUP(EJ$3,Conditions!$B:$AI,MATCH($B41&amp;"_intercept",Conditions!$R$1:$AI$1,0)+16,FALSE)),"")</f>
        <v>9.6720123460338286E-2</v>
      </c>
      <c r="EK41" s="69">
        <f>IF(EK20,EXP(LN(EK20)*VLOOKUP(EK$3,Conditions!$B:$AI,MATCH($B41&amp;"_slope",Conditions!$R$1:$AI$1,0)+16,FALSE)+VLOOKUP(EK$3,Conditions!$B:$AI,MATCH($B41&amp;"_intercept",Conditions!$R$1:$AI$1,0)+16,FALSE)),"")</f>
        <v>9.6720123460338286E-2</v>
      </c>
      <c r="EL41" s="69">
        <f>IF(EL20,EXP(LN(EL20)*VLOOKUP(EL$3,Conditions!$B:$AI,MATCH($B41&amp;"_slope",Conditions!$R$1:$AI$1,0)+16,FALSE)+VLOOKUP(EL$3,Conditions!$B:$AI,MATCH($B41&amp;"_intercept",Conditions!$R$1:$AI$1,0)+16,FALSE)),"")</f>
        <v>9.6720123460338286E-2</v>
      </c>
      <c r="EM41" s="69">
        <f>IF(EM20,EXP(LN(EM20)*VLOOKUP(EM$3,Conditions!$B:$AI,MATCH($B41&amp;"_slope",Conditions!$R$1:$AI$1,0)+16,FALSE)+VLOOKUP(EM$3,Conditions!$B:$AI,MATCH($B41&amp;"_intercept",Conditions!$R$1:$AI$1,0)+16,FALSE)),"")</f>
        <v>9.6720123460338286E-2</v>
      </c>
      <c r="EN41" s="69">
        <f>IF(EN20,EXP(LN(EN20)*VLOOKUP(EN$3,Conditions!$B:$AI,MATCH($B41&amp;"_slope",Conditions!$R$1:$AI$1,0)+16,FALSE)+VLOOKUP(EN$3,Conditions!$B:$AI,MATCH($B41&amp;"_intercept",Conditions!$R$1:$AI$1,0)+16,FALSE)),"")</f>
        <v>9.6720123460338286E-2</v>
      </c>
      <c r="EO41" s="69">
        <f>IF(EO20,EXP(LN(EO20)*VLOOKUP(EO$3,Conditions!$B:$AI,MATCH($B41&amp;"_slope",Conditions!$R$1:$AI$1,0)+16,FALSE)+VLOOKUP(EO$3,Conditions!$B:$AI,MATCH($B41&amp;"_intercept",Conditions!$R$1:$AI$1,0)+16,FALSE)),"")</f>
        <v>9.6720123460338286E-2</v>
      </c>
      <c r="EP41" s="69">
        <f>IF(EP20,EXP(LN(EP20)*VLOOKUP(EP$3,Conditions!$B:$AI,MATCH($B41&amp;"_slope",Conditions!$R$1:$AI$1,0)+16,FALSE)+VLOOKUP(EP$3,Conditions!$B:$AI,MATCH($B41&amp;"_intercept",Conditions!$R$1:$AI$1,0)+16,FALSE)),"")</f>
        <v>9.6720123460338286E-2</v>
      </c>
      <c r="EQ41" s="69">
        <f>IF(EQ20,EXP(LN(EQ20)*VLOOKUP(EQ$3,Conditions!$B:$AI,MATCH($B41&amp;"_slope",Conditions!$R$1:$AI$1,0)+16,FALSE)+VLOOKUP(EQ$3,Conditions!$B:$AI,MATCH($B41&amp;"_intercept",Conditions!$R$1:$AI$1,0)+16,FALSE)),"")</f>
        <v>9.6720123460338286E-2</v>
      </c>
      <c r="ER41" s="69">
        <f>IF(ER20,EXP(LN(ER20)*VLOOKUP(ER$3,Conditions!$B:$AI,MATCH($B41&amp;"_slope",Conditions!$R$1:$AI$1,0)+16,FALSE)+VLOOKUP(ER$3,Conditions!$B:$AI,MATCH($B41&amp;"_intercept",Conditions!$R$1:$AI$1,0)+16,FALSE)),"")</f>
        <v>9.6720123460338286E-2</v>
      </c>
      <c r="ES41" s="69">
        <f>IF(ES20,EXP(LN(ES20)*VLOOKUP(ES$3,Conditions!$B:$AI,MATCH($B41&amp;"_slope",Conditions!$R$1:$AI$1,0)+16,FALSE)+VLOOKUP(ES$3,Conditions!$B:$AI,MATCH($B41&amp;"_intercept",Conditions!$R$1:$AI$1,0)+16,FALSE)),"")</f>
        <v>9.6720123460338286E-2</v>
      </c>
      <c r="ET41" s="69">
        <f>IF(ET20,EXP(LN(ET20)*VLOOKUP(ET$3,Conditions!$B:$AI,MATCH($B41&amp;"_slope",Conditions!$R$1:$AI$1,0)+16,FALSE)+VLOOKUP(ET$3,Conditions!$B:$AI,MATCH($B41&amp;"_intercept",Conditions!$R$1:$AI$1,0)+16,FALSE)),"")</f>
        <v>9.6720123460338286E-2</v>
      </c>
      <c r="EU41" s="69">
        <f>IF(EU20,EXP(LN(EU20)*VLOOKUP(EU$3,Conditions!$B:$AI,MATCH($B41&amp;"_slope",Conditions!$R$1:$AI$1,0)+16,FALSE)+VLOOKUP(EU$3,Conditions!$B:$AI,MATCH($B41&amp;"_intercept",Conditions!$R$1:$AI$1,0)+16,FALSE)),"")</f>
        <v>9.6720123460338286E-2</v>
      </c>
      <c r="EV41" s="69">
        <f>IF(EV20,EXP(LN(EV20)*VLOOKUP(EV$3,Conditions!$B:$AI,MATCH($B41&amp;"_slope",Conditions!$R$1:$AI$1,0)+16,FALSE)+VLOOKUP(EV$3,Conditions!$B:$AI,MATCH($B41&amp;"_intercept",Conditions!$R$1:$AI$1,0)+16,FALSE)),"")</f>
        <v>9.6720123460338286E-2</v>
      </c>
      <c r="EW41" s="69">
        <f>IF(EW20,EXP(LN(EW20)*VLOOKUP(EW$3,Conditions!$B:$AI,MATCH($B41&amp;"_slope",Conditions!$R$1:$AI$1,0)+16,FALSE)+VLOOKUP(EW$3,Conditions!$B:$AI,MATCH($B41&amp;"_intercept",Conditions!$R$1:$AI$1,0)+16,FALSE)),"")</f>
        <v>9.6720123460338286E-2</v>
      </c>
      <c r="EX41" s="69">
        <f>IF(EX20,EXP(LN(EX20)*VLOOKUP(EX$3,Conditions!$B:$AI,MATCH($B41&amp;"_slope",Conditions!$R$1:$AI$1,0)+16,FALSE)+VLOOKUP(EX$3,Conditions!$B:$AI,MATCH($B41&amp;"_intercept",Conditions!$R$1:$AI$1,0)+16,FALSE)),"")</f>
        <v>9.6720123460338286E-2</v>
      </c>
      <c r="EY41" s="69">
        <f>IF(EY20,EXP(LN(EY20)*VLOOKUP(EY$3,Conditions!$B:$AI,MATCH($B41&amp;"_slope",Conditions!$R$1:$AI$1,0)+16,FALSE)+VLOOKUP(EY$3,Conditions!$B:$AI,MATCH($B41&amp;"_intercept",Conditions!$R$1:$AI$1,0)+16,FALSE)),"")</f>
        <v>9.6720123460338286E-2</v>
      </c>
      <c r="EZ41" s="69">
        <f>IF(EZ20,EXP(LN(EZ20)*VLOOKUP(EZ$3,Conditions!$B:$AI,MATCH($B41&amp;"_slope",Conditions!$R$1:$AI$1,0)+16,FALSE)+VLOOKUP(EZ$3,Conditions!$B:$AI,MATCH($B41&amp;"_intercept",Conditions!$R$1:$AI$1,0)+16,FALSE)),"")</f>
        <v>9.6720123460338286E-2</v>
      </c>
      <c r="FA41" s="69">
        <f>IF(FA20,EXP(LN(FA20)*VLOOKUP(FA$3,Conditions!$B:$AI,MATCH($B41&amp;"_slope",Conditions!$R$1:$AI$1,0)+16,FALSE)+VLOOKUP(FA$3,Conditions!$B:$AI,MATCH($B41&amp;"_intercept",Conditions!$R$1:$AI$1,0)+16,FALSE)),"")</f>
        <v>9.6720123460338286E-2</v>
      </c>
      <c r="FB41" s="69">
        <f>IF(FB20,EXP(LN(FB20)*VLOOKUP(FB$3,Conditions!$B:$AI,MATCH($B41&amp;"_slope",Conditions!$R$1:$AI$1,0)+16,FALSE)+VLOOKUP(FB$3,Conditions!$B:$AI,MATCH($B41&amp;"_intercept",Conditions!$R$1:$AI$1,0)+16,FALSE)),"")</f>
        <v>9.6720123460338286E-2</v>
      </c>
      <c r="FC41" s="69">
        <f>IF(FC20,EXP(LN(FC20)*VLOOKUP(FC$3,Conditions!$B:$AI,MATCH($B41&amp;"_slope",Conditions!$R$1:$AI$1,0)+16,FALSE)+VLOOKUP(FC$3,Conditions!$B:$AI,MATCH($B41&amp;"_intercept",Conditions!$R$1:$AI$1,0)+16,FALSE)),"")</f>
        <v>9.6720123460338286E-2</v>
      </c>
      <c r="FD41" s="69">
        <f>IF(FD20,EXP(LN(FD20)*VLOOKUP(FD$3,Conditions!$B:$AI,MATCH($B41&amp;"_slope",Conditions!$R$1:$AI$1,0)+16,FALSE)+VLOOKUP(FD$3,Conditions!$B:$AI,MATCH($B41&amp;"_intercept",Conditions!$R$1:$AI$1,0)+16,FALSE)),"")</f>
        <v>9.6720123460338286E-2</v>
      </c>
      <c r="FE41" s="69">
        <f>IF(FE20,EXP(LN(FE20)*VLOOKUP(FE$3,Conditions!$B:$AI,MATCH($B41&amp;"_slope",Conditions!$R$1:$AI$1,0)+16,FALSE)+VLOOKUP(FE$3,Conditions!$B:$AI,MATCH($B41&amp;"_intercept",Conditions!$R$1:$AI$1,0)+16,FALSE)),"")</f>
        <v>9.6720123460338286E-2</v>
      </c>
      <c r="FF41" s="69">
        <f>IF(FF20,EXP(LN(FF20)*VLOOKUP(FF$3,Conditions!$B:$AI,MATCH($B41&amp;"_slope",Conditions!$R$1:$AI$1,0)+16,FALSE)+VLOOKUP(FF$3,Conditions!$B:$AI,MATCH($B41&amp;"_intercept",Conditions!$R$1:$AI$1,0)+16,FALSE)),"")</f>
        <v>9.6720123460338286E-2</v>
      </c>
      <c r="FG41" s="69">
        <f>IF(FG20,EXP(LN(FG20)*VLOOKUP(FG$3,Conditions!$B:$AI,MATCH($B41&amp;"_slope",Conditions!$R$1:$AI$1,0)+16,FALSE)+VLOOKUP(FG$3,Conditions!$B:$AI,MATCH($B41&amp;"_intercept",Conditions!$R$1:$AI$1,0)+16,FALSE)),"")</f>
        <v>9.6720123460338286E-2</v>
      </c>
      <c r="FH41" s="69">
        <f>IF(FH20,EXP(LN(FH20)*VLOOKUP(FH$3,Conditions!$B:$AI,MATCH($B41&amp;"_slope",Conditions!$R$1:$AI$1,0)+16,FALSE)+VLOOKUP(FH$3,Conditions!$B:$AI,MATCH($B41&amp;"_intercept",Conditions!$R$1:$AI$1,0)+16,FALSE)),"")</f>
        <v>9.6720123460338286E-2</v>
      </c>
      <c r="FI41" s="69">
        <f>IF(FI20,EXP(LN(FI20)*VLOOKUP(FI$3,Conditions!$B:$AI,MATCH($B41&amp;"_slope",Conditions!$R$1:$AI$1,0)+16,FALSE)+VLOOKUP(FI$3,Conditions!$B:$AI,MATCH($B41&amp;"_intercept",Conditions!$R$1:$AI$1,0)+16,FALSE)),"")</f>
        <v>9.6720123460338286E-2</v>
      </c>
      <c r="FJ41" s="69">
        <f>IF(FJ20,EXP(LN(FJ20)*VLOOKUP(FJ$3,Conditions!$B:$AI,MATCH($B41&amp;"_slope",Conditions!$R$1:$AI$1,0)+16,FALSE)+VLOOKUP(FJ$3,Conditions!$B:$AI,MATCH($B41&amp;"_intercept",Conditions!$R$1:$AI$1,0)+16,FALSE)),"")</f>
        <v>9.6720123460338286E-2</v>
      </c>
      <c r="FK41" s="69">
        <f>IF(FK20,EXP(LN(FK20)*VLOOKUP(FK$3,Conditions!$B:$AI,MATCH($B41&amp;"_slope",Conditions!$R$1:$AI$1,0)+16,FALSE)+VLOOKUP(FK$3,Conditions!$B:$AI,MATCH($B41&amp;"_intercept",Conditions!$R$1:$AI$1,0)+16,FALSE)),"")</f>
        <v>9.6720123460338286E-2</v>
      </c>
      <c r="FL41" s="69">
        <f>IF(FL20,EXP(LN(FL20)*VLOOKUP(FL$3,Conditions!$B:$AI,MATCH($B41&amp;"_slope",Conditions!$R$1:$AI$1,0)+16,FALSE)+VLOOKUP(FL$3,Conditions!$B:$AI,MATCH($B41&amp;"_intercept",Conditions!$R$1:$AI$1,0)+16,FALSE)),"")</f>
        <v>9.6720123460338286E-2</v>
      </c>
      <c r="FM41" s="69">
        <f>IF(FM20,EXP(LN(FM20)*VLOOKUP(FM$3,Conditions!$B:$AI,MATCH($B41&amp;"_slope",Conditions!$R$1:$AI$1,0)+16,FALSE)+VLOOKUP(FM$3,Conditions!$B:$AI,MATCH($B41&amp;"_intercept",Conditions!$R$1:$AI$1,0)+16,FALSE)),"")</f>
        <v>9.6720123460338286E-2</v>
      </c>
      <c r="FN41" s="69">
        <f>IF(FN20,EXP(LN(FN20)*VLOOKUP(FN$3,Conditions!$B:$AI,MATCH($B41&amp;"_slope",Conditions!$R$1:$AI$1,0)+16,FALSE)+VLOOKUP(FN$3,Conditions!$B:$AI,MATCH($B41&amp;"_intercept",Conditions!$R$1:$AI$1,0)+16,FALSE)),"")</f>
        <v>9.6720123460338286E-2</v>
      </c>
      <c r="FO41" s="69">
        <f>IF(FO20,EXP(LN(FO20)*VLOOKUP(FO$3,Conditions!$B:$AI,MATCH($B41&amp;"_slope",Conditions!$R$1:$AI$1,0)+16,FALSE)+VLOOKUP(FO$3,Conditions!$B:$AI,MATCH($B41&amp;"_intercept",Conditions!$R$1:$AI$1,0)+16,FALSE)),"")</f>
        <v>9.6720123460338286E-2</v>
      </c>
      <c r="FP41" s="69">
        <f>IF(FP20,EXP(LN(FP20)*VLOOKUP(FP$3,Conditions!$B:$AI,MATCH($B41&amp;"_slope",Conditions!$R$1:$AI$1,0)+16,FALSE)+VLOOKUP(FP$3,Conditions!$B:$AI,MATCH($B41&amp;"_intercept",Conditions!$R$1:$AI$1,0)+16,FALSE)),"")</f>
        <v>9.6720123460338286E-2</v>
      </c>
      <c r="FQ41" s="69">
        <f>IF(FQ20,EXP(LN(FQ20)*VLOOKUP(FQ$3,Conditions!$B:$AI,MATCH($B41&amp;"_slope",Conditions!$R$1:$AI$1,0)+16,FALSE)+VLOOKUP(FQ$3,Conditions!$B:$AI,MATCH($B41&amp;"_intercept",Conditions!$R$1:$AI$1,0)+16,FALSE)),"")</f>
        <v>9.6720123460338286E-2</v>
      </c>
      <c r="FR41" s="69">
        <f>IF(FR20,EXP(LN(FR20)*VLOOKUP(FR$3,Conditions!$B:$AI,MATCH($B41&amp;"_slope",Conditions!$R$1:$AI$1,0)+16,FALSE)+VLOOKUP(FR$3,Conditions!$B:$AI,MATCH($B41&amp;"_intercept",Conditions!$R$1:$AI$1,0)+16,FALSE)),"")</f>
        <v>0.10195718954632149</v>
      </c>
      <c r="FS41" s="69">
        <f>IF(FS20,EXP(LN(FS20)*VLOOKUP(FS$3,Conditions!$B:$AI,MATCH($B41&amp;"_slope",Conditions!$R$1:$AI$1,0)+16,FALSE)+VLOOKUP(FS$3,Conditions!$B:$AI,MATCH($B41&amp;"_intercept",Conditions!$R$1:$AI$1,0)+16,FALSE)),"")</f>
        <v>0.10195718954632149</v>
      </c>
      <c r="FT41" s="69">
        <f>IF(FT20,EXP(LN(FT20)*VLOOKUP(FT$3,Conditions!$B:$AI,MATCH($B41&amp;"_slope",Conditions!$R$1:$AI$1,0)+16,FALSE)+VLOOKUP(FT$3,Conditions!$B:$AI,MATCH($B41&amp;"_intercept",Conditions!$R$1:$AI$1,0)+16,FALSE)),"")</f>
        <v>0.10195718954632149</v>
      </c>
      <c r="FU41" s="69">
        <f>IF(FU20,EXP(LN(FU20)*VLOOKUP(FU$3,Conditions!$B:$AI,MATCH($B41&amp;"_slope",Conditions!$R$1:$AI$1,0)+16,FALSE)+VLOOKUP(FU$3,Conditions!$B:$AI,MATCH($B41&amp;"_intercept",Conditions!$R$1:$AI$1,0)+16,FALSE)),"")</f>
        <v>0.10195718954632149</v>
      </c>
      <c r="FV41" s="69">
        <f>IF(FV20,EXP(LN(FV20)*VLOOKUP(FV$3,Conditions!$B:$AI,MATCH($B41&amp;"_slope",Conditions!$R$1:$AI$1,0)+16,FALSE)+VLOOKUP(FV$3,Conditions!$B:$AI,MATCH($B41&amp;"_intercept",Conditions!$R$1:$AI$1,0)+16,FALSE)),"")</f>
        <v>0.10195718954632149</v>
      </c>
      <c r="FW41" s="69">
        <f>IF(FW20,EXP(LN(FW20)*VLOOKUP(FW$3,Conditions!$B:$AI,MATCH($B41&amp;"_slope",Conditions!$R$1:$AI$1,0)+16,FALSE)+VLOOKUP(FW$3,Conditions!$B:$AI,MATCH($B41&amp;"_intercept",Conditions!$R$1:$AI$1,0)+16,FALSE)),"")</f>
        <v>0.10195718954632149</v>
      </c>
      <c r="FX41" s="69">
        <f>IF(FX20,EXP(LN(FX20)*VLOOKUP(FX$3,Conditions!$B:$AI,MATCH($B41&amp;"_slope",Conditions!$R$1:$AI$1,0)+16,FALSE)+VLOOKUP(FX$3,Conditions!$B:$AI,MATCH($B41&amp;"_intercept",Conditions!$R$1:$AI$1,0)+16,FALSE)),"")</f>
        <v>0.10195718954632149</v>
      </c>
      <c r="FY41" s="69">
        <f>IF(FY20,EXP(LN(FY20)*VLOOKUP(FY$3,Conditions!$B:$AI,MATCH($B41&amp;"_slope",Conditions!$R$1:$AI$1,0)+16,FALSE)+VLOOKUP(FY$3,Conditions!$B:$AI,MATCH($B41&amp;"_intercept",Conditions!$R$1:$AI$1,0)+16,FALSE)),"")</f>
        <v>0.10195718954632149</v>
      </c>
      <c r="FZ41" s="69">
        <f>IF(FZ20,EXP(LN(FZ20)*VLOOKUP(FZ$3,Conditions!$B:$AI,MATCH($B41&amp;"_slope",Conditions!$R$1:$AI$1,0)+16,FALSE)+VLOOKUP(FZ$3,Conditions!$B:$AI,MATCH($B41&amp;"_intercept",Conditions!$R$1:$AI$1,0)+16,FALSE)),"")</f>
        <v>0.10195718954632149</v>
      </c>
      <c r="GA41" s="69">
        <f>IF(GA20,EXP(LN(GA20)*VLOOKUP(GA$3,Conditions!$B:$AI,MATCH($B41&amp;"_slope",Conditions!$R$1:$AI$1,0)+16,FALSE)+VLOOKUP(GA$3,Conditions!$B:$AI,MATCH($B41&amp;"_intercept",Conditions!$R$1:$AI$1,0)+16,FALSE)),"")</f>
        <v>0.10195718954632149</v>
      </c>
      <c r="GB41" s="69">
        <f>IF(GB20,EXP(LN(GB20)*VLOOKUP(GB$3,Conditions!$B:$AI,MATCH($B41&amp;"_slope",Conditions!$R$1:$AI$1,0)+16,FALSE)+VLOOKUP(GB$3,Conditions!$B:$AI,MATCH($B41&amp;"_intercept",Conditions!$R$1:$AI$1,0)+16,FALSE)),"")</f>
        <v>0.10195718954632149</v>
      </c>
      <c r="GC41" s="69">
        <f>IF(GC20,EXP(LN(GC20)*VLOOKUP(GC$3,Conditions!$B:$AI,MATCH($B41&amp;"_slope",Conditions!$R$1:$AI$1,0)+16,FALSE)+VLOOKUP(GC$3,Conditions!$B:$AI,MATCH($B41&amp;"_intercept",Conditions!$R$1:$AI$1,0)+16,FALSE)),"")</f>
        <v>0.10195718954632149</v>
      </c>
      <c r="GD41" s="69">
        <f>IF(GD20,EXP(LN(GD20)*VLOOKUP(GD$3,Conditions!$B:$AI,MATCH($B41&amp;"_slope",Conditions!$R$1:$AI$1,0)+16,FALSE)+VLOOKUP(GD$3,Conditions!$B:$AI,MATCH($B41&amp;"_intercept",Conditions!$R$1:$AI$1,0)+16,FALSE)),"")</f>
        <v>0.10195718954632149</v>
      </c>
      <c r="GE41" s="69">
        <f>IF(GE20,EXP(LN(GE20)*VLOOKUP(GE$3,Conditions!$B:$AI,MATCH($B41&amp;"_slope",Conditions!$R$1:$AI$1,0)+16,FALSE)+VLOOKUP(GE$3,Conditions!$B:$AI,MATCH($B41&amp;"_intercept",Conditions!$R$1:$AI$1,0)+16,FALSE)),"")</f>
        <v>0.10195718954632149</v>
      </c>
      <c r="GF41" s="69">
        <f>IF(GF20,EXP(LN(GF20)*VLOOKUP(GF$3,Conditions!$B:$AI,MATCH($B41&amp;"_slope",Conditions!$R$1:$AI$1,0)+16,FALSE)+VLOOKUP(GF$3,Conditions!$B:$AI,MATCH($B41&amp;"_intercept",Conditions!$R$1:$AI$1,0)+16,FALSE)),"")</f>
        <v>0.10195718954632149</v>
      </c>
      <c r="GG41" s="69">
        <f>IF(GG20,EXP(LN(GG20)*VLOOKUP(GG$3,Conditions!$B:$AI,MATCH($B41&amp;"_slope",Conditions!$R$1:$AI$1,0)+16,FALSE)+VLOOKUP(GG$3,Conditions!$B:$AI,MATCH($B41&amp;"_intercept",Conditions!$R$1:$AI$1,0)+16,FALSE)),"")</f>
        <v>0.10195718954632149</v>
      </c>
      <c r="GH41" s="69">
        <f>IF(GH20,EXP(LN(GH20)*VLOOKUP(GH$3,Conditions!$B:$AI,MATCH($B41&amp;"_slope",Conditions!$R$1:$AI$1,0)+16,FALSE)+VLOOKUP(GH$3,Conditions!$B:$AI,MATCH($B41&amp;"_intercept",Conditions!$R$1:$AI$1,0)+16,FALSE)),"")</f>
        <v>0.10195718954632149</v>
      </c>
      <c r="GI41" s="69">
        <f>IF(GI20,EXP(LN(GI20)*VLOOKUP(GI$3,Conditions!$B:$AI,MATCH($B41&amp;"_slope",Conditions!$R$1:$AI$1,0)+16,FALSE)+VLOOKUP(GI$3,Conditions!$B:$AI,MATCH($B41&amp;"_intercept",Conditions!$R$1:$AI$1,0)+16,FALSE)),"")</f>
        <v>0.10195718954632149</v>
      </c>
      <c r="GJ41" s="69">
        <f>IF(GJ20,EXP(LN(GJ20)*VLOOKUP(GJ$3,Conditions!$B:$AI,MATCH($B41&amp;"_slope",Conditions!$R$1:$AI$1,0)+16,FALSE)+VLOOKUP(GJ$3,Conditions!$B:$AI,MATCH($B41&amp;"_intercept",Conditions!$R$1:$AI$1,0)+16,FALSE)),"")</f>
        <v>0.10195718954632149</v>
      </c>
      <c r="GK41" s="69">
        <f>IF(GK20,EXP(LN(GK20)*VLOOKUP(GK$3,Conditions!$B:$AI,MATCH($B41&amp;"_slope",Conditions!$R$1:$AI$1,0)+16,FALSE)+VLOOKUP(GK$3,Conditions!$B:$AI,MATCH($B41&amp;"_intercept",Conditions!$R$1:$AI$1,0)+16,FALSE)),"")</f>
        <v>0.10195718954632149</v>
      </c>
      <c r="GL41" s="69">
        <f>IF(GL20,EXP(LN(GL20)*VLOOKUP(GL$3,Conditions!$B:$AI,MATCH($B41&amp;"_slope",Conditions!$R$1:$AI$1,0)+16,FALSE)+VLOOKUP(GL$3,Conditions!$B:$AI,MATCH($B41&amp;"_intercept",Conditions!$R$1:$AI$1,0)+16,FALSE)),"")</f>
        <v>0.10195718954632149</v>
      </c>
      <c r="GM41" s="69">
        <f>IF(GM20,EXP(LN(GM20)*VLOOKUP(GM$3,Conditions!$B:$AI,MATCH($B41&amp;"_slope",Conditions!$R$1:$AI$1,0)+16,FALSE)+VLOOKUP(GM$3,Conditions!$B:$AI,MATCH($B41&amp;"_intercept",Conditions!$R$1:$AI$1,0)+16,FALSE)),"")</f>
        <v>0.10195718954632149</v>
      </c>
      <c r="GN41" s="69">
        <f>IF(GN20,EXP(LN(GN20)*VLOOKUP(GN$3,Conditions!$B:$AI,MATCH($B41&amp;"_slope",Conditions!$R$1:$AI$1,0)+16,FALSE)+VLOOKUP(GN$3,Conditions!$B:$AI,MATCH($B41&amp;"_intercept",Conditions!$R$1:$AI$1,0)+16,FALSE)),"")</f>
        <v>0.10195718954632149</v>
      </c>
      <c r="GO41" s="69">
        <f>IF(GO20,EXP(LN(GO20)*VLOOKUP(GO$3,Conditions!$B:$AI,MATCH($B41&amp;"_slope",Conditions!$R$1:$AI$1,0)+16,FALSE)+VLOOKUP(GO$3,Conditions!$B:$AI,MATCH($B41&amp;"_intercept",Conditions!$R$1:$AI$1,0)+16,FALSE)),"")</f>
        <v>0.10195718954632149</v>
      </c>
      <c r="GP41" s="69">
        <f>IF(GP20,EXP(LN(GP20)*VLOOKUP(GP$3,Conditions!$B:$AI,MATCH($B41&amp;"_slope",Conditions!$R$1:$AI$1,0)+16,FALSE)+VLOOKUP(GP$3,Conditions!$B:$AI,MATCH($B41&amp;"_intercept",Conditions!$R$1:$AI$1,0)+16,FALSE)),"")</f>
        <v>0.10195718954632149</v>
      </c>
      <c r="GQ41" s="69">
        <f>IF(GQ20,EXP(LN(GQ20)*VLOOKUP(GQ$3,Conditions!$B:$AI,MATCH($B41&amp;"_slope",Conditions!$R$1:$AI$1,0)+16,FALSE)+VLOOKUP(GQ$3,Conditions!$B:$AI,MATCH($B41&amp;"_intercept",Conditions!$R$1:$AI$1,0)+16,FALSE)),"")</f>
        <v>0.10195718954632149</v>
      </c>
      <c r="GR41" s="69">
        <f>IF(GR20,EXP(LN(GR20)*VLOOKUP(GR$3,Conditions!$B:$AI,MATCH($B41&amp;"_slope",Conditions!$R$1:$AI$1,0)+16,FALSE)+VLOOKUP(GR$3,Conditions!$B:$AI,MATCH($B41&amp;"_intercept",Conditions!$R$1:$AI$1,0)+16,FALSE)),"")</f>
        <v>0.10195718954632149</v>
      </c>
      <c r="GS41" s="69">
        <f>IF(GS20,EXP(LN(GS20)*VLOOKUP(GS$3,Conditions!$B:$AI,MATCH($B41&amp;"_slope",Conditions!$R$1:$AI$1,0)+16,FALSE)+VLOOKUP(GS$3,Conditions!$B:$AI,MATCH($B41&amp;"_intercept",Conditions!$R$1:$AI$1,0)+16,FALSE)),"")</f>
        <v>0.10195718954632149</v>
      </c>
      <c r="GT41" s="69">
        <f>IF(GT20,EXP(LN(GT20)*VLOOKUP(GT$3,Conditions!$B:$AI,MATCH($B41&amp;"_slope",Conditions!$R$1:$AI$1,0)+16,FALSE)+VLOOKUP(GT$3,Conditions!$B:$AI,MATCH($B41&amp;"_intercept",Conditions!$R$1:$AI$1,0)+16,FALSE)),"")</f>
        <v>0.10195718954632149</v>
      </c>
      <c r="GU41" s="69">
        <f>IF(GU20,EXP(LN(GU20)*VLOOKUP(GU$3,Conditions!$B:$AI,MATCH($B41&amp;"_slope",Conditions!$R$1:$AI$1,0)+16,FALSE)+VLOOKUP(GU$3,Conditions!$B:$AI,MATCH($B41&amp;"_intercept",Conditions!$R$1:$AI$1,0)+16,FALSE)),"")</f>
        <v>0.10195718954632149</v>
      </c>
      <c r="GV41" s="69">
        <f>IF(GV20,EXP(LN(GV20)*VLOOKUP(GV$3,Conditions!$B:$AI,MATCH($B41&amp;"_slope",Conditions!$R$1:$AI$1,0)+16,FALSE)+VLOOKUP(GV$3,Conditions!$B:$AI,MATCH($B41&amp;"_intercept",Conditions!$R$1:$AI$1,0)+16,FALSE)),"")</f>
        <v>0.10195718954632149</v>
      </c>
      <c r="GW41" s="69">
        <f>IF(GW20,EXP(LN(GW20)*VLOOKUP(GW$3,Conditions!$B:$AI,MATCH($B41&amp;"_slope",Conditions!$R$1:$AI$1,0)+16,FALSE)+VLOOKUP(GW$3,Conditions!$B:$AI,MATCH($B41&amp;"_intercept",Conditions!$R$1:$AI$1,0)+16,FALSE)),"")</f>
        <v>0.10195718954632149</v>
      </c>
      <c r="GX41" s="69">
        <f>IF(GX20,EXP(LN(GX20)*VLOOKUP(GX$3,Conditions!$B:$AI,MATCH($B41&amp;"_slope",Conditions!$R$1:$AI$1,0)+16,FALSE)+VLOOKUP(GX$3,Conditions!$B:$AI,MATCH($B41&amp;"_intercept",Conditions!$R$1:$AI$1,0)+16,FALSE)),"")</f>
        <v>0.10195718954632149</v>
      </c>
      <c r="GY41" s="69">
        <f>IF(GY20,EXP(LN(GY20)*VLOOKUP(GY$3,Conditions!$B:$AI,MATCH($B41&amp;"_slope",Conditions!$R$1:$AI$1,0)+16,FALSE)+VLOOKUP(GY$3,Conditions!$B:$AI,MATCH($B41&amp;"_intercept",Conditions!$R$1:$AI$1,0)+16,FALSE)),"")</f>
        <v>0.10195718954632149</v>
      </c>
      <c r="GZ41" s="69">
        <f>IF(GZ20,EXP(LN(GZ20)*VLOOKUP(GZ$3,Conditions!$B:$AI,MATCH($B41&amp;"_slope",Conditions!$R$1:$AI$1,0)+16,FALSE)+VLOOKUP(GZ$3,Conditions!$B:$AI,MATCH($B41&amp;"_intercept",Conditions!$R$1:$AI$1,0)+16,FALSE)),"")</f>
        <v>0.10195718954632149</v>
      </c>
      <c r="HA41" s="69">
        <f>IF(HA20,EXP(LN(HA20)*VLOOKUP(HA$3,Conditions!$B:$AI,MATCH($B41&amp;"_slope",Conditions!$R$1:$AI$1,0)+16,FALSE)+VLOOKUP(HA$3,Conditions!$B:$AI,MATCH($B41&amp;"_intercept",Conditions!$R$1:$AI$1,0)+16,FALSE)),"")</f>
        <v>0.10195718954632149</v>
      </c>
      <c r="HB41" s="69">
        <f>IF(HB20,EXP(LN(HB20)*VLOOKUP(HB$3,Conditions!$B:$AI,MATCH($B41&amp;"_slope",Conditions!$R$1:$AI$1,0)+16,FALSE)+VLOOKUP(HB$3,Conditions!$B:$AI,MATCH($B41&amp;"_intercept",Conditions!$R$1:$AI$1,0)+16,FALSE)),"")</f>
        <v>0.10195718954632149</v>
      </c>
      <c r="HC41" s="69">
        <f>IF(HC20,EXP(LN(HC20)*VLOOKUP(HC$3,Conditions!$B:$AI,MATCH($B41&amp;"_slope",Conditions!$R$1:$AI$1,0)+16,FALSE)+VLOOKUP(HC$3,Conditions!$B:$AI,MATCH($B41&amp;"_intercept",Conditions!$R$1:$AI$1,0)+16,FALSE)),"")</f>
        <v>0.10195718954632149</v>
      </c>
      <c r="HD41" s="69">
        <f>IF(HD20,EXP(LN(HD20)*VLOOKUP(HD$3,Conditions!$B:$AI,MATCH($B41&amp;"_slope",Conditions!$R$1:$AI$1,0)+16,FALSE)+VLOOKUP(HD$3,Conditions!$B:$AI,MATCH($B41&amp;"_intercept",Conditions!$R$1:$AI$1,0)+16,FALSE)),"")</f>
        <v>0.10195718954632149</v>
      </c>
      <c r="HE41" s="69">
        <f>IF(HE20,EXP(LN(HE20)*VLOOKUP(HE$3,Conditions!$B:$AI,MATCH($B41&amp;"_slope",Conditions!$R$1:$AI$1,0)+16,FALSE)+VLOOKUP(HE$3,Conditions!$B:$AI,MATCH($B41&amp;"_intercept",Conditions!$R$1:$AI$1,0)+16,FALSE)),"")</f>
        <v>0.10195718954632149</v>
      </c>
      <c r="HF41" s="69">
        <f>IF(HF20,EXP(LN(HF20)*VLOOKUP(HF$3,Conditions!$B:$AI,MATCH($B41&amp;"_slope",Conditions!$R$1:$AI$1,0)+16,FALSE)+VLOOKUP(HF$3,Conditions!$B:$AI,MATCH($B41&amp;"_intercept",Conditions!$R$1:$AI$1,0)+16,FALSE)),"")</f>
        <v>0.10195718954632149</v>
      </c>
      <c r="HG41" s="69">
        <f>IF(HG20,EXP(LN(HG20)*VLOOKUP(HG$3,Conditions!$B:$AI,MATCH($B41&amp;"_slope",Conditions!$R$1:$AI$1,0)+16,FALSE)+VLOOKUP(HG$3,Conditions!$B:$AI,MATCH($B41&amp;"_intercept",Conditions!$R$1:$AI$1,0)+16,FALSE)),"")</f>
        <v>0.10195718954632149</v>
      </c>
      <c r="HH41" s="69">
        <f>IF(HH20,EXP(LN(HH20)*VLOOKUP(HH$3,Conditions!$B:$AI,MATCH($B41&amp;"_slope",Conditions!$R$1:$AI$1,0)+16,FALSE)+VLOOKUP(HH$3,Conditions!$B:$AI,MATCH($B41&amp;"_intercept",Conditions!$R$1:$AI$1,0)+16,FALSE)),"")</f>
        <v>0.10195718954632149</v>
      </c>
      <c r="HI41" s="69">
        <f>IF(HI20,EXP(LN(HI20)*VLOOKUP(HI$3,Conditions!$B:$AI,MATCH($B41&amp;"_slope",Conditions!$R$1:$AI$1,0)+16,FALSE)+VLOOKUP(HI$3,Conditions!$B:$AI,MATCH($B41&amp;"_intercept",Conditions!$R$1:$AI$1,0)+16,FALSE)),"")</f>
        <v>0.10195718954632149</v>
      </c>
      <c r="HJ41" s="69">
        <f>IF(HJ20,EXP(LN(HJ20)*VLOOKUP(HJ$3,Conditions!$B:$AI,MATCH($B41&amp;"_slope",Conditions!$R$1:$AI$1,0)+16,FALSE)+VLOOKUP(HJ$3,Conditions!$B:$AI,MATCH($B41&amp;"_intercept",Conditions!$R$1:$AI$1,0)+16,FALSE)),"")</f>
        <v>0.10195718954632149</v>
      </c>
      <c r="HK41" s="69">
        <f>IF(HK20,EXP(LN(HK20)*VLOOKUP(HK$3,Conditions!$B:$AI,MATCH($B41&amp;"_slope",Conditions!$R$1:$AI$1,0)+16,FALSE)+VLOOKUP(HK$3,Conditions!$B:$AI,MATCH($B41&amp;"_intercept",Conditions!$R$1:$AI$1,0)+16,FALSE)),"")</f>
        <v>0.10195718954632149</v>
      </c>
      <c r="HL41" s="69">
        <f>IF(HL20,EXP(LN(HL20)*VLOOKUP(HL$3,Conditions!$B:$AI,MATCH($B41&amp;"_slope",Conditions!$R$1:$AI$1,0)+16,FALSE)+VLOOKUP(HL$3,Conditions!$B:$AI,MATCH($B41&amp;"_intercept",Conditions!$R$1:$AI$1,0)+16,FALSE)),"")</f>
        <v>0.10195718954632149</v>
      </c>
      <c r="HM41" s="69">
        <f>IF(HM20,EXP(LN(HM20)*VLOOKUP(HM$3,Conditions!$B:$AI,MATCH($B41&amp;"_slope",Conditions!$R$1:$AI$1,0)+16,FALSE)+VLOOKUP(HM$3,Conditions!$B:$AI,MATCH($B41&amp;"_intercept",Conditions!$R$1:$AI$1,0)+16,FALSE)),"")</f>
        <v>0.10195718954632149</v>
      </c>
      <c r="HN41" s="69">
        <f>IF(HN20,EXP(LN(HN20)*VLOOKUP(HN$3,Conditions!$B:$AI,MATCH($B41&amp;"_slope",Conditions!$R$1:$AI$1,0)+16,FALSE)+VLOOKUP(HN$3,Conditions!$B:$AI,MATCH($B41&amp;"_intercept",Conditions!$R$1:$AI$1,0)+16,FALSE)),"")</f>
        <v>0.10195718954632149</v>
      </c>
      <c r="HO41" s="69">
        <f>IF(HO20,EXP(LN(HO20)*VLOOKUP(HO$3,Conditions!$B:$AI,MATCH($B41&amp;"_slope",Conditions!$R$1:$AI$1,0)+16,FALSE)+VLOOKUP(HO$3,Conditions!$B:$AI,MATCH($B41&amp;"_intercept",Conditions!$R$1:$AI$1,0)+16,FALSE)),"")</f>
        <v>0.10195718954632149</v>
      </c>
      <c r="HP41" s="69">
        <f>IF(HP20,EXP(LN(HP20)*VLOOKUP(HP$3,Conditions!$B:$AI,MATCH($B41&amp;"_slope",Conditions!$R$1:$AI$1,0)+16,FALSE)+VLOOKUP(HP$3,Conditions!$B:$AI,MATCH($B41&amp;"_intercept",Conditions!$R$1:$AI$1,0)+16,FALSE)),"")</f>
        <v>0.10195718954632149</v>
      </c>
      <c r="HQ41" s="69">
        <f>IF(HQ20,EXP(LN(HQ20)*VLOOKUP(HQ$3,Conditions!$B:$AI,MATCH($B41&amp;"_slope",Conditions!$R$1:$AI$1,0)+16,FALSE)+VLOOKUP(HQ$3,Conditions!$B:$AI,MATCH($B41&amp;"_intercept",Conditions!$R$1:$AI$1,0)+16,FALSE)),"")</f>
        <v>0.10195718954632149</v>
      </c>
      <c r="HR41" s="69">
        <f>IF(HR20,EXP(LN(HR20)*VLOOKUP(HR$3,Conditions!$B:$AI,MATCH($B41&amp;"_slope",Conditions!$R$1:$AI$1,0)+16,FALSE)+VLOOKUP(HR$3,Conditions!$B:$AI,MATCH($B41&amp;"_intercept",Conditions!$R$1:$AI$1,0)+16,FALSE)),"")</f>
        <v>0.10195718954632149</v>
      </c>
      <c r="HS41" s="69">
        <f>IF(HS20,EXP(LN(HS20)*VLOOKUP(HS$3,Conditions!$B:$AI,MATCH($B41&amp;"_slope",Conditions!$R$1:$AI$1,0)+16,FALSE)+VLOOKUP(HS$3,Conditions!$B:$AI,MATCH($B41&amp;"_intercept",Conditions!$R$1:$AI$1,0)+16,FALSE)),"")</f>
        <v>0.10195718954632149</v>
      </c>
      <c r="HT41" s="69">
        <f>IF(HT20,EXP(LN(HT20)*VLOOKUP(HT$3,Conditions!$B:$AI,MATCH($B41&amp;"_slope",Conditions!$R$1:$AI$1,0)+16,FALSE)+VLOOKUP(HT$3,Conditions!$B:$AI,MATCH($B41&amp;"_intercept",Conditions!$R$1:$AI$1,0)+16,FALSE)),"")</f>
        <v>0.10195718954632149</v>
      </c>
      <c r="HU41" s="69">
        <f>IF(HU20,EXP(LN(HU20)*VLOOKUP(HU$3,Conditions!$B:$AI,MATCH($B41&amp;"_slope",Conditions!$R$1:$AI$1,0)+16,FALSE)+VLOOKUP(HU$3,Conditions!$B:$AI,MATCH($B41&amp;"_intercept",Conditions!$R$1:$AI$1,0)+16,FALSE)),"")</f>
        <v>0.10195718954632149</v>
      </c>
      <c r="HV41" s="69">
        <f>IF(HV20,EXP(LN(HV20)*VLOOKUP(HV$3,Conditions!$B:$AI,MATCH($B41&amp;"_slope",Conditions!$R$1:$AI$1,0)+16,FALSE)+VLOOKUP(HV$3,Conditions!$B:$AI,MATCH($B41&amp;"_intercept",Conditions!$R$1:$AI$1,0)+16,FALSE)),"")</f>
        <v>0.10195718954632149</v>
      </c>
      <c r="HW41" s="69">
        <f>IF(HW20,EXP(LN(HW20)*VLOOKUP(HW$3,Conditions!$B:$AI,MATCH($B41&amp;"_slope",Conditions!$R$1:$AI$1,0)+16,FALSE)+VLOOKUP(HW$3,Conditions!$B:$AI,MATCH($B41&amp;"_intercept",Conditions!$R$1:$AI$1,0)+16,FALSE)),"")</f>
        <v>0.10195718954632149</v>
      </c>
      <c r="HX41" s="69">
        <f>IF(HX20,EXP(LN(HX20)*VLOOKUP(HX$3,Conditions!$B:$AI,MATCH($B41&amp;"_slope",Conditions!$R$1:$AI$1,0)+16,FALSE)+VLOOKUP(HX$3,Conditions!$B:$AI,MATCH($B41&amp;"_intercept",Conditions!$R$1:$AI$1,0)+16,FALSE)),"")</f>
        <v>0.10195718954632149</v>
      </c>
      <c r="HY41" s="69">
        <f>IF(HY20,EXP(LN(HY20)*VLOOKUP(HY$3,Conditions!$B:$AI,MATCH($B41&amp;"_slope",Conditions!$R$1:$AI$1,0)+16,FALSE)+VLOOKUP(HY$3,Conditions!$B:$AI,MATCH($B41&amp;"_intercept",Conditions!$R$1:$AI$1,0)+16,FALSE)),"")</f>
        <v>0.10195718954632149</v>
      </c>
      <c r="HZ41" s="69">
        <f>IF(HZ20,EXP(LN(HZ20)*VLOOKUP(HZ$3,Conditions!$B:$AI,MATCH($B41&amp;"_slope",Conditions!$R$1:$AI$1,0)+16,FALSE)+VLOOKUP(HZ$3,Conditions!$B:$AI,MATCH($B41&amp;"_intercept",Conditions!$R$1:$AI$1,0)+16,FALSE)),"")</f>
        <v>0.10195718954632149</v>
      </c>
      <c r="IA41" s="69">
        <f>IF(IA20,EXP(LN(IA20)*VLOOKUP(IA$3,Conditions!$B:$AI,MATCH($B41&amp;"_slope",Conditions!$R$1:$AI$1,0)+16,FALSE)+VLOOKUP(IA$3,Conditions!$B:$AI,MATCH($B41&amp;"_intercept",Conditions!$R$1:$AI$1,0)+16,FALSE)),"")</f>
        <v>0.10195718954632149</v>
      </c>
      <c r="IB41" s="69">
        <f>IF(IB20,EXP(LN(IB20)*VLOOKUP(IB$3,Conditions!$B:$AI,MATCH($B41&amp;"_slope",Conditions!$R$1:$AI$1,0)+16,FALSE)+VLOOKUP(IB$3,Conditions!$B:$AI,MATCH($B41&amp;"_intercept",Conditions!$R$1:$AI$1,0)+16,FALSE)),"")</f>
        <v>0.10195718954632149</v>
      </c>
      <c r="IC41" s="69">
        <f>IF(IC20,EXP(LN(IC20)*VLOOKUP(IC$3,Conditions!$B:$AI,MATCH($B41&amp;"_slope",Conditions!$R$1:$AI$1,0)+16,FALSE)+VLOOKUP(IC$3,Conditions!$B:$AI,MATCH($B41&amp;"_intercept",Conditions!$R$1:$AI$1,0)+16,FALSE)),"")</f>
        <v>0.10195718954632149</v>
      </c>
      <c r="ID41" s="69">
        <f>IF(ID20,EXP(LN(ID20)*VLOOKUP(ID$3,Conditions!$B:$AI,MATCH($B41&amp;"_slope",Conditions!$R$1:$AI$1,0)+16,FALSE)+VLOOKUP(ID$3,Conditions!$B:$AI,MATCH($B41&amp;"_intercept",Conditions!$R$1:$AI$1,0)+16,FALSE)),"")</f>
        <v>0.10195718954632149</v>
      </c>
      <c r="IE41" s="69">
        <f>IF(IE20,EXP(LN(IE20)*VLOOKUP(IE$3,Conditions!$B:$AI,MATCH($B41&amp;"_slope",Conditions!$R$1:$AI$1,0)+16,FALSE)+VLOOKUP(IE$3,Conditions!$B:$AI,MATCH($B41&amp;"_intercept",Conditions!$R$1:$AI$1,0)+16,FALSE)),"")</f>
        <v>0.10195718954632149</v>
      </c>
      <c r="IF41" s="69">
        <f>IF(IF20,EXP(LN(IF20)*VLOOKUP(IF$3,Conditions!$B:$AI,MATCH($B41&amp;"_slope",Conditions!$R$1:$AI$1,0)+16,FALSE)+VLOOKUP(IF$3,Conditions!$B:$AI,MATCH($B41&amp;"_intercept",Conditions!$R$1:$AI$1,0)+16,FALSE)),"")</f>
        <v>0.10195718954632149</v>
      </c>
      <c r="IG41" s="69">
        <f>IF(IG20,EXP(LN(IG20)*VLOOKUP(IG$3,Conditions!$B:$AI,MATCH($B41&amp;"_slope",Conditions!$R$1:$AI$1,0)+16,FALSE)+VLOOKUP(IG$3,Conditions!$B:$AI,MATCH($B41&amp;"_intercept",Conditions!$R$1:$AI$1,0)+16,FALSE)),"")</f>
        <v>0.10195718954632149</v>
      </c>
      <c r="IH41" s="69">
        <f>IF(IH20,EXP(LN(IH20)*VLOOKUP(IH$3,Conditions!$B:$AI,MATCH($B41&amp;"_slope",Conditions!$R$1:$AI$1,0)+16,FALSE)+VLOOKUP(IH$3,Conditions!$B:$AI,MATCH($B41&amp;"_intercept",Conditions!$R$1:$AI$1,0)+16,FALSE)),"")</f>
        <v>0.10195718954632149</v>
      </c>
      <c r="II41" s="69">
        <f>IF(II20,EXP(LN(II20)*VLOOKUP(II$3,Conditions!$B:$AI,MATCH($B41&amp;"_slope",Conditions!$R$1:$AI$1,0)+16,FALSE)+VLOOKUP(II$3,Conditions!$B:$AI,MATCH($B41&amp;"_intercept",Conditions!$R$1:$AI$1,0)+16,FALSE)),"")</f>
        <v>0.10195718954632149</v>
      </c>
      <c r="IJ41" s="69">
        <f>IF(IJ20,EXP(LN(IJ20)*VLOOKUP(IJ$3,Conditions!$B:$AI,MATCH($B41&amp;"_slope",Conditions!$R$1:$AI$1,0)+16,FALSE)+VLOOKUP(IJ$3,Conditions!$B:$AI,MATCH($B41&amp;"_intercept",Conditions!$R$1:$AI$1,0)+16,FALSE)),"")</f>
        <v>0.10195718954632149</v>
      </c>
      <c r="IK41" s="69">
        <f>IF(IK20,EXP(LN(IK20)*VLOOKUP(IK$3,Conditions!$B:$AI,MATCH($B41&amp;"_slope",Conditions!$R$1:$AI$1,0)+16,FALSE)+VLOOKUP(IK$3,Conditions!$B:$AI,MATCH($B41&amp;"_intercept",Conditions!$R$1:$AI$1,0)+16,FALSE)),"")</f>
        <v>0.10195718954632149</v>
      </c>
      <c r="IL41" s="69">
        <f>IF(IL20,EXP(LN(IL20)*VLOOKUP(IL$3,Conditions!$B:$AI,MATCH($B41&amp;"_slope",Conditions!$R$1:$AI$1,0)+16,FALSE)+VLOOKUP(IL$3,Conditions!$B:$AI,MATCH($B41&amp;"_intercept",Conditions!$R$1:$AI$1,0)+16,FALSE)),"")</f>
        <v>0.10195718954632149</v>
      </c>
      <c r="IM41" s="69">
        <f>IF(IM20,EXP(LN(IM20)*VLOOKUP(IM$3,Conditions!$B:$AI,MATCH($B41&amp;"_slope",Conditions!$R$1:$AI$1,0)+16,FALSE)+VLOOKUP(IM$3,Conditions!$B:$AI,MATCH($B41&amp;"_intercept",Conditions!$R$1:$AI$1,0)+16,FALSE)),"")</f>
        <v>0.10195718954632149</v>
      </c>
      <c r="IN41" s="69">
        <f>IF(IN20,EXP(LN(IN20)*VLOOKUP(IN$3,Conditions!$B:$AI,MATCH($B41&amp;"_slope",Conditions!$R$1:$AI$1,0)+16,FALSE)+VLOOKUP(IN$3,Conditions!$B:$AI,MATCH($B41&amp;"_intercept",Conditions!$R$1:$AI$1,0)+16,FALSE)),"")</f>
        <v>0.10195718954632149</v>
      </c>
      <c r="IO41" s="69">
        <f>IF(IO20,EXP(LN(IO20)*VLOOKUP(IO$3,Conditions!$B:$AI,MATCH($B41&amp;"_slope",Conditions!$R$1:$AI$1,0)+16,FALSE)+VLOOKUP(IO$3,Conditions!$B:$AI,MATCH($B41&amp;"_intercept",Conditions!$R$1:$AI$1,0)+16,FALSE)),"")</f>
        <v>0.10195718954632149</v>
      </c>
      <c r="IP41" s="69">
        <f>IF(IP20,EXP(LN(IP20)*VLOOKUP(IP$3,Conditions!$B:$AI,MATCH($B41&amp;"_slope",Conditions!$R$1:$AI$1,0)+16,FALSE)+VLOOKUP(IP$3,Conditions!$B:$AI,MATCH($B41&amp;"_intercept",Conditions!$R$1:$AI$1,0)+16,FALSE)),"")</f>
        <v>0.10195718954632149</v>
      </c>
      <c r="IQ41" s="69">
        <f>IF(IQ20,EXP(LN(IQ20)*VLOOKUP(IQ$3,Conditions!$B:$AI,MATCH($B41&amp;"_slope",Conditions!$R$1:$AI$1,0)+16,FALSE)+VLOOKUP(IQ$3,Conditions!$B:$AI,MATCH($B41&amp;"_intercept",Conditions!$R$1:$AI$1,0)+16,FALSE)),"")</f>
        <v>0.10195718954632149</v>
      </c>
      <c r="IR41" s="69">
        <f>IF(IR20,EXP(LN(IR20)*VLOOKUP(IR$3,Conditions!$B:$AI,MATCH($B41&amp;"_slope",Conditions!$R$1:$AI$1,0)+16,FALSE)+VLOOKUP(IR$3,Conditions!$B:$AI,MATCH($B41&amp;"_intercept",Conditions!$R$1:$AI$1,0)+16,FALSE)),"")</f>
        <v>0.10195718954632149</v>
      </c>
      <c r="IS41" s="69">
        <f>IF(IS20,EXP(LN(IS20)*VLOOKUP(IS$3,Conditions!$B:$AI,MATCH($B41&amp;"_slope",Conditions!$R$1:$AI$1,0)+16,FALSE)+VLOOKUP(IS$3,Conditions!$B:$AI,MATCH($B41&amp;"_intercept",Conditions!$R$1:$AI$1,0)+16,FALSE)),"")</f>
        <v>0.10195718954632149</v>
      </c>
      <c r="IT41" s="69">
        <f>IF(IT20,EXP(LN(IT20)*VLOOKUP(IT$3,Conditions!$B:$AI,MATCH($B41&amp;"_slope",Conditions!$R$1:$AI$1,0)+16,FALSE)+VLOOKUP(IT$3,Conditions!$B:$AI,MATCH($B41&amp;"_intercept",Conditions!$R$1:$AI$1,0)+16,FALSE)),"")</f>
        <v>0.10195718954632149</v>
      </c>
      <c r="IU41" s="69">
        <f>IF(IU20,EXP(LN(IU20)*VLOOKUP(IU$3,Conditions!$B:$AI,MATCH($B41&amp;"_slope",Conditions!$R$1:$AI$1,0)+16,FALSE)+VLOOKUP(IU$3,Conditions!$B:$AI,MATCH($B41&amp;"_intercept",Conditions!$R$1:$AI$1,0)+16,FALSE)),"")</f>
        <v>0.10195718954632149</v>
      </c>
      <c r="IV41" s="69">
        <f>IF(IV20,EXP(LN(IV20)*VLOOKUP(IV$3,Conditions!$B:$AI,MATCH($B41&amp;"_slope",Conditions!$R$1:$AI$1,0)+16,FALSE)+VLOOKUP(IV$3,Conditions!$B:$AI,MATCH($B41&amp;"_intercept",Conditions!$R$1:$AI$1,0)+16,FALSE)),"")</f>
        <v>0.10195718954632149</v>
      </c>
      <c r="IW41" s="69">
        <f>IF(IW20,EXP(LN(IW20)*VLOOKUP(IW$3,Conditions!$B:$AI,MATCH($B41&amp;"_slope",Conditions!$R$1:$AI$1,0)+16,FALSE)+VLOOKUP(IW$3,Conditions!$B:$AI,MATCH($B41&amp;"_intercept",Conditions!$R$1:$AI$1,0)+16,FALSE)),"")</f>
        <v>0.10195718954632149</v>
      </c>
      <c r="IX41" s="69">
        <f>IF(IX20,EXP(LN(IX20)*VLOOKUP(IX$3,Conditions!$B:$AI,MATCH($B41&amp;"_slope",Conditions!$R$1:$AI$1,0)+16,FALSE)+VLOOKUP(IX$3,Conditions!$B:$AI,MATCH($B41&amp;"_intercept",Conditions!$R$1:$AI$1,0)+16,FALSE)),"")</f>
        <v>0.10195718954632149</v>
      </c>
      <c r="IY41" s="69"/>
      <c r="IZ41" s="69"/>
      <c r="JA41" s="69"/>
      <c r="JB41" s="69"/>
      <c r="JC41" s="69"/>
      <c r="JE41" s="56" t="str">
        <f>B41</f>
        <v>glycerol_RI</v>
      </c>
      <c r="JF41" s="69">
        <f>IF(JF13="Ethanol","",IF(JF20,EXP(LN(JF20)*VLOOKUP(JF$3,Conditions!$B:$AI,MATCH($B41&amp;"_slope",Conditions!$R$1:$AI$1,0)+16,FALSE)+VLOOKUP(JF$3,Conditions!$B:$AI,MATCH($B41&amp;"_intercept",Conditions!$R$1:$AI$1,0)+16,FALSE)),""))</f>
        <v>0.29845199547034634</v>
      </c>
      <c r="JG41" s="69">
        <f>IF(JG13="Ethanol","",IF(JG20,EXP(LN(JG20)*VLOOKUP(JG$3,Conditions!$B:$AI,MATCH($B41&amp;"_slope",Conditions!$R$1:$AI$1,0)+16,FALSE)+VLOOKUP(JG$3,Conditions!$B:$AI,MATCH($B41&amp;"_intercept",Conditions!$R$1:$AI$1,0)+16,FALSE)),""))</f>
        <v>0.29845199547033363</v>
      </c>
      <c r="JH41" s="69">
        <f>IF(JH13="Ethanol","",IF(JH20,EXP(LN(JH20)*VLOOKUP(JH$3,Conditions!$B:$AI,MATCH($B41&amp;"_slope",Conditions!$R$1:$AI$1,0)+16,FALSE)+VLOOKUP(JH$3,Conditions!$B:$AI,MATCH($B41&amp;"_intercept",Conditions!$R$1:$AI$1,0)+16,FALSE)),""))</f>
        <v>0.29845199547033363</v>
      </c>
      <c r="JI41" s="69">
        <f>IF(JI13="Ethanol","",IF(JI20,EXP(LN(JI20)*VLOOKUP(JI$3,Conditions!$B:$AI,MATCH($B41&amp;"_slope",Conditions!$R$1:$AI$1,0)+16,FALSE)+VLOOKUP(JI$3,Conditions!$B:$AI,MATCH($B41&amp;"_intercept",Conditions!$R$1:$AI$1,0)+16,FALSE)),""))</f>
        <v>0.29845199547033363</v>
      </c>
      <c r="JJ41" s="69">
        <f>IF(JJ13="Ethanol","",IF(JJ20,EXP(LN(JJ20)*VLOOKUP(JJ$3,Conditions!$B:$AI,MATCH($B41&amp;"_slope",Conditions!$R$1:$AI$1,0)+16,FALSE)+VLOOKUP(JJ$3,Conditions!$B:$AI,MATCH($B41&amp;"_intercept",Conditions!$R$1:$AI$1,0)+16,FALSE)),""))</f>
        <v>0.29845199547033363</v>
      </c>
      <c r="JK41" s="69">
        <f>IF(JK13="Ethanol","",IF(JK20,EXP(LN(JK20)*VLOOKUP(JK$3,Conditions!$B:$AI,MATCH($B41&amp;"_slope",Conditions!$R$1:$AI$1,0)+16,FALSE)+VLOOKUP(JK$3,Conditions!$B:$AI,MATCH($B41&amp;"_intercept",Conditions!$R$1:$AI$1,0)+16,FALSE)),""))</f>
        <v>0.29845199547033363</v>
      </c>
      <c r="JL41" s="69">
        <f>IF(JL13="Ethanol","",IF(JL20,EXP(LN(JL20)*VLOOKUP(JL$3,Conditions!$B:$AI,MATCH($B41&amp;"_slope",Conditions!$R$1:$AI$1,0)+16,FALSE)+VLOOKUP(JL$3,Conditions!$B:$AI,MATCH($B41&amp;"_intercept",Conditions!$R$1:$AI$1,0)+16,FALSE)),""))</f>
        <v>0.29845199547033363</v>
      </c>
      <c r="JM41" s="69">
        <f>IF(JM13="Ethanol","",IF(JM20,EXP(LN(JM20)*VLOOKUP(JM$3,Conditions!$B:$AI,MATCH($B41&amp;"_slope",Conditions!$R$1:$AI$1,0)+16,FALSE)+VLOOKUP(JM$3,Conditions!$B:$AI,MATCH($B41&amp;"_intercept",Conditions!$R$1:$AI$1,0)+16,FALSE)),""))</f>
        <v>0.29845199547033363</v>
      </c>
      <c r="JN41" s="69">
        <f>IF(JN13="Ethanol","",IF(JN20,EXP(LN(JN20)*VLOOKUP(JN$3,Conditions!$B:$AI,MATCH($B41&amp;"_slope",Conditions!$R$1:$AI$1,0)+16,FALSE)+VLOOKUP(JN$3,Conditions!$B:$AI,MATCH($B41&amp;"_intercept",Conditions!$R$1:$AI$1,0)+16,FALSE)),""))</f>
        <v>8.7143584406241162E-2</v>
      </c>
      <c r="JO41" s="69">
        <f>IF(JO13="Ethanol","",IF(JO20,EXP(LN(JO20)*VLOOKUP(JO$3,Conditions!$B:$AI,MATCH($B41&amp;"_slope",Conditions!$R$1:$AI$1,0)+16,FALSE)+VLOOKUP(JO$3,Conditions!$B:$AI,MATCH($B41&amp;"_intercept",Conditions!$R$1:$AI$1,0)+16,FALSE)),""))</f>
        <v>8.7143584406241162E-2</v>
      </c>
      <c r="JP41" s="69">
        <f>IF(JP13="Ethanol","",IF(JP20,EXP(LN(JP20)*VLOOKUP(JP$3,Conditions!$B:$AI,MATCH($B41&amp;"_slope",Conditions!$R$1:$AI$1,0)+16,FALSE)+VLOOKUP(JP$3,Conditions!$B:$AI,MATCH($B41&amp;"_intercept",Conditions!$R$1:$AI$1,0)+16,FALSE)),""))</f>
        <v>8.7143584406241162E-2</v>
      </c>
      <c r="JQ41" s="69">
        <f>IF(JQ13="Ethanol","",IF(JQ20,EXP(LN(JQ20)*VLOOKUP(JQ$3,Conditions!$B:$AI,MATCH($B41&amp;"_slope",Conditions!$R$1:$AI$1,0)+16,FALSE)+VLOOKUP(JQ$3,Conditions!$B:$AI,MATCH($B41&amp;"_intercept",Conditions!$R$1:$AI$1,0)+16,FALSE)),""))</f>
        <v>8.7143584406241162E-2</v>
      </c>
      <c r="JR41" s="69">
        <f>IF(JR13="Ethanol","",IF(JR20,EXP(LN(JR20)*VLOOKUP(JR$3,Conditions!$B:$AI,MATCH($B41&amp;"_slope",Conditions!$R$1:$AI$1,0)+16,FALSE)+VLOOKUP(JR$3,Conditions!$B:$AI,MATCH($B41&amp;"_intercept",Conditions!$R$1:$AI$1,0)+16,FALSE)),""))</f>
        <v>8.7143584406241162E-2</v>
      </c>
      <c r="JS41" s="69">
        <f>IF(JS13="Ethanol","",IF(JS20,EXP(LN(JS20)*VLOOKUP(JS$3,Conditions!$B:$AI,MATCH($B41&amp;"_slope",Conditions!$R$1:$AI$1,0)+16,FALSE)+VLOOKUP(JS$3,Conditions!$B:$AI,MATCH($B41&amp;"_intercept",Conditions!$R$1:$AI$1,0)+16,FALSE)),""))</f>
        <v>8.7143584406241162E-2</v>
      </c>
      <c r="JT41" s="69">
        <f>IF(JT13="Ethanol","",IF(JT20,EXP(LN(JT20)*VLOOKUP(JT$3,Conditions!$B:$AI,MATCH($B41&amp;"_slope",Conditions!$R$1:$AI$1,0)+16,FALSE)+VLOOKUP(JT$3,Conditions!$B:$AI,MATCH($B41&amp;"_intercept",Conditions!$R$1:$AI$1,0)+16,FALSE)),""))</f>
        <v>8.7143584406241162E-2</v>
      </c>
      <c r="JU41" s="69">
        <f>IF(JU13="Ethanol","",IF(JU20,EXP(LN(JU20)*VLOOKUP(JU$3,Conditions!$B:$AI,MATCH($B41&amp;"_slope",Conditions!$R$1:$AI$1,0)+16,FALSE)+VLOOKUP(JU$3,Conditions!$B:$AI,MATCH($B41&amp;"_intercept",Conditions!$R$1:$AI$1,0)+16,FALSE)),""))</f>
        <v>8.7143584406241162E-2</v>
      </c>
      <c r="JV41" s="69">
        <f>IF(JV13="Ethanol","",IF(JV20,EXP(LN(JV20)*VLOOKUP(JV$3,Conditions!$B:$AI,MATCH($B41&amp;"_slope",Conditions!$R$1:$AI$1,0)+16,FALSE)+VLOOKUP(JV$3,Conditions!$B:$AI,MATCH($B41&amp;"_intercept",Conditions!$R$1:$AI$1,0)+16,FALSE)),""))</f>
        <v>9.3743603915311613E-2</v>
      </c>
      <c r="JW41" s="69">
        <f>IF(JW13="Ethanol","",IF(JW20,EXP(LN(JW20)*VLOOKUP(JW$3,Conditions!$B:$AI,MATCH($B41&amp;"_slope",Conditions!$R$1:$AI$1,0)+16,FALSE)+VLOOKUP(JW$3,Conditions!$B:$AI,MATCH($B41&amp;"_intercept",Conditions!$R$1:$AI$1,0)+16,FALSE)),""))</f>
        <v>9.3752549405906563E-2</v>
      </c>
      <c r="JX41" s="69">
        <f>IF(JX13="Ethanol","",IF(JX20,EXP(LN(JX20)*VLOOKUP(JX$3,Conditions!$B:$AI,MATCH($B41&amp;"_slope",Conditions!$R$1:$AI$1,0)+16,FALSE)+VLOOKUP(JX$3,Conditions!$B:$AI,MATCH($B41&amp;"_intercept",Conditions!$R$1:$AI$1,0)+16,FALSE)),""))</f>
        <v>9.3752549405906563E-2</v>
      </c>
      <c r="JY41" s="69">
        <f>IF(JY13="Ethanol","",IF(JY20,EXP(LN(JY20)*VLOOKUP(JY$3,Conditions!$B:$AI,MATCH($B41&amp;"_slope",Conditions!$R$1:$AI$1,0)+16,FALSE)+VLOOKUP(JY$3,Conditions!$B:$AI,MATCH($B41&amp;"_intercept",Conditions!$R$1:$AI$1,0)+16,FALSE)),""))</f>
        <v>9.3752549405906563E-2</v>
      </c>
      <c r="JZ41" s="69">
        <f>IF(JZ13="Ethanol","",IF(JZ20,EXP(LN(JZ20)*VLOOKUP(JZ$3,Conditions!$B:$AI,MATCH($B41&amp;"_slope",Conditions!$R$1:$AI$1,0)+16,FALSE)+VLOOKUP(JZ$3,Conditions!$B:$AI,MATCH($B41&amp;"_intercept",Conditions!$R$1:$AI$1,0)+16,FALSE)),""))</f>
        <v>9.3752549405906563E-2</v>
      </c>
      <c r="KA41" s="69">
        <f>IF(KA13="Ethanol","",IF(KA20,EXP(LN(KA20)*VLOOKUP(KA$3,Conditions!$B:$AI,MATCH($B41&amp;"_slope",Conditions!$R$1:$AI$1,0)+16,FALSE)+VLOOKUP(KA$3,Conditions!$B:$AI,MATCH($B41&amp;"_intercept",Conditions!$R$1:$AI$1,0)+16,FALSE)),""))</f>
        <v>9.3752549405906563E-2</v>
      </c>
      <c r="KB41" s="69">
        <f>IF(KB13="Ethanol","",IF(KB20,EXP(LN(KB20)*VLOOKUP(KB$3,Conditions!$B:$AI,MATCH($B41&amp;"_slope",Conditions!$R$1:$AI$1,0)+16,FALSE)+VLOOKUP(KB$3,Conditions!$B:$AI,MATCH($B41&amp;"_intercept",Conditions!$R$1:$AI$1,0)+16,FALSE)),""))</f>
        <v>9.3752549405906563E-2</v>
      </c>
      <c r="KC41" s="69">
        <f>IF(KC13="Ethanol","",IF(KC20,EXP(LN(KC20)*VLOOKUP(KC$3,Conditions!$B:$AI,MATCH($B41&amp;"_slope",Conditions!$R$1:$AI$1,0)+16,FALSE)+VLOOKUP(KC$3,Conditions!$B:$AI,MATCH($B41&amp;"_intercept",Conditions!$R$1:$AI$1,0)+16,FALSE)),""))</f>
        <v>9.3752549405906563E-2</v>
      </c>
      <c r="KD41" s="69">
        <f>IF(KD13="Ethanol","",IF(KD20,EXP(LN(KD20)*VLOOKUP(KD$3,Conditions!$B:$AI,MATCH($B41&amp;"_slope",Conditions!$R$1:$AI$1,0)+16,FALSE)+VLOOKUP(KD$3,Conditions!$B:$AI,MATCH($B41&amp;"_intercept",Conditions!$R$1:$AI$1,0)+16,FALSE)),""))</f>
        <v>9.6720123460338286E-2</v>
      </c>
      <c r="KE41" s="69">
        <f>IF(KE13="Ethanol","",IF(KE20,EXP(LN(KE20)*VLOOKUP(KE$3,Conditions!$B:$AI,MATCH($B41&amp;"_slope",Conditions!$R$1:$AI$1,0)+16,FALSE)+VLOOKUP(KE$3,Conditions!$B:$AI,MATCH($B41&amp;"_intercept",Conditions!$R$1:$AI$1,0)+16,FALSE)),""))</f>
        <v>9.6720123460338286E-2</v>
      </c>
      <c r="KF41" s="69">
        <f>IF(KF13="Ethanol","",IF(KF20,EXP(LN(KF20)*VLOOKUP(KF$3,Conditions!$B:$AI,MATCH($B41&amp;"_slope",Conditions!$R$1:$AI$1,0)+16,FALSE)+VLOOKUP(KF$3,Conditions!$B:$AI,MATCH($B41&amp;"_intercept",Conditions!$R$1:$AI$1,0)+16,FALSE)),""))</f>
        <v>9.6720123460338286E-2</v>
      </c>
      <c r="KG41" s="69">
        <f>IF(KG13="Ethanol","",IF(KG20,EXP(LN(KG20)*VLOOKUP(KG$3,Conditions!$B:$AI,MATCH($B41&amp;"_slope",Conditions!$R$1:$AI$1,0)+16,FALSE)+VLOOKUP(KG$3,Conditions!$B:$AI,MATCH($B41&amp;"_intercept",Conditions!$R$1:$AI$1,0)+16,FALSE)),""))</f>
        <v>9.6720123460338286E-2</v>
      </c>
      <c r="KH41" s="69">
        <f>IF(KH13="Ethanol","",IF(KH20,EXP(LN(KH20)*VLOOKUP(KH$3,Conditions!$B:$AI,MATCH($B41&amp;"_slope",Conditions!$R$1:$AI$1,0)+16,FALSE)+VLOOKUP(KH$3,Conditions!$B:$AI,MATCH($B41&amp;"_intercept",Conditions!$R$1:$AI$1,0)+16,FALSE)),""))</f>
        <v>9.6720123460338286E-2</v>
      </c>
      <c r="KI41" s="69">
        <f>IF(KI13="Ethanol","",IF(KI20,EXP(LN(KI20)*VLOOKUP(KI$3,Conditions!$B:$AI,MATCH($B41&amp;"_slope",Conditions!$R$1:$AI$1,0)+16,FALSE)+VLOOKUP(KI$3,Conditions!$B:$AI,MATCH($B41&amp;"_intercept",Conditions!$R$1:$AI$1,0)+16,FALSE)),""))</f>
        <v>9.6720123460338286E-2</v>
      </c>
      <c r="KJ41" s="69">
        <f>IF(KJ13="Ethanol","",IF(KJ20,EXP(LN(KJ20)*VLOOKUP(KJ$3,Conditions!$B:$AI,MATCH($B41&amp;"_slope",Conditions!$R$1:$AI$1,0)+16,FALSE)+VLOOKUP(KJ$3,Conditions!$B:$AI,MATCH($B41&amp;"_intercept",Conditions!$R$1:$AI$1,0)+16,FALSE)),""))</f>
        <v>9.6720123460338286E-2</v>
      </c>
      <c r="KK41" s="69">
        <f>IF(KK13="Ethanol","",IF(KK20,EXP(LN(KK20)*VLOOKUP(KK$3,Conditions!$B:$AI,MATCH($B41&amp;"_slope",Conditions!$R$1:$AI$1,0)+16,FALSE)+VLOOKUP(KK$3,Conditions!$B:$AI,MATCH($B41&amp;"_intercept",Conditions!$R$1:$AI$1,0)+16,FALSE)),""))</f>
        <v>9.6720123460338286E-2</v>
      </c>
      <c r="KL41" s="69">
        <f>IF(KL13="Ethanol","",IF(KL20,EXP(LN(KL20)*VLOOKUP(KL$3,Conditions!$B:$AI,MATCH($B41&amp;"_slope",Conditions!$R$1:$AI$1,0)+16,FALSE)+VLOOKUP(KL$3,Conditions!$B:$AI,MATCH($B41&amp;"_intercept",Conditions!$R$1:$AI$1,0)+16,FALSE)),""))</f>
        <v>9.6720123460338286E-2</v>
      </c>
      <c r="KM41" s="69">
        <f>IF(KM13="Ethanol","",IF(KM20,EXP(LN(KM20)*VLOOKUP(KM$3,Conditions!$B:$AI,MATCH($B41&amp;"_slope",Conditions!$R$1:$AI$1,0)+16,FALSE)+VLOOKUP(KM$3,Conditions!$B:$AI,MATCH($B41&amp;"_intercept",Conditions!$R$1:$AI$1,0)+16,FALSE)),""))</f>
        <v>0.10195718954632149</v>
      </c>
      <c r="KN41" s="69">
        <f>IF(KN13="Ethanol","",IF(KN20,EXP(LN(KN20)*VLOOKUP(KN$3,Conditions!$B:$AI,MATCH($B41&amp;"_slope",Conditions!$R$1:$AI$1,0)+16,FALSE)+VLOOKUP(KN$3,Conditions!$B:$AI,MATCH($B41&amp;"_intercept",Conditions!$R$1:$AI$1,0)+16,FALSE)),""))</f>
        <v>0.10195718954632149</v>
      </c>
      <c r="KO41" s="69">
        <f>IF(KO13="Ethanol","",IF(KO20,EXP(LN(KO20)*VLOOKUP(KO$3,Conditions!$B:$AI,MATCH($B41&amp;"_slope",Conditions!$R$1:$AI$1,0)+16,FALSE)+VLOOKUP(KO$3,Conditions!$B:$AI,MATCH($B41&amp;"_intercept",Conditions!$R$1:$AI$1,0)+16,FALSE)),""))</f>
        <v>0.10195718954632149</v>
      </c>
      <c r="KP41" s="69">
        <f>IF(KP13="Ethanol","",IF(KP20,EXP(LN(KP20)*VLOOKUP(KP$3,Conditions!$B:$AI,MATCH($B41&amp;"_slope",Conditions!$R$1:$AI$1,0)+16,FALSE)+VLOOKUP(KP$3,Conditions!$B:$AI,MATCH($B41&amp;"_intercept",Conditions!$R$1:$AI$1,0)+16,FALSE)),""))</f>
        <v>0.10195718954632149</v>
      </c>
      <c r="KQ41" s="69">
        <f>IF(KQ13="Ethanol","",IF(KQ20,EXP(LN(KQ20)*VLOOKUP(KQ$3,Conditions!$B:$AI,MATCH($B41&amp;"_slope",Conditions!$R$1:$AI$1,0)+16,FALSE)+VLOOKUP(KQ$3,Conditions!$B:$AI,MATCH($B41&amp;"_intercept",Conditions!$R$1:$AI$1,0)+16,FALSE)),""))</f>
        <v>0.10195718954632149</v>
      </c>
      <c r="KR41" s="69">
        <f>IF(KR13="Ethanol","",IF(KR20,EXP(LN(KR20)*VLOOKUP(KR$3,Conditions!$B:$AI,MATCH($B41&amp;"_slope",Conditions!$R$1:$AI$1,0)+16,FALSE)+VLOOKUP(KR$3,Conditions!$B:$AI,MATCH($B41&amp;"_intercept",Conditions!$R$1:$AI$1,0)+16,FALSE)),""))</f>
        <v>0.10195718954632149</v>
      </c>
      <c r="KS41" s="69">
        <f>IF(KS13="Ethanol","",IF(KS20,EXP(LN(KS20)*VLOOKUP(KS$3,Conditions!$B:$AI,MATCH($B41&amp;"_slope",Conditions!$R$1:$AI$1,0)+16,FALSE)+VLOOKUP(KS$3,Conditions!$B:$AI,MATCH($B41&amp;"_intercept",Conditions!$R$1:$AI$1,0)+16,FALSE)),""))</f>
        <v>0.10195718954632149</v>
      </c>
      <c r="KT41" s="69">
        <f>IF(KT13="Ethanol","",IF(KT20,EXP(LN(KT20)*VLOOKUP(KT$3,Conditions!$B:$AI,MATCH($B41&amp;"_slope",Conditions!$R$1:$AI$1,0)+16,FALSE)+VLOOKUP(KT$3,Conditions!$B:$AI,MATCH($B41&amp;"_intercept",Conditions!$R$1:$AI$1,0)+16,FALSE)),""))</f>
        <v>0.10195718954632149</v>
      </c>
      <c r="KU41" s="69">
        <f>IF(KU13="Ethanol","",IF(KU20,EXP(LN(KU20)*VLOOKUP(KU$3,Conditions!$B:$AI,MATCH($B41&amp;"_slope",Conditions!$R$1:$AI$1,0)+16,FALSE)+VLOOKUP(KU$3,Conditions!$B:$AI,MATCH($B41&amp;"_intercept",Conditions!$R$1:$AI$1,0)+16,FALSE)),""))</f>
        <v>0.10195718954632149</v>
      </c>
      <c r="KV41" s="69">
        <f>IF(KV13="Ethanol","",IF(KV20,EXP(LN(KV20)*VLOOKUP(KV$3,Conditions!$B:$AI,MATCH($B41&amp;"_slope",Conditions!$R$1:$AI$1,0)+16,FALSE)+VLOOKUP(KV$3,Conditions!$B:$AI,MATCH($B41&amp;"_intercept",Conditions!$R$1:$AI$1,0)+16,FALSE)),""))</f>
        <v>0.10195718954632149</v>
      </c>
      <c r="KW41" s="69">
        <f>IF(KW13="Ethanol","",IF(KW20,EXP(LN(KW20)*VLOOKUP(KW$3,Conditions!$B:$AI,MATCH($B41&amp;"_slope",Conditions!$R$1:$AI$1,0)+16,FALSE)+VLOOKUP(KW$3,Conditions!$B:$AI,MATCH($B41&amp;"_intercept",Conditions!$R$1:$AI$1,0)+16,FALSE)),""))</f>
        <v>0.10195718954632149</v>
      </c>
      <c r="KX41" s="69">
        <f>IF(KX13="Ethanol","",IF(KX20,EXP(LN(KX20)*VLOOKUP(KX$3,Conditions!$B:$AI,MATCH($B41&amp;"_slope",Conditions!$R$1:$AI$1,0)+16,FALSE)+VLOOKUP(KX$3,Conditions!$B:$AI,MATCH($B41&amp;"_intercept",Conditions!$R$1:$AI$1,0)+16,FALSE)),""))</f>
        <v>0.10195718954632149</v>
      </c>
      <c r="KY41" s="69">
        <f>IF(KY13="Ethanol","",IF(KY20,EXP(LN(KY20)*VLOOKUP(KY$3,Conditions!$B:$AI,MATCH($B41&amp;"_slope",Conditions!$R$1:$AI$1,0)+16,FALSE)+VLOOKUP(KY$3,Conditions!$B:$AI,MATCH($B41&amp;"_intercept",Conditions!$R$1:$AI$1,0)+16,FALSE)),""))</f>
        <v>0.10195718954632149</v>
      </c>
      <c r="KZ41" s="69">
        <f>IF(KZ13="Ethanol","",IF(KZ20,EXP(LN(KZ20)*VLOOKUP(KZ$3,Conditions!$B:$AI,MATCH($B41&amp;"_slope",Conditions!$R$1:$AI$1,0)+16,FALSE)+VLOOKUP(KZ$3,Conditions!$B:$AI,MATCH($B41&amp;"_intercept",Conditions!$R$1:$AI$1,0)+16,FALSE)),""))</f>
        <v>0.10195718954632149</v>
      </c>
      <c r="LA41" s="69">
        <f>IF(LA13="Ethanol","",IF(LA20,EXP(LN(LA20)*VLOOKUP(LA$3,Conditions!$B:$AI,MATCH($B41&amp;"_slope",Conditions!$R$1:$AI$1,0)+16,FALSE)+VLOOKUP(LA$3,Conditions!$B:$AI,MATCH($B41&amp;"_intercept",Conditions!$R$1:$AI$1,0)+16,FALSE)),""))</f>
        <v>0.10195718954632149</v>
      </c>
      <c r="LB41" s="69">
        <f>IF(LB13="Ethanol","",IF(LB20,EXP(LN(LB20)*VLOOKUP(LB$3,Conditions!$B:$AI,MATCH($B41&amp;"_slope",Conditions!$R$1:$AI$1,0)+16,FALSE)+VLOOKUP(LB$3,Conditions!$B:$AI,MATCH($B41&amp;"_intercept",Conditions!$R$1:$AI$1,0)+16,FALSE)),""))</f>
        <v>0.10195718954632149</v>
      </c>
      <c r="LC41" s="69">
        <f>IF(LC13="Ethanol","",IF(LC20,EXP(LN(LC20)*VLOOKUP(LC$3,Conditions!$B:$AI,MATCH($B41&amp;"_slope",Conditions!$R$1:$AI$1,0)+16,FALSE)+VLOOKUP(LC$3,Conditions!$B:$AI,MATCH($B41&amp;"_intercept",Conditions!$R$1:$AI$1,0)+16,FALSE)),""))</f>
        <v>0.10195718954632149</v>
      </c>
      <c r="LD41" s="69"/>
      <c r="LE41" s="69"/>
      <c r="LF41" s="69"/>
      <c r="LG41" s="69"/>
    </row>
    <row r="42" spans="1:319" s="58" customFormat="1" x14ac:dyDescent="0.2">
      <c r="A42" s="64"/>
      <c r="B42" s="49" t="s">
        <v>68</v>
      </c>
      <c r="C42" s="78"/>
      <c r="D42" s="69" t="str">
        <f>IFERROR(IF(D25,EXP(LN(D25)*VLOOKUP(D$3,Conditions!$B:$AI,MATCH($B42&amp;"_slope",Conditions!$R$1:$AI$1,0)+16,FALSE)+VLOOKUP(D$3,Conditions!$B:$AI,MATCH($B42&amp;"_intercept",Conditions!$R$1:$AI$1,0)+16,FALSE)),""),"")</f>
        <v/>
      </c>
      <c r="E42" s="69" t="str">
        <f>IFERROR(IF(E25,EXP(LN(E25)*VLOOKUP(E$3,Conditions!$B:$AI,MATCH($B42&amp;"_slope",Conditions!$R$1:$AI$1,0)+16,FALSE)+VLOOKUP(E$3,Conditions!$B:$AI,MATCH($B42&amp;"_intercept",Conditions!$R$1:$AI$1,0)+16,FALSE)),""),"")</f>
        <v/>
      </c>
      <c r="F42" s="69" t="str">
        <f>IFERROR(IF(F25,EXP(LN(F25)*VLOOKUP(F$3,Conditions!$B:$AI,MATCH($B42&amp;"_slope",Conditions!$R$1:$AI$1,0)+16,FALSE)+VLOOKUP(F$3,Conditions!$B:$AI,MATCH($B42&amp;"_intercept",Conditions!$R$1:$AI$1,0)+16,FALSE)),""),"")</f>
        <v/>
      </c>
      <c r="G42" s="69" t="str">
        <f>IFERROR(IF(G25,EXP(LN(G25)*VLOOKUP(G$3,Conditions!$B:$AI,MATCH($B42&amp;"_slope",Conditions!$R$1:$AI$1,0)+16,FALSE)+VLOOKUP(G$3,Conditions!$B:$AI,MATCH($B42&amp;"_intercept",Conditions!$R$1:$AI$1,0)+16,FALSE)),""),"")</f>
        <v/>
      </c>
      <c r="H42" s="69" t="str">
        <f>IFERROR(IF(H25,EXP(LN(H25)*VLOOKUP(H$3,Conditions!$B:$AI,MATCH($B42&amp;"_slope",Conditions!$R$1:$AI$1,0)+16,FALSE)+VLOOKUP(H$3,Conditions!$B:$AI,MATCH($B42&amp;"_intercept",Conditions!$R$1:$AI$1,0)+16,FALSE)),""),"")</f>
        <v/>
      </c>
      <c r="I42" s="69" t="str">
        <f>IFERROR(IF(I25,EXP(LN(I25)*VLOOKUP(I$3,Conditions!$B:$AI,MATCH($B42&amp;"_slope",Conditions!$R$1:$AI$1,0)+16,FALSE)+VLOOKUP(I$3,Conditions!$B:$AI,MATCH($B42&amp;"_intercept",Conditions!$R$1:$AI$1,0)+16,FALSE)),""),"")</f>
        <v/>
      </c>
      <c r="J42" s="69" t="str">
        <f>IFERROR(IF(J25,EXP(LN(J25)*VLOOKUP(J$3,Conditions!$B:$AI,MATCH($B42&amp;"_slope",Conditions!$R$1:$AI$1,0)+16,FALSE)+VLOOKUP(J$3,Conditions!$B:$AI,MATCH($B42&amp;"_intercept",Conditions!$R$1:$AI$1,0)+16,FALSE)),""),"")</f>
        <v/>
      </c>
      <c r="K42" s="69" t="str">
        <f>IFERROR(IF(K25,EXP(LN(K25)*VLOOKUP(K$3,Conditions!$B:$AI,MATCH($B42&amp;"_slope",Conditions!$R$1:$AI$1,0)+16,FALSE)+VLOOKUP(K$3,Conditions!$B:$AI,MATCH($B42&amp;"_intercept",Conditions!$R$1:$AI$1,0)+16,FALSE)),""),"")</f>
        <v/>
      </c>
      <c r="L42" s="69" t="str">
        <f>IFERROR(IF(L25,EXP(LN(L25)*VLOOKUP(L$3,Conditions!$B:$AI,MATCH($B42&amp;"_slope",Conditions!$R$1:$AI$1,0)+16,FALSE)+VLOOKUP(L$3,Conditions!$B:$AI,MATCH($B42&amp;"_intercept",Conditions!$R$1:$AI$1,0)+16,FALSE)),""),"")</f>
        <v/>
      </c>
      <c r="M42" s="69" t="str">
        <f>IFERROR(IF(M25,EXP(LN(M25)*VLOOKUP(M$3,Conditions!$B:$AI,MATCH($B42&amp;"_slope",Conditions!$R$1:$AI$1,0)+16,FALSE)+VLOOKUP(M$3,Conditions!$B:$AI,MATCH($B42&amp;"_intercept",Conditions!$R$1:$AI$1,0)+16,FALSE)),""),"")</f>
        <v/>
      </c>
      <c r="N42" s="69" t="str">
        <f>IFERROR(IF(N25,EXP(LN(N25)*VLOOKUP(N$3,Conditions!$B:$AI,MATCH($B42&amp;"_slope",Conditions!$R$1:$AI$1,0)+16,FALSE)+VLOOKUP(N$3,Conditions!$B:$AI,MATCH($B42&amp;"_intercept",Conditions!$R$1:$AI$1,0)+16,FALSE)),""),"")</f>
        <v/>
      </c>
      <c r="O42" s="69" t="str">
        <f>IFERROR(IF(O25,EXP(LN(O25)*VLOOKUP(O$3,Conditions!$B:$AI,MATCH($B42&amp;"_slope",Conditions!$R$1:$AI$1,0)+16,FALSE)+VLOOKUP(O$3,Conditions!$B:$AI,MATCH($B42&amp;"_intercept",Conditions!$R$1:$AI$1,0)+16,FALSE)),""),"")</f>
        <v/>
      </c>
      <c r="P42" s="69" t="str">
        <f>IFERROR(IF(P25,EXP(LN(P25)*VLOOKUP(P$3,Conditions!$B:$AI,MATCH($B42&amp;"_slope",Conditions!$R$1:$AI$1,0)+16,FALSE)+VLOOKUP(P$3,Conditions!$B:$AI,MATCH($B42&amp;"_intercept",Conditions!$R$1:$AI$1,0)+16,FALSE)),""),"")</f>
        <v/>
      </c>
      <c r="Q42" s="69" t="str">
        <f>IFERROR(IF(Q25,EXP(LN(Q25)*VLOOKUP(Q$3,Conditions!$B:$AI,MATCH($B42&amp;"_slope",Conditions!$R$1:$AI$1,0)+16,FALSE)+VLOOKUP(Q$3,Conditions!$B:$AI,MATCH($B42&amp;"_intercept",Conditions!$R$1:$AI$1,0)+16,FALSE)),""),"")</f>
        <v/>
      </c>
      <c r="R42" s="69" t="str">
        <f>IFERROR(IF(R25,EXP(LN(R25)*VLOOKUP(R$3,Conditions!$B:$AI,MATCH($B42&amp;"_slope",Conditions!$R$1:$AI$1,0)+16,FALSE)+VLOOKUP(R$3,Conditions!$B:$AI,MATCH($B42&amp;"_intercept",Conditions!$R$1:$AI$1,0)+16,FALSE)),""),"")</f>
        <v/>
      </c>
      <c r="S42" s="69" t="str">
        <f>IFERROR(IF(S25,EXP(LN(S25)*VLOOKUP(S$3,Conditions!$B:$AI,MATCH($B42&amp;"_slope",Conditions!$R$1:$AI$1,0)+16,FALSE)+VLOOKUP(S$3,Conditions!$B:$AI,MATCH($B42&amp;"_intercept",Conditions!$R$1:$AI$1,0)+16,FALSE)),""),"")</f>
        <v/>
      </c>
      <c r="T42" s="69" t="str">
        <f>IFERROR(IF(T25,EXP(LN(T25)*VLOOKUP(T$3,Conditions!$B:$AI,MATCH($B42&amp;"_slope",Conditions!$R$1:$AI$1,0)+16,FALSE)+VLOOKUP(T$3,Conditions!$B:$AI,MATCH($B42&amp;"_intercept",Conditions!$R$1:$AI$1,0)+16,FALSE)),""),"")</f>
        <v/>
      </c>
      <c r="U42" s="69" t="str">
        <f>IFERROR(IF(U25,EXP(LN(U25)*VLOOKUP(U$3,Conditions!$B:$AI,MATCH($B42&amp;"_slope",Conditions!$R$1:$AI$1,0)+16,FALSE)+VLOOKUP(U$3,Conditions!$B:$AI,MATCH($B42&amp;"_intercept",Conditions!$R$1:$AI$1,0)+16,FALSE)),""),"")</f>
        <v/>
      </c>
      <c r="V42" s="69" t="str">
        <f>IFERROR(IF(V25,EXP(LN(V25)*VLOOKUP(V$3,Conditions!$B:$AI,MATCH($B42&amp;"_slope",Conditions!$R$1:$AI$1,0)+16,FALSE)+VLOOKUP(V$3,Conditions!$B:$AI,MATCH($B42&amp;"_intercept",Conditions!$R$1:$AI$1,0)+16,FALSE)),""),"")</f>
        <v/>
      </c>
      <c r="W42" s="69" t="str">
        <f>IFERROR(IF(W25,EXP(LN(W25)*VLOOKUP(W$3,Conditions!$B:$AI,MATCH($B42&amp;"_slope",Conditions!$R$1:$AI$1,0)+16,FALSE)+VLOOKUP(W$3,Conditions!$B:$AI,MATCH($B42&amp;"_intercept",Conditions!$R$1:$AI$1,0)+16,FALSE)),""),"")</f>
        <v/>
      </c>
      <c r="X42" s="69" t="str">
        <f>IFERROR(IF(X25,EXP(LN(X25)*VLOOKUP(X$3,Conditions!$B:$AI,MATCH($B42&amp;"_slope",Conditions!$R$1:$AI$1,0)+16,FALSE)+VLOOKUP(X$3,Conditions!$B:$AI,MATCH($B42&amp;"_intercept",Conditions!$R$1:$AI$1,0)+16,FALSE)),""),"")</f>
        <v/>
      </c>
      <c r="Y42" s="69" t="str">
        <f>IFERROR(IF(Y25,EXP(LN(Y25)*VLOOKUP(Y$3,Conditions!$B:$AI,MATCH($B42&amp;"_slope",Conditions!$R$1:$AI$1,0)+16,FALSE)+VLOOKUP(Y$3,Conditions!$B:$AI,MATCH($B42&amp;"_intercept",Conditions!$R$1:$AI$1,0)+16,FALSE)),""),"")</f>
        <v/>
      </c>
      <c r="Z42" s="69" t="str">
        <f>IFERROR(IF(Z25,EXP(LN(Z25)*VLOOKUP(Z$3,Conditions!$B:$AI,MATCH($B42&amp;"_slope",Conditions!$R$1:$AI$1,0)+16,FALSE)+VLOOKUP(Z$3,Conditions!$B:$AI,MATCH($B42&amp;"_intercept",Conditions!$R$1:$AI$1,0)+16,FALSE)),""),"")</f>
        <v/>
      </c>
      <c r="AA42" s="69" t="str">
        <f>IFERROR(IF(AA25,EXP(LN(AA25)*VLOOKUP(AA$3,Conditions!$B:$AI,MATCH($B42&amp;"_slope",Conditions!$R$1:$AI$1,0)+16,FALSE)+VLOOKUP(AA$3,Conditions!$B:$AI,MATCH($B42&amp;"_intercept",Conditions!$R$1:$AI$1,0)+16,FALSE)),""),"")</f>
        <v/>
      </c>
      <c r="AB42" s="69" t="str">
        <f>IFERROR(IF(AB25,EXP(LN(AB25)*VLOOKUP(AB$3,Conditions!$B:$AI,MATCH($B42&amp;"_slope",Conditions!$R$1:$AI$1,0)+16,FALSE)+VLOOKUP(AB$3,Conditions!$B:$AI,MATCH($B42&amp;"_intercept",Conditions!$R$1:$AI$1,0)+16,FALSE)),""),"")</f>
        <v/>
      </c>
      <c r="AC42" s="69" t="str">
        <f>IFERROR(IF(AC25,EXP(LN(AC25)*VLOOKUP(AC$3,Conditions!$B:$AI,MATCH($B42&amp;"_slope",Conditions!$R$1:$AI$1,0)+16,FALSE)+VLOOKUP(AC$3,Conditions!$B:$AI,MATCH($B42&amp;"_intercept",Conditions!$R$1:$AI$1,0)+16,FALSE)),""),"")</f>
        <v/>
      </c>
      <c r="AD42" s="69" t="str">
        <f>IFERROR(IF(AD25,EXP(LN(AD25)*VLOOKUP(AD$3,Conditions!$B:$AI,MATCH($B42&amp;"_slope",Conditions!$R$1:$AI$1,0)+16,FALSE)+VLOOKUP(AD$3,Conditions!$B:$AI,MATCH($B42&amp;"_intercept",Conditions!$R$1:$AI$1,0)+16,FALSE)),""),"")</f>
        <v/>
      </c>
      <c r="AE42" s="69" t="str">
        <f>IFERROR(IF(AE25,EXP(LN(AE25)*VLOOKUP(AE$3,Conditions!$B:$AI,MATCH($B42&amp;"_slope",Conditions!$R$1:$AI$1,0)+16,FALSE)+VLOOKUP(AE$3,Conditions!$B:$AI,MATCH($B42&amp;"_intercept",Conditions!$R$1:$AI$1,0)+16,FALSE)),""),"")</f>
        <v/>
      </c>
      <c r="AF42" s="69" t="str">
        <f>IFERROR(IF(AF25,EXP(LN(AF25)*VLOOKUP(AF$3,Conditions!$B:$AI,MATCH($B42&amp;"_slope",Conditions!$R$1:$AI$1,0)+16,FALSE)+VLOOKUP(AF$3,Conditions!$B:$AI,MATCH($B42&amp;"_intercept",Conditions!$R$1:$AI$1,0)+16,FALSE)),""),"")</f>
        <v/>
      </c>
      <c r="AG42" s="69" t="str">
        <f>IFERROR(IF(AG25,EXP(LN(AG25)*VLOOKUP(AG$3,Conditions!$B:$AI,MATCH($B42&amp;"_slope",Conditions!$R$1:$AI$1,0)+16,FALSE)+VLOOKUP(AG$3,Conditions!$B:$AI,MATCH($B42&amp;"_intercept",Conditions!$R$1:$AI$1,0)+16,FALSE)),""),"")</f>
        <v/>
      </c>
      <c r="AH42" s="69" t="str">
        <f>IFERROR(IF(AH25,EXP(LN(AH25)*VLOOKUP(AH$3,Conditions!$B:$AI,MATCH($B42&amp;"_slope",Conditions!$R$1:$AI$1,0)+16,FALSE)+VLOOKUP(AH$3,Conditions!$B:$AI,MATCH($B42&amp;"_intercept",Conditions!$R$1:$AI$1,0)+16,FALSE)),""),"")</f>
        <v/>
      </c>
      <c r="AI42" s="69" t="str">
        <f>IFERROR(IF(AI25,EXP(LN(AI25)*VLOOKUP(AI$3,Conditions!$B:$AI,MATCH($B42&amp;"_slope",Conditions!$R$1:$AI$1,0)+16,FALSE)+VLOOKUP(AI$3,Conditions!$B:$AI,MATCH($B42&amp;"_intercept",Conditions!$R$1:$AI$1,0)+16,FALSE)),""),"")</f>
        <v/>
      </c>
      <c r="AJ42" s="69" t="str">
        <f>IFERROR(IF(AJ25,EXP(LN(AJ25)*VLOOKUP(AJ$3,Conditions!$B:$AI,MATCH($B42&amp;"_slope",Conditions!$R$1:$AI$1,0)+16,FALSE)+VLOOKUP(AJ$3,Conditions!$B:$AI,MATCH($B42&amp;"_intercept",Conditions!$R$1:$AI$1,0)+16,FALSE)),""),"")</f>
        <v/>
      </c>
      <c r="AK42" s="69" t="str">
        <f>IFERROR(IF(AK25,EXP(LN(AK25)*VLOOKUP(AK$3,Conditions!$B:$AI,MATCH($B42&amp;"_slope",Conditions!$R$1:$AI$1,0)+16,FALSE)+VLOOKUP(AK$3,Conditions!$B:$AI,MATCH($B42&amp;"_intercept",Conditions!$R$1:$AI$1,0)+16,FALSE)),""),"")</f>
        <v/>
      </c>
      <c r="AL42" s="69" t="str">
        <f>IFERROR(IF(AL25,EXP(LN(AL25)*VLOOKUP(AL$3,Conditions!$B:$AI,MATCH($B42&amp;"_slope",Conditions!$R$1:$AI$1,0)+16,FALSE)+VLOOKUP(AL$3,Conditions!$B:$AI,MATCH($B42&amp;"_intercept",Conditions!$R$1:$AI$1,0)+16,FALSE)),""),"")</f>
        <v/>
      </c>
      <c r="AM42" s="69" t="str">
        <f>IFERROR(IF(AM25,EXP(LN(AM25)*VLOOKUP(AM$3,Conditions!$B:$AI,MATCH($B42&amp;"_slope",Conditions!$R$1:$AI$1,0)+16,FALSE)+VLOOKUP(AM$3,Conditions!$B:$AI,MATCH($B42&amp;"_intercept",Conditions!$R$1:$AI$1,0)+16,FALSE)),""),"")</f>
        <v/>
      </c>
      <c r="AN42" s="69" t="str">
        <f>IFERROR(IF(AN25,EXP(LN(AN25)*VLOOKUP(AN$3,Conditions!$B:$AI,MATCH($B42&amp;"_slope",Conditions!$R$1:$AI$1,0)+16,FALSE)+VLOOKUP(AN$3,Conditions!$B:$AI,MATCH($B42&amp;"_intercept",Conditions!$R$1:$AI$1,0)+16,FALSE)),""),"")</f>
        <v/>
      </c>
      <c r="AO42" s="69" t="str">
        <f>IFERROR(IF(AO25,EXP(LN(AO25)*VLOOKUP(AO$3,Conditions!$B:$AI,MATCH($B42&amp;"_slope",Conditions!$R$1:$AI$1,0)+16,FALSE)+VLOOKUP(AO$3,Conditions!$B:$AI,MATCH($B42&amp;"_intercept",Conditions!$R$1:$AI$1,0)+16,FALSE)),""),"")</f>
        <v/>
      </c>
      <c r="AP42" s="69" t="str">
        <f>IFERROR(IF(AP25,EXP(LN(AP25)*VLOOKUP(AP$3,Conditions!$B:$AI,MATCH($B42&amp;"_slope",Conditions!$R$1:$AI$1,0)+16,FALSE)+VLOOKUP(AP$3,Conditions!$B:$AI,MATCH($B42&amp;"_intercept",Conditions!$R$1:$AI$1,0)+16,FALSE)),""),"")</f>
        <v/>
      </c>
      <c r="AQ42" s="69" t="str">
        <f>IFERROR(IF(AQ25,EXP(LN(AQ25)*VLOOKUP(AQ$3,Conditions!$B:$AI,MATCH($B42&amp;"_slope",Conditions!$R$1:$AI$1,0)+16,FALSE)+VLOOKUP(AQ$3,Conditions!$B:$AI,MATCH($B42&amp;"_intercept",Conditions!$R$1:$AI$1,0)+16,FALSE)),""),"")</f>
        <v/>
      </c>
      <c r="AR42" s="69" t="str">
        <f>IFERROR(IF(AR25,EXP(LN(AR25)*VLOOKUP(AR$3,Conditions!$B:$AI,MATCH($B42&amp;"_slope",Conditions!$R$1:$AI$1,0)+16,FALSE)+VLOOKUP(AR$3,Conditions!$B:$AI,MATCH($B42&amp;"_intercept",Conditions!$R$1:$AI$1,0)+16,FALSE)),""),"")</f>
        <v/>
      </c>
      <c r="AS42" s="69" t="str">
        <f>IFERROR(IF(AS25,EXP(LN(AS25)*VLOOKUP(AS$3,Conditions!$B:$AI,MATCH($B42&amp;"_slope",Conditions!$R$1:$AI$1,0)+16,FALSE)+VLOOKUP(AS$3,Conditions!$B:$AI,MATCH($B42&amp;"_intercept",Conditions!$R$1:$AI$1,0)+16,FALSE)),""),"")</f>
        <v/>
      </c>
      <c r="AT42" s="69" t="str">
        <f>IFERROR(IF(AT25,EXP(LN(AT25)*VLOOKUP(AT$3,Conditions!$B:$AI,MATCH($B42&amp;"_slope",Conditions!$R$1:$AI$1,0)+16,FALSE)+VLOOKUP(AT$3,Conditions!$B:$AI,MATCH($B42&amp;"_intercept",Conditions!$R$1:$AI$1,0)+16,FALSE)),""),"")</f>
        <v/>
      </c>
      <c r="AU42" s="69" t="str">
        <f>IFERROR(IF(AU25,EXP(LN(AU25)*VLOOKUP(AU$3,Conditions!$B:$AI,MATCH($B42&amp;"_slope",Conditions!$R$1:$AI$1,0)+16,FALSE)+VLOOKUP(AU$3,Conditions!$B:$AI,MATCH($B42&amp;"_intercept",Conditions!$R$1:$AI$1,0)+16,FALSE)),""),"")</f>
        <v/>
      </c>
      <c r="AV42" s="69" t="str">
        <f>IFERROR(IF(AV25,EXP(LN(AV25)*VLOOKUP(AV$3,Conditions!$B:$AI,MATCH($B42&amp;"_slope",Conditions!$R$1:$AI$1,0)+16,FALSE)+VLOOKUP(AV$3,Conditions!$B:$AI,MATCH($B42&amp;"_intercept",Conditions!$R$1:$AI$1,0)+16,FALSE)),""),"")</f>
        <v/>
      </c>
      <c r="AW42" s="69" t="str">
        <f>IFERROR(IF(AW25,EXP(LN(AW25)*VLOOKUP(AW$3,Conditions!$B:$AI,MATCH($B42&amp;"_slope",Conditions!$R$1:$AI$1,0)+16,FALSE)+VLOOKUP(AW$3,Conditions!$B:$AI,MATCH($B42&amp;"_intercept",Conditions!$R$1:$AI$1,0)+16,FALSE)),""),"")</f>
        <v/>
      </c>
      <c r="AX42" s="69" t="str">
        <f>IFERROR(IF(AX25,EXP(LN(AX25)*VLOOKUP(AX$3,Conditions!$B:$AI,MATCH($B42&amp;"_slope",Conditions!$R$1:$AI$1,0)+16,FALSE)+VLOOKUP(AX$3,Conditions!$B:$AI,MATCH($B42&amp;"_intercept",Conditions!$R$1:$AI$1,0)+16,FALSE)),""),"")</f>
        <v/>
      </c>
      <c r="AY42" s="69" t="str">
        <f>IFERROR(IF(AY25,EXP(LN(AY25)*VLOOKUP(AY$3,Conditions!$B:$AI,MATCH($B42&amp;"_slope",Conditions!$R$1:$AI$1,0)+16,FALSE)+VLOOKUP(AY$3,Conditions!$B:$AI,MATCH($B42&amp;"_intercept",Conditions!$R$1:$AI$1,0)+16,FALSE)),""),"")</f>
        <v/>
      </c>
      <c r="AZ42" s="69" t="str">
        <f>IFERROR(IF(AZ25,EXP(LN(AZ25)*VLOOKUP(AZ$3,Conditions!$B:$AI,MATCH($B42&amp;"_slope",Conditions!$R$1:$AI$1,0)+16,FALSE)+VLOOKUP(AZ$3,Conditions!$B:$AI,MATCH($B42&amp;"_intercept",Conditions!$R$1:$AI$1,0)+16,FALSE)),""),"")</f>
        <v/>
      </c>
      <c r="BA42" s="69" t="str">
        <f>IFERROR(IF(BA25,EXP(LN(BA25)*VLOOKUP(BA$3,Conditions!$B:$AI,MATCH($B42&amp;"_slope",Conditions!$R$1:$AI$1,0)+16,FALSE)+VLOOKUP(BA$3,Conditions!$B:$AI,MATCH($B42&amp;"_intercept",Conditions!$R$1:$AI$1,0)+16,FALSE)),""),"")</f>
        <v/>
      </c>
      <c r="BB42" s="69" t="str">
        <f>IFERROR(IF(BB25,EXP(LN(BB25)*VLOOKUP(BB$3,Conditions!$B:$AI,MATCH($B42&amp;"_slope",Conditions!$R$1:$AI$1,0)+16,FALSE)+VLOOKUP(BB$3,Conditions!$B:$AI,MATCH($B42&amp;"_intercept",Conditions!$R$1:$AI$1,0)+16,FALSE)),""),"")</f>
        <v/>
      </c>
      <c r="BC42" s="69" t="str">
        <f>IFERROR(IF(BC25,EXP(LN(BC25)*VLOOKUP(BC$3,Conditions!$B:$AI,MATCH($B42&amp;"_slope",Conditions!$R$1:$AI$1,0)+16,FALSE)+VLOOKUP(BC$3,Conditions!$B:$AI,MATCH($B42&amp;"_intercept",Conditions!$R$1:$AI$1,0)+16,FALSE)),""),"")</f>
        <v/>
      </c>
      <c r="BD42" s="69" t="str">
        <f>IFERROR(IF(BD25,EXP(LN(BD25)*VLOOKUP(BD$3,Conditions!$B:$AI,MATCH($B42&amp;"_slope",Conditions!$R$1:$AI$1,0)+16,FALSE)+VLOOKUP(BD$3,Conditions!$B:$AI,MATCH($B42&amp;"_intercept",Conditions!$R$1:$AI$1,0)+16,FALSE)),""),"")</f>
        <v/>
      </c>
      <c r="BE42" s="69" t="str">
        <f>IFERROR(IF(BE25,EXP(LN(BE25)*VLOOKUP(BE$3,Conditions!$B:$AI,MATCH($B42&amp;"_slope",Conditions!$R$1:$AI$1,0)+16,FALSE)+VLOOKUP(BE$3,Conditions!$B:$AI,MATCH($B42&amp;"_intercept",Conditions!$R$1:$AI$1,0)+16,FALSE)),""),"")</f>
        <v/>
      </c>
      <c r="BF42" s="69" t="str">
        <f>IFERROR(IF(BF25,EXP(LN(BF25)*VLOOKUP(BF$3,Conditions!$B:$AI,MATCH($B42&amp;"_slope",Conditions!$R$1:$AI$1,0)+16,FALSE)+VLOOKUP(BF$3,Conditions!$B:$AI,MATCH($B42&amp;"_intercept",Conditions!$R$1:$AI$1,0)+16,FALSE)),""),"")</f>
        <v/>
      </c>
      <c r="BG42" s="69" t="str">
        <f>IFERROR(IF(BG25,EXP(LN(BG25)*VLOOKUP(BG$3,Conditions!$B:$AI,MATCH($B42&amp;"_slope",Conditions!$R$1:$AI$1,0)+16,FALSE)+VLOOKUP(BG$3,Conditions!$B:$AI,MATCH($B42&amp;"_intercept",Conditions!$R$1:$AI$1,0)+16,FALSE)),""),"")</f>
        <v/>
      </c>
      <c r="BH42" s="69" t="str">
        <f>IFERROR(IF(BH25,EXP(LN(BH25)*VLOOKUP(BH$3,Conditions!$B:$AI,MATCH($B42&amp;"_slope",Conditions!$R$1:$AI$1,0)+16,FALSE)+VLOOKUP(BH$3,Conditions!$B:$AI,MATCH($B42&amp;"_intercept",Conditions!$R$1:$AI$1,0)+16,FALSE)),""),"")</f>
        <v/>
      </c>
      <c r="BI42" s="69" t="str">
        <f>IFERROR(IF(BI25,EXP(LN(BI25)*VLOOKUP(BI$3,Conditions!$B:$AI,MATCH($B42&amp;"_slope",Conditions!$R$1:$AI$1,0)+16,FALSE)+VLOOKUP(BI$3,Conditions!$B:$AI,MATCH($B42&amp;"_intercept",Conditions!$R$1:$AI$1,0)+16,FALSE)),""),"")</f>
        <v/>
      </c>
      <c r="BJ42" s="69" t="str">
        <f>IFERROR(IF(BJ25,EXP(LN(BJ25)*VLOOKUP(BJ$3,Conditions!$B:$AI,MATCH($B42&amp;"_slope",Conditions!$R$1:$AI$1,0)+16,FALSE)+VLOOKUP(BJ$3,Conditions!$B:$AI,MATCH($B42&amp;"_intercept",Conditions!$R$1:$AI$1,0)+16,FALSE)),""),"")</f>
        <v/>
      </c>
      <c r="BK42" s="69" t="str">
        <f>IFERROR(IF(BK25,EXP(LN(BK25)*VLOOKUP(BK$3,Conditions!$B:$AI,MATCH($B42&amp;"_slope",Conditions!$R$1:$AI$1,0)+16,FALSE)+VLOOKUP(BK$3,Conditions!$B:$AI,MATCH($B42&amp;"_intercept",Conditions!$R$1:$AI$1,0)+16,FALSE)),""),"")</f>
        <v/>
      </c>
      <c r="BL42" s="69" t="str">
        <f>IFERROR(IF(BL25,EXP(LN(BL25)*VLOOKUP(BL$3,Conditions!$B:$AI,MATCH($B42&amp;"_slope",Conditions!$R$1:$AI$1,0)+16,FALSE)+VLOOKUP(BL$3,Conditions!$B:$AI,MATCH($B42&amp;"_intercept",Conditions!$R$1:$AI$1,0)+16,FALSE)),""),"")</f>
        <v/>
      </c>
      <c r="BM42" s="69" t="str">
        <f>IFERROR(IF(BM25,EXP(LN(BM25)*VLOOKUP(BM$3,Conditions!$B:$AI,MATCH($B42&amp;"_slope",Conditions!$R$1:$AI$1,0)+16,FALSE)+VLOOKUP(BM$3,Conditions!$B:$AI,MATCH($B42&amp;"_intercept",Conditions!$R$1:$AI$1,0)+16,FALSE)),""),"")</f>
        <v/>
      </c>
      <c r="BN42" s="69" t="str">
        <f>IFERROR(IF(BN25,EXP(LN(BN25)*VLOOKUP(BN$3,Conditions!$B:$AI,MATCH($B42&amp;"_slope",Conditions!$R$1:$AI$1,0)+16,FALSE)+VLOOKUP(BN$3,Conditions!$B:$AI,MATCH($B42&amp;"_intercept",Conditions!$R$1:$AI$1,0)+16,FALSE)),""),"")</f>
        <v/>
      </c>
      <c r="BO42" s="69" t="str">
        <f>IFERROR(IF(BO25,EXP(LN(BO25)*VLOOKUP(BO$3,Conditions!$B:$AI,MATCH($B42&amp;"_slope",Conditions!$R$1:$AI$1,0)+16,FALSE)+VLOOKUP(BO$3,Conditions!$B:$AI,MATCH($B42&amp;"_intercept",Conditions!$R$1:$AI$1,0)+16,FALSE)),""),"")</f>
        <v/>
      </c>
      <c r="BP42" s="69" t="str">
        <f>IFERROR(IF(BP25,EXP(LN(BP25)*VLOOKUP(BP$3,Conditions!$B:$AI,MATCH($B42&amp;"_slope",Conditions!$R$1:$AI$1,0)+16,FALSE)+VLOOKUP(BP$3,Conditions!$B:$AI,MATCH($B42&amp;"_intercept",Conditions!$R$1:$AI$1,0)+16,FALSE)),""),"")</f>
        <v/>
      </c>
      <c r="BQ42" s="69" t="str">
        <f>IFERROR(IF(BQ25,EXP(LN(BQ25)*VLOOKUP(BQ$3,Conditions!$B:$AI,MATCH($B42&amp;"_slope",Conditions!$R$1:$AI$1,0)+16,FALSE)+VLOOKUP(BQ$3,Conditions!$B:$AI,MATCH($B42&amp;"_intercept",Conditions!$R$1:$AI$1,0)+16,FALSE)),""),"")</f>
        <v/>
      </c>
      <c r="BR42" s="69" t="str">
        <f>IFERROR(IF(BR25,EXP(LN(BR25)*VLOOKUP(BR$3,Conditions!$B:$AI,MATCH($B42&amp;"_slope",Conditions!$R$1:$AI$1,0)+16,FALSE)+VLOOKUP(BR$3,Conditions!$B:$AI,MATCH($B42&amp;"_intercept",Conditions!$R$1:$AI$1,0)+16,FALSE)),""),"")</f>
        <v/>
      </c>
      <c r="BS42" s="69" t="str">
        <f>IFERROR(IF(BS25,EXP(LN(BS25)*VLOOKUP(BS$3,Conditions!$B:$AI,MATCH($B42&amp;"_slope",Conditions!$R$1:$AI$1,0)+16,FALSE)+VLOOKUP(BS$3,Conditions!$B:$AI,MATCH($B42&amp;"_intercept",Conditions!$R$1:$AI$1,0)+16,FALSE)),""),"")</f>
        <v/>
      </c>
      <c r="BT42" s="69" t="str">
        <f>IFERROR(IF(BT25,EXP(LN(BT25)*VLOOKUP(BT$3,Conditions!$B:$AI,MATCH($B42&amp;"_slope",Conditions!$R$1:$AI$1,0)+16,FALSE)+VLOOKUP(BT$3,Conditions!$B:$AI,MATCH($B42&amp;"_intercept",Conditions!$R$1:$AI$1,0)+16,FALSE)),""),"")</f>
        <v/>
      </c>
      <c r="BU42" s="69" t="str">
        <f>IFERROR(IF(BU25,EXP(LN(BU25)*VLOOKUP(BU$3,Conditions!$B:$AI,MATCH($B42&amp;"_slope",Conditions!$R$1:$AI$1,0)+16,FALSE)+VLOOKUP(BU$3,Conditions!$B:$AI,MATCH($B42&amp;"_intercept",Conditions!$R$1:$AI$1,0)+16,FALSE)),""),"")</f>
        <v/>
      </c>
      <c r="BV42" s="69" t="str">
        <f>IFERROR(IF(BV25,EXP(LN(BV25)*VLOOKUP(BV$3,Conditions!$B:$AI,MATCH($B42&amp;"_slope",Conditions!$R$1:$AI$1,0)+16,FALSE)+VLOOKUP(BV$3,Conditions!$B:$AI,MATCH($B42&amp;"_intercept",Conditions!$R$1:$AI$1,0)+16,FALSE)),""),"")</f>
        <v/>
      </c>
      <c r="BW42" s="69" t="str">
        <f>IFERROR(IF(BW25,EXP(LN(BW25)*VLOOKUP(BW$3,Conditions!$B:$AI,MATCH($B42&amp;"_slope",Conditions!$R$1:$AI$1,0)+16,FALSE)+VLOOKUP(BW$3,Conditions!$B:$AI,MATCH($B42&amp;"_intercept",Conditions!$R$1:$AI$1,0)+16,FALSE)),""),"")</f>
        <v/>
      </c>
      <c r="BX42" s="69" t="str">
        <f>IFERROR(IF(BX25,EXP(LN(BX25)*VLOOKUP(BX$3,Conditions!$B:$AI,MATCH($B42&amp;"_slope",Conditions!$R$1:$AI$1,0)+16,FALSE)+VLOOKUP(BX$3,Conditions!$B:$AI,MATCH($B42&amp;"_intercept",Conditions!$R$1:$AI$1,0)+16,FALSE)),""),"")</f>
        <v/>
      </c>
      <c r="BY42" s="69" t="str">
        <f>IFERROR(IF(BY25,EXP(LN(BY25)*VLOOKUP(BY$3,Conditions!$B:$AI,MATCH($B42&amp;"_slope",Conditions!$R$1:$AI$1,0)+16,FALSE)+VLOOKUP(BY$3,Conditions!$B:$AI,MATCH($B42&amp;"_intercept",Conditions!$R$1:$AI$1,0)+16,FALSE)),""),"")</f>
        <v/>
      </c>
      <c r="BZ42" s="69" t="str">
        <f>IFERROR(IF(BZ25,EXP(LN(BZ25)*VLOOKUP(BZ$3,Conditions!$B:$AI,MATCH($B42&amp;"_slope",Conditions!$R$1:$AI$1,0)+16,FALSE)+VLOOKUP(BZ$3,Conditions!$B:$AI,MATCH($B42&amp;"_intercept",Conditions!$R$1:$AI$1,0)+16,FALSE)),""),"")</f>
        <v/>
      </c>
      <c r="CA42" s="69" t="str">
        <f>IFERROR(IF(CA25,EXP(LN(CA25)*VLOOKUP(CA$3,Conditions!$B:$AI,MATCH($B42&amp;"_slope",Conditions!$R$1:$AI$1,0)+16,FALSE)+VLOOKUP(CA$3,Conditions!$B:$AI,MATCH($B42&amp;"_intercept",Conditions!$R$1:$AI$1,0)+16,FALSE)),""),"")</f>
        <v/>
      </c>
      <c r="CB42" s="69" t="str">
        <f>IFERROR(IF(CB25,EXP(LN(CB25)*VLOOKUP(CB$3,Conditions!$B:$AI,MATCH($B42&amp;"_slope",Conditions!$R$1:$AI$1,0)+16,FALSE)+VLOOKUP(CB$3,Conditions!$B:$AI,MATCH($B42&amp;"_intercept",Conditions!$R$1:$AI$1,0)+16,FALSE)),""),"")</f>
        <v/>
      </c>
      <c r="CC42" s="69" t="str">
        <f>IFERROR(IF(CC25,EXP(LN(CC25)*VLOOKUP(CC$3,Conditions!$B:$AI,MATCH($B42&amp;"_slope",Conditions!$R$1:$AI$1,0)+16,FALSE)+VLOOKUP(CC$3,Conditions!$B:$AI,MATCH($B42&amp;"_intercept",Conditions!$R$1:$AI$1,0)+16,FALSE)),""),"")</f>
        <v/>
      </c>
      <c r="CD42" s="69" t="str">
        <f>IFERROR(IF(CD25,EXP(LN(CD25)*VLOOKUP(CD$3,Conditions!$B:$AI,MATCH($B42&amp;"_slope",Conditions!$R$1:$AI$1,0)+16,FALSE)+VLOOKUP(CD$3,Conditions!$B:$AI,MATCH($B42&amp;"_intercept",Conditions!$R$1:$AI$1,0)+16,FALSE)),""),"")</f>
        <v/>
      </c>
      <c r="CE42" s="69" t="str">
        <f>IFERROR(IF(CE25,EXP(LN(CE25)*VLOOKUP(CE$3,Conditions!$B:$AI,MATCH($B42&amp;"_slope",Conditions!$R$1:$AI$1,0)+16,FALSE)+VLOOKUP(CE$3,Conditions!$B:$AI,MATCH($B42&amp;"_intercept",Conditions!$R$1:$AI$1,0)+16,FALSE)),""),"")</f>
        <v/>
      </c>
      <c r="CF42" s="69" t="str">
        <f>IFERROR(IF(CF25,EXP(LN(CF25)*VLOOKUP(CF$3,Conditions!$B:$AI,MATCH($B42&amp;"_slope",Conditions!$R$1:$AI$1,0)+16,FALSE)+VLOOKUP(CF$3,Conditions!$B:$AI,MATCH($B42&amp;"_intercept",Conditions!$R$1:$AI$1,0)+16,FALSE)),""),"")</f>
        <v/>
      </c>
      <c r="CG42" s="69" t="str">
        <f>IFERROR(IF(CG25,EXP(LN(CG25)*VLOOKUP(CG$3,Conditions!$B:$AI,MATCH($B42&amp;"_slope",Conditions!$R$1:$AI$1,0)+16,FALSE)+VLOOKUP(CG$3,Conditions!$B:$AI,MATCH($B42&amp;"_intercept",Conditions!$R$1:$AI$1,0)+16,FALSE)),""),"")</f>
        <v/>
      </c>
      <c r="CH42" s="69" t="str">
        <f>IFERROR(IF(CH25,EXP(LN(CH25)*VLOOKUP(CH$3,Conditions!$B:$AI,MATCH($B42&amp;"_slope",Conditions!$R$1:$AI$1,0)+16,FALSE)+VLOOKUP(CH$3,Conditions!$B:$AI,MATCH($B42&amp;"_intercept",Conditions!$R$1:$AI$1,0)+16,FALSE)),""),"")</f>
        <v/>
      </c>
      <c r="CI42" s="69" t="str">
        <f>IFERROR(IF(CI25,EXP(LN(CI25)*VLOOKUP(CI$3,Conditions!$B:$AI,MATCH($B42&amp;"_slope",Conditions!$R$1:$AI$1,0)+16,FALSE)+VLOOKUP(CI$3,Conditions!$B:$AI,MATCH($B42&amp;"_intercept",Conditions!$R$1:$AI$1,0)+16,FALSE)),""),"")</f>
        <v/>
      </c>
      <c r="CJ42" s="69" t="str">
        <f>IFERROR(IF(CJ25,EXP(LN(CJ25)*VLOOKUP(CJ$3,Conditions!$B:$AI,MATCH($B42&amp;"_slope",Conditions!$R$1:$AI$1,0)+16,FALSE)+VLOOKUP(CJ$3,Conditions!$B:$AI,MATCH($B42&amp;"_intercept",Conditions!$R$1:$AI$1,0)+16,FALSE)),""),"")</f>
        <v/>
      </c>
      <c r="CK42" s="69" t="str">
        <f>IFERROR(IF(CK25,EXP(LN(CK25)*VLOOKUP(CK$3,Conditions!$B:$AI,MATCH($B42&amp;"_slope",Conditions!$R$1:$AI$1,0)+16,FALSE)+VLOOKUP(CK$3,Conditions!$B:$AI,MATCH($B42&amp;"_intercept",Conditions!$R$1:$AI$1,0)+16,FALSE)),""),"")</f>
        <v/>
      </c>
      <c r="CL42" s="69" t="str">
        <f>IFERROR(IF(CL25,EXP(LN(CL25)*VLOOKUP(CL$3,Conditions!$B:$AI,MATCH($B42&amp;"_slope",Conditions!$R$1:$AI$1,0)+16,FALSE)+VLOOKUP(CL$3,Conditions!$B:$AI,MATCH($B42&amp;"_intercept",Conditions!$R$1:$AI$1,0)+16,FALSE)),""),"")</f>
        <v/>
      </c>
      <c r="CM42" s="69" t="str">
        <f>IFERROR(IF(CM25,EXP(LN(CM25)*VLOOKUP(CM$3,Conditions!$B:$AI,MATCH($B42&amp;"_slope",Conditions!$R$1:$AI$1,0)+16,FALSE)+VLOOKUP(CM$3,Conditions!$B:$AI,MATCH($B42&amp;"_intercept",Conditions!$R$1:$AI$1,0)+16,FALSE)),""),"")</f>
        <v/>
      </c>
      <c r="CN42" s="69" t="str">
        <f>IFERROR(IF(CN25,EXP(LN(CN25)*VLOOKUP(CN$3,Conditions!$B:$AI,MATCH($B42&amp;"_slope",Conditions!$R$1:$AI$1,0)+16,FALSE)+VLOOKUP(CN$3,Conditions!$B:$AI,MATCH($B42&amp;"_intercept",Conditions!$R$1:$AI$1,0)+16,FALSE)),""),"")</f>
        <v/>
      </c>
      <c r="CO42" s="69" t="str">
        <f>IFERROR(IF(CO25,EXP(LN(CO25)*VLOOKUP(CO$3,Conditions!$B:$AI,MATCH($B42&amp;"_slope",Conditions!$R$1:$AI$1,0)+16,FALSE)+VLOOKUP(CO$3,Conditions!$B:$AI,MATCH($B42&amp;"_intercept",Conditions!$R$1:$AI$1,0)+16,FALSE)),""),"")</f>
        <v/>
      </c>
      <c r="CP42" s="69" t="str">
        <f>IFERROR(IF(CP25,EXP(LN(CP25)*VLOOKUP(CP$3,Conditions!$B:$AI,MATCH($B42&amp;"_slope",Conditions!$R$1:$AI$1,0)+16,FALSE)+VLOOKUP(CP$3,Conditions!$B:$AI,MATCH($B42&amp;"_intercept",Conditions!$R$1:$AI$1,0)+16,FALSE)),""),"")</f>
        <v/>
      </c>
      <c r="CQ42" s="69" t="str">
        <f>IFERROR(IF(CQ25,EXP(LN(CQ25)*VLOOKUP(CQ$3,Conditions!$B:$AI,MATCH($B42&amp;"_slope",Conditions!$R$1:$AI$1,0)+16,FALSE)+VLOOKUP(CQ$3,Conditions!$B:$AI,MATCH($B42&amp;"_intercept",Conditions!$R$1:$AI$1,0)+16,FALSE)),""),"")</f>
        <v/>
      </c>
      <c r="CR42" s="69" t="str">
        <f>IFERROR(IF(CR25,EXP(LN(CR25)*VLOOKUP(CR$3,Conditions!$B:$AI,MATCH($B42&amp;"_slope",Conditions!$R$1:$AI$1,0)+16,FALSE)+VLOOKUP(CR$3,Conditions!$B:$AI,MATCH($B42&amp;"_intercept",Conditions!$R$1:$AI$1,0)+16,FALSE)),""),"")</f>
        <v/>
      </c>
      <c r="CS42" s="69" t="str">
        <f>IFERROR(IF(CS25,EXP(LN(CS25)*VLOOKUP(CS$3,Conditions!$B:$AI,MATCH($B42&amp;"_slope",Conditions!$R$1:$AI$1,0)+16,FALSE)+VLOOKUP(CS$3,Conditions!$B:$AI,MATCH($B42&amp;"_intercept",Conditions!$R$1:$AI$1,0)+16,FALSE)),""),"")</f>
        <v/>
      </c>
      <c r="CT42" s="69" t="str">
        <f>IFERROR(IF(CT25,EXP(LN(CT25)*VLOOKUP(CT$3,Conditions!$B:$AI,MATCH($B42&amp;"_slope",Conditions!$R$1:$AI$1,0)+16,FALSE)+VLOOKUP(CT$3,Conditions!$B:$AI,MATCH($B42&amp;"_intercept",Conditions!$R$1:$AI$1,0)+16,FALSE)),""),"")</f>
        <v/>
      </c>
      <c r="CU42" s="69" t="str">
        <f>IFERROR(IF(CU25,EXP(LN(CU25)*VLOOKUP(CU$3,Conditions!$B:$AI,MATCH($B42&amp;"_slope",Conditions!$R$1:$AI$1,0)+16,FALSE)+VLOOKUP(CU$3,Conditions!$B:$AI,MATCH($B42&amp;"_intercept",Conditions!$R$1:$AI$1,0)+16,FALSE)),""),"")</f>
        <v/>
      </c>
      <c r="CV42" s="69" t="str">
        <f>IFERROR(IF(CV25,EXP(LN(CV25)*VLOOKUP(CV$3,Conditions!$B:$AI,MATCH($B42&amp;"_slope",Conditions!$R$1:$AI$1,0)+16,FALSE)+VLOOKUP(CV$3,Conditions!$B:$AI,MATCH($B42&amp;"_intercept",Conditions!$R$1:$AI$1,0)+16,FALSE)),""),"")</f>
        <v/>
      </c>
      <c r="CW42" s="69" t="str">
        <f>IFERROR(IF(CW25,EXP(LN(CW25)*VLOOKUP(CW$3,Conditions!$B:$AI,MATCH($B42&amp;"_slope",Conditions!$R$1:$AI$1,0)+16,FALSE)+VLOOKUP(CW$3,Conditions!$B:$AI,MATCH($B42&amp;"_intercept",Conditions!$R$1:$AI$1,0)+16,FALSE)),""),"")</f>
        <v/>
      </c>
      <c r="CX42" s="69" t="str">
        <f>IFERROR(IF(CX25,EXP(LN(CX25)*VLOOKUP(CX$3,Conditions!$B:$AI,MATCH($B42&amp;"_slope",Conditions!$R$1:$AI$1,0)+16,FALSE)+VLOOKUP(CX$3,Conditions!$B:$AI,MATCH($B42&amp;"_intercept",Conditions!$R$1:$AI$1,0)+16,FALSE)),""),"")</f>
        <v/>
      </c>
      <c r="CY42" s="69" t="str">
        <f>IFERROR(IF(CY25,EXP(LN(CY25)*VLOOKUP(CY$3,Conditions!$B:$AI,MATCH($B42&amp;"_slope",Conditions!$R$1:$AI$1,0)+16,FALSE)+VLOOKUP(CY$3,Conditions!$B:$AI,MATCH($B42&amp;"_intercept",Conditions!$R$1:$AI$1,0)+16,FALSE)),""),"")</f>
        <v/>
      </c>
      <c r="CZ42" s="69" t="str">
        <f>IFERROR(IF(CZ25,EXP(LN(CZ25)*VLOOKUP(CZ$3,Conditions!$B:$AI,MATCH($B42&amp;"_slope",Conditions!$R$1:$AI$1,0)+16,FALSE)+VLOOKUP(CZ$3,Conditions!$B:$AI,MATCH($B42&amp;"_intercept",Conditions!$R$1:$AI$1,0)+16,FALSE)),""),"")</f>
        <v/>
      </c>
      <c r="DA42" s="69" t="str">
        <f>IFERROR(IF(DA25,EXP(LN(DA25)*VLOOKUP(DA$3,Conditions!$B:$AI,MATCH($B42&amp;"_slope",Conditions!$R$1:$AI$1,0)+16,FALSE)+VLOOKUP(DA$3,Conditions!$B:$AI,MATCH($B42&amp;"_intercept",Conditions!$R$1:$AI$1,0)+16,FALSE)),""),"")</f>
        <v/>
      </c>
      <c r="DB42" s="69" t="str">
        <f>IFERROR(IF(DB25,EXP(LN(DB25)*VLOOKUP(DB$3,Conditions!$B:$AI,MATCH($B42&amp;"_slope",Conditions!$R$1:$AI$1,0)+16,FALSE)+VLOOKUP(DB$3,Conditions!$B:$AI,MATCH($B42&amp;"_intercept",Conditions!$R$1:$AI$1,0)+16,FALSE)),""),"")</f>
        <v/>
      </c>
      <c r="DC42" s="69" t="str">
        <f>IFERROR(IF(DC25,EXP(LN(DC25)*VLOOKUP(DC$3,Conditions!$B:$AI,MATCH($B42&amp;"_slope",Conditions!$R$1:$AI$1,0)+16,FALSE)+VLOOKUP(DC$3,Conditions!$B:$AI,MATCH($B42&amp;"_intercept",Conditions!$R$1:$AI$1,0)+16,FALSE)),""),"")</f>
        <v/>
      </c>
      <c r="DD42" s="69" t="str">
        <f>IFERROR(IF(DD25,EXP(LN(DD25)*VLOOKUP(DD$3,Conditions!$B:$AI,MATCH($B42&amp;"_slope",Conditions!$R$1:$AI$1,0)+16,FALSE)+VLOOKUP(DD$3,Conditions!$B:$AI,MATCH($B42&amp;"_intercept",Conditions!$R$1:$AI$1,0)+16,FALSE)),""),"")</f>
        <v/>
      </c>
      <c r="DE42" s="69" t="str">
        <f>IFERROR(IF(DE25,EXP(LN(DE25)*VLOOKUP(DE$3,Conditions!$B:$AI,MATCH($B42&amp;"_slope",Conditions!$R$1:$AI$1,0)+16,FALSE)+VLOOKUP(DE$3,Conditions!$B:$AI,MATCH($B42&amp;"_intercept",Conditions!$R$1:$AI$1,0)+16,FALSE)),""),"")</f>
        <v/>
      </c>
      <c r="DF42" s="69" t="str">
        <f>IFERROR(IF(DF25,EXP(LN(DF25)*VLOOKUP(DF$3,Conditions!$B:$AI,MATCH($B42&amp;"_slope",Conditions!$R$1:$AI$1,0)+16,FALSE)+VLOOKUP(DF$3,Conditions!$B:$AI,MATCH($B42&amp;"_intercept",Conditions!$R$1:$AI$1,0)+16,FALSE)),""),"")</f>
        <v/>
      </c>
      <c r="DG42" s="69" t="str">
        <f>IFERROR(IF(DG25,EXP(LN(DG25)*VLOOKUP(DG$3,Conditions!$B:$AI,MATCH($B42&amp;"_slope",Conditions!$R$1:$AI$1,0)+16,FALSE)+VLOOKUP(DG$3,Conditions!$B:$AI,MATCH($B42&amp;"_intercept",Conditions!$R$1:$AI$1,0)+16,FALSE)),""),"")</f>
        <v/>
      </c>
      <c r="DH42" s="69" t="str">
        <f>IFERROR(IF(DH25,EXP(LN(DH25)*VLOOKUP(DH$3,Conditions!$B:$AI,MATCH($B42&amp;"_slope",Conditions!$R$1:$AI$1,0)+16,FALSE)+VLOOKUP(DH$3,Conditions!$B:$AI,MATCH($B42&amp;"_intercept",Conditions!$R$1:$AI$1,0)+16,FALSE)),""),"")</f>
        <v/>
      </c>
      <c r="DI42" s="69" t="str">
        <f>IFERROR(IF(DI25,EXP(LN(DI25)*VLOOKUP(DI$3,Conditions!$B:$AI,MATCH($B42&amp;"_slope",Conditions!$R$1:$AI$1,0)+16,FALSE)+VLOOKUP(DI$3,Conditions!$B:$AI,MATCH($B42&amp;"_intercept",Conditions!$R$1:$AI$1,0)+16,FALSE)),""),"")</f>
        <v/>
      </c>
      <c r="DJ42" s="69" t="str">
        <f>IFERROR(IF(DJ25,EXP(LN(DJ25)*VLOOKUP(DJ$3,Conditions!$B:$AI,MATCH($B42&amp;"_slope",Conditions!$R$1:$AI$1,0)+16,FALSE)+VLOOKUP(DJ$3,Conditions!$B:$AI,MATCH($B42&amp;"_intercept",Conditions!$R$1:$AI$1,0)+16,FALSE)),""),"")</f>
        <v/>
      </c>
      <c r="DK42" s="69" t="str">
        <f>IFERROR(IF(DK25,EXP(LN(DK25)*VLOOKUP(DK$3,Conditions!$B:$AI,MATCH($B42&amp;"_slope",Conditions!$R$1:$AI$1,0)+16,FALSE)+VLOOKUP(DK$3,Conditions!$B:$AI,MATCH($B42&amp;"_intercept",Conditions!$R$1:$AI$1,0)+16,FALSE)),""),"")</f>
        <v/>
      </c>
      <c r="DL42" s="69" t="str">
        <f>IFERROR(IF(DL25,EXP(LN(DL25)*VLOOKUP(DL$3,Conditions!$B:$AI,MATCH($B42&amp;"_slope",Conditions!$R$1:$AI$1,0)+16,FALSE)+VLOOKUP(DL$3,Conditions!$B:$AI,MATCH($B42&amp;"_intercept",Conditions!$R$1:$AI$1,0)+16,FALSE)),""),"")</f>
        <v/>
      </c>
      <c r="DM42" s="69" t="str">
        <f>IFERROR(IF(DM25,EXP(LN(DM25)*VLOOKUP(DM$3,Conditions!$B:$AI,MATCH($B42&amp;"_slope",Conditions!$R$1:$AI$1,0)+16,FALSE)+VLOOKUP(DM$3,Conditions!$B:$AI,MATCH($B42&amp;"_intercept",Conditions!$R$1:$AI$1,0)+16,FALSE)),""),"")</f>
        <v/>
      </c>
      <c r="DN42" s="69" t="str">
        <f>IFERROR(IF(DN25,EXP(LN(DN25)*VLOOKUP(DN$3,Conditions!$B:$AI,MATCH($B42&amp;"_slope",Conditions!$R$1:$AI$1,0)+16,FALSE)+VLOOKUP(DN$3,Conditions!$B:$AI,MATCH($B42&amp;"_intercept",Conditions!$R$1:$AI$1,0)+16,FALSE)),""),"")</f>
        <v/>
      </c>
      <c r="DO42" s="69" t="str">
        <f>IFERROR(IF(DO25,EXP(LN(DO25)*VLOOKUP(DO$3,Conditions!$B:$AI,MATCH($B42&amp;"_slope",Conditions!$R$1:$AI$1,0)+16,FALSE)+VLOOKUP(DO$3,Conditions!$B:$AI,MATCH($B42&amp;"_intercept",Conditions!$R$1:$AI$1,0)+16,FALSE)),""),"")</f>
        <v/>
      </c>
      <c r="DP42" s="69" t="str">
        <f>IFERROR(IF(DP25,EXP(LN(DP25)*VLOOKUP(DP$3,Conditions!$B:$AI,MATCH($B42&amp;"_slope",Conditions!$R$1:$AI$1,0)+16,FALSE)+VLOOKUP(DP$3,Conditions!$B:$AI,MATCH($B42&amp;"_intercept",Conditions!$R$1:$AI$1,0)+16,FALSE)),""),"")</f>
        <v/>
      </c>
      <c r="DQ42" s="69" t="str">
        <f>IFERROR(IF(DQ25,EXP(LN(DQ25)*VLOOKUP(DQ$3,Conditions!$B:$AI,MATCH($B42&amp;"_slope",Conditions!$R$1:$AI$1,0)+16,FALSE)+VLOOKUP(DQ$3,Conditions!$B:$AI,MATCH($B42&amp;"_intercept",Conditions!$R$1:$AI$1,0)+16,FALSE)),""),"")</f>
        <v/>
      </c>
      <c r="DR42" s="69" t="str">
        <f>IFERROR(IF(DR25,EXP(LN(DR25)*VLOOKUP(DR$3,Conditions!$B:$AI,MATCH($B42&amp;"_slope",Conditions!$R$1:$AI$1,0)+16,FALSE)+VLOOKUP(DR$3,Conditions!$B:$AI,MATCH($B42&amp;"_intercept",Conditions!$R$1:$AI$1,0)+16,FALSE)),""),"")</f>
        <v/>
      </c>
      <c r="DS42" s="69" t="str">
        <f>IFERROR(IF(DS25,EXP(LN(DS25)*VLOOKUP(DS$3,Conditions!$B:$AI,MATCH($B42&amp;"_slope",Conditions!$R$1:$AI$1,0)+16,FALSE)+VLOOKUP(DS$3,Conditions!$B:$AI,MATCH($B42&amp;"_intercept",Conditions!$R$1:$AI$1,0)+16,FALSE)),""),"")</f>
        <v/>
      </c>
      <c r="DT42" s="69" t="str">
        <f>IFERROR(IF(DT25,EXP(LN(DT25)*VLOOKUP(DT$3,Conditions!$B:$AI,MATCH($B42&amp;"_slope",Conditions!$R$1:$AI$1,0)+16,FALSE)+VLOOKUP(DT$3,Conditions!$B:$AI,MATCH($B42&amp;"_intercept",Conditions!$R$1:$AI$1,0)+16,FALSE)),""),"")</f>
        <v/>
      </c>
      <c r="DU42" s="69" t="str">
        <f>IFERROR(IF(DU25,EXP(LN(DU25)*VLOOKUP(DU$3,Conditions!$B:$AI,MATCH($B42&amp;"_slope",Conditions!$R$1:$AI$1,0)+16,FALSE)+VLOOKUP(DU$3,Conditions!$B:$AI,MATCH($B42&amp;"_intercept",Conditions!$R$1:$AI$1,0)+16,FALSE)),""),"")</f>
        <v/>
      </c>
      <c r="DV42" s="69" t="str">
        <f>IFERROR(IF(DV25,EXP(LN(DV25)*VLOOKUP(DV$3,Conditions!$B:$AI,MATCH($B42&amp;"_slope",Conditions!$R$1:$AI$1,0)+16,FALSE)+VLOOKUP(DV$3,Conditions!$B:$AI,MATCH($B42&amp;"_intercept",Conditions!$R$1:$AI$1,0)+16,FALSE)),""),"")</f>
        <v/>
      </c>
      <c r="DW42" s="69" t="str">
        <f>IFERROR(IF(DW25,EXP(LN(DW25)*VLOOKUP(DW$3,Conditions!$B:$AI,MATCH($B42&amp;"_slope",Conditions!$R$1:$AI$1,0)+16,FALSE)+VLOOKUP(DW$3,Conditions!$B:$AI,MATCH($B42&amp;"_intercept",Conditions!$R$1:$AI$1,0)+16,FALSE)),""),"")</f>
        <v/>
      </c>
      <c r="DX42" s="69" t="str">
        <f>IFERROR(IF(DX25,EXP(LN(DX25)*VLOOKUP(DX$3,Conditions!$B:$AI,MATCH($B42&amp;"_slope",Conditions!$R$1:$AI$1,0)+16,FALSE)+VLOOKUP(DX$3,Conditions!$B:$AI,MATCH($B42&amp;"_intercept",Conditions!$R$1:$AI$1,0)+16,FALSE)),""),"")</f>
        <v/>
      </c>
      <c r="DY42" s="69" t="str">
        <f>IFERROR(IF(DY25,EXP(LN(DY25)*VLOOKUP(DY$3,Conditions!$B:$AI,MATCH($B42&amp;"_slope",Conditions!$R$1:$AI$1,0)+16,FALSE)+VLOOKUP(DY$3,Conditions!$B:$AI,MATCH($B42&amp;"_intercept",Conditions!$R$1:$AI$1,0)+16,FALSE)),""),"")</f>
        <v/>
      </c>
      <c r="DZ42" s="69" t="str">
        <f>IFERROR(IF(DZ25,EXP(LN(DZ25)*VLOOKUP(DZ$3,Conditions!$B:$AI,MATCH($B42&amp;"_slope",Conditions!$R$1:$AI$1,0)+16,FALSE)+VLOOKUP(DZ$3,Conditions!$B:$AI,MATCH($B42&amp;"_intercept",Conditions!$R$1:$AI$1,0)+16,FALSE)),""),"")</f>
        <v/>
      </c>
      <c r="EA42" s="69" t="str">
        <f>IFERROR(IF(EA25,EXP(LN(EA25)*VLOOKUP(EA$3,Conditions!$B:$AI,MATCH($B42&amp;"_slope",Conditions!$R$1:$AI$1,0)+16,FALSE)+VLOOKUP(EA$3,Conditions!$B:$AI,MATCH($B42&amp;"_intercept",Conditions!$R$1:$AI$1,0)+16,FALSE)),""),"")</f>
        <v/>
      </c>
      <c r="EB42" s="69" t="str">
        <f>IFERROR(IF(EB25,EXP(LN(EB25)*VLOOKUP(EB$3,Conditions!$B:$AI,MATCH($B42&amp;"_slope",Conditions!$R$1:$AI$1,0)+16,FALSE)+VLOOKUP(EB$3,Conditions!$B:$AI,MATCH($B42&amp;"_intercept",Conditions!$R$1:$AI$1,0)+16,FALSE)),""),"")</f>
        <v/>
      </c>
      <c r="EC42" s="69" t="str">
        <f>IFERROR(IF(EC25,EXP(LN(EC25)*VLOOKUP(EC$3,Conditions!$B:$AI,MATCH($B42&amp;"_slope",Conditions!$R$1:$AI$1,0)+16,FALSE)+VLOOKUP(EC$3,Conditions!$B:$AI,MATCH($B42&amp;"_intercept",Conditions!$R$1:$AI$1,0)+16,FALSE)),""),"")</f>
        <v/>
      </c>
      <c r="ED42" s="69" t="str">
        <f>IFERROR(IF(ED25,EXP(LN(ED25)*VLOOKUP(ED$3,Conditions!$B:$AI,MATCH($B42&amp;"_slope",Conditions!$R$1:$AI$1,0)+16,FALSE)+VLOOKUP(ED$3,Conditions!$B:$AI,MATCH($B42&amp;"_intercept",Conditions!$R$1:$AI$1,0)+16,FALSE)),""),"")</f>
        <v/>
      </c>
      <c r="EE42" s="69" t="str">
        <f>IFERROR(IF(EE25,EXP(LN(EE25)*VLOOKUP(EE$3,Conditions!$B:$AI,MATCH($B42&amp;"_slope",Conditions!$R$1:$AI$1,0)+16,FALSE)+VLOOKUP(EE$3,Conditions!$B:$AI,MATCH($B42&amp;"_intercept",Conditions!$R$1:$AI$1,0)+16,FALSE)),""),"")</f>
        <v/>
      </c>
      <c r="EF42" s="69" t="str">
        <f>IFERROR(IF(EF25,EXP(LN(EF25)*VLOOKUP(EF$3,Conditions!$B:$AI,MATCH($B42&amp;"_slope",Conditions!$R$1:$AI$1,0)+16,FALSE)+VLOOKUP(EF$3,Conditions!$B:$AI,MATCH($B42&amp;"_intercept",Conditions!$R$1:$AI$1,0)+16,FALSE)),""),"")</f>
        <v/>
      </c>
      <c r="EG42" s="69" t="str">
        <f>IFERROR(IF(EG25,EXP(LN(EG25)*VLOOKUP(EG$3,Conditions!$B:$AI,MATCH($B42&amp;"_slope",Conditions!$R$1:$AI$1,0)+16,FALSE)+VLOOKUP(EG$3,Conditions!$B:$AI,MATCH($B42&amp;"_intercept",Conditions!$R$1:$AI$1,0)+16,FALSE)),""),"")</f>
        <v/>
      </c>
      <c r="EH42" s="69" t="str">
        <f>IFERROR(IF(EH25,EXP(LN(EH25)*VLOOKUP(EH$3,Conditions!$B:$AI,MATCH($B42&amp;"_slope",Conditions!$R$1:$AI$1,0)+16,FALSE)+VLOOKUP(EH$3,Conditions!$B:$AI,MATCH($B42&amp;"_intercept",Conditions!$R$1:$AI$1,0)+16,FALSE)),""),"")</f>
        <v/>
      </c>
      <c r="EI42" s="69" t="str">
        <f>IFERROR(IF(EI25,EXP(LN(EI25)*VLOOKUP(EI$3,Conditions!$B:$AI,MATCH($B42&amp;"_slope",Conditions!$R$1:$AI$1,0)+16,FALSE)+VLOOKUP(EI$3,Conditions!$B:$AI,MATCH($B42&amp;"_intercept",Conditions!$R$1:$AI$1,0)+16,FALSE)),""),"")</f>
        <v/>
      </c>
      <c r="EJ42" s="69" t="str">
        <f>IFERROR(IF(EJ25,EXP(LN(EJ25)*VLOOKUP(EJ$3,Conditions!$B:$AI,MATCH($B42&amp;"_slope",Conditions!$R$1:$AI$1,0)+16,FALSE)+VLOOKUP(EJ$3,Conditions!$B:$AI,MATCH($B42&amp;"_intercept",Conditions!$R$1:$AI$1,0)+16,FALSE)),""),"")</f>
        <v/>
      </c>
      <c r="EK42" s="69" t="str">
        <f>IFERROR(IF(EK25,EXP(LN(EK25)*VLOOKUP(EK$3,Conditions!$B:$AI,MATCH($B42&amp;"_slope",Conditions!$R$1:$AI$1,0)+16,FALSE)+VLOOKUP(EK$3,Conditions!$B:$AI,MATCH($B42&amp;"_intercept",Conditions!$R$1:$AI$1,0)+16,FALSE)),""),"")</f>
        <v/>
      </c>
      <c r="EL42" s="69" t="str">
        <f>IFERROR(IF(EL25,EXP(LN(EL25)*VLOOKUP(EL$3,Conditions!$B:$AI,MATCH($B42&amp;"_slope",Conditions!$R$1:$AI$1,0)+16,FALSE)+VLOOKUP(EL$3,Conditions!$B:$AI,MATCH($B42&amp;"_intercept",Conditions!$R$1:$AI$1,0)+16,FALSE)),""),"")</f>
        <v/>
      </c>
      <c r="EM42" s="69" t="str">
        <f>IFERROR(IF(EM25,EXP(LN(EM25)*VLOOKUP(EM$3,Conditions!$B:$AI,MATCH($B42&amp;"_slope",Conditions!$R$1:$AI$1,0)+16,FALSE)+VLOOKUP(EM$3,Conditions!$B:$AI,MATCH($B42&amp;"_intercept",Conditions!$R$1:$AI$1,0)+16,FALSE)),""),"")</f>
        <v/>
      </c>
      <c r="EN42" s="69" t="str">
        <f>IFERROR(IF(EN25,EXP(LN(EN25)*VLOOKUP(EN$3,Conditions!$B:$AI,MATCH($B42&amp;"_slope",Conditions!$R$1:$AI$1,0)+16,FALSE)+VLOOKUP(EN$3,Conditions!$B:$AI,MATCH($B42&amp;"_intercept",Conditions!$R$1:$AI$1,0)+16,FALSE)),""),"")</f>
        <v/>
      </c>
      <c r="EO42" s="69" t="str">
        <f>IFERROR(IF(EO25,EXP(LN(EO25)*VLOOKUP(EO$3,Conditions!$B:$AI,MATCH($B42&amp;"_slope",Conditions!$R$1:$AI$1,0)+16,FALSE)+VLOOKUP(EO$3,Conditions!$B:$AI,MATCH($B42&amp;"_intercept",Conditions!$R$1:$AI$1,0)+16,FALSE)),""),"")</f>
        <v/>
      </c>
      <c r="EP42" s="69" t="str">
        <f>IFERROR(IF(EP25,EXP(LN(EP25)*VLOOKUP(EP$3,Conditions!$B:$AI,MATCH($B42&amp;"_slope",Conditions!$R$1:$AI$1,0)+16,FALSE)+VLOOKUP(EP$3,Conditions!$B:$AI,MATCH($B42&amp;"_intercept",Conditions!$R$1:$AI$1,0)+16,FALSE)),""),"")</f>
        <v/>
      </c>
      <c r="EQ42" s="69" t="str">
        <f>IFERROR(IF(EQ25,EXP(LN(EQ25)*VLOOKUP(EQ$3,Conditions!$B:$AI,MATCH($B42&amp;"_slope",Conditions!$R$1:$AI$1,0)+16,FALSE)+VLOOKUP(EQ$3,Conditions!$B:$AI,MATCH($B42&amp;"_intercept",Conditions!$R$1:$AI$1,0)+16,FALSE)),""),"")</f>
        <v/>
      </c>
      <c r="ER42" s="69" t="str">
        <f>IFERROR(IF(ER25,EXP(LN(ER25)*VLOOKUP(ER$3,Conditions!$B:$AI,MATCH($B42&amp;"_slope",Conditions!$R$1:$AI$1,0)+16,FALSE)+VLOOKUP(ER$3,Conditions!$B:$AI,MATCH($B42&amp;"_intercept",Conditions!$R$1:$AI$1,0)+16,FALSE)),""),"")</f>
        <v/>
      </c>
      <c r="ES42" s="69" t="str">
        <f>IFERROR(IF(ES25,EXP(LN(ES25)*VLOOKUP(ES$3,Conditions!$B:$AI,MATCH($B42&amp;"_slope",Conditions!$R$1:$AI$1,0)+16,FALSE)+VLOOKUP(ES$3,Conditions!$B:$AI,MATCH($B42&amp;"_intercept",Conditions!$R$1:$AI$1,0)+16,FALSE)),""),"")</f>
        <v/>
      </c>
      <c r="ET42" s="69" t="str">
        <f>IFERROR(IF(ET25,EXP(LN(ET25)*VLOOKUP(ET$3,Conditions!$B:$AI,MATCH($B42&amp;"_slope",Conditions!$R$1:$AI$1,0)+16,FALSE)+VLOOKUP(ET$3,Conditions!$B:$AI,MATCH($B42&amp;"_intercept",Conditions!$R$1:$AI$1,0)+16,FALSE)),""),"")</f>
        <v/>
      </c>
      <c r="EU42" s="69" t="str">
        <f>IFERROR(IF(EU25,EXP(LN(EU25)*VLOOKUP(EU$3,Conditions!$B:$AI,MATCH($B42&amp;"_slope",Conditions!$R$1:$AI$1,0)+16,FALSE)+VLOOKUP(EU$3,Conditions!$B:$AI,MATCH($B42&amp;"_intercept",Conditions!$R$1:$AI$1,0)+16,FALSE)),""),"")</f>
        <v/>
      </c>
      <c r="EV42" s="69" t="str">
        <f>IFERROR(IF(EV25,EXP(LN(EV25)*VLOOKUP(EV$3,Conditions!$B:$AI,MATCH($B42&amp;"_slope",Conditions!$R$1:$AI$1,0)+16,FALSE)+VLOOKUP(EV$3,Conditions!$B:$AI,MATCH($B42&amp;"_intercept",Conditions!$R$1:$AI$1,0)+16,FALSE)),""),"")</f>
        <v/>
      </c>
      <c r="EW42" s="69" t="str">
        <f>IFERROR(IF(EW25,EXP(LN(EW25)*VLOOKUP(EW$3,Conditions!$B:$AI,MATCH($B42&amp;"_slope",Conditions!$R$1:$AI$1,0)+16,FALSE)+VLOOKUP(EW$3,Conditions!$B:$AI,MATCH($B42&amp;"_intercept",Conditions!$R$1:$AI$1,0)+16,FALSE)),""),"")</f>
        <v/>
      </c>
      <c r="EX42" s="69" t="str">
        <f>IFERROR(IF(EX25,EXP(LN(EX25)*VLOOKUP(EX$3,Conditions!$B:$AI,MATCH($B42&amp;"_slope",Conditions!$R$1:$AI$1,0)+16,FALSE)+VLOOKUP(EX$3,Conditions!$B:$AI,MATCH($B42&amp;"_intercept",Conditions!$R$1:$AI$1,0)+16,FALSE)),""),"")</f>
        <v/>
      </c>
      <c r="EY42" s="69" t="str">
        <f>IFERROR(IF(EY25,EXP(LN(EY25)*VLOOKUP(EY$3,Conditions!$B:$AI,MATCH($B42&amp;"_slope",Conditions!$R$1:$AI$1,0)+16,FALSE)+VLOOKUP(EY$3,Conditions!$B:$AI,MATCH($B42&amp;"_intercept",Conditions!$R$1:$AI$1,0)+16,FALSE)),""),"")</f>
        <v/>
      </c>
      <c r="EZ42" s="69" t="str">
        <f>IFERROR(IF(EZ25,EXP(LN(EZ25)*VLOOKUP(EZ$3,Conditions!$B:$AI,MATCH($B42&amp;"_slope",Conditions!$R$1:$AI$1,0)+16,FALSE)+VLOOKUP(EZ$3,Conditions!$B:$AI,MATCH($B42&amp;"_intercept",Conditions!$R$1:$AI$1,0)+16,FALSE)),""),"")</f>
        <v/>
      </c>
      <c r="FA42" s="69" t="str">
        <f>IFERROR(IF(FA25,EXP(LN(FA25)*VLOOKUP(FA$3,Conditions!$B:$AI,MATCH($B42&amp;"_slope",Conditions!$R$1:$AI$1,0)+16,FALSE)+VLOOKUP(FA$3,Conditions!$B:$AI,MATCH($B42&amp;"_intercept",Conditions!$R$1:$AI$1,0)+16,FALSE)),""),"")</f>
        <v/>
      </c>
      <c r="FB42" s="69" t="str">
        <f>IFERROR(IF(FB25,EXP(LN(FB25)*VLOOKUP(FB$3,Conditions!$B:$AI,MATCH($B42&amp;"_slope",Conditions!$R$1:$AI$1,0)+16,FALSE)+VLOOKUP(FB$3,Conditions!$B:$AI,MATCH($B42&amp;"_intercept",Conditions!$R$1:$AI$1,0)+16,FALSE)),""),"")</f>
        <v/>
      </c>
      <c r="FC42" s="69" t="str">
        <f>IFERROR(IF(FC25,EXP(LN(FC25)*VLOOKUP(FC$3,Conditions!$B:$AI,MATCH($B42&amp;"_slope",Conditions!$R$1:$AI$1,0)+16,FALSE)+VLOOKUP(FC$3,Conditions!$B:$AI,MATCH($B42&amp;"_intercept",Conditions!$R$1:$AI$1,0)+16,FALSE)),""),"")</f>
        <v/>
      </c>
      <c r="FD42" s="69" t="str">
        <f>IFERROR(IF(FD25,EXP(LN(FD25)*VLOOKUP(FD$3,Conditions!$B:$AI,MATCH($B42&amp;"_slope",Conditions!$R$1:$AI$1,0)+16,FALSE)+VLOOKUP(FD$3,Conditions!$B:$AI,MATCH($B42&amp;"_intercept",Conditions!$R$1:$AI$1,0)+16,FALSE)),""),"")</f>
        <v/>
      </c>
      <c r="FE42" s="69" t="str">
        <f>IFERROR(IF(FE25,EXP(LN(FE25)*VLOOKUP(FE$3,Conditions!$B:$AI,MATCH($B42&amp;"_slope",Conditions!$R$1:$AI$1,0)+16,FALSE)+VLOOKUP(FE$3,Conditions!$B:$AI,MATCH($B42&amp;"_intercept",Conditions!$R$1:$AI$1,0)+16,FALSE)),""),"")</f>
        <v/>
      </c>
      <c r="FF42" s="69" t="str">
        <f>IFERROR(IF(FF25,EXP(LN(FF25)*VLOOKUP(FF$3,Conditions!$B:$AI,MATCH($B42&amp;"_slope",Conditions!$R$1:$AI$1,0)+16,FALSE)+VLOOKUP(FF$3,Conditions!$B:$AI,MATCH($B42&amp;"_intercept",Conditions!$R$1:$AI$1,0)+16,FALSE)),""),"")</f>
        <v/>
      </c>
      <c r="FG42" s="69" t="str">
        <f>IFERROR(IF(FG25,EXP(LN(FG25)*VLOOKUP(FG$3,Conditions!$B:$AI,MATCH($B42&amp;"_slope",Conditions!$R$1:$AI$1,0)+16,FALSE)+VLOOKUP(FG$3,Conditions!$B:$AI,MATCH($B42&amp;"_intercept",Conditions!$R$1:$AI$1,0)+16,FALSE)),""),"")</f>
        <v/>
      </c>
      <c r="FH42" s="69" t="str">
        <f>IFERROR(IF(FH25,EXP(LN(FH25)*VLOOKUP(FH$3,Conditions!$B:$AI,MATCH($B42&amp;"_slope",Conditions!$R$1:$AI$1,0)+16,FALSE)+VLOOKUP(FH$3,Conditions!$B:$AI,MATCH($B42&amp;"_intercept",Conditions!$R$1:$AI$1,0)+16,FALSE)),""),"")</f>
        <v/>
      </c>
      <c r="FI42" s="69" t="str">
        <f>IFERROR(IF(FI25,EXP(LN(FI25)*VLOOKUP(FI$3,Conditions!$B:$AI,MATCH($B42&amp;"_slope",Conditions!$R$1:$AI$1,0)+16,FALSE)+VLOOKUP(FI$3,Conditions!$B:$AI,MATCH($B42&amp;"_intercept",Conditions!$R$1:$AI$1,0)+16,FALSE)),""),"")</f>
        <v/>
      </c>
      <c r="FJ42" s="69" t="str">
        <f>IFERROR(IF(FJ25,EXP(LN(FJ25)*VLOOKUP(FJ$3,Conditions!$B:$AI,MATCH($B42&amp;"_slope",Conditions!$R$1:$AI$1,0)+16,FALSE)+VLOOKUP(FJ$3,Conditions!$B:$AI,MATCH($B42&amp;"_intercept",Conditions!$R$1:$AI$1,0)+16,FALSE)),""),"")</f>
        <v/>
      </c>
      <c r="FK42" s="69" t="str">
        <f>IFERROR(IF(FK25,EXP(LN(FK25)*VLOOKUP(FK$3,Conditions!$B:$AI,MATCH($B42&amp;"_slope",Conditions!$R$1:$AI$1,0)+16,FALSE)+VLOOKUP(FK$3,Conditions!$B:$AI,MATCH($B42&amp;"_intercept",Conditions!$R$1:$AI$1,0)+16,FALSE)),""),"")</f>
        <v/>
      </c>
      <c r="FL42" s="69" t="str">
        <f>IFERROR(IF(FL25,EXP(LN(FL25)*VLOOKUP(FL$3,Conditions!$B:$AI,MATCH($B42&amp;"_slope",Conditions!$R$1:$AI$1,0)+16,FALSE)+VLOOKUP(FL$3,Conditions!$B:$AI,MATCH($B42&amp;"_intercept",Conditions!$R$1:$AI$1,0)+16,FALSE)),""),"")</f>
        <v/>
      </c>
      <c r="FM42" s="69" t="str">
        <f>IFERROR(IF(FM25,EXP(LN(FM25)*VLOOKUP(FM$3,Conditions!$B:$AI,MATCH($B42&amp;"_slope",Conditions!$R$1:$AI$1,0)+16,FALSE)+VLOOKUP(FM$3,Conditions!$B:$AI,MATCH($B42&amp;"_intercept",Conditions!$R$1:$AI$1,0)+16,FALSE)),""),"")</f>
        <v/>
      </c>
      <c r="FN42" s="69" t="str">
        <f>IFERROR(IF(FN25,EXP(LN(FN25)*VLOOKUP(FN$3,Conditions!$B:$AI,MATCH($B42&amp;"_slope",Conditions!$R$1:$AI$1,0)+16,FALSE)+VLOOKUP(FN$3,Conditions!$B:$AI,MATCH($B42&amp;"_intercept",Conditions!$R$1:$AI$1,0)+16,FALSE)),""),"")</f>
        <v/>
      </c>
      <c r="FO42" s="69" t="str">
        <f>IFERROR(IF(FO25,EXP(LN(FO25)*VLOOKUP(FO$3,Conditions!$B:$AI,MATCH($B42&amp;"_slope",Conditions!$R$1:$AI$1,0)+16,FALSE)+VLOOKUP(FO$3,Conditions!$B:$AI,MATCH($B42&amp;"_intercept",Conditions!$R$1:$AI$1,0)+16,FALSE)),""),"")</f>
        <v/>
      </c>
      <c r="FP42" s="69" t="str">
        <f>IFERROR(IF(FP25,EXP(LN(FP25)*VLOOKUP(FP$3,Conditions!$B:$AI,MATCH($B42&amp;"_slope",Conditions!$R$1:$AI$1,0)+16,FALSE)+VLOOKUP(FP$3,Conditions!$B:$AI,MATCH($B42&amp;"_intercept",Conditions!$R$1:$AI$1,0)+16,FALSE)),""),"")</f>
        <v/>
      </c>
      <c r="FQ42" s="69" t="str">
        <f>IFERROR(IF(FQ25,EXP(LN(FQ25)*VLOOKUP(FQ$3,Conditions!$B:$AI,MATCH($B42&amp;"_slope",Conditions!$R$1:$AI$1,0)+16,FALSE)+VLOOKUP(FQ$3,Conditions!$B:$AI,MATCH($B42&amp;"_intercept",Conditions!$R$1:$AI$1,0)+16,FALSE)),""),"")</f>
        <v/>
      </c>
      <c r="FR42" s="69" t="str">
        <f>IFERROR(IF(FR25,EXP(LN(FR25)*VLOOKUP(FR$3,Conditions!$B:$AI,MATCH($B42&amp;"_slope",Conditions!$R$1:$AI$1,0)+16,FALSE)+VLOOKUP(FR$3,Conditions!$B:$AI,MATCH($B42&amp;"_intercept",Conditions!$R$1:$AI$1,0)+16,FALSE)),""),"")</f>
        <v/>
      </c>
      <c r="FS42" s="69" t="str">
        <f>IFERROR(IF(FS25,EXP(LN(FS25)*VLOOKUP(FS$3,Conditions!$B:$AI,MATCH($B42&amp;"_slope",Conditions!$R$1:$AI$1,0)+16,FALSE)+VLOOKUP(FS$3,Conditions!$B:$AI,MATCH($B42&amp;"_intercept",Conditions!$R$1:$AI$1,0)+16,FALSE)),""),"")</f>
        <v/>
      </c>
      <c r="FT42" s="69" t="str">
        <f>IFERROR(IF(FT25,EXP(LN(FT25)*VLOOKUP(FT$3,Conditions!$B:$AI,MATCH($B42&amp;"_slope",Conditions!$R$1:$AI$1,0)+16,FALSE)+VLOOKUP(FT$3,Conditions!$B:$AI,MATCH($B42&amp;"_intercept",Conditions!$R$1:$AI$1,0)+16,FALSE)),""),"")</f>
        <v/>
      </c>
      <c r="FU42" s="69" t="str">
        <f>IFERROR(IF(FU25,EXP(LN(FU25)*VLOOKUP(FU$3,Conditions!$B:$AI,MATCH($B42&amp;"_slope",Conditions!$R$1:$AI$1,0)+16,FALSE)+VLOOKUP(FU$3,Conditions!$B:$AI,MATCH($B42&amp;"_intercept",Conditions!$R$1:$AI$1,0)+16,FALSE)),""),"")</f>
        <v/>
      </c>
      <c r="FV42" s="69" t="str">
        <f>IFERROR(IF(FV25,EXP(LN(FV25)*VLOOKUP(FV$3,Conditions!$B:$AI,MATCH($B42&amp;"_slope",Conditions!$R$1:$AI$1,0)+16,FALSE)+VLOOKUP(FV$3,Conditions!$B:$AI,MATCH($B42&amp;"_intercept",Conditions!$R$1:$AI$1,0)+16,FALSE)),""),"")</f>
        <v/>
      </c>
      <c r="FW42" s="69" t="str">
        <f>IFERROR(IF(FW25,EXP(LN(FW25)*VLOOKUP(FW$3,Conditions!$B:$AI,MATCH($B42&amp;"_slope",Conditions!$R$1:$AI$1,0)+16,FALSE)+VLOOKUP(FW$3,Conditions!$B:$AI,MATCH($B42&amp;"_intercept",Conditions!$R$1:$AI$1,0)+16,FALSE)),""),"")</f>
        <v/>
      </c>
      <c r="FX42" s="69" t="str">
        <f>IFERROR(IF(FX25,EXP(LN(FX25)*VLOOKUP(FX$3,Conditions!$B:$AI,MATCH($B42&amp;"_slope",Conditions!$R$1:$AI$1,0)+16,FALSE)+VLOOKUP(FX$3,Conditions!$B:$AI,MATCH($B42&amp;"_intercept",Conditions!$R$1:$AI$1,0)+16,FALSE)),""),"")</f>
        <v/>
      </c>
      <c r="FY42" s="69" t="str">
        <f>IFERROR(IF(FY25,EXP(LN(FY25)*VLOOKUP(FY$3,Conditions!$B:$AI,MATCH($B42&amp;"_slope",Conditions!$R$1:$AI$1,0)+16,FALSE)+VLOOKUP(FY$3,Conditions!$B:$AI,MATCH($B42&amp;"_intercept",Conditions!$R$1:$AI$1,0)+16,FALSE)),""),"")</f>
        <v/>
      </c>
      <c r="FZ42" s="69" t="str">
        <f>IFERROR(IF(FZ25,EXP(LN(FZ25)*VLOOKUP(FZ$3,Conditions!$B:$AI,MATCH($B42&amp;"_slope",Conditions!$R$1:$AI$1,0)+16,FALSE)+VLOOKUP(FZ$3,Conditions!$B:$AI,MATCH($B42&amp;"_intercept",Conditions!$R$1:$AI$1,0)+16,FALSE)),""),"")</f>
        <v/>
      </c>
      <c r="GA42" s="69" t="str">
        <f>IFERROR(IF(GA25,EXP(LN(GA25)*VLOOKUP(GA$3,Conditions!$B:$AI,MATCH($B42&amp;"_slope",Conditions!$R$1:$AI$1,0)+16,FALSE)+VLOOKUP(GA$3,Conditions!$B:$AI,MATCH($B42&amp;"_intercept",Conditions!$R$1:$AI$1,0)+16,FALSE)),""),"")</f>
        <v/>
      </c>
      <c r="GB42" s="69" t="str">
        <f>IFERROR(IF(GB25,EXP(LN(GB25)*VLOOKUP(GB$3,Conditions!$B:$AI,MATCH($B42&amp;"_slope",Conditions!$R$1:$AI$1,0)+16,FALSE)+VLOOKUP(GB$3,Conditions!$B:$AI,MATCH($B42&amp;"_intercept",Conditions!$R$1:$AI$1,0)+16,FALSE)),""),"")</f>
        <v/>
      </c>
      <c r="GC42" s="69" t="str">
        <f>IFERROR(IF(GC25,EXP(LN(GC25)*VLOOKUP(GC$3,Conditions!$B:$AI,MATCH($B42&amp;"_slope",Conditions!$R$1:$AI$1,0)+16,FALSE)+VLOOKUP(GC$3,Conditions!$B:$AI,MATCH($B42&amp;"_intercept",Conditions!$R$1:$AI$1,0)+16,FALSE)),""),"")</f>
        <v/>
      </c>
      <c r="GD42" s="69" t="str">
        <f>IFERROR(IF(GD25,EXP(LN(GD25)*VLOOKUP(GD$3,Conditions!$B:$AI,MATCH($B42&amp;"_slope",Conditions!$R$1:$AI$1,0)+16,FALSE)+VLOOKUP(GD$3,Conditions!$B:$AI,MATCH($B42&amp;"_intercept",Conditions!$R$1:$AI$1,0)+16,FALSE)),""),"")</f>
        <v/>
      </c>
      <c r="GE42" s="69" t="str">
        <f>IFERROR(IF(GE25,EXP(LN(GE25)*VLOOKUP(GE$3,Conditions!$B:$AI,MATCH($B42&amp;"_slope",Conditions!$R$1:$AI$1,0)+16,FALSE)+VLOOKUP(GE$3,Conditions!$B:$AI,MATCH($B42&amp;"_intercept",Conditions!$R$1:$AI$1,0)+16,FALSE)),""),"")</f>
        <v/>
      </c>
      <c r="GF42" s="69" t="str">
        <f>IFERROR(IF(GF25,EXP(LN(GF25)*VLOOKUP(GF$3,Conditions!$B:$AI,MATCH($B42&amp;"_slope",Conditions!$R$1:$AI$1,0)+16,FALSE)+VLOOKUP(GF$3,Conditions!$B:$AI,MATCH($B42&amp;"_intercept",Conditions!$R$1:$AI$1,0)+16,FALSE)),""),"")</f>
        <v/>
      </c>
      <c r="GG42" s="69" t="str">
        <f>IFERROR(IF(GG25,EXP(LN(GG25)*VLOOKUP(GG$3,Conditions!$B:$AI,MATCH($B42&amp;"_slope",Conditions!$R$1:$AI$1,0)+16,FALSE)+VLOOKUP(GG$3,Conditions!$B:$AI,MATCH($B42&amp;"_intercept",Conditions!$R$1:$AI$1,0)+16,FALSE)),""),"")</f>
        <v/>
      </c>
      <c r="GH42" s="69" t="str">
        <f>IFERROR(IF(GH25,EXP(LN(GH25)*VLOOKUP(GH$3,Conditions!$B:$AI,MATCH($B42&amp;"_slope",Conditions!$R$1:$AI$1,0)+16,FALSE)+VLOOKUP(GH$3,Conditions!$B:$AI,MATCH($B42&amp;"_intercept",Conditions!$R$1:$AI$1,0)+16,FALSE)),""),"")</f>
        <v/>
      </c>
      <c r="GI42" s="69" t="str">
        <f>IFERROR(IF(GI25,EXP(LN(GI25)*VLOOKUP(GI$3,Conditions!$B:$AI,MATCH($B42&amp;"_slope",Conditions!$R$1:$AI$1,0)+16,FALSE)+VLOOKUP(GI$3,Conditions!$B:$AI,MATCH($B42&amp;"_intercept",Conditions!$R$1:$AI$1,0)+16,FALSE)),""),"")</f>
        <v/>
      </c>
      <c r="GJ42" s="69" t="str">
        <f>IFERROR(IF(GJ25,EXP(LN(GJ25)*VLOOKUP(GJ$3,Conditions!$B:$AI,MATCH($B42&amp;"_slope",Conditions!$R$1:$AI$1,0)+16,FALSE)+VLOOKUP(GJ$3,Conditions!$B:$AI,MATCH($B42&amp;"_intercept",Conditions!$R$1:$AI$1,0)+16,FALSE)),""),"")</f>
        <v/>
      </c>
      <c r="GK42" s="69" t="str">
        <f>IFERROR(IF(GK25,EXP(LN(GK25)*VLOOKUP(GK$3,Conditions!$B:$AI,MATCH($B42&amp;"_slope",Conditions!$R$1:$AI$1,0)+16,FALSE)+VLOOKUP(GK$3,Conditions!$B:$AI,MATCH($B42&amp;"_intercept",Conditions!$R$1:$AI$1,0)+16,FALSE)),""),"")</f>
        <v/>
      </c>
      <c r="GL42" s="69" t="str">
        <f>IFERROR(IF(GL25,EXP(LN(GL25)*VLOOKUP(GL$3,Conditions!$B:$AI,MATCH($B42&amp;"_slope",Conditions!$R$1:$AI$1,0)+16,FALSE)+VLOOKUP(GL$3,Conditions!$B:$AI,MATCH($B42&amp;"_intercept",Conditions!$R$1:$AI$1,0)+16,FALSE)),""),"")</f>
        <v/>
      </c>
      <c r="GM42" s="69" t="str">
        <f>IFERROR(IF(GM25,EXP(LN(GM25)*VLOOKUP(GM$3,Conditions!$B:$AI,MATCH($B42&amp;"_slope",Conditions!$R$1:$AI$1,0)+16,FALSE)+VLOOKUP(GM$3,Conditions!$B:$AI,MATCH($B42&amp;"_intercept",Conditions!$R$1:$AI$1,0)+16,FALSE)),""),"")</f>
        <v/>
      </c>
      <c r="GN42" s="69" t="str">
        <f>IFERROR(IF(GN25,EXP(LN(GN25)*VLOOKUP(GN$3,Conditions!$B:$AI,MATCH($B42&amp;"_slope",Conditions!$R$1:$AI$1,0)+16,FALSE)+VLOOKUP(GN$3,Conditions!$B:$AI,MATCH($B42&amp;"_intercept",Conditions!$R$1:$AI$1,0)+16,FALSE)),""),"")</f>
        <v/>
      </c>
      <c r="GO42" s="69" t="str">
        <f>IFERROR(IF(GO25,EXP(LN(GO25)*VLOOKUP(GO$3,Conditions!$B:$AI,MATCH($B42&amp;"_slope",Conditions!$R$1:$AI$1,0)+16,FALSE)+VLOOKUP(GO$3,Conditions!$B:$AI,MATCH($B42&amp;"_intercept",Conditions!$R$1:$AI$1,0)+16,FALSE)),""),"")</f>
        <v/>
      </c>
      <c r="GP42" s="69" t="str">
        <f>IFERROR(IF(GP25,EXP(LN(GP25)*VLOOKUP(GP$3,Conditions!$B:$AI,MATCH($B42&amp;"_slope",Conditions!$R$1:$AI$1,0)+16,FALSE)+VLOOKUP(GP$3,Conditions!$B:$AI,MATCH($B42&amp;"_intercept",Conditions!$R$1:$AI$1,0)+16,FALSE)),""),"")</f>
        <v/>
      </c>
      <c r="GQ42" s="69" t="str">
        <f>IFERROR(IF(GQ25,EXP(LN(GQ25)*VLOOKUP(GQ$3,Conditions!$B:$AI,MATCH($B42&amp;"_slope",Conditions!$R$1:$AI$1,0)+16,FALSE)+VLOOKUP(GQ$3,Conditions!$B:$AI,MATCH($B42&amp;"_intercept",Conditions!$R$1:$AI$1,0)+16,FALSE)),""),"")</f>
        <v/>
      </c>
      <c r="GR42" s="69" t="str">
        <f>IFERROR(IF(GR25,EXP(LN(GR25)*VLOOKUP(GR$3,Conditions!$B:$AI,MATCH($B42&amp;"_slope",Conditions!$R$1:$AI$1,0)+16,FALSE)+VLOOKUP(GR$3,Conditions!$B:$AI,MATCH($B42&amp;"_intercept",Conditions!$R$1:$AI$1,0)+16,FALSE)),""),"")</f>
        <v/>
      </c>
      <c r="GS42" s="69" t="str">
        <f>IFERROR(IF(GS25,EXP(LN(GS25)*VLOOKUP(GS$3,Conditions!$B:$AI,MATCH($B42&amp;"_slope",Conditions!$R$1:$AI$1,0)+16,FALSE)+VLOOKUP(GS$3,Conditions!$B:$AI,MATCH($B42&amp;"_intercept",Conditions!$R$1:$AI$1,0)+16,FALSE)),""),"")</f>
        <v/>
      </c>
      <c r="GT42" s="69" t="str">
        <f>IFERROR(IF(GT25,EXP(LN(GT25)*VLOOKUP(GT$3,Conditions!$B:$AI,MATCH($B42&amp;"_slope",Conditions!$R$1:$AI$1,0)+16,FALSE)+VLOOKUP(GT$3,Conditions!$B:$AI,MATCH($B42&amp;"_intercept",Conditions!$R$1:$AI$1,0)+16,FALSE)),""),"")</f>
        <v/>
      </c>
      <c r="GU42" s="69" t="str">
        <f>IFERROR(IF(GU25,EXP(LN(GU25)*VLOOKUP(GU$3,Conditions!$B:$AI,MATCH($B42&amp;"_slope",Conditions!$R$1:$AI$1,0)+16,FALSE)+VLOOKUP(GU$3,Conditions!$B:$AI,MATCH($B42&amp;"_intercept",Conditions!$R$1:$AI$1,0)+16,FALSE)),""),"")</f>
        <v/>
      </c>
      <c r="GV42" s="69" t="str">
        <f>IFERROR(IF(GV25,EXP(LN(GV25)*VLOOKUP(GV$3,Conditions!$B:$AI,MATCH($B42&amp;"_slope",Conditions!$R$1:$AI$1,0)+16,FALSE)+VLOOKUP(GV$3,Conditions!$B:$AI,MATCH($B42&amp;"_intercept",Conditions!$R$1:$AI$1,0)+16,FALSE)),""),"")</f>
        <v/>
      </c>
      <c r="GW42" s="69" t="str">
        <f>IFERROR(IF(GW25,EXP(LN(GW25)*VLOOKUP(GW$3,Conditions!$B:$AI,MATCH($B42&amp;"_slope",Conditions!$R$1:$AI$1,0)+16,FALSE)+VLOOKUP(GW$3,Conditions!$B:$AI,MATCH($B42&amp;"_intercept",Conditions!$R$1:$AI$1,0)+16,FALSE)),""),"")</f>
        <v/>
      </c>
      <c r="GX42" s="69" t="str">
        <f>IFERROR(IF(GX25,EXP(LN(GX25)*VLOOKUP(GX$3,Conditions!$B:$AI,MATCH($B42&amp;"_slope",Conditions!$R$1:$AI$1,0)+16,FALSE)+VLOOKUP(GX$3,Conditions!$B:$AI,MATCH($B42&amp;"_intercept",Conditions!$R$1:$AI$1,0)+16,FALSE)),""),"")</f>
        <v/>
      </c>
      <c r="GY42" s="69" t="str">
        <f>IFERROR(IF(GY25,EXP(LN(GY25)*VLOOKUP(GY$3,Conditions!$B:$AI,MATCH($B42&amp;"_slope",Conditions!$R$1:$AI$1,0)+16,FALSE)+VLOOKUP(GY$3,Conditions!$B:$AI,MATCH($B42&amp;"_intercept",Conditions!$R$1:$AI$1,0)+16,FALSE)),""),"")</f>
        <v/>
      </c>
      <c r="GZ42" s="69" t="str">
        <f>IFERROR(IF(GZ25,EXP(LN(GZ25)*VLOOKUP(GZ$3,Conditions!$B:$AI,MATCH($B42&amp;"_slope",Conditions!$R$1:$AI$1,0)+16,FALSE)+VLOOKUP(GZ$3,Conditions!$B:$AI,MATCH($B42&amp;"_intercept",Conditions!$R$1:$AI$1,0)+16,FALSE)),""),"")</f>
        <v/>
      </c>
      <c r="HA42" s="69" t="str">
        <f>IFERROR(IF(HA25,EXP(LN(HA25)*VLOOKUP(HA$3,Conditions!$B:$AI,MATCH($B42&amp;"_slope",Conditions!$R$1:$AI$1,0)+16,FALSE)+VLOOKUP(HA$3,Conditions!$B:$AI,MATCH($B42&amp;"_intercept",Conditions!$R$1:$AI$1,0)+16,FALSE)),""),"")</f>
        <v/>
      </c>
      <c r="HB42" s="69" t="str">
        <f>IFERROR(IF(HB25,EXP(LN(HB25)*VLOOKUP(HB$3,Conditions!$B:$AI,MATCH($B42&amp;"_slope",Conditions!$R$1:$AI$1,0)+16,FALSE)+VLOOKUP(HB$3,Conditions!$B:$AI,MATCH($B42&amp;"_intercept",Conditions!$R$1:$AI$1,0)+16,FALSE)),""),"")</f>
        <v/>
      </c>
      <c r="HC42" s="69" t="str">
        <f>IFERROR(IF(HC25,EXP(LN(HC25)*VLOOKUP(HC$3,Conditions!$B:$AI,MATCH($B42&amp;"_slope",Conditions!$R$1:$AI$1,0)+16,FALSE)+VLOOKUP(HC$3,Conditions!$B:$AI,MATCH($B42&amp;"_intercept",Conditions!$R$1:$AI$1,0)+16,FALSE)),""),"")</f>
        <v/>
      </c>
      <c r="HD42" s="69" t="str">
        <f>IFERROR(IF(HD25,EXP(LN(HD25)*VLOOKUP(HD$3,Conditions!$B:$AI,MATCH($B42&amp;"_slope",Conditions!$R$1:$AI$1,0)+16,FALSE)+VLOOKUP(HD$3,Conditions!$B:$AI,MATCH($B42&amp;"_intercept",Conditions!$R$1:$AI$1,0)+16,FALSE)),""),"")</f>
        <v/>
      </c>
      <c r="HE42" s="69" t="str">
        <f>IFERROR(IF(HE25,EXP(LN(HE25)*VLOOKUP(HE$3,Conditions!$B:$AI,MATCH($B42&amp;"_slope",Conditions!$R$1:$AI$1,0)+16,FALSE)+VLOOKUP(HE$3,Conditions!$B:$AI,MATCH($B42&amp;"_intercept",Conditions!$R$1:$AI$1,0)+16,FALSE)),""),"")</f>
        <v/>
      </c>
      <c r="HF42" s="69" t="str">
        <f>IFERROR(IF(HF25,EXP(LN(HF25)*VLOOKUP(HF$3,Conditions!$B:$AI,MATCH($B42&amp;"_slope",Conditions!$R$1:$AI$1,0)+16,FALSE)+VLOOKUP(HF$3,Conditions!$B:$AI,MATCH($B42&amp;"_intercept",Conditions!$R$1:$AI$1,0)+16,FALSE)),""),"")</f>
        <v/>
      </c>
      <c r="HG42" s="69" t="str">
        <f>IFERROR(IF(HG25,EXP(LN(HG25)*VLOOKUP(HG$3,Conditions!$B:$AI,MATCH($B42&amp;"_slope",Conditions!$R$1:$AI$1,0)+16,FALSE)+VLOOKUP(HG$3,Conditions!$B:$AI,MATCH($B42&amp;"_intercept",Conditions!$R$1:$AI$1,0)+16,FALSE)),""),"")</f>
        <v/>
      </c>
      <c r="HH42" s="69" t="str">
        <f>IFERROR(IF(HH25,EXP(LN(HH25)*VLOOKUP(HH$3,Conditions!$B:$AI,MATCH($B42&amp;"_slope",Conditions!$R$1:$AI$1,0)+16,FALSE)+VLOOKUP(HH$3,Conditions!$B:$AI,MATCH($B42&amp;"_intercept",Conditions!$R$1:$AI$1,0)+16,FALSE)),""),"")</f>
        <v/>
      </c>
      <c r="HI42" s="69" t="str">
        <f>IFERROR(IF(HI25,EXP(LN(HI25)*VLOOKUP(HI$3,Conditions!$B:$AI,MATCH($B42&amp;"_slope",Conditions!$R$1:$AI$1,0)+16,FALSE)+VLOOKUP(HI$3,Conditions!$B:$AI,MATCH($B42&amp;"_intercept",Conditions!$R$1:$AI$1,0)+16,FALSE)),""),"")</f>
        <v/>
      </c>
      <c r="HJ42" s="69" t="str">
        <f>IFERROR(IF(HJ25,EXP(LN(HJ25)*VLOOKUP(HJ$3,Conditions!$B:$AI,MATCH($B42&amp;"_slope",Conditions!$R$1:$AI$1,0)+16,FALSE)+VLOOKUP(HJ$3,Conditions!$B:$AI,MATCH($B42&amp;"_intercept",Conditions!$R$1:$AI$1,0)+16,FALSE)),""),"")</f>
        <v/>
      </c>
      <c r="HK42" s="69" t="str">
        <f>IFERROR(IF(HK25,EXP(LN(HK25)*VLOOKUP(HK$3,Conditions!$B:$AI,MATCH($B42&amp;"_slope",Conditions!$R$1:$AI$1,0)+16,FALSE)+VLOOKUP(HK$3,Conditions!$B:$AI,MATCH($B42&amp;"_intercept",Conditions!$R$1:$AI$1,0)+16,FALSE)),""),"")</f>
        <v/>
      </c>
      <c r="HL42" s="69" t="str">
        <f>IFERROR(IF(HL25,EXP(LN(HL25)*VLOOKUP(HL$3,Conditions!$B:$AI,MATCH($B42&amp;"_slope",Conditions!$R$1:$AI$1,0)+16,FALSE)+VLOOKUP(HL$3,Conditions!$B:$AI,MATCH($B42&amp;"_intercept",Conditions!$R$1:$AI$1,0)+16,FALSE)),""),"")</f>
        <v/>
      </c>
      <c r="HM42" s="69" t="str">
        <f>IFERROR(IF(HM25,EXP(LN(HM25)*VLOOKUP(HM$3,Conditions!$B:$AI,MATCH($B42&amp;"_slope",Conditions!$R$1:$AI$1,0)+16,FALSE)+VLOOKUP(HM$3,Conditions!$B:$AI,MATCH($B42&amp;"_intercept",Conditions!$R$1:$AI$1,0)+16,FALSE)),""),"")</f>
        <v/>
      </c>
      <c r="HN42" s="69" t="str">
        <f>IFERROR(IF(HN25,EXP(LN(HN25)*VLOOKUP(HN$3,Conditions!$B:$AI,MATCH($B42&amp;"_slope",Conditions!$R$1:$AI$1,0)+16,FALSE)+VLOOKUP(HN$3,Conditions!$B:$AI,MATCH($B42&amp;"_intercept",Conditions!$R$1:$AI$1,0)+16,FALSE)),""),"")</f>
        <v/>
      </c>
      <c r="HO42" s="69" t="str">
        <f>IFERROR(IF(HO25,EXP(LN(HO25)*VLOOKUP(HO$3,Conditions!$B:$AI,MATCH($B42&amp;"_slope",Conditions!$R$1:$AI$1,0)+16,FALSE)+VLOOKUP(HO$3,Conditions!$B:$AI,MATCH($B42&amp;"_intercept",Conditions!$R$1:$AI$1,0)+16,FALSE)),""),"")</f>
        <v/>
      </c>
      <c r="HP42" s="69" t="str">
        <f>IFERROR(IF(HP25,EXP(LN(HP25)*VLOOKUP(HP$3,Conditions!$B:$AI,MATCH($B42&amp;"_slope",Conditions!$R$1:$AI$1,0)+16,FALSE)+VLOOKUP(HP$3,Conditions!$B:$AI,MATCH($B42&amp;"_intercept",Conditions!$R$1:$AI$1,0)+16,FALSE)),""),"")</f>
        <v/>
      </c>
      <c r="HQ42" s="69" t="str">
        <f>IFERROR(IF(HQ25,EXP(LN(HQ25)*VLOOKUP(HQ$3,Conditions!$B:$AI,MATCH($B42&amp;"_slope",Conditions!$R$1:$AI$1,0)+16,FALSE)+VLOOKUP(HQ$3,Conditions!$B:$AI,MATCH($B42&amp;"_intercept",Conditions!$R$1:$AI$1,0)+16,FALSE)),""),"")</f>
        <v/>
      </c>
      <c r="HR42" s="69" t="str">
        <f>IFERROR(IF(HR25,EXP(LN(HR25)*VLOOKUP(HR$3,Conditions!$B:$AI,MATCH($B42&amp;"_slope",Conditions!$R$1:$AI$1,0)+16,FALSE)+VLOOKUP(HR$3,Conditions!$B:$AI,MATCH($B42&amp;"_intercept",Conditions!$R$1:$AI$1,0)+16,FALSE)),""),"")</f>
        <v/>
      </c>
      <c r="HS42" s="69" t="str">
        <f>IFERROR(IF(HS25,EXP(LN(HS25)*VLOOKUP(HS$3,Conditions!$B:$AI,MATCH($B42&amp;"_slope",Conditions!$R$1:$AI$1,0)+16,FALSE)+VLOOKUP(HS$3,Conditions!$B:$AI,MATCH($B42&amp;"_intercept",Conditions!$R$1:$AI$1,0)+16,FALSE)),""),"")</f>
        <v/>
      </c>
      <c r="HT42" s="69" t="str">
        <f>IFERROR(IF(HT25,EXP(LN(HT25)*VLOOKUP(HT$3,Conditions!$B:$AI,MATCH($B42&amp;"_slope",Conditions!$R$1:$AI$1,0)+16,FALSE)+VLOOKUP(HT$3,Conditions!$B:$AI,MATCH($B42&amp;"_intercept",Conditions!$R$1:$AI$1,0)+16,FALSE)),""),"")</f>
        <v/>
      </c>
      <c r="HU42" s="69" t="str">
        <f>IFERROR(IF(HU25,EXP(LN(HU25)*VLOOKUP(HU$3,Conditions!$B:$AI,MATCH($B42&amp;"_slope",Conditions!$R$1:$AI$1,0)+16,FALSE)+VLOOKUP(HU$3,Conditions!$B:$AI,MATCH($B42&amp;"_intercept",Conditions!$R$1:$AI$1,0)+16,FALSE)),""),"")</f>
        <v/>
      </c>
      <c r="HV42" s="69" t="str">
        <f>IFERROR(IF(HV25,EXP(LN(HV25)*VLOOKUP(HV$3,Conditions!$B:$AI,MATCH($B42&amp;"_slope",Conditions!$R$1:$AI$1,0)+16,FALSE)+VLOOKUP(HV$3,Conditions!$B:$AI,MATCH($B42&amp;"_intercept",Conditions!$R$1:$AI$1,0)+16,FALSE)),""),"")</f>
        <v/>
      </c>
      <c r="HW42" s="69" t="str">
        <f>IFERROR(IF(HW25,EXP(LN(HW25)*VLOOKUP(HW$3,Conditions!$B:$AI,MATCH($B42&amp;"_slope",Conditions!$R$1:$AI$1,0)+16,FALSE)+VLOOKUP(HW$3,Conditions!$B:$AI,MATCH($B42&amp;"_intercept",Conditions!$R$1:$AI$1,0)+16,FALSE)),""),"")</f>
        <v/>
      </c>
      <c r="HX42" s="69" t="str">
        <f>IFERROR(IF(HX25,EXP(LN(HX25)*VLOOKUP(HX$3,Conditions!$B:$AI,MATCH($B42&amp;"_slope",Conditions!$R$1:$AI$1,0)+16,FALSE)+VLOOKUP(HX$3,Conditions!$B:$AI,MATCH($B42&amp;"_intercept",Conditions!$R$1:$AI$1,0)+16,FALSE)),""),"")</f>
        <v/>
      </c>
      <c r="HY42" s="69" t="str">
        <f>IFERROR(IF(HY25,EXP(LN(HY25)*VLOOKUP(HY$3,Conditions!$B:$AI,MATCH($B42&amp;"_slope",Conditions!$R$1:$AI$1,0)+16,FALSE)+VLOOKUP(HY$3,Conditions!$B:$AI,MATCH($B42&amp;"_intercept",Conditions!$R$1:$AI$1,0)+16,FALSE)),""),"")</f>
        <v/>
      </c>
      <c r="HZ42" s="69" t="str">
        <f>IFERROR(IF(HZ25,EXP(LN(HZ25)*VLOOKUP(HZ$3,Conditions!$B:$AI,MATCH($B42&amp;"_slope",Conditions!$R$1:$AI$1,0)+16,FALSE)+VLOOKUP(HZ$3,Conditions!$B:$AI,MATCH($B42&amp;"_intercept",Conditions!$R$1:$AI$1,0)+16,FALSE)),""),"")</f>
        <v/>
      </c>
      <c r="IA42" s="69" t="str">
        <f>IFERROR(IF(IA25,EXP(LN(IA25)*VLOOKUP(IA$3,Conditions!$B:$AI,MATCH($B42&amp;"_slope",Conditions!$R$1:$AI$1,0)+16,FALSE)+VLOOKUP(IA$3,Conditions!$B:$AI,MATCH($B42&amp;"_intercept",Conditions!$R$1:$AI$1,0)+16,FALSE)),""),"")</f>
        <v/>
      </c>
      <c r="IB42" s="69" t="str">
        <f>IFERROR(IF(IB25,EXP(LN(IB25)*VLOOKUP(IB$3,Conditions!$B:$AI,MATCH($B42&amp;"_slope",Conditions!$R$1:$AI$1,0)+16,FALSE)+VLOOKUP(IB$3,Conditions!$B:$AI,MATCH($B42&amp;"_intercept",Conditions!$R$1:$AI$1,0)+16,FALSE)),""),"")</f>
        <v/>
      </c>
      <c r="IC42" s="69" t="str">
        <f>IFERROR(IF(IC25,EXP(LN(IC25)*VLOOKUP(IC$3,Conditions!$B:$AI,MATCH($B42&amp;"_slope",Conditions!$R$1:$AI$1,0)+16,FALSE)+VLOOKUP(IC$3,Conditions!$B:$AI,MATCH($B42&amp;"_intercept",Conditions!$R$1:$AI$1,0)+16,FALSE)),""),"")</f>
        <v/>
      </c>
      <c r="ID42" s="69" t="str">
        <f>IFERROR(IF(ID25,EXP(LN(ID25)*VLOOKUP(ID$3,Conditions!$B:$AI,MATCH($B42&amp;"_slope",Conditions!$R$1:$AI$1,0)+16,FALSE)+VLOOKUP(ID$3,Conditions!$B:$AI,MATCH($B42&amp;"_intercept",Conditions!$R$1:$AI$1,0)+16,FALSE)),""),"")</f>
        <v/>
      </c>
      <c r="IE42" s="69" t="str">
        <f>IFERROR(IF(IE25,EXP(LN(IE25)*VLOOKUP(IE$3,Conditions!$B:$AI,MATCH($B42&amp;"_slope",Conditions!$R$1:$AI$1,0)+16,FALSE)+VLOOKUP(IE$3,Conditions!$B:$AI,MATCH($B42&amp;"_intercept",Conditions!$R$1:$AI$1,0)+16,FALSE)),""),"")</f>
        <v/>
      </c>
      <c r="IF42" s="69" t="str">
        <f>IFERROR(IF(IF25,EXP(LN(IF25)*VLOOKUP(IF$3,Conditions!$B:$AI,MATCH($B42&amp;"_slope",Conditions!$R$1:$AI$1,0)+16,FALSE)+VLOOKUP(IF$3,Conditions!$B:$AI,MATCH($B42&amp;"_intercept",Conditions!$R$1:$AI$1,0)+16,FALSE)),""),"")</f>
        <v/>
      </c>
      <c r="IG42" s="69" t="str">
        <f>IFERROR(IF(IG25,EXP(LN(IG25)*VLOOKUP(IG$3,Conditions!$B:$AI,MATCH($B42&amp;"_slope",Conditions!$R$1:$AI$1,0)+16,FALSE)+VLOOKUP(IG$3,Conditions!$B:$AI,MATCH($B42&amp;"_intercept",Conditions!$R$1:$AI$1,0)+16,FALSE)),""),"")</f>
        <v/>
      </c>
      <c r="IH42" s="69" t="str">
        <f>IFERROR(IF(IH25,EXP(LN(IH25)*VLOOKUP(IH$3,Conditions!$B:$AI,MATCH($B42&amp;"_slope",Conditions!$R$1:$AI$1,0)+16,FALSE)+VLOOKUP(IH$3,Conditions!$B:$AI,MATCH($B42&amp;"_intercept",Conditions!$R$1:$AI$1,0)+16,FALSE)),""),"")</f>
        <v/>
      </c>
      <c r="II42" s="69" t="str">
        <f>IFERROR(IF(II25,EXP(LN(II25)*VLOOKUP(II$3,Conditions!$B:$AI,MATCH($B42&amp;"_slope",Conditions!$R$1:$AI$1,0)+16,FALSE)+VLOOKUP(II$3,Conditions!$B:$AI,MATCH($B42&amp;"_intercept",Conditions!$R$1:$AI$1,0)+16,FALSE)),""),"")</f>
        <v/>
      </c>
      <c r="IJ42" s="69" t="str">
        <f>IFERROR(IF(IJ25,EXP(LN(IJ25)*VLOOKUP(IJ$3,Conditions!$B:$AI,MATCH($B42&amp;"_slope",Conditions!$R$1:$AI$1,0)+16,FALSE)+VLOOKUP(IJ$3,Conditions!$B:$AI,MATCH($B42&amp;"_intercept",Conditions!$R$1:$AI$1,0)+16,FALSE)),""),"")</f>
        <v/>
      </c>
      <c r="IK42" s="69" t="str">
        <f>IFERROR(IF(IK25,EXP(LN(IK25)*VLOOKUP(IK$3,Conditions!$B:$AI,MATCH($B42&amp;"_slope",Conditions!$R$1:$AI$1,0)+16,FALSE)+VLOOKUP(IK$3,Conditions!$B:$AI,MATCH($B42&amp;"_intercept",Conditions!$R$1:$AI$1,0)+16,FALSE)),""),"")</f>
        <v/>
      </c>
      <c r="IL42" s="69" t="str">
        <f>IFERROR(IF(IL25,EXP(LN(IL25)*VLOOKUP(IL$3,Conditions!$B:$AI,MATCH($B42&amp;"_slope",Conditions!$R$1:$AI$1,0)+16,FALSE)+VLOOKUP(IL$3,Conditions!$B:$AI,MATCH($B42&amp;"_intercept",Conditions!$R$1:$AI$1,0)+16,FALSE)),""),"")</f>
        <v/>
      </c>
      <c r="IM42" s="69" t="str">
        <f>IFERROR(IF(IM25,EXP(LN(IM25)*VLOOKUP(IM$3,Conditions!$B:$AI,MATCH($B42&amp;"_slope",Conditions!$R$1:$AI$1,0)+16,FALSE)+VLOOKUP(IM$3,Conditions!$B:$AI,MATCH($B42&amp;"_intercept",Conditions!$R$1:$AI$1,0)+16,FALSE)),""),"")</f>
        <v/>
      </c>
      <c r="IN42" s="69" t="str">
        <f>IFERROR(IF(IN25,EXP(LN(IN25)*VLOOKUP(IN$3,Conditions!$B:$AI,MATCH($B42&amp;"_slope",Conditions!$R$1:$AI$1,0)+16,FALSE)+VLOOKUP(IN$3,Conditions!$B:$AI,MATCH($B42&amp;"_intercept",Conditions!$R$1:$AI$1,0)+16,FALSE)),""),"")</f>
        <v/>
      </c>
      <c r="IO42" s="69" t="str">
        <f>IFERROR(IF(IO25,EXP(LN(IO25)*VLOOKUP(IO$3,Conditions!$B:$AI,MATCH($B42&amp;"_slope",Conditions!$R$1:$AI$1,0)+16,FALSE)+VLOOKUP(IO$3,Conditions!$B:$AI,MATCH($B42&amp;"_intercept",Conditions!$R$1:$AI$1,0)+16,FALSE)),""),"")</f>
        <v/>
      </c>
      <c r="IP42" s="69" t="str">
        <f>IFERROR(IF(IP25,EXP(LN(IP25)*VLOOKUP(IP$3,Conditions!$B:$AI,MATCH($B42&amp;"_slope",Conditions!$R$1:$AI$1,0)+16,FALSE)+VLOOKUP(IP$3,Conditions!$B:$AI,MATCH($B42&amp;"_intercept",Conditions!$R$1:$AI$1,0)+16,FALSE)),""),"")</f>
        <v/>
      </c>
      <c r="IQ42" s="69" t="str">
        <f>IFERROR(IF(IQ25,EXP(LN(IQ25)*VLOOKUP(IQ$3,Conditions!$B:$AI,MATCH($B42&amp;"_slope",Conditions!$R$1:$AI$1,0)+16,FALSE)+VLOOKUP(IQ$3,Conditions!$B:$AI,MATCH($B42&amp;"_intercept",Conditions!$R$1:$AI$1,0)+16,FALSE)),""),"")</f>
        <v/>
      </c>
      <c r="IR42" s="69" t="str">
        <f>IFERROR(IF(IR25,EXP(LN(IR25)*VLOOKUP(IR$3,Conditions!$B:$AI,MATCH($B42&amp;"_slope",Conditions!$R$1:$AI$1,0)+16,FALSE)+VLOOKUP(IR$3,Conditions!$B:$AI,MATCH($B42&amp;"_intercept",Conditions!$R$1:$AI$1,0)+16,FALSE)),""),"")</f>
        <v/>
      </c>
      <c r="IS42" s="69" t="str">
        <f>IFERROR(IF(IS25,EXP(LN(IS25)*VLOOKUP(IS$3,Conditions!$B:$AI,MATCH($B42&amp;"_slope",Conditions!$R$1:$AI$1,0)+16,FALSE)+VLOOKUP(IS$3,Conditions!$B:$AI,MATCH($B42&amp;"_intercept",Conditions!$R$1:$AI$1,0)+16,FALSE)),""),"")</f>
        <v/>
      </c>
      <c r="IT42" s="69" t="str">
        <f>IFERROR(IF(IT25,EXP(LN(IT25)*VLOOKUP(IT$3,Conditions!$B:$AI,MATCH($B42&amp;"_slope",Conditions!$R$1:$AI$1,0)+16,FALSE)+VLOOKUP(IT$3,Conditions!$B:$AI,MATCH($B42&amp;"_intercept",Conditions!$R$1:$AI$1,0)+16,FALSE)),""),"")</f>
        <v/>
      </c>
      <c r="IU42" s="69" t="str">
        <f>IFERROR(IF(IU25,EXP(LN(IU25)*VLOOKUP(IU$3,Conditions!$B:$AI,MATCH($B42&amp;"_slope",Conditions!$R$1:$AI$1,0)+16,FALSE)+VLOOKUP(IU$3,Conditions!$B:$AI,MATCH($B42&amp;"_intercept",Conditions!$R$1:$AI$1,0)+16,FALSE)),""),"")</f>
        <v/>
      </c>
      <c r="IV42" s="69" t="str">
        <f>IFERROR(IF(IV25,EXP(LN(IV25)*VLOOKUP(IV$3,Conditions!$B:$AI,MATCH($B42&amp;"_slope",Conditions!$R$1:$AI$1,0)+16,FALSE)+VLOOKUP(IV$3,Conditions!$B:$AI,MATCH($B42&amp;"_intercept",Conditions!$R$1:$AI$1,0)+16,FALSE)),""),"")</f>
        <v/>
      </c>
      <c r="IW42" s="69" t="str">
        <f>IFERROR(IF(IW25,EXP(LN(IW25)*VLOOKUP(IW$3,Conditions!$B:$AI,MATCH($B42&amp;"_slope",Conditions!$R$1:$AI$1,0)+16,FALSE)+VLOOKUP(IW$3,Conditions!$B:$AI,MATCH($B42&amp;"_intercept",Conditions!$R$1:$AI$1,0)+16,FALSE)),""),"")</f>
        <v/>
      </c>
      <c r="IX42" s="69" t="str">
        <f>IFERROR(IF(IX25,EXP(LN(IX25)*VLOOKUP(IX$3,Conditions!$B:$AI,MATCH($B42&amp;"_slope",Conditions!$R$1:$AI$1,0)+16,FALSE)+VLOOKUP(IX$3,Conditions!$B:$AI,MATCH($B42&amp;"_intercept",Conditions!$R$1:$AI$1,0)+16,FALSE)),""),"")</f>
        <v/>
      </c>
      <c r="IY42" s="69"/>
      <c r="IZ42" s="69"/>
      <c r="JA42" s="69"/>
      <c r="JB42" s="69"/>
      <c r="JC42" s="69"/>
      <c r="JE42" s="56" t="str">
        <f>B42</f>
        <v>mobile phase</v>
      </c>
      <c r="JF42" s="69" t="str">
        <f>IFERROR(IF(JF25,EXP(LN(JF25)*VLOOKUP(JF$3,Conditions!$B:$AI,MATCH($B42&amp;"_slope",Conditions!$R$1:$AI$1,0)+16,FALSE)+VLOOKUP(JF$3,Conditions!$B:$AI,MATCH($B42&amp;"_intercept",Conditions!$R$1:$AI$1,0)+16,FALSE)),""),"")</f>
        <v/>
      </c>
      <c r="JG42" s="69" t="str">
        <f>IFERROR(IF(JG25,JG25*VLOOKUP(JG$3,Conditions!$B:$AI,MATCH($B42&amp;"_slope",Conditions!$R$1:$AI$1,0)+16,FALSE)+VLOOKUP(JG$3,Conditions!$B:$AI,MATCH($B42&amp;"_intercept",Conditions!$R$1:$AI$1,0)+16,FALSE),""),"")</f>
        <v/>
      </c>
      <c r="JH42" s="69" t="str">
        <f>IFERROR(IF(JH25,JH25*VLOOKUP(JH$3,Conditions!$B:$AI,MATCH($B42&amp;"_slope",Conditions!$R$1:$AI$1,0)+16,FALSE)+VLOOKUP(JH$3,Conditions!$B:$AI,MATCH($B42&amp;"_intercept",Conditions!$R$1:$AI$1,0)+16,FALSE),""),"")</f>
        <v/>
      </c>
      <c r="JI42" s="69" t="str">
        <f>IFERROR(IF(JI25,JI25*VLOOKUP(JI$3,Conditions!$B:$AI,MATCH($B42&amp;"_slope",Conditions!$R$1:$AI$1,0)+16,FALSE)+VLOOKUP(JI$3,Conditions!$B:$AI,MATCH($B42&amp;"_intercept",Conditions!$R$1:$AI$1,0)+16,FALSE),""),"")</f>
        <v/>
      </c>
      <c r="JJ42" s="69" t="str">
        <f>IFERROR(IF(JJ25,JJ25*VLOOKUP(JJ$3,Conditions!$B:$AI,MATCH($B42&amp;"_slope",Conditions!$R$1:$AI$1,0)+16,FALSE)+VLOOKUP(JJ$3,Conditions!$B:$AI,MATCH($B42&amp;"_intercept",Conditions!$R$1:$AI$1,0)+16,FALSE),""),"")</f>
        <v/>
      </c>
      <c r="JK42" s="69" t="str">
        <f>IFERROR(IF(JK25,JK25*VLOOKUP(JK$3,Conditions!$B:$AI,MATCH($B42&amp;"_slope",Conditions!$R$1:$AI$1,0)+16,FALSE)+VLOOKUP(JK$3,Conditions!$B:$AI,MATCH($B42&amp;"_intercept",Conditions!$R$1:$AI$1,0)+16,FALSE),""),"")</f>
        <v/>
      </c>
      <c r="JL42" s="69" t="str">
        <f>IFERROR(IF(JL25,JL25*VLOOKUP(JL$3,Conditions!$B:$AI,MATCH($B42&amp;"_slope",Conditions!$R$1:$AI$1,0)+16,FALSE)+VLOOKUP(JL$3,Conditions!$B:$AI,MATCH($B42&amp;"_intercept",Conditions!$R$1:$AI$1,0)+16,FALSE),""),"")</f>
        <v/>
      </c>
      <c r="JM42" s="69" t="str">
        <f>IFERROR(IF(JM25,JM25*VLOOKUP(JM$3,Conditions!$B:$AI,MATCH($B42&amp;"_slope",Conditions!$R$1:$AI$1,0)+16,FALSE)+VLOOKUP(JM$3,Conditions!$B:$AI,MATCH($B42&amp;"_intercept",Conditions!$R$1:$AI$1,0)+16,FALSE),""),"")</f>
        <v/>
      </c>
      <c r="JN42" s="69" t="str">
        <f>IFERROR(IF(JN25,JN25*VLOOKUP(JN$3,Conditions!$B:$AI,MATCH($B42&amp;"_slope",Conditions!$R$1:$AI$1,0)+16,FALSE)+VLOOKUP(JN$3,Conditions!$B:$AI,MATCH($B42&amp;"_intercept",Conditions!$R$1:$AI$1,0)+16,FALSE),""),"")</f>
        <v/>
      </c>
      <c r="JO42" s="69" t="str">
        <f>IFERROR(IF(JO25,JO25*VLOOKUP(JO$3,Conditions!$B:$AI,MATCH($B42&amp;"_slope",Conditions!$R$1:$AI$1,0)+16,FALSE)+VLOOKUP(JO$3,Conditions!$B:$AI,MATCH($B42&amp;"_intercept",Conditions!$R$1:$AI$1,0)+16,FALSE),""),"")</f>
        <v/>
      </c>
      <c r="JP42" s="69" t="str">
        <f>IFERROR(IF(JP25,JP25*VLOOKUP(JP$3,Conditions!$B:$AI,MATCH($B42&amp;"_slope",Conditions!$R$1:$AI$1,0)+16,FALSE)+VLOOKUP(JP$3,Conditions!$B:$AI,MATCH($B42&amp;"_intercept",Conditions!$R$1:$AI$1,0)+16,FALSE),""),"")</f>
        <v/>
      </c>
      <c r="JQ42" s="69" t="str">
        <f>IFERROR(IF(JQ25,JQ25*VLOOKUP(JQ$3,Conditions!$B:$AI,MATCH($B42&amp;"_slope",Conditions!$R$1:$AI$1,0)+16,FALSE)+VLOOKUP(JQ$3,Conditions!$B:$AI,MATCH($B42&amp;"_intercept",Conditions!$R$1:$AI$1,0)+16,FALSE),""),"")</f>
        <v/>
      </c>
      <c r="JR42" s="69" t="str">
        <f>IFERROR(IF(JR25,JR25*VLOOKUP(JR$3,Conditions!$B:$AI,MATCH($B42&amp;"_slope",Conditions!$R$1:$AI$1,0)+16,FALSE)+VLOOKUP(JR$3,Conditions!$B:$AI,MATCH($B42&amp;"_intercept",Conditions!$R$1:$AI$1,0)+16,FALSE),""),"")</f>
        <v/>
      </c>
      <c r="JS42" s="69" t="str">
        <f>IFERROR(IF(JS25,JS25*VLOOKUP(JS$3,Conditions!$B:$AI,MATCH($B42&amp;"_slope",Conditions!$R$1:$AI$1,0)+16,FALSE)+VLOOKUP(JS$3,Conditions!$B:$AI,MATCH($B42&amp;"_intercept",Conditions!$R$1:$AI$1,0)+16,FALSE),""),"")</f>
        <v/>
      </c>
      <c r="JT42" s="69" t="str">
        <f>IFERROR(IF(JT25,JT25*VLOOKUP(JT$3,Conditions!$B:$AI,MATCH($B42&amp;"_slope",Conditions!$R$1:$AI$1,0)+16,FALSE)+VLOOKUP(JT$3,Conditions!$B:$AI,MATCH($B42&amp;"_intercept",Conditions!$R$1:$AI$1,0)+16,FALSE),""),"")</f>
        <v/>
      </c>
      <c r="JU42" s="69" t="str">
        <f>IFERROR(IF(JU25,JU25*VLOOKUP(JU$3,Conditions!$B:$AI,MATCH($B42&amp;"_slope",Conditions!$R$1:$AI$1,0)+16,FALSE)+VLOOKUP(JU$3,Conditions!$B:$AI,MATCH($B42&amp;"_intercept",Conditions!$R$1:$AI$1,0)+16,FALSE),""),"")</f>
        <v/>
      </c>
      <c r="JV42" s="69" t="str">
        <f>IFERROR(IF(JV25,JV25*VLOOKUP(JV$3,Conditions!$B:$AI,MATCH($B42&amp;"_slope",Conditions!$R$1:$AI$1,0)+16,FALSE)+VLOOKUP(JV$3,Conditions!$B:$AI,MATCH($B42&amp;"_intercept",Conditions!$R$1:$AI$1,0)+16,FALSE),""),"")</f>
        <v/>
      </c>
      <c r="JW42" s="69" t="str">
        <f>IFERROR(IF(JW25,JW25*VLOOKUP(JW$3,Conditions!$B:$AI,MATCH($B42&amp;"_slope",Conditions!$R$1:$AI$1,0)+16,FALSE)+VLOOKUP(JW$3,Conditions!$B:$AI,MATCH($B42&amp;"_intercept",Conditions!$R$1:$AI$1,0)+16,FALSE),""),"")</f>
        <v/>
      </c>
      <c r="JX42" s="69" t="str">
        <f>IFERROR(IF(JX25,JX25*VLOOKUP(JX$3,Conditions!$B:$AI,MATCH($B42&amp;"_slope",Conditions!$R$1:$AI$1,0)+16,FALSE)+VLOOKUP(JX$3,Conditions!$B:$AI,MATCH($B42&amp;"_intercept",Conditions!$R$1:$AI$1,0)+16,FALSE),""),"")</f>
        <v/>
      </c>
      <c r="JY42" s="69" t="str">
        <f>IFERROR(IF(JY25,JY25*VLOOKUP(JY$3,Conditions!$B:$AI,MATCH($B42&amp;"_slope",Conditions!$R$1:$AI$1,0)+16,FALSE)+VLOOKUP(JY$3,Conditions!$B:$AI,MATCH($B42&amp;"_intercept",Conditions!$R$1:$AI$1,0)+16,FALSE),""),"")</f>
        <v/>
      </c>
      <c r="JZ42" s="69" t="str">
        <f>IFERROR(IF(JZ25,JZ25*VLOOKUP(JZ$3,Conditions!$B:$AI,MATCH($B42&amp;"_slope",Conditions!$R$1:$AI$1,0)+16,FALSE)+VLOOKUP(JZ$3,Conditions!$B:$AI,MATCH($B42&amp;"_intercept",Conditions!$R$1:$AI$1,0)+16,FALSE),""),"")</f>
        <v/>
      </c>
      <c r="KA42" s="69" t="str">
        <f>IFERROR(IF(KA25,KA25*VLOOKUP(KA$3,Conditions!$B:$AI,MATCH($B42&amp;"_slope",Conditions!$R$1:$AI$1,0)+16,FALSE)+VLOOKUP(KA$3,Conditions!$B:$AI,MATCH($B42&amp;"_intercept",Conditions!$R$1:$AI$1,0)+16,FALSE),""),"")</f>
        <v/>
      </c>
      <c r="KB42" s="69" t="str">
        <f>IFERROR(IF(KB25,KB25*VLOOKUP(KB$3,Conditions!$B:$AI,MATCH($B42&amp;"_slope",Conditions!$R$1:$AI$1,0)+16,FALSE)+VLOOKUP(KB$3,Conditions!$B:$AI,MATCH($B42&amp;"_intercept",Conditions!$R$1:$AI$1,0)+16,FALSE),""),"")</f>
        <v/>
      </c>
      <c r="KC42" s="69" t="str">
        <f>IFERROR(IF(KC25,KC25*VLOOKUP(KC$3,Conditions!$B:$AI,MATCH($B42&amp;"_slope",Conditions!$R$1:$AI$1,0)+16,FALSE)+VLOOKUP(KC$3,Conditions!$B:$AI,MATCH($B42&amp;"_intercept",Conditions!$R$1:$AI$1,0)+16,FALSE),""),"")</f>
        <v/>
      </c>
      <c r="KD42" s="69" t="str">
        <f>IFERROR(IF(KD25,KD25*VLOOKUP(KD$3,Conditions!$B:$AI,MATCH($B42&amp;"_slope",Conditions!$R$1:$AI$1,0)+16,FALSE)+VLOOKUP(KD$3,Conditions!$B:$AI,MATCH($B42&amp;"_intercept",Conditions!$R$1:$AI$1,0)+16,FALSE),""),"")</f>
        <v/>
      </c>
      <c r="KE42" s="69" t="str">
        <f>IFERROR(IF(KE25,KE25*VLOOKUP(KE$3,Conditions!$B:$AI,MATCH($B42&amp;"_slope",Conditions!$R$1:$AI$1,0)+16,FALSE)+VLOOKUP(KE$3,Conditions!$B:$AI,MATCH($B42&amp;"_intercept",Conditions!$R$1:$AI$1,0)+16,FALSE),""),"")</f>
        <v/>
      </c>
      <c r="KF42" s="69" t="str">
        <f>IFERROR(IF(KF25,KF25*VLOOKUP(KF$3,Conditions!$B:$AI,MATCH($B42&amp;"_slope",Conditions!$R$1:$AI$1,0)+16,FALSE)+VLOOKUP(KF$3,Conditions!$B:$AI,MATCH($B42&amp;"_intercept",Conditions!$R$1:$AI$1,0)+16,FALSE),""),"")</f>
        <v/>
      </c>
      <c r="KG42" s="69" t="str">
        <f>IFERROR(IF(KG25,KG25*VLOOKUP(KG$3,Conditions!$B:$AI,MATCH($B42&amp;"_slope",Conditions!$R$1:$AI$1,0)+16,FALSE)+VLOOKUP(KG$3,Conditions!$B:$AI,MATCH($B42&amp;"_intercept",Conditions!$R$1:$AI$1,0)+16,FALSE),""),"")</f>
        <v/>
      </c>
      <c r="KH42" s="69" t="str">
        <f>IFERROR(IF(KH25,KH25*VLOOKUP(KH$3,Conditions!$B:$AI,MATCH($B42&amp;"_slope",Conditions!$R$1:$AI$1,0)+16,FALSE)+VLOOKUP(KH$3,Conditions!$B:$AI,MATCH($B42&amp;"_intercept",Conditions!$R$1:$AI$1,0)+16,FALSE),""),"")</f>
        <v/>
      </c>
      <c r="KI42" s="69" t="str">
        <f>IFERROR(IF(KI25,KI25*VLOOKUP(KI$3,Conditions!$B:$AI,MATCH($B42&amp;"_slope",Conditions!$R$1:$AI$1,0)+16,FALSE)+VLOOKUP(KI$3,Conditions!$B:$AI,MATCH($B42&amp;"_intercept",Conditions!$R$1:$AI$1,0)+16,FALSE),""),"")</f>
        <v/>
      </c>
      <c r="KJ42" s="69" t="str">
        <f>IFERROR(IF(KJ25,KJ25*VLOOKUP(KJ$3,Conditions!$B:$AI,MATCH($B42&amp;"_slope",Conditions!$R$1:$AI$1,0)+16,FALSE)+VLOOKUP(KJ$3,Conditions!$B:$AI,MATCH($B42&amp;"_intercept",Conditions!$R$1:$AI$1,0)+16,FALSE),""),"")</f>
        <v/>
      </c>
      <c r="KK42" s="69" t="str">
        <f>IFERROR(IF(KK25,KK25*VLOOKUP(KK$3,Conditions!$B:$AI,MATCH($B42&amp;"_slope",Conditions!$R$1:$AI$1,0)+16,FALSE)+VLOOKUP(KK$3,Conditions!$B:$AI,MATCH($B42&amp;"_intercept",Conditions!$R$1:$AI$1,0)+16,FALSE),""),"")</f>
        <v/>
      </c>
      <c r="KL42" s="69" t="str">
        <f>IFERROR(IF(KL25,KL25*VLOOKUP(KL$3,Conditions!$B:$AI,MATCH($B42&amp;"_slope",Conditions!$R$1:$AI$1,0)+16,FALSE)+VLOOKUP(KL$3,Conditions!$B:$AI,MATCH($B42&amp;"_intercept",Conditions!$R$1:$AI$1,0)+16,FALSE),""),"")</f>
        <v/>
      </c>
      <c r="KM42" s="69" t="str">
        <f>IFERROR(IF(KM25,KM25*VLOOKUP(KM$3,Conditions!$B:$AI,MATCH($B42&amp;"_slope",Conditions!$R$1:$AI$1,0)+16,FALSE)+VLOOKUP(KM$3,Conditions!$B:$AI,MATCH($B42&amp;"_intercept",Conditions!$R$1:$AI$1,0)+16,FALSE),""),"")</f>
        <v/>
      </c>
      <c r="KN42" s="69" t="str">
        <f>IFERROR(IF(KN25,KN25*VLOOKUP(KN$3,Conditions!$B:$AI,MATCH($B42&amp;"_slope",Conditions!$R$1:$AI$1,0)+16,FALSE)+VLOOKUP(KN$3,Conditions!$B:$AI,MATCH($B42&amp;"_intercept",Conditions!$R$1:$AI$1,0)+16,FALSE),""),"")</f>
        <v/>
      </c>
      <c r="KO42" s="69" t="str">
        <f>IFERROR(IF(KO25,KO25*VLOOKUP(KO$3,Conditions!$B:$AI,MATCH($B42&amp;"_slope",Conditions!$R$1:$AI$1,0)+16,FALSE)+VLOOKUP(KO$3,Conditions!$B:$AI,MATCH($B42&amp;"_intercept",Conditions!$R$1:$AI$1,0)+16,FALSE),""),"")</f>
        <v/>
      </c>
      <c r="KP42" s="69" t="str">
        <f>IFERROR(IF(KP25,KP25*VLOOKUP(KP$3,Conditions!$B:$AI,MATCH($B42&amp;"_slope",Conditions!$R$1:$AI$1,0)+16,FALSE)+VLOOKUP(KP$3,Conditions!$B:$AI,MATCH($B42&amp;"_intercept",Conditions!$R$1:$AI$1,0)+16,FALSE),""),"")</f>
        <v/>
      </c>
      <c r="KQ42" s="69" t="str">
        <f>IFERROR(IF(KQ25,KQ25*VLOOKUP(KQ$3,Conditions!$B:$AI,MATCH($B42&amp;"_slope",Conditions!$R$1:$AI$1,0)+16,FALSE)+VLOOKUP(KQ$3,Conditions!$B:$AI,MATCH($B42&amp;"_intercept",Conditions!$R$1:$AI$1,0)+16,FALSE),""),"")</f>
        <v/>
      </c>
      <c r="KR42" s="69" t="str">
        <f>IFERROR(IF(KR25,KR25*VLOOKUP(KR$3,Conditions!$B:$AI,MATCH($B42&amp;"_slope",Conditions!$R$1:$AI$1,0)+16,FALSE)+VLOOKUP(KR$3,Conditions!$B:$AI,MATCH($B42&amp;"_intercept",Conditions!$R$1:$AI$1,0)+16,FALSE),""),"")</f>
        <v/>
      </c>
      <c r="KS42" s="69" t="str">
        <f>IFERROR(IF(KS25,KS25*VLOOKUP(KS$3,Conditions!$B:$AI,MATCH($B42&amp;"_slope",Conditions!$R$1:$AI$1,0)+16,FALSE)+VLOOKUP(KS$3,Conditions!$B:$AI,MATCH($B42&amp;"_intercept",Conditions!$R$1:$AI$1,0)+16,FALSE),""),"")</f>
        <v/>
      </c>
      <c r="KT42" s="69" t="str">
        <f>IFERROR(IF(KT25,KT25*VLOOKUP(KT$3,Conditions!$B:$AI,MATCH($B42&amp;"_slope",Conditions!$R$1:$AI$1,0)+16,FALSE)+VLOOKUP(KT$3,Conditions!$B:$AI,MATCH($B42&amp;"_intercept",Conditions!$R$1:$AI$1,0)+16,FALSE),""),"")</f>
        <v/>
      </c>
      <c r="KU42" s="69" t="str">
        <f>IFERROR(IF(KU25,KU25*VLOOKUP(KU$3,Conditions!$B:$AI,MATCH($B42&amp;"_slope",Conditions!$R$1:$AI$1,0)+16,FALSE)+VLOOKUP(KU$3,Conditions!$B:$AI,MATCH($B42&amp;"_intercept",Conditions!$R$1:$AI$1,0)+16,FALSE),""),"")</f>
        <v/>
      </c>
      <c r="KV42" s="69" t="str">
        <f>IFERROR(IF(KV25,KV25*VLOOKUP(KV$3,Conditions!$B:$AI,MATCH($B42&amp;"_slope",Conditions!$R$1:$AI$1,0)+16,FALSE)+VLOOKUP(KV$3,Conditions!$B:$AI,MATCH($B42&amp;"_intercept",Conditions!$R$1:$AI$1,0)+16,FALSE),""),"")</f>
        <v/>
      </c>
      <c r="KW42" s="69" t="str">
        <f>IFERROR(IF(KW25,KW25*VLOOKUP(KW$3,Conditions!$B:$AI,MATCH($B42&amp;"_slope",Conditions!$R$1:$AI$1,0)+16,FALSE)+VLOOKUP(KW$3,Conditions!$B:$AI,MATCH($B42&amp;"_intercept",Conditions!$R$1:$AI$1,0)+16,FALSE),""),"")</f>
        <v/>
      </c>
      <c r="KX42" s="69" t="str">
        <f>IFERROR(IF(KX25,KX25*VLOOKUP(KX$3,Conditions!$B:$AI,MATCH($B42&amp;"_slope",Conditions!$R$1:$AI$1,0)+16,FALSE)+VLOOKUP(KX$3,Conditions!$B:$AI,MATCH($B42&amp;"_intercept",Conditions!$R$1:$AI$1,0)+16,FALSE),""),"")</f>
        <v/>
      </c>
      <c r="KY42" s="69" t="str">
        <f>IFERROR(IF(KY25,KY25*VLOOKUP(KY$3,Conditions!$B:$AI,MATCH($B42&amp;"_slope",Conditions!$R$1:$AI$1,0)+16,FALSE)+VLOOKUP(KY$3,Conditions!$B:$AI,MATCH($B42&amp;"_intercept",Conditions!$R$1:$AI$1,0)+16,FALSE),""),"")</f>
        <v/>
      </c>
      <c r="KZ42" s="69" t="str">
        <f>IFERROR(IF(KZ25,KZ25*VLOOKUP(KZ$3,Conditions!$B:$AI,MATCH($B42&amp;"_slope",Conditions!$R$1:$AI$1,0)+16,FALSE)+VLOOKUP(KZ$3,Conditions!$B:$AI,MATCH($B42&amp;"_intercept",Conditions!$R$1:$AI$1,0)+16,FALSE),""),"")</f>
        <v/>
      </c>
      <c r="LA42" s="69" t="str">
        <f>IFERROR(IF(LA25,LA25*VLOOKUP(LA$3,Conditions!$B:$AI,MATCH($B42&amp;"_slope",Conditions!$R$1:$AI$1,0)+16,FALSE)+VLOOKUP(LA$3,Conditions!$B:$AI,MATCH($B42&amp;"_intercept",Conditions!$R$1:$AI$1,0)+16,FALSE),""),"")</f>
        <v/>
      </c>
      <c r="LB42" s="69" t="str">
        <f>IFERROR(IF(LB25,LB25*VLOOKUP(LB$3,Conditions!$B:$AI,MATCH($B42&amp;"_slope",Conditions!$R$1:$AI$1,0)+16,FALSE)+VLOOKUP(LB$3,Conditions!$B:$AI,MATCH($B42&amp;"_intercept",Conditions!$R$1:$AI$1,0)+16,FALSE),""),"")</f>
        <v/>
      </c>
      <c r="LC42" s="69" t="str">
        <f>IFERROR(IF(LC25,LC25*VLOOKUP(LC$3,Conditions!$B:$AI,MATCH($B42&amp;"_slope",Conditions!$R$1:$AI$1,0)+16,FALSE)+VLOOKUP(LC$3,Conditions!$B:$AI,MATCH($B42&amp;"_intercept",Conditions!$R$1:$AI$1,0)+16,FALSE),""),"")</f>
        <v/>
      </c>
      <c r="LD42" s="69"/>
      <c r="LE42" s="69"/>
      <c r="LF42" s="69"/>
      <c r="LG42" s="69"/>
    </row>
    <row r="43" spans="1:319" s="58" customFormat="1" x14ac:dyDescent="0.2">
      <c r="A43" s="64"/>
      <c r="B43" s="49" t="s">
        <v>78</v>
      </c>
      <c r="C43" s="78"/>
      <c r="D43" s="69" t="str">
        <f>IFERROR(IF(D26,EXP(LN(D26)*VLOOKUP(D$3,Conditions!$B:$AI,MATCH($B43&amp;"_slope",Conditions!$R$1:$AI$1,0)+16,FALSE)+VLOOKUP(D$3,Conditions!$B:$AI,MATCH($B43&amp;"_intercept",Conditions!$R$1:$AI$1,0)+16,FALSE)),""),"")</f>
        <v/>
      </c>
      <c r="E43" s="69" t="str">
        <f>IFERROR(IF(E26,EXP(LN(E26)*VLOOKUP(E$3,Conditions!$B:$AI,MATCH($B43&amp;"_slope",Conditions!$R$1:$AI$1,0)+16,FALSE)+VLOOKUP(E$3,Conditions!$B:$AI,MATCH($B43&amp;"_intercept",Conditions!$R$1:$AI$1,0)+16,FALSE)),""),"")</f>
        <v/>
      </c>
      <c r="F43" s="69" t="str">
        <f>IFERROR(IF(F26,EXP(LN(F26)*VLOOKUP(F$3,Conditions!$B:$AI,MATCH($B43&amp;"_slope",Conditions!$R$1:$AI$1,0)+16,FALSE)+VLOOKUP(F$3,Conditions!$B:$AI,MATCH($B43&amp;"_intercept",Conditions!$R$1:$AI$1,0)+16,FALSE)),""),"")</f>
        <v/>
      </c>
      <c r="G43" s="69" t="str">
        <f>IFERROR(IF(G26,EXP(LN(G26)*VLOOKUP(G$3,Conditions!$B:$AI,MATCH($B43&amp;"_slope",Conditions!$R$1:$AI$1,0)+16,FALSE)+VLOOKUP(G$3,Conditions!$B:$AI,MATCH($B43&amp;"_intercept",Conditions!$R$1:$AI$1,0)+16,FALSE)),""),"")</f>
        <v/>
      </c>
      <c r="H43" s="69" t="str">
        <f>IFERROR(IF(H26,EXP(LN(H26)*VLOOKUP(H$3,Conditions!$B:$AI,MATCH($B43&amp;"_slope",Conditions!$R$1:$AI$1,0)+16,FALSE)+VLOOKUP(H$3,Conditions!$B:$AI,MATCH($B43&amp;"_intercept",Conditions!$R$1:$AI$1,0)+16,FALSE)),""),"")</f>
        <v/>
      </c>
      <c r="I43" s="69" t="str">
        <f>IFERROR(IF(I26,EXP(LN(I26)*VLOOKUP(I$3,Conditions!$B:$AI,MATCH($B43&amp;"_slope",Conditions!$R$1:$AI$1,0)+16,FALSE)+VLOOKUP(I$3,Conditions!$B:$AI,MATCH($B43&amp;"_intercept",Conditions!$R$1:$AI$1,0)+16,FALSE)),""),"")</f>
        <v/>
      </c>
      <c r="J43" s="69" t="str">
        <f>IFERROR(IF(J26,EXP(LN(J26)*VLOOKUP(J$3,Conditions!$B:$AI,MATCH($B43&amp;"_slope",Conditions!$R$1:$AI$1,0)+16,FALSE)+VLOOKUP(J$3,Conditions!$B:$AI,MATCH($B43&amp;"_intercept",Conditions!$R$1:$AI$1,0)+16,FALSE)),""),"")</f>
        <v/>
      </c>
      <c r="K43" s="69" t="str">
        <f>IFERROR(IF(K26,EXP(LN(K26)*VLOOKUP(K$3,Conditions!$B:$AI,MATCH($B43&amp;"_slope",Conditions!$R$1:$AI$1,0)+16,FALSE)+VLOOKUP(K$3,Conditions!$B:$AI,MATCH($B43&amp;"_intercept",Conditions!$R$1:$AI$1,0)+16,FALSE)),""),"")</f>
        <v/>
      </c>
      <c r="L43" s="69" t="str">
        <f>IFERROR(IF(L26,EXP(LN(L26)*VLOOKUP(L$3,Conditions!$B:$AI,MATCH($B43&amp;"_slope",Conditions!$R$1:$AI$1,0)+16,FALSE)+VLOOKUP(L$3,Conditions!$B:$AI,MATCH($B43&amp;"_intercept",Conditions!$R$1:$AI$1,0)+16,FALSE)),""),"")</f>
        <v/>
      </c>
      <c r="M43" s="69" t="str">
        <f>IFERROR(IF(M26,EXP(LN(M26)*VLOOKUP(M$3,Conditions!$B:$AI,MATCH($B43&amp;"_slope",Conditions!$R$1:$AI$1,0)+16,FALSE)+VLOOKUP(M$3,Conditions!$B:$AI,MATCH($B43&amp;"_intercept",Conditions!$R$1:$AI$1,0)+16,FALSE)),""),"")</f>
        <v/>
      </c>
      <c r="N43" s="69" t="str">
        <f>IFERROR(IF(N26,EXP(LN(N26)*VLOOKUP(N$3,Conditions!$B:$AI,MATCH($B43&amp;"_slope",Conditions!$R$1:$AI$1,0)+16,FALSE)+VLOOKUP(N$3,Conditions!$B:$AI,MATCH($B43&amp;"_intercept",Conditions!$R$1:$AI$1,0)+16,FALSE)),""),"")</f>
        <v/>
      </c>
      <c r="O43" s="69" t="str">
        <f>IFERROR(IF(O26,EXP(LN(O26)*VLOOKUP(O$3,Conditions!$B:$AI,MATCH($B43&amp;"_slope",Conditions!$R$1:$AI$1,0)+16,FALSE)+VLOOKUP(O$3,Conditions!$B:$AI,MATCH($B43&amp;"_intercept",Conditions!$R$1:$AI$1,0)+16,FALSE)),""),"")</f>
        <v/>
      </c>
      <c r="P43" s="69" t="str">
        <f>IFERROR(IF(P26,EXP(LN(P26)*VLOOKUP(P$3,Conditions!$B:$AI,MATCH($B43&amp;"_slope",Conditions!$R$1:$AI$1,0)+16,FALSE)+VLOOKUP(P$3,Conditions!$B:$AI,MATCH($B43&amp;"_intercept",Conditions!$R$1:$AI$1,0)+16,FALSE)),""),"")</f>
        <v/>
      </c>
      <c r="Q43" s="69" t="str">
        <f>IFERROR(IF(Q26,EXP(LN(Q26)*VLOOKUP(Q$3,Conditions!$B:$AI,MATCH($B43&amp;"_slope",Conditions!$R$1:$AI$1,0)+16,FALSE)+VLOOKUP(Q$3,Conditions!$B:$AI,MATCH($B43&amp;"_intercept",Conditions!$R$1:$AI$1,0)+16,FALSE)),""),"")</f>
        <v/>
      </c>
      <c r="R43" s="69" t="str">
        <f>IFERROR(IF(R26,EXP(LN(R26)*VLOOKUP(R$3,Conditions!$B:$AI,MATCH($B43&amp;"_slope",Conditions!$R$1:$AI$1,0)+16,FALSE)+VLOOKUP(R$3,Conditions!$B:$AI,MATCH($B43&amp;"_intercept",Conditions!$R$1:$AI$1,0)+16,FALSE)),""),"")</f>
        <v/>
      </c>
      <c r="S43" s="69" t="str">
        <f>IFERROR(IF(S26,EXP(LN(S26)*VLOOKUP(S$3,Conditions!$B:$AI,MATCH($B43&amp;"_slope",Conditions!$R$1:$AI$1,0)+16,FALSE)+VLOOKUP(S$3,Conditions!$B:$AI,MATCH($B43&amp;"_intercept",Conditions!$R$1:$AI$1,0)+16,FALSE)),""),"")</f>
        <v/>
      </c>
      <c r="T43" s="69" t="str">
        <f>IFERROR(IF(T26,EXP(LN(T26)*VLOOKUP(T$3,Conditions!$B:$AI,MATCH($B43&amp;"_slope",Conditions!$R$1:$AI$1,0)+16,FALSE)+VLOOKUP(T$3,Conditions!$B:$AI,MATCH($B43&amp;"_intercept",Conditions!$R$1:$AI$1,0)+16,FALSE)),""),"")</f>
        <v/>
      </c>
      <c r="U43" s="69" t="str">
        <f>IFERROR(IF(U26,EXP(LN(U26)*VLOOKUP(U$3,Conditions!$B:$AI,MATCH($B43&amp;"_slope",Conditions!$R$1:$AI$1,0)+16,FALSE)+VLOOKUP(U$3,Conditions!$B:$AI,MATCH($B43&amp;"_intercept",Conditions!$R$1:$AI$1,0)+16,FALSE)),""),"")</f>
        <v/>
      </c>
      <c r="V43" s="69" t="str">
        <f>IFERROR(IF(V26,EXP(LN(V26)*VLOOKUP(V$3,Conditions!$B:$AI,MATCH($B43&amp;"_slope",Conditions!$R$1:$AI$1,0)+16,FALSE)+VLOOKUP(V$3,Conditions!$B:$AI,MATCH($B43&amp;"_intercept",Conditions!$R$1:$AI$1,0)+16,FALSE)),""),"")</f>
        <v/>
      </c>
      <c r="W43" s="69" t="str">
        <f>IFERROR(IF(W26,EXP(LN(W26)*VLOOKUP(W$3,Conditions!$B:$AI,MATCH($B43&amp;"_slope",Conditions!$R$1:$AI$1,0)+16,FALSE)+VLOOKUP(W$3,Conditions!$B:$AI,MATCH($B43&amp;"_intercept",Conditions!$R$1:$AI$1,0)+16,FALSE)),""),"")</f>
        <v/>
      </c>
      <c r="X43" s="69" t="str">
        <f>IFERROR(IF(X26,EXP(LN(X26)*VLOOKUP(X$3,Conditions!$B:$AI,MATCH($B43&amp;"_slope",Conditions!$R$1:$AI$1,0)+16,FALSE)+VLOOKUP(X$3,Conditions!$B:$AI,MATCH($B43&amp;"_intercept",Conditions!$R$1:$AI$1,0)+16,FALSE)),""),"")</f>
        <v/>
      </c>
      <c r="Y43" s="69" t="str">
        <f>IFERROR(IF(Y26,EXP(LN(Y26)*VLOOKUP(Y$3,Conditions!$B:$AI,MATCH($B43&amp;"_slope",Conditions!$R$1:$AI$1,0)+16,FALSE)+VLOOKUP(Y$3,Conditions!$B:$AI,MATCH($B43&amp;"_intercept",Conditions!$R$1:$AI$1,0)+16,FALSE)),""),"")</f>
        <v/>
      </c>
      <c r="Z43" s="69" t="str">
        <f>IFERROR(IF(Z26,EXP(LN(Z26)*VLOOKUP(Z$3,Conditions!$B:$AI,MATCH($B43&amp;"_slope",Conditions!$R$1:$AI$1,0)+16,FALSE)+VLOOKUP(Z$3,Conditions!$B:$AI,MATCH($B43&amp;"_intercept",Conditions!$R$1:$AI$1,0)+16,FALSE)),""),"")</f>
        <v/>
      </c>
      <c r="AA43" s="69" t="str">
        <f>IFERROR(IF(AA26,EXP(LN(AA26)*VLOOKUP(AA$3,Conditions!$B:$AI,MATCH($B43&amp;"_slope",Conditions!$R$1:$AI$1,0)+16,FALSE)+VLOOKUP(AA$3,Conditions!$B:$AI,MATCH($B43&amp;"_intercept",Conditions!$R$1:$AI$1,0)+16,FALSE)),""),"")</f>
        <v/>
      </c>
      <c r="AB43" s="69" t="str">
        <f>IFERROR(IF(AB26,EXP(LN(AB26)*VLOOKUP(AB$3,Conditions!$B:$AI,MATCH($B43&amp;"_slope",Conditions!$R$1:$AI$1,0)+16,FALSE)+VLOOKUP(AB$3,Conditions!$B:$AI,MATCH($B43&amp;"_intercept",Conditions!$R$1:$AI$1,0)+16,FALSE)),""),"")</f>
        <v/>
      </c>
      <c r="AC43" s="69" t="str">
        <f>IFERROR(IF(AC26,EXP(LN(AC26)*VLOOKUP(AC$3,Conditions!$B:$AI,MATCH($B43&amp;"_slope",Conditions!$R$1:$AI$1,0)+16,FALSE)+VLOOKUP(AC$3,Conditions!$B:$AI,MATCH($B43&amp;"_intercept",Conditions!$R$1:$AI$1,0)+16,FALSE)),""),"")</f>
        <v/>
      </c>
      <c r="AD43" s="69" t="str">
        <f>IFERROR(IF(AD26,EXP(LN(AD26)*VLOOKUP(AD$3,Conditions!$B:$AI,MATCH($B43&amp;"_slope",Conditions!$R$1:$AI$1,0)+16,FALSE)+VLOOKUP(AD$3,Conditions!$B:$AI,MATCH($B43&amp;"_intercept",Conditions!$R$1:$AI$1,0)+16,FALSE)),""),"")</f>
        <v/>
      </c>
      <c r="AE43" s="69" t="str">
        <f>IFERROR(IF(AE26,EXP(LN(AE26)*VLOOKUP(AE$3,Conditions!$B:$AI,MATCH($B43&amp;"_slope",Conditions!$R$1:$AI$1,0)+16,FALSE)+VLOOKUP(AE$3,Conditions!$B:$AI,MATCH($B43&amp;"_intercept",Conditions!$R$1:$AI$1,0)+16,FALSE)),""),"")</f>
        <v/>
      </c>
      <c r="AF43" s="69" t="str">
        <f>IFERROR(IF(AF26,EXP(LN(AF26)*VLOOKUP(AF$3,Conditions!$B:$AI,MATCH($B43&amp;"_slope",Conditions!$R$1:$AI$1,0)+16,FALSE)+VLOOKUP(AF$3,Conditions!$B:$AI,MATCH($B43&amp;"_intercept",Conditions!$R$1:$AI$1,0)+16,FALSE)),""),"")</f>
        <v/>
      </c>
      <c r="AG43" s="69" t="str">
        <f>IFERROR(IF(AG26,EXP(LN(AG26)*VLOOKUP(AG$3,Conditions!$B:$AI,MATCH($B43&amp;"_slope",Conditions!$R$1:$AI$1,0)+16,FALSE)+VLOOKUP(AG$3,Conditions!$B:$AI,MATCH($B43&amp;"_intercept",Conditions!$R$1:$AI$1,0)+16,FALSE)),""),"")</f>
        <v/>
      </c>
      <c r="AH43" s="69" t="str">
        <f>IFERROR(IF(AH26,EXP(LN(AH26)*VLOOKUP(AH$3,Conditions!$B:$AI,MATCH($B43&amp;"_slope",Conditions!$R$1:$AI$1,0)+16,FALSE)+VLOOKUP(AH$3,Conditions!$B:$AI,MATCH($B43&amp;"_intercept",Conditions!$R$1:$AI$1,0)+16,FALSE)),""),"")</f>
        <v/>
      </c>
      <c r="AI43" s="69" t="str">
        <f>IFERROR(IF(AI26,EXP(LN(AI26)*VLOOKUP(AI$3,Conditions!$B:$AI,MATCH($B43&amp;"_slope",Conditions!$R$1:$AI$1,0)+16,FALSE)+VLOOKUP(AI$3,Conditions!$B:$AI,MATCH($B43&amp;"_intercept",Conditions!$R$1:$AI$1,0)+16,FALSE)),""),"")</f>
        <v/>
      </c>
      <c r="AJ43" s="69" t="str">
        <f>IFERROR(IF(AJ26,EXP(LN(AJ26)*VLOOKUP(AJ$3,Conditions!$B:$AI,MATCH($B43&amp;"_slope",Conditions!$R$1:$AI$1,0)+16,FALSE)+VLOOKUP(AJ$3,Conditions!$B:$AI,MATCH($B43&amp;"_intercept",Conditions!$R$1:$AI$1,0)+16,FALSE)),""),"")</f>
        <v/>
      </c>
      <c r="AK43" s="69" t="str">
        <f>IFERROR(IF(AK26,EXP(LN(AK26)*VLOOKUP(AK$3,Conditions!$B:$AI,MATCH($B43&amp;"_slope",Conditions!$R$1:$AI$1,0)+16,FALSE)+VLOOKUP(AK$3,Conditions!$B:$AI,MATCH($B43&amp;"_intercept",Conditions!$R$1:$AI$1,0)+16,FALSE)),""),"")</f>
        <v/>
      </c>
      <c r="AL43" s="69" t="str">
        <f>IFERROR(IF(AL26,EXP(LN(AL26)*VLOOKUP(AL$3,Conditions!$B:$AI,MATCH($B43&amp;"_slope",Conditions!$R$1:$AI$1,0)+16,FALSE)+VLOOKUP(AL$3,Conditions!$B:$AI,MATCH($B43&amp;"_intercept",Conditions!$R$1:$AI$1,0)+16,FALSE)),""),"")</f>
        <v/>
      </c>
      <c r="AM43" s="69" t="str">
        <f>IFERROR(IF(AM26,EXP(LN(AM26)*VLOOKUP(AM$3,Conditions!$B:$AI,MATCH($B43&amp;"_slope",Conditions!$R$1:$AI$1,0)+16,FALSE)+VLOOKUP(AM$3,Conditions!$B:$AI,MATCH($B43&amp;"_intercept",Conditions!$R$1:$AI$1,0)+16,FALSE)),""),"")</f>
        <v/>
      </c>
      <c r="AN43" s="69" t="str">
        <f>IFERROR(IF(AN26,EXP(LN(AN26)*VLOOKUP(AN$3,Conditions!$B:$AI,MATCH($B43&amp;"_slope",Conditions!$R$1:$AI$1,0)+16,FALSE)+VLOOKUP(AN$3,Conditions!$B:$AI,MATCH($B43&amp;"_intercept",Conditions!$R$1:$AI$1,0)+16,FALSE)),""),"")</f>
        <v/>
      </c>
      <c r="AO43" s="69" t="str">
        <f>IFERROR(IF(AO26,EXP(LN(AO26)*VLOOKUP(AO$3,Conditions!$B:$AI,MATCH($B43&amp;"_slope",Conditions!$R$1:$AI$1,0)+16,FALSE)+VLOOKUP(AO$3,Conditions!$B:$AI,MATCH($B43&amp;"_intercept",Conditions!$R$1:$AI$1,0)+16,FALSE)),""),"")</f>
        <v/>
      </c>
      <c r="AP43" s="69" t="str">
        <f>IFERROR(IF(AP26,EXP(LN(AP26)*VLOOKUP(AP$3,Conditions!$B:$AI,MATCH($B43&amp;"_slope",Conditions!$R$1:$AI$1,0)+16,FALSE)+VLOOKUP(AP$3,Conditions!$B:$AI,MATCH($B43&amp;"_intercept",Conditions!$R$1:$AI$1,0)+16,FALSE)),""),"")</f>
        <v/>
      </c>
      <c r="AQ43" s="69" t="str">
        <f>IFERROR(IF(AQ26,EXP(LN(AQ26)*VLOOKUP(AQ$3,Conditions!$B:$AI,MATCH($B43&amp;"_slope",Conditions!$R$1:$AI$1,0)+16,FALSE)+VLOOKUP(AQ$3,Conditions!$B:$AI,MATCH($B43&amp;"_intercept",Conditions!$R$1:$AI$1,0)+16,FALSE)),""),"")</f>
        <v/>
      </c>
      <c r="AR43" s="69" t="str">
        <f>IFERROR(IF(AR26,EXP(LN(AR26)*VLOOKUP(AR$3,Conditions!$B:$AI,MATCH($B43&amp;"_slope",Conditions!$R$1:$AI$1,0)+16,FALSE)+VLOOKUP(AR$3,Conditions!$B:$AI,MATCH($B43&amp;"_intercept",Conditions!$R$1:$AI$1,0)+16,FALSE)),""),"")</f>
        <v/>
      </c>
      <c r="AS43" s="69" t="str">
        <f>IFERROR(IF(AS26,EXP(LN(AS26)*VLOOKUP(AS$3,Conditions!$B:$AI,MATCH($B43&amp;"_slope",Conditions!$R$1:$AI$1,0)+16,FALSE)+VLOOKUP(AS$3,Conditions!$B:$AI,MATCH($B43&amp;"_intercept",Conditions!$R$1:$AI$1,0)+16,FALSE)),""),"")</f>
        <v/>
      </c>
      <c r="AT43" s="69" t="str">
        <f>IFERROR(IF(AT26,EXP(LN(AT26)*VLOOKUP(AT$3,Conditions!$B:$AI,MATCH($B43&amp;"_slope",Conditions!$R$1:$AI$1,0)+16,FALSE)+VLOOKUP(AT$3,Conditions!$B:$AI,MATCH($B43&amp;"_intercept",Conditions!$R$1:$AI$1,0)+16,FALSE)),""),"")</f>
        <v/>
      </c>
      <c r="AU43" s="69" t="str">
        <f>IFERROR(IF(AU26,EXP(LN(AU26)*VLOOKUP(AU$3,Conditions!$B:$AI,MATCH($B43&amp;"_slope",Conditions!$R$1:$AI$1,0)+16,FALSE)+VLOOKUP(AU$3,Conditions!$B:$AI,MATCH($B43&amp;"_intercept",Conditions!$R$1:$AI$1,0)+16,FALSE)),""),"")</f>
        <v/>
      </c>
      <c r="AV43" s="69" t="str">
        <f>IFERROR(IF(AV26,EXP(LN(AV26)*VLOOKUP(AV$3,Conditions!$B:$AI,MATCH($B43&amp;"_slope",Conditions!$R$1:$AI$1,0)+16,FALSE)+VLOOKUP(AV$3,Conditions!$B:$AI,MATCH($B43&amp;"_intercept",Conditions!$R$1:$AI$1,0)+16,FALSE)),""),"")</f>
        <v/>
      </c>
      <c r="AW43" s="69" t="str">
        <f>IFERROR(IF(AW26,EXP(LN(AW26)*VLOOKUP(AW$3,Conditions!$B:$AI,MATCH($B43&amp;"_slope",Conditions!$R$1:$AI$1,0)+16,FALSE)+VLOOKUP(AW$3,Conditions!$B:$AI,MATCH($B43&amp;"_intercept",Conditions!$R$1:$AI$1,0)+16,FALSE)),""),"")</f>
        <v/>
      </c>
      <c r="AX43" s="69" t="str">
        <f>IFERROR(IF(AX26,EXP(LN(AX26)*VLOOKUP(AX$3,Conditions!$B:$AI,MATCH($B43&amp;"_slope",Conditions!$R$1:$AI$1,0)+16,FALSE)+VLOOKUP(AX$3,Conditions!$B:$AI,MATCH($B43&amp;"_intercept",Conditions!$R$1:$AI$1,0)+16,FALSE)),""),"")</f>
        <v/>
      </c>
      <c r="AY43" s="69" t="str">
        <f>IFERROR(IF(AY26,EXP(LN(AY26)*VLOOKUP(AY$3,Conditions!$B:$AI,MATCH($B43&amp;"_slope",Conditions!$R$1:$AI$1,0)+16,FALSE)+VLOOKUP(AY$3,Conditions!$B:$AI,MATCH($B43&amp;"_intercept",Conditions!$R$1:$AI$1,0)+16,FALSE)),""),"")</f>
        <v/>
      </c>
      <c r="AZ43" s="69" t="str">
        <f>IFERROR(IF(AZ26,EXP(LN(AZ26)*VLOOKUP(AZ$3,Conditions!$B:$AI,MATCH($B43&amp;"_slope",Conditions!$R$1:$AI$1,0)+16,FALSE)+VLOOKUP(AZ$3,Conditions!$B:$AI,MATCH($B43&amp;"_intercept",Conditions!$R$1:$AI$1,0)+16,FALSE)),""),"")</f>
        <v/>
      </c>
      <c r="BA43" s="69" t="str">
        <f>IFERROR(IF(BA26,EXP(LN(BA26)*VLOOKUP(BA$3,Conditions!$B:$AI,MATCH($B43&amp;"_slope",Conditions!$R$1:$AI$1,0)+16,FALSE)+VLOOKUP(BA$3,Conditions!$B:$AI,MATCH($B43&amp;"_intercept",Conditions!$R$1:$AI$1,0)+16,FALSE)),""),"")</f>
        <v/>
      </c>
      <c r="BB43" s="69" t="str">
        <f>IFERROR(IF(BB26,EXP(LN(BB26)*VLOOKUP(BB$3,Conditions!$B:$AI,MATCH($B43&amp;"_slope",Conditions!$R$1:$AI$1,0)+16,FALSE)+VLOOKUP(BB$3,Conditions!$B:$AI,MATCH($B43&amp;"_intercept",Conditions!$R$1:$AI$1,0)+16,FALSE)),""),"")</f>
        <v/>
      </c>
      <c r="BC43" s="69" t="str">
        <f>IFERROR(IF(BC26,EXP(LN(BC26)*VLOOKUP(BC$3,Conditions!$B:$AI,MATCH($B43&amp;"_slope",Conditions!$R$1:$AI$1,0)+16,FALSE)+VLOOKUP(BC$3,Conditions!$B:$AI,MATCH($B43&amp;"_intercept",Conditions!$R$1:$AI$1,0)+16,FALSE)),""),"")</f>
        <v/>
      </c>
      <c r="BD43" s="69" t="str">
        <f>IFERROR(IF(BD26,EXP(LN(BD26)*VLOOKUP(BD$3,Conditions!$B:$AI,MATCH($B43&amp;"_slope",Conditions!$R$1:$AI$1,0)+16,FALSE)+VLOOKUP(BD$3,Conditions!$B:$AI,MATCH($B43&amp;"_intercept",Conditions!$R$1:$AI$1,0)+16,FALSE)),""),"")</f>
        <v/>
      </c>
      <c r="BE43" s="69" t="str">
        <f>IFERROR(IF(BE26,EXP(LN(BE26)*VLOOKUP(BE$3,Conditions!$B:$AI,MATCH($B43&amp;"_slope",Conditions!$R$1:$AI$1,0)+16,FALSE)+VLOOKUP(BE$3,Conditions!$B:$AI,MATCH($B43&amp;"_intercept",Conditions!$R$1:$AI$1,0)+16,FALSE)),""),"")</f>
        <v/>
      </c>
      <c r="BF43" s="69" t="str">
        <f>IFERROR(IF(BF26,EXP(LN(BF26)*VLOOKUP(BF$3,Conditions!$B:$AI,MATCH($B43&amp;"_slope",Conditions!$R$1:$AI$1,0)+16,FALSE)+VLOOKUP(BF$3,Conditions!$B:$AI,MATCH($B43&amp;"_intercept",Conditions!$R$1:$AI$1,0)+16,FALSE)),""),"")</f>
        <v/>
      </c>
      <c r="BG43" s="69" t="str">
        <f>IFERROR(IF(BG26,EXP(LN(BG26)*VLOOKUP(BG$3,Conditions!$B:$AI,MATCH($B43&amp;"_slope",Conditions!$R$1:$AI$1,0)+16,FALSE)+VLOOKUP(BG$3,Conditions!$B:$AI,MATCH($B43&amp;"_intercept",Conditions!$R$1:$AI$1,0)+16,FALSE)),""),"")</f>
        <v/>
      </c>
      <c r="BH43" s="69" t="str">
        <f>IFERROR(IF(BH26,EXP(LN(BH26)*VLOOKUP(BH$3,Conditions!$B:$AI,MATCH($B43&amp;"_slope",Conditions!$R$1:$AI$1,0)+16,FALSE)+VLOOKUP(BH$3,Conditions!$B:$AI,MATCH($B43&amp;"_intercept",Conditions!$R$1:$AI$1,0)+16,FALSE)),""),"")</f>
        <v/>
      </c>
      <c r="BI43" s="69" t="str">
        <f>IFERROR(IF(BI26,EXP(LN(BI26)*VLOOKUP(BI$3,Conditions!$B:$AI,MATCH($B43&amp;"_slope",Conditions!$R$1:$AI$1,0)+16,FALSE)+VLOOKUP(BI$3,Conditions!$B:$AI,MATCH($B43&amp;"_intercept",Conditions!$R$1:$AI$1,0)+16,FALSE)),""),"")</f>
        <v/>
      </c>
      <c r="BJ43" s="69" t="str">
        <f>IFERROR(IF(BJ26,EXP(LN(BJ26)*VLOOKUP(BJ$3,Conditions!$B:$AI,MATCH($B43&amp;"_slope",Conditions!$R$1:$AI$1,0)+16,FALSE)+VLOOKUP(BJ$3,Conditions!$B:$AI,MATCH($B43&amp;"_intercept",Conditions!$R$1:$AI$1,0)+16,FALSE)),""),"")</f>
        <v/>
      </c>
      <c r="BK43" s="69" t="str">
        <f>IFERROR(IF(BK26,EXP(LN(BK26)*VLOOKUP(BK$3,Conditions!$B:$AI,MATCH($B43&amp;"_slope",Conditions!$R$1:$AI$1,0)+16,FALSE)+VLOOKUP(BK$3,Conditions!$B:$AI,MATCH($B43&amp;"_intercept",Conditions!$R$1:$AI$1,0)+16,FALSE)),""),"")</f>
        <v/>
      </c>
      <c r="BL43" s="69" t="str">
        <f>IFERROR(IF(BL26,EXP(LN(BL26)*VLOOKUP(BL$3,Conditions!$B:$AI,MATCH($B43&amp;"_slope",Conditions!$R$1:$AI$1,0)+16,FALSE)+VLOOKUP(BL$3,Conditions!$B:$AI,MATCH($B43&amp;"_intercept",Conditions!$R$1:$AI$1,0)+16,FALSE)),""),"")</f>
        <v/>
      </c>
      <c r="BM43" s="69" t="str">
        <f>IFERROR(IF(BM26,EXP(LN(BM26)*VLOOKUP(BM$3,Conditions!$B:$AI,MATCH($B43&amp;"_slope",Conditions!$R$1:$AI$1,0)+16,FALSE)+VLOOKUP(BM$3,Conditions!$B:$AI,MATCH($B43&amp;"_intercept",Conditions!$R$1:$AI$1,0)+16,FALSE)),""),"")</f>
        <v/>
      </c>
      <c r="BN43" s="69" t="str">
        <f>IFERROR(IF(BN26,EXP(LN(BN26)*VLOOKUP(BN$3,Conditions!$B:$AI,MATCH($B43&amp;"_slope",Conditions!$R$1:$AI$1,0)+16,FALSE)+VLOOKUP(BN$3,Conditions!$B:$AI,MATCH($B43&amp;"_intercept",Conditions!$R$1:$AI$1,0)+16,FALSE)),""),"")</f>
        <v/>
      </c>
      <c r="BO43" s="69" t="str">
        <f>IFERROR(IF(BO26,EXP(LN(BO26)*VLOOKUP(BO$3,Conditions!$B:$AI,MATCH($B43&amp;"_slope",Conditions!$R$1:$AI$1,0)+16,FALSE)+VLOOKUP(BO$3,Conditions!$B:$AI,MATCH($B43&amp;"_intercept",Conditions!$R$1:$AI$1,0)+16,FALSE)),""),"")</f>
        <v/>
      </c>
      <c r="BP43" s="69" t="str">
        <f>IFERROR(IF(BP26,EXP(LN(BP26)*VLOOKUP(BP$3,Conditions!$B:$AI,MATCH($B43&amp;"_slope",Conditions!$R$1:$AI$1,0)+16,FALSE)+VLOOKUP(BP$3,Conditions!$B:$AI,MATCH($B43&amp;"_intercept",Conditions!$R$1:$AI$1,0)+16,FALSE)),""),"")</f>
        <v/>
      </c>
      <c r="BQ43" s="69" t="str">
        <f>IFERROR(IF(BQ26,EXP(LN(BQ26)*VLOOKUP(BQ$3,Conditions!$B:$AI,MATCH($B43&amp;"_slope",Conditions!$R$1:$AI$1,0)+16,FALSE)+VLOOKUP(BQ$3,Conditions!$B:$AI,MATCH($B43&amp;"_intercept",Conditions!$R$1:$AI$1,0)+16,FALSE)),""),"")</f>
        <v/>
      </c>
      <c r="BR43" s="69" t="str">
        <f>IFERROR(IF(BR26,EXP(LN(BR26)*VLOOKUP(BR$3,Conditions!$B:$AI,MATCH($B43&amp;"_slope",Conditions!$R$1:$AI$1,0)+16,FALSE)+VLOOKUP(BR$3,Conditions!$B:$AI,MATCH($B43&amp;"_intercept",Conditions!$R$1:$AI$1,0)+16,FALSE)),""),"")</f>
        <v/>
      </c>
      <c r="BS43" s="69" t="str">
        <f>IFERROR(IF(BS26,EXP(LN(BS26)*VLOOKUP(BS$3,Conditions!$B:$AI,MATCH($B43&amp;"_slope",Conditions!$R$1:$AI$1,0)+16,FALSE)+VLOOKUP(BS$3,Conditions!$B:$AI,MATCH($B43&amp;"_intercept",Conditions!$R$1:$AI$1,0)+16,FALSE)),""),"")</f>
        <v/>
      </c>
      <c r="BT43" s="69" t="str">
        <f>IFERROR(IF(BT26,EXP(LN(BT26)*VLOOKUP(BT$3,Conditions!$B:$AI,MATCH($B43&amp;"_slope",Conditions!$R$1:$AI$1,0)+16,FALSE)+VLOOKUP(BT$3,Conditions!$B:$AI,MATCH($B43&amp;"_intercept",Conditions!$R$1:$AI$1,0)+16,FALSE)),""),"")</f>
        <v/>
      </c>
      <c r="BU43" s="69" t="str">
        <f>IFERROR(IF(BU26,EXP(LN(BU26)*VLOOKUP(BU$3,Conditions!$B:$AI,MATCH($B43&amp;"_slope",Conditions!$R$1:$AI$1,0)+16,FALSE)+VLOOKUP(BU$3,Conditions!$B:$AI,MATCH($B43&amp;"_intercept",Conditions!$R$1:$AI$1,0)+16,FALSE)),""),"")</f>
        <v/>
      </c>
      <c r="BV43" s="69" t="str">
        <f>IFERROR(IF(BV26,EXP(LN(BV26)*VLOOKUP(BV$3,Conditions!$B:$AI,MATCH($B43&amp;"_slope",Conditions!$R$1:$AI$1,0)+16,FALSE)+VLOOKUP(BV$3,Conditions!$B:$AI,MATCH($B43&amp;"_intercept",Conditions!$R$1:$AI$1,0)+16,FALSE)),""),"")</f>
        <v/>
      </c>
      <c r="BW43" s="69" t="str">
        <f>IFERROR(IF(BW26,EXP(LN(BW26)*VLOOKUP(BW$3,Conditions!$B:$AI,MATCH($B43&amp;"_slope",Conditions!$R$1:$AI$1,0)+16,FALSE)+VLOOKUP(BW$3,Conditions!$B:$AI,MATCH($B43&amp;"_intercept",Conditions!$R$1:$AI$1,0)+16,FALSE)),""),"")</f>
        <v/>
      </c>
      <c r="BX43" s="69" t="str">
        <f>IFERROR(IF(BX26,EXP(LN(BX26)*VLOOKUP(BX$3,Conditions!$B:$AI,MATCH($B43&amp;"_slope",Conditions!$R$1:$AI$1,0)+16,FALSE)+VLOOKUP(BX$3,Conditions!$B:$AI,MATCH($B43&amp;"_intercept",Conditions!$R$1:$AI$1,0)+16,FALSE)),""),"")</f>
        <v/>
      </c>
      <c r="BY43" s="69" t="str">
        <f>IFERROR(IF(BY26,EXP(LN(BY26)*VLOOKUP(BY$3,Conditions!$B:$AI,MATCH($B43&amp;"_slope",Conditions!$R$1:$AI$1,0)+16,FALSE)+VLOOKUP(BY$3,Conditions!$B:$AI,MATCH($B43&amp;"_intercept",Conditions!$R$1:$AI$1,0)+16,FALSE)),""),"")</f>
        <v/>
      </c>
      <c r="BZ43" s="69" t="str">
        <f>IFERROR(IF(BZ26,EXP(LN(BZ26)*VLOOKUP(BZ$3,Conditions!$B:$AI,MATCH($B43&amp;"_slope",Conditions!$R$1:$AI$1,0)+16,FALSE)+VLOOKUP(BZ$3,Conditions!$B:$AI,MATCH($B43&amp;"_intercept",Conditions!$R$1:$AI$1,0)+16,FALSE)),""),"")</f>
        <v/>
      </c>
      <c r="CA43" s="69" t="str">
        <f>IFERROR(IF(CA26,EXP(LN(CA26)*VLOOKUP(CA$3,Conditions!$B:$AI,MATCH($B43&amp;"_slope",Conditions!$R$1:$AI$1,0)+16,FALSE)+VLOOKUP(CA$3,Conditions!$B:$AI,MATCH($B43&amp;"_intercept",Conditions!$R$1:$AI$1,0)+16,FALSE)),""),"")</f>
        <v/>
      </c>
      <c r="CB43" s="69" t="str">
        <f>IFERROR(IF(CB26,EXP(LN(CB26)*VLOOKUP(CB$3,Conditions!$B:$AI,MATCH($B43&amp;"_slope",Conditions!$R$1:$AI$1,0)+16,FALSE)+VLOOKUP(CB$3,Conditions!$B:$AI,MATCH($B43&amp;"_intercept",Conditions!$R$1:$AI$1,0)+16,FALSE)),""),"")</f>
        <v/>
      </c>
      <c r="CC43" s="69" t="str">
        <f>IFERROR(IF(CC26,EXP(LN(CC26)*VLOOKUP(CC$3,Conditions!$B:$AI,MATCH($B43&amp;"_slope",Conditions!$R$1:$AI$1,0)+16,FALSE)+VLOOKUP(CC$3,Conditions!$B:$AI,MATCH($B43&amp;"_intercept",Conditions!$R$1:$AI$1,0)+16,FALSE)),""),"")</f>
        <v/>
      </c>
      <c r="CD43" s="69" t="str">
        <f>IFERROR(IF(CD26,EXP(LN(CD26)*VLOOKUP(CD$3,Conditions!$B:$AI,MATCH($B43&amp;"_slope",Conditions!$R$1:$AI$1,0)+16,FALSE)+VLOOKUP(CD$3,Conditions!$B:$AI,MATCH($B43&amp;"_intercept",Conditions!$R$1:$AI$1,0)+16,FALSE)),""),"")</f>
        <v/>
      </c>
      <c r="CE43" s="69" t="str">
        <f>IFERROR(IF(CE26,EXP(LN(CE26)*VLOOKUP(CE$3,Conditions!$B:$AI,MATCH($B43&amp;"_slope",Conditions!$R$1:$AI$1,0)+16,FALSE)+VLOOKUP(CE$3,Conditions!$B:$AI,MATCH($B43&amp;"_intercept",Conditions!$R$1:$AI$1,0)+16,FALSE)),""),"")</f>
        <v/>
      </c>
      <c r="CF43" s="69" t="str">
        <f>IFERROR(IF(CF26,EXP(LN(CF26)*VLOOKUP(CF$3,Conditions!$B:$AI,MATCH($B43&amp;"_slope",Conditions!$R$1:$AI$1,0)+16,FALSE)+VLOOKUP(CF$3,Conditions!$B:$AI,MATCH($B43&amp;"_intercept",Conditions!$R$1:$AI$1,0)+16,FALSE)),""),"")</f>
        <v/>
      </c>
      <c r="CG43" s="69" t="str">
        <f>IFERROR(IF(CG26,EXP(LN(CG26)*VLOOKUP(CG$3,Conditions!$B:$AI,MATCH($B43&amp;"_slope",Conditions!$R$1:$AI$1,0)+16,FALSE)+VLOOKUP(CG$3,Conditions!$B:$AI,MATCH($B43&amp;"_intercept",Conditions!$R$1:$AI$1,0)+16,FALSE)),""),"")</f>
        <v/>
      </c>
      <c r="CH43" s="69" t="str">
        <f>IFERROR(IF(CH26,EXP(LN(CH26)*VLOOKUP(CH$3,Conditions!$B:$AI,MATCH($B43&amp;"_slope",Conditions!$R$1:$AI$1,0)+16,FALSE)+VLOOKUP(CH$3,Conditions!$B:$AI,MATCH($B43&amp;"_intercept",Conditions!$R$1:$AI$1,0)+16,FALSE)),""),"")</f>
        <v/>
      </c>
      <c r="CI43" s="69" t="str">
        <f>IFERROR(IF(CI26,EXP(LN(CI26)*VLOOKUP(CI$3,Conditions!$B:$AI,MATCH($B43&amp;"_slope",Conditions!$R$1:$AI$1,0)+16,FALSE)+VLOOKUP(CI$3,Conditions!$B:$AI,MATCH($B43&amp;"_intercept",Conditions!$R$1:$AI$1,0)+16,FALSE)),""),"")</f>
        <v/>
      </c>
      <c r="CJ43" s="69" t="str">
        <f>IFERROR(IF(CJ26,EXP(LN(CJ26)*VLOOKUP(CJ$3,Conditions!$B:$AI,MATCH($B43&amp;"_slope",Conditions!$R$1:$AI$1,0)+16,FALSE)+VLOOKUP(CJ$3,Conditions!$B:$AI,MATCH($B43&amp;"_intercept",Conditions!$R$1:$AI$1,0)+16,FALSE)),""),"")</f>
        <v/>
      </c>
      <c r="CK43" s="69" t="str">
        <f>IFERROR(IF(CK26,EXP(LN(CK26)*VLOOKUP(CK$3,Conditions!$B:$AI,MATCH($B43&amp;"_slope",Conditions!$R$1:$AI$1,0)+16,FALSE)+VLOOKUP(CK$3,Conditions!$B:$AI,MATCH($B43&amp;"_intercept",Conditions!$R$1:$AI$1,0)+16,FALSE)),""),"")</f>
        <v/>
      </c>
      <c r="CL43" s="69" t="str">
        <f>IFERROR(IF(CL26,EXP(LN(CL26)*VLOOKUP(CL$3,Conditions!$B:$AI,MATCH($B43&amp;"_slope",Conditions!$R$1:$AI$1,0)+16,FALSE)+VLOOKUP(CL$3,Conditions!$B:$AI,MATCH($B43&amp;"_intercept",Conditions!$R$1:$AI$1,0)+16,FALSE)),""),"")</f>
        <v/>
      </c>
      <c r="CM43" s="69" t="str">
        <f>IFERROR(IF(CM26,EXP(LN(CM26)*VLOOKUP(CM$3,Conditions!$B:$AI,MATCH($B43&amp;"_slope",Conditions!$R$1:$AI$1,0)+16,FALSE)+VLOOKUP(CM$3,Conditions!$B:$AI,MATCH($B43&amp;"_intercept",Conditions!$R$1:$AI$1,0)+16,FALSE)),""),"")</f>
        <v/>
      </c>
      <c r="CN43" s="69" t="str">
        <f>IFERROR(IF(CN26,EXP(LN(CN26)*VLOOKUP(CN$3,Conditions!$B:$AI,MATCH($B43&amp;"_slope",Conditions!$R$1:$AI$1,0)+16,FALSE)+VLOOKUP(CN$3,Conditions!$B:$AI,MATCH($B43&amp;"_intercept",Conditions!$R$1:$AI$1,0)+16,FALSE)),""),"")</f>
        <v/>
      </c>
      <c r="CO43" s="69" t="str">
        <f>IFERROR(IF(CO26,EXP(LN(CO26)*VLOOKUP(CO$3,Conditions!$B:$AI,MATCH($B43&amp;"_slope",Conditions!$R$1:$AI$1,0)+16,FALSE)+VLOOKUP(CO$3,Conditions!$B:$AI,MATCH($B43&amp;"_intercept",Conditions!$R$1:$AI$1,0)+16,FALSE)),""),"")</f>
        <v/>
      </c>
      <c r="CP43" s="69" t="str">
        <f>IFERROR(IF(CP26,EXP(LN(CP26)*VLOOKUP(CP$3,Conditions!$B:$AI,MATCH($B43&amp;"_slope",Conditions!$R$1:$AI$1,0)+16,FALSE)+VLOOKUP(CP$3,Conditions!$B:$AI,MATCH($B43&amp;"_intercept",Conditions!$R$1:$AI$1,0)+16,FALSE)),""),"")</f>
        <v/>
      </c>
      <c r="CQ43" s="69" t="str">
        <f>IFERROR(IF(CQ26,EXP(LN(CQ26)*VLOOKUP(CQ$3,Conditions!$B:$AI,MATCH($B43&amp;"_slope",Conditions!$R$1:$AI$1,0)+16,FALSE)+VLOOKUP(CQ$3,Conditions!$B:$AI,MATCH($B43&amp;"_intercept",Conditions!$R$1:$AI$1,0)+16,FALSE)),""),"")</f>
        <v/>
      </c>
      <c r="CR43" s="69" t="str">
        <f>IFERROR(IF(CR26,EXP(LN(CR26)*VLOOKUP(CR$3,Conditions!$B:$AI,MATCH($B43&amp;"_slope",Conditions!$R$1:$AI$1,0)+16,FALSE)+VLOOKUP(CR$3,Conditions!$B:$AI,MATCH($B43&amp;"_intercept",Conditions!$R$1:$AI$1,0)+16,FALSE)),""),"")</f>
        <v/>
      </c>
      <c r="CS43" s="69" t="str">
        <f>IFERROR(IF(CS26,EXP(LN(CS26)*VLOOKUP(CS$3,Conditions!$B:$AI,MATCH($B43&amp;"_slope",Conditions!$R$1:$AI$1,0)+16,FALSE)+VLOOKUP(CS$3,Conditions!$B:$AI,MATCH($B43&amp;"_intercept",Conditions!$R$1:$AI$1,0)+16,FALSE)),""),"")</f>
        <v/>
      </c>
      <c r="CT43" s="69" t="str">
        <f>IFERROR(IF(CT26,EXP(LN(CT26)*VLOOKUP(CT$3,Conditions!$B:$AI,MATCH($B43&amp;"_slope",Conditions!$R$1:$AI$1,0)+16,FALSE)+VLOOKUP(CT$3,Conditions!$B:$AI,MATCH($B43&amp;"_intercept",Conditions!$R$1:$AI$1,0)+16,FALSE)),""),"")</f>
        <v/>
      </c>
      <c r="CU43" s="69" t="str">
        <f>IFERROR(IF(CU26,EXP(LN(CU26)*VLOOKUP(CU$3,Conditions!$B:$AI,MATCH($B43&amp;"_slope",Conditions!$R$1:$AI$1,0)+16,FALSE)+VLOOKUP(CU$3,Conditions!$B:$AI,MATCH($B43&amp;"_intercept",Conditions!$R$1:$AI$1,0)+16,FALSE)),""),"")</f>
        <v/>
      </c>
      <c r="CV43" s="69" t="str">
        <f>IFERROR(IF(CV26,EXP(LN(CV26)*VLOOKUP(CV$3,Conditions!$B:$AI,MATCH($B43&amp;"_slope",Conditions!$R$1:$AI$1,0)+16,FALSE)+VLOOKUP(CV$3,Conditions!$B:$AI,MATCH($B43&amp;"_intercept",Conditions!$R$1:$AI$1,0)+16,FALSE)),""),"")</f>
        <v/>
      </c>
      <c r="CW43" s="69" t="str">
        <f>IFERROR(IF(CW26,EXP(LN(CW26)*VLOOKUP(CW$3,Conditions!$B:$AI,MATCH($B43&amp;"_slope",Conditions!$R$1:$AI$1,0)+16,FALSE)+VLOOKUP(CW$3,Conditions!$B:$AI,MATCH($B43&amp;"_intercept",Conditions!$R$1:$AI$1,0)+16,FALSE)),""),"")</f>
        <v/>
      </c>
      <c r="CX43" s="69" t="str">
        <f>IFERROR(IF(CX26,EXP(LN(CX26)*VLOOKUP(CX$3,Conditions!$B:$AI,MATCH($B43&amp;"_slope",Conditions!$R$1:$AI$1,0)+16,FALSE)+VLOOKUP(CX$3,Conditions!$B:$AI,MATCH($B43&amp;"_intercept",Conditions!$R$1:$AI$1,0)+16,FALSE)),""),"")</f>
        <v/>
      </c>
      <c r="CY43" s="69" t="str">
        <f>IFERROR(IF(CY26,EXP(LN(CY26)*VLOOKUP(CY$3,Conditions!$B:$AI,MATCH($B43&amp;"_slope",Conditions!$R$1:$AI$1,0)+16,FALSE)+VLOOKUP(CY$3,Conditions!$B:$AI,MATCH($B43&amp;"_intercept",Conditions!$R$1:$AI$1,0)+16,FALSE)),""),"")</f>
        <v/>
      </c>
      <c r="CZ43" s="69" t="str">
        <f>IFERROR(IF(CZ26,EXP(LN(CZ26)*VLOOKUP(CZ$3,Conditions!$B:$AI,MATCH($B43&amp;"_slope",Conditions!$R$1:$AI$1,0)+16,FALSE)+VLOOKUP(CZ$3,Conditions!$B:$AI,MATCH($B43&amp;"_intercept",Conditions!$R$1:$AI$1,0)+16,FALSE)),""),"")</f>
        <v/>
      </c>
      <c r="DA43" s="69" t="str">
        <f>IFERROR(IF(DA26,EXP(LN(DA26)*VLOOKUP(DA$3,Conditions!$B:$AI,MATCH($B43&amp;"_slope",Conditions!$R$1:$AI$1,0)+16,FALSE)+VLOOKUP(DA$3,Conditions!$B:$AI,MATCH($B43&amp;"_intercept",Conditions!$R$1:$AI$1,0)+16,FALSE)),""),"")</f>
        <v/>
      </c>
      <c r="DB43" s="69" t="str">
        <f>IFERROR(IF(DB26,EXP(LN(DB26)*VLOOKUP(DB$3,Conditions!$B:$AI,MATCH($B43&amp;"_slope",Conditions!$R$1:$AI$1,0)+16,FALSE)+VLOOKUP(DB$3,Conditions!$B:$AI,MATCH($B43&amp;"_intercept",Conditions!$R$1:$AI$1,0)+16,FALSE)),""),"")</f>
        <v/>
      </c>
      <c r="DC43" s="69" t="str">
        <f>IFERROR(IF(DC26,EXP(LN(DC26)*VLOOKUP(DC$3,Conditions!$B:$AI,MATCH($B43&amp;"_slope",Conditions!$R$1:$AI$1,0)+16,FALSE)+VLOOKUP(DC$3,Conditions!$B:$AI,MATCH($B43&amp;"_intercept",Conditions!$R$1:$AI$1,0)+16,FALSE)),""),"")</f>
        <v/>
      </c>
      <c r="DD43" s="69" t="str">
        <f>IFERROR(IF(DD26,EXP(LN(DD26)*VLOOKUP(DD$3,Conditions!$B:$AI,MATCH($B43&amp;"_slope",Conditions!$R$1:$AI$1,0)+16,FALSE)+VLOOKUP(DD$3,Conditions!$B:$AI,MATCH($B43&amp;"_intercept",Conditions!$R$1:$AI$1,0)+16,FALSE)),""),"")</f>
        <v/>
      </c>
      <c r="DE43" s="69" t="str">
        <f>IFERROR(IF(DE26,EXP(LN(DE26)*VLOOKUP(DE$3,Conditions!$B:$AI,MATCH($B43&amp;"_slope",Conditions!$R$1:$AI$1,0)+16,FALSE)+VLOOKUP(DE$3,Conditions!$B:$AI,MATCH($B43&amp;"_intercept",Conditions!$R$1:$AI$1,0)+16,FALSE)),""),"")</f>
        <v/>
      </c>
      <c r="DF43" s="69" t="str">
        <f>IFERROR(IF(DF26,EXP(LN(DF26)*VLOOKUP(DF$3,Conditions!$B:$AI,MATCH($B43&amp;"_slope",Conditions!$R$1:$AI$1,0)+16,FALSE)+VLOOKUP(DF$3,Conditions!$B:$AI,MATCH($B43&amp;"_intercept",Conditions!$R$1:$AI$1,0)+16,FALSE)),""),"")</f>
        <v/>
      </c>
      <c r="DG43" s="69" t="str">
        <f>IFERROR(IF(DG26,EXP(LN(DG26)*VLOOKUP(DG$3,Conditions!$B:$AI,MATCH($B43&amp;"_slope",Conditions!$R$1:$AI$1,0)+16,FALSE)+VLOOKUP(DG$3,Conditions!$B:$AI,MATCH($B43&amp;"_intercept",Conditions!$R$1:$AI$1,0)+16,FALSE)),""),"")</f>
        <v/>
      </c>
      <c r="DH43" s="69" t="str">
        <f>IFERROR(IF(DH26,EXP(LN(DH26)*VLOOKUP(DH$3,Conditions!$B:$AI,MATCH($B43&amp;"_slope",Conditions!$R$1:$AI$1,0)+16,FALSE)+VLOOKUP(DH$3,Conditions!$B:$AI,MATCH($B43&amp;"_intercept",Conditions!$R$1:$AI$1,0)+16,FALSE)),""),"")</f>
        <v/>
      </c>
      <c r="DI43" s="69" t="str">
        <f>IFERROR(IF(DI26,EXP(LN(DI26)*VLOOKUP(DI$3,Conditions!$B:$AI,MATCH($B43&amp;"_slope",Conditions!$R$1:$AI$1,0)+16,FALSE)+VLOOKUP(DI$3,Conditions!$B:$AI,MATCH($B43&amp;"_intercept",Conditions!$R$1:$AI$1,0)+16,FALSE)),""),"")</f>
        <v/>
      </c>
      <c r="DJ43" s="69" t="str">
        <f>IFERROR(IF(DJ26,EXP(LN(DJ26)*VLOOKUP(DJ$3,Conditions!$B:$AI,MATCH($B43&amp;"_slope",Conditions!$R$1:$AI$1,0)+16,FALSE)+VLOOKUP(DJ$3,Conditions!$B:$AI,MATCH($B43&amp;"_intercept",Conditions!$R$1:$AI$1,0)+16,FALSE)),""),"")</f>
        <v/>
      </c>
      <c r="DK43" s="69" t="str">
        <f>IFERROR(IF(DK26,EXP(LN(DK26)*VLOOKUP(DK$3,Conditions!$B:$AI,MATCH($B43&amp;"_slope",Conditions!$R$1:$AI$1,0)+16,FALSE)+VLOOKUP(DK$3,Conditions!$B:$AI,MATCH($B43&amp;"_intercept",Conditions!$R$1:$AI$1,0)+16,FALSE)),""),"")</f>
        <v/>
      </c>
      <c r="DL43" s="69" t="str">
        <f>IFERROR(IF(DL26,EXP(LN(DL26)*VLOOKUP(DL$3,Conditions!$B:$AI,MATCH($B43&amp;"_slope",Conditions!$R$1:$AI$1,0)+16,FALSE)+VLOOKUP(DL$3,Conditions!$B:$AI,MATCH($B43&amp;"_intercept",Conditions!$R$1:$AI$1,0)+16,FALSE)),""),"")</f>
        <v/>
      </c>
      <c r="DM43" s="69" t="str">
        <f>IFERROR(IF(DM26,EXP(LN(DM26)*VLOOKUP(DM$3,Conditions!$B:$AI,MATCH($B43&amp;"_slope",Conditions!$R$1:$AI$1,0)+16,FALSE)+VLOOKUP(DM$3,Conditions!$B:$AI,MATCH($B43&amp;"_intercept",Conditions!$R$1:$AI$1,0)+16,FALSE)),""),"")</f>
        <v/>
      </c>
      <c r="DN43" s="69" t="str">
        <f>IFERROR(IF(DN26,EXP(LN(DN26)*VLOOKUP(DN$3,Conditions!$B:$AI,MATCH($B43&amp;"_slope",Conditions!$R$1:$AI$1,0)+16,FALSE)+VLOOKUP(DN$3,Conditions!$B:$AI,MATCH($B43&amp;"_intercept",Conditions!$R$1:$AI$1,0)+16,FALSE)),""),"")</f>
        <v/>
      </c>
      <c r="DO43" s="69" t="str">
        <f>IFERROR(IF(DO26,EXP(LN(DO26)*VLOOKUP(DO$3,Conditions!$B:$AI,MATCH($B43&amp;"_slope",Conditions!$R$1:$AI$1,0)+16,FALSE)+VLOOKUP(DO$3,Conditions!$B:$AI,MATCH($B43&amp;"_intercept",Conditions!$R$1:$AI$1,0)+16,FALSE)),""),"")</f>
        <v/>
      </c>
      <c r="DP43" s="69" t="str">
        <f>IFERROR(IF(DP26,EXP(LN(DP26)*VLOOKUP(DP$3,Conditions!$B:$AI,MATCH($B43&amp;"_slope",Conditions!$R$1:$AI$1,0)+16,FALSE)+VLOOKUP(DP$3,Conditions!$B:$AI,MATCH($B43&amp;"_intercept",Conditions!$R$1:$AI$1,0)+16,FALSE)),""),"")</f>
        <v/>
      </c>
      <c r="DQ43" s="69" t="str">
        <f>IFERROR(IF(DQ26,EXP(LN(DQ26)*VLOOKUP(DQ$3,Conditions!$B:$AI,MATCH($B43&amp;"_slope",Conditions!$R$1:$AI$1,0)+16,FALSE)+VLOOKUP(DQ$3,Conditions!$B:$AI,MATCH($B43&amp;"_intercept",Conditions!$R$1:$AI$1,0)+16,FALSE)),""),"")</f>
        <v/>
      </c>
      <c r="DR43" s="69" t="str">
        <f>IFERROR(IF(DR26,EXP(LN(DR26)*VLOOKUP(DR$3,Conditions!$B:$AI,MATCH($B43&amp;"_slope",Conditions!$R$1:$AI$1,0)+16,FALSE)+VLOOKUP(DR$3,Conditions!$B:$AI,MATCH($B43&amp;"_intercept",Conditions!$R$1:$AI$1,0)+16,FALSE)),""),"")</f>
        <v/>
      </c>
      <c r="DS43" s="69" t="str">
        <f>IFERROR(IF(DS26,EXP(LN(DS26)*VLOOKUP(DS$3,Conditions!$B:$AI,MATCH($B43&amp;"_slope",Conditions!$R$1:$AI$1,0)+16,FALSE)+VLOOKUP(DS$3,Conditions!$B:$AI,MATCH($B43&amp;"_intercept",Conditions!$R$1:$AI$1,0)+16,FALSE)),""),"")</f>
        <v/>
      </c>
      <c r="DT43" s="69" t="str">
        <f>IFERROR(IF(DT26,EXP(LN(DT26)*VLOOKUP(DT$3,Conditions!$B:$AI,MATCH($B43&amp;"_slope",Conditions!$R$1:$AI$1,0)+16,FALSE)+VLOOKUP(DT$3,Conditions!$B:$AI,MATCH($B43&amp;"_intercept",Conditions!$R$1:$AI$1,0)+16,FALSE)),""),"")</f>
        <v/>
      </c>
      <c r="DU43" s="69" t="str">
        <f>IFERROR(IF(DU26,EXP(LN(DU26)*VLOOKUP(DU$3,Conditions!$B:$AI,MATCH($B43&amp;"_slope",Conditions!$R$1:$AI$1,0)+16,FALSE)+VLOOKUP(DU$3,Conditions!$B:$AI,MATCH($B43&amp;"_intercept",Conditions!$R$1:$AI$1,0)+16,FALSE)),""),"")</f>
        <v/>
      </c>
      <c r="DV43" s="69" t="str">
        <f>IFERROR(IF(DV26,EXP(LN(DV26)*VLOOKUP(DV$3,Conditions!$B:$AI,MATCH($B43&amp;"_slope",Conditions!$R$1:$AI$1,0)+16,FALSE)+VLOOKUP(DV$3,Conditions!$B:$AI,MATCH($B43&amp;"_intercept",Conditions!$R$1:$AI$1,0)+16,FALSE)),""),"")</f>
        <v/>
      </c>
      <c r="DW43" s="69" t="str">
        <f>IFERROR(IF(DW26,EXP(LN(DW26)*VLOOKUP(DW$3,Conditions!$B:$AI,MATCH($B43&amp;"_slope",Conditions!$R$1:$AI$1,0)+16,FALSE)+VLOOKUP(DW$3,Conditions!$B:$AI,MATCH($B43&amp;"_intercept",Conditions!$R$1:$AI$1,0)+16,FALSE)),""),"")</f>
        <v/>
      </c>
      <c r="DX43" s="69" t="str">
        <f>IFERROR(IF(DX26,EXP(LN(DX26)*VLOOKUP(DX$3,Conditions!$B:$AI,MATCH($B43&amp;"_slope",Conditions!$R$1:$AI$1,0)+16,FALSE)+VLOOKUP(DX$3,Conditions!$B:$AI,MATCH($B43&amp;"_intercept",Conditions!$R$1:$AI$1,0)+16,FALSE)),""),"")</f>
        <v/>
      </c>
      <c r="DY43" s="69" t="str">
        <f>IFERROR(IF(DY26,EXP(LN(DY26)*VLOOKUP(DY$3,Conditions!$B:$AI,MATCH($B43&amp;"_slope",Conditions!$R$1:$AI$1,0)+16,FALSE)+VLOOKUP(DY$3,Conditions!$B:$AI,MATCH($B43&amp;"_intercept",Conditions!$R$1:$AI$1,0)+16,FALSE)),""),"")</f>
        <v/>
      </c>
      <c r="DZ43" s="69" t="str">
        <f>IFERROR(IF(DZ26,EXP(LN(DZ26)*VLOOKUP(DZ$3,Conditions!$B:$AI,MATCH($B43&amp;"_slope",Conditions!$R$1:$AI$1,0)+16,FALSE)+VLOOKUP(DZ$3,Conditions!$B:$AI,MATCH($B43&amp;"_intercept",Conditions!$R$1:$AI$1,0)+16,FALSE)),""),"")</f>
        <v/>
      </c>
      <c r="EA43" s="69" t="str">
        <f>IFERROR(IF(EA26,EXP(LN(EA26)*VLOOKUP(EA$3,Conditions!$B:$AI,MATCH($B43&amp;"_slope",Conditions!$R$1:$AI$1,0)+16,FALSE)+VLOOKUP(EA$3,Conditions!$B:$AI,MATCH($B43&amp;"_intercept",Conditions!$R$1:$AI$1,0)+16,FALSE)),""),"")</f>
        <v/>
      </c>
      <c r="EB43" s="69" t="str">
        <f>IFERROR(IF(EB26,EXP(LN(EB26)*VLOOKUP(EB$3,Conditions!$B:$AI,MATCH($B43&amp;"_slope",Conditions!$R$1:$AI$1,0)+16,FALSE)+VLOOKUP(EB$3,Conditions!$B:$AI,MATCH($B43&amp;"_intercept",Conditions!$R$1:$AI$1,0)+16,FALSE)),""),"")</f>
        <v/>
      </c>
      <c r="EC43" s="69" t="str">
        <f>IFERROR(IF(EC26,EXP(LN(EC26)*VLOOKUP(EC$3,Conditions!$B:$AI,MATCH($B43&amp;"_slope",Conditions!$R$1:$AI$1,0)+16,FALSE)+VLOOKUP(EC$3,Conditions!$B:$AI,MATCH($B43&amp;"_intercept",Conditions!$R$1:$AI$1,0)+16,FALSE)),""),"")</f>
        <v/>
      </c>
      <c r="ED43" s="69" t="str">
        <f>IFERROR(IF(ED26,EXP(LN(ED26)*VLOOKUP(ED$3,Conditions!$B:$AI,MATCH($B43&amp;"_slope",Conditions!$R$1:$AI$1,0)+16,FALSE)+VLOOKUP(ED$3,Conditions!$B:$AI,MATCH($B43&amp;"_intercept",Conditions!$R$1:$AI$1,0)+16,FALSE)),""),"")</f>
        <v/>
      </c>
      <c r="EE43" s="69" t="str">
        <f>IFERROR(IF(EE26,EXP(LN(EE26)*VLOOKUP(EE$3,Conditions!$B:$AI,MATCH($B43&amp;"_slope",Conditions!$R$1:$AI$1,0)+16,FALSE)+VLOOKUP(EE$3,Conditions!$B:$AI,MATCH($B43&amp;"_intercept",Conditions!$R$1:$AI$1,0)+16,FALSE)),""),"")</f>
        <v/>
      </c>
      <c r="EF43" s="69" t="str">
        <f>IFERROR(IF(EF26,EXP(LN(EF26)*VLOOKUP(EF$3,Conditions!$B:$AI,MATCH($B43&amp;"_slope",Conditions!$R$1:$AI$1,0)+16,FALSE)+VLOOKUP(EF$3,Conditions!$B:$AI,MATCH($B43&amp;"_intercept",Conditions!$R$1:$AI$1,0)+16,FALSE)),""),"")</f>
        <v/>
      </c>
      <c r="EG43" s="69" t="str">
        <f>IFERROR(IF(EG26,EXP(LN(EG26)*VLOOKUP(EG$3,Conditions!$B:$AI,MATCH($B43&amp;"_slope",Conditions!$R$1:$AI$1,0)+16,FALSE)+VLOOKUP(EG$3,Conditions!$B:$AI,MATCH($B43&amp;"_intercept",Conditions!$R$1:$AI$1,0)+16,FALSE)),""),"")</f>
        <v/>
      </c>
      <c r="EH43" s="69" t="str">
        <f>IFERROR(IF(EH26,EXP(LN(EH26)*VLOOKUP(EH$3,Conditions!$B:$AI,MATCH($B43&amp;"_slope",Conditions!$R$1:$AI$1,0)+16,FALSE)+VLOOKUP(EH$3,Conditions!$B:$AI,MATCH($B43&amp;"_intercept",Conditions!$R$1:$AI$1,0)+16,FALSE)),""),"")</f>
        <v/>
      </c>
      <c r="EI43" s="69" t="str">
        <f>IFERROR(IF(EI26,EXP(LN(EI26)*VLOOKUP(EI$3,Conditions!$B:$AI,MATCH($B43&amp;"_slope",Conditions!$R$1:$AI$1,0)+16,FALSE)+VLOOKUP(EI$3,Conditions!$B:$AI,MATCH($B43&amp;"_intercept",Conditions!$R$1:$AI$1,0)+16,FALSE)),""),"")</f>
        <v/>
      </c>
      <c r="EJ43" s="69" t="str">
        <f>IFERROR(IF(EJ26,EXP(LN(EJ26)*VLOOKUP(EJ$3,Conditions!$B:$AI,MATCH($B43&amp;"_slope",Conditions!$R$1:$AI$1,0)+16,FALSE)+VLOOKUP(EJ$3,Conditions!$B:$AI,MATCH($B43&amp;"_intercept",Conditions!$R$1:$AI$1,0)+16,FALSE)),""),"")</f>
        <v/>
      </c>
      <c r="EK43" s="69" t="str">
        <f>IFERROR(IF(EK26,EXP(LN(EK26)*VLOOKUP(EK$3,Conditions!$B:$AI,MATCH($B43&amp;"_slope",Conditions!$R$1:$AI$1,0)+16,FALSE)+VLOOKUP(EK$3,Conditions!$B:$AI,MATCH($B43&amp;"_intercept",Conditions!$R$1:$AI$1,0)+16,FALSE)),""),"")</f>
        <v/>
      </c>
      <c r="EL43" s="69" t="str">
        <f>IFERROR(IF(EL26,EXP(LN(EL26)*VLOOKUP(EL$3,Conditions!$B:$AI,MATCH($B43&amp;"_slope",Conditions!$R$1:$AI$1,0)+16,FALSE)+VLOOKUP(EL$3,Conditions!$B:$AI,MATCH($B43&amp;"_intercept",Conditions!$R$1:$AI$1,0)+16,FALSE)),""),"")</f>
        <v/>
      </c>
      <c r="EM43" s="69" t="str">
        <f>IFERROR(IF(EM26,EXP(LN(EM26)*VLOOKUP(EM$3,Conditions!$B:$AI,MATCH($B43&amp;"_slope",Conditions!$R$1:$AI$1,0)+16,FALSE)+VLOOKUP(EM$3,Conditions!$B:$AI,MATCH($B43&amp;"_intercept",Conditions!$R$1:$AI$1,0)+16,FALSE)),""),"")</f>
        <v/>
      </c>
      <c r="EN43" s="69" t="str">
        <f>IFERROR(IF(EN26,EXP(LN(EN26)*VLOOKUP(EN$3,Conditions!$B:$AI,MATCH($B43&amp;"_slope",Conditions!$R$1:$AI$1,0)+16,FALSE)+VLOOKUP(EN$3,Conditions!$B:$AI,MATCH($B43&amp;"_intercept",Conditions!$R$1:$AI$1,0)+16,FALSE)),""),"")</f>
        <v/>
      </c>
      <c r="EO43" s="69" t="str">
        <f>IFERROR(IF(EO26,EXP(LN(EO26)*VLOOKUP(EO$3,Conditions!$B:$AI,MATCH($B43&amp;"_slope",Conditions!$R$1:$AI$1,0)+16,FALSE)+VLOOKUP(EO$3,Conditions!$B:$AI,MATCH($B43&amp;"_intercept",Conditions!$R$1:$AI$1,0)+16,FALSE)),""),"")</f>
        <v/>
      </c>
      <c r="EP43" s="69" t="str">
        <f>IFERROR(IF(EP26,EXP(LN(EP26)*VLOOKUP(EP$3,Conditions!$B:$AI,MATCH($B43&amp;"_slope",Conditions!$R$1:$AI$1,0)+16,FALSE)+VLOOKUP(EP$3,Conditions!$B:$AI,MATCH($B43&amp;"_intercept",Conditions!$R$1:$AI$1,0)+16,FALSE)),""),"")</f>
        <v/>
      </c>
      <c r="EQ43" s="69" t="str">
        <f>IFERROR(IF(EQ26,EXP(LN(EQ26)*VLOOKUP(EQ$3,Conditions!$B:$AI,MATCH($B43&amp;"_slope",Conditions!$R$1:$AI$1,0)+16,FALSE)+VLOOKUP(EQ$3,Conditions!$B:$AI,MATCH($B43&amp;"_intercept",Conditions!$R$1:$AI$1,0)+16,FALSE)),""),"")</f>
        <v/>
      </c>
      <c r="ER43" s="69" t="str">
        <f>IFERROR(IF(ER26,EXP(LN(ER26)*VLOOKUP(ER$3,Conditions!$B:$AI,MATCH($B43&amp;"_slope",Conditions!$R$1:$AI$1,0)+16,FALSE)+VLOOKUP(ER$3,Conditions!$B:$AI,MATCH($B43&amp;"_intercept",Conditions!$R$1:$AI$1,0)+16,FALSE)),""),"")</f>
        <v/>
      </c>
      <c r="ES43" s="69" t="str">
        <f>IFERROR(IF(ES26,EXP(LN(ES26)*VLOOKUP(ES$3,Conditions!$B:$AI,MATCH($B43&amp;"_slope",Conditions!$R$1:$AI$1,0)+16,FALSE)+VLOOKUP(ES$3,Conditions!$B:$AI,MATCH($B43&amp;"_intercept",Conditions!$R$1:$AI$1,0)+16,FALSE)),""),"")</f>
        <v/>
      </c>
      <c r="ET43" s="69" t="str">
        <f>IFERROR(IF(ET26,EXP(LN(ET26)*VLOOKUP(ET$3,Conditions!$B:$AI,MATCH($B43&amp;"_slope",Conditions!$R$1:$AI$1,0)+16,FALSE)+VLOOKUP(ET$3,Conditions!$B:$AI,MATCH($B43&amp;"_intercept",Conditions!$R$1:$AI$1,0)+16,FALSE)),""),"")</f>
        <v/>
      </c>
      <c r="EU43" s="69" t="str">
        <f>IFERROR(IF(EU26,EXP(LN(EU26)*VLOOKUP(EU$3,Conditions!$B:$AI,MATCH($B43&amp;"_slope",Conditions!$R$1:$AI$1,0)+16,FALSE)+VLOOKUP(EU$3,Conditions!$B:$AI,MATCH($B43&amp;"_intercept",Conditions!$R$1:$AI$1,0)+16,FALSE)),""),"")</f>
        <v/>
      </c>
      <c r="EV43" s="69" t="str">
        <f>IFERROR(IF(EV26,EXP(LN(EV26)*VLOOKUP(EV$3,Conditions!$B:$AI,MATCH($B43&amp;"_slope",Conditions!$R$1:$AI$1,0)+16,FALSE)+VLOOKUP(EV$3,Conditions!$B:$AI,MATCH($B43&amp;"_intercept",Conditions!$R$1:$AI$1,0)+16,FALSE)),""),"")</f>
        <v/>
      </c>
      <c r="EW43" s="69" t="str">
        <f>IFERROR(IF(EW26,EXP(LN(EW26)*VLOOKUP(EW$3,Conditions!$B:$AI,MATCH($B43&amp;"_slope",Conditions!$R$1:$AI$1,0)+16,FALSE)+VLOOKUP(EW$3,Conditions!$B:$AI,MATCH($B43&amp;"_intercept",Conditions!$R$1:$AI$1,0)+16,FALSE)),""),"")</f>
        <v/>
      </c>
      <c r="EX43" s="69" t="str">
        <f>IFERROR(IF(EX26,EXP(LN(EX26)*VLOOKUP(EX$3,Conditions!$B:$AI,MATCH($B43&amp;"_slope",Conditions!$R$1:$AI$1,0)+16,FALSE)+VLOOKUP(EX$3,Conditions!$B:$AI,MATCH($B43&amp;"_intercept",Conditions!$R$1:$AI$1,0)+16,FALSE)),""),"")</f>
        <v/>
      </c>
      <c r="EY43" s="69" t="str">
        <f>IFERROR(IF(EY26,EXP(LN(EY26)*VLOOKUP(EY$3,Conditions!$B:$AI,MATCH($B43&amp;"_slope",Conditions!$R$1:$AI$1,0)+16,FALSE)+VLOOKUP(EY$3,Conditions!$B:$AI,MATCH($B43&amp;"_intercept",Conditions!$R$1:$AI$1,0)+16,FALSE)),""),"")</f>
        <v/>
      </c>
      <c r="EZ43" s="69" t="str">
        <f>IFERROR(IF(EZ26,EXP(LN(EZ26)*VLOOKUP(EZ$3,Conditions!$B:$AI,MATCH($B43&amp;"_slope",Conditions!$R$1:$AI$1,0)+16,FALSE)+VLOOKUP(EZ$3,Conditions!$B:$AI,MATCH($B43&amp;"_intercept",Conditions!$R$1:$AI$1,0)+16,FALSE)),""),"")</f>
        <v/>
      </c>
      <c r="FA43" s="69" t="str">
        <f>IFERROR(IF(FA26,EXP(LN(FA26)*VLOOKUP(FA$3,Conditions!$B:$AI,MATCH($B43&amp;"_slope",Conditions!$R$1:$AI$1,0)+16,FALSE)+VLOOKUP(FA$3,Conditions!$B:$AI,MATCH($B43&amp;"_intercept",Conditions!$R$1:$AI$1,0)+16,FALSE)),""),"")</f>
        <v/>
      </c>
      <c r="FB43" s="69" t="str">
        <f>IFERROR(IF(FB26,EXP(LN(FB26)*VLOOKUP(FB$3,Conditions!$B:$AI,MATCH($B43&amp;"_slope",Conditions!$R$1:$AI$1,0)+16,FALSE)+VLOOKUP(FB$3,Conditions!$B:$AI,MATCH($B43&amp;"_intercept",Conditions!$R$1:$AI$1,0)+16,FALSE)),""),"")</f>
        <v/>
      </c>
      <c r="FC43" s="69" t="str">
        <f>IFERROR(IF(FC26,EXP(LN(FC26)*VLOOKUP(FC$3,Conditions!$B:$AI,MATCH($B43&amp;"_slope",Conditions!$R$1:$AI$1,0)+16,FALSE)+VLOOKUP(FC$3,Conditions!$B:$AI,MATCH($B43&amp;"_intercept",Conditions!$R$1:$AI$1,0)+16,FALSE)),""),"")</f>
        <v/>
      </c>
      <c r="FD43" s="69" t="str">
        <f>IFERROR(IF(FD26,EXP(LN(FD26)*VLOOKUP(FD$3,Conditions!$B:$AI,MATCH($B43&amp;"_slope",Conditions!$R$1:$AI$1,0)+16,FALSE)+VLOOKUP(FD$3,Conditions!$B:$AI,MATCH($B43&amp;"_intercept",Conditions!$R$1:$AI$1,0)+16,FALSE)),""),"")</f>
        <v/>
      </c>
      <c r="FE43" s="69" t="str">
        <f>IFERROR(IF(FE26,EXP(LN(FE26)*VLOOKUP(FE$3,Conditions!$B:$AI,MATCH($B43&amp;"_slope",Conditions!$R$1:$AI$1,0)+16,FALSE)+VLOOKUP(FE$3,Conditions!$B:$AI,MATCH($B43&amp;"_intercept",Conditions!$R$1:$AI$1,0)+16,FALSE)),""),"")</f>
        <v/>
      </c>
      <c r="FF43" s="69" t="str">
        <f>IFERROR(IF(FF26,EXP(LN(FF26)*VLOOKUP(FF$3,Conditions!$B:$AI,MATCH($B43&amp;"_slope",Conditions!$R$1:$AI$1,0)+16,FALSE)+VLOOKUP(FF$3,Conditions!$B:$AI,MATCH($B43&amp;"_intercept",Conditions!$R$1:$AI$1,0)+16,FALSE)),""),"")</f>
        <v/>
      </c>
      <c r="FG43" s="69" t="str">
        <f>IFERROR(IF(FG26,EXP(LN(FG26)*VLOOKUP(FG$3,Conditions!$B:$AI,MATCH($B43&amp;"_slope",Conditions!$R$1:$AI$1,0)+16,FALSE)+VLOOKUP(FG$3,Conditions!$B:$AI,MATCH($B43&amp;"_intercept",Conditions!$R$1:$AI$1,0)+16,FALSE)),""),"")</f>
        <v/>
      </c>
      <c r="FH43" s="69" t="str">
        <f>IFERROR(IF(FH26,EXP(LN(FH26)*VLOOKUP(FH$3,Conditions!$B:$AI,MATCH($B43&amp;"_slope",Conditions!$R$1:$AI$1,0)+16,FALSE)+VLOOKUP(FH$3,Conditions!$B:$AI,MATCH($B43&amp;"_intercept",Conditions!$R$1:$AI$1,0)+16,FALSE)),""),"")</f>
        <v/>
      </c>
      <c r="FI43" s="69" t="str">
        <f>IFERROR(IF(FI26,EXP(LN(FI26)*VLOOKUP(FI$3,Conditions!$B:$AI,MATCH($B43&amp;"_slope",Conditions!$R$1:$AI$1,0)+16,FALSE)+VLOOKUP(FI$3,Conditions!$B:$AI,MATCH($B43&amp;"_intercept",Conditions!$R$1:$AI$1,0)+16,FALSE)),""),"")</f>
        <v/>
      </c>
      <c r="FJ43" s="69" t="str">
        <f>IFERROR(IF(FJ26,EXP(LN(FJ26)*VLOOKUP(FJ$3,Conditions!$B:$AI,MATCH($B43&amp;"_slope",Conditions!$R$1:$AI$1,0)+16,FALSE)+VLOOKUP(FJ$3,Conditions!$B:$AI,MATCH($B43&amp;"_intercept",Conditions!$R$1:$AI$1,0)+16,FALSE)),""),"")</f>
        <v/>
      </c>
      <c r="FK43" s="69" t="str">
        <f>IFERROR(IF(FK26,EXP(LN(FK26)*VLOOKUP(FK$3,Conditions!$B:$AI,MATCH($B43&amp;"_slope",Conditions!$R$1:$AI$1,0)+16,FALSE)+VLOOKUP(FK$3,Conditions!$B:$AI,MATCH($B43&amp;"_intercept",Conditions!$R$1:$AI$1,0)+16,FALSE)),""),"")</f>
        <v/>
      </c>
      <c r="FL43" s="69" t="str">
        <f>IFERROR(IF(FL26,EXP(LN(FL26)*VLOOKUP(FL$3,Conditions!$B:$AI,MATCH($B43&amp;"_slope",Conditions!$R$1:$AI$1,0)+16,FALSE)+VLOOKUP(FL$3,Conditions!$B:$AI,MATCH($B43&amp;"_intercept",Conditions!$R$1:$AI$1,0)+16,FALSE)),""),"")</f>
        <v/>
      </c>
      <c r="FM43" s="69" t="str">
        <f>IFERROR(IF(FM26,EXP(LN(FM26)*VLOOKUP(FM$3,Conditions!$B:$AI,MATCH($B43&amp;"_slope",Conditions!$R$1:$AI$1,0)+16,FALSE)+VLOOKUP(FM$3,Conditions!$B:$AI,MATCH($B43&amp;"_intercept",Conditions!$R$1:$AI$1,0)+16,FALSE)),""),"")</f>
        <v/>
      </c>
      <c r="FN43" s="69" t="str">
        <f>IFERROR(IF(FN26,EXP(LN(FN26)*VLOOKUP(FN$3,Conditions!$B:$AI,MATCH($B43&amp;"_slope",Conditions!$R$1:$AI$1,0)+16,FALSE)+VLOOKUP(FN$3,Conditions!$B:$AI,MATCH($B43&amp;"_intercept",Conditions!$R$1:$AI$1,0)+16,FALSE)),""),"")</f>
        <v/>
      </c>
      <c r="FO43" s="69" t="str">
        <f>IFERROR(IF(FO26,EXP(LN(FO26)*VLOOKUP(FO$3,Conditions!$B:$AI,MATCH($B43&amp;"_slope",Conditions!$R$1:$AI$1,0)+16,FALSE)+VLOOKUP(FO$3,Conditions!$B:$AI,MATCH($B43&amp;"_intercept",Conditions!$R$1:$AI$1,0)+16,FALSE)),""),"")</f>
        <v/>
      </c>
      <c r="FP43" s="69" t="str">
        <f>IFERROR(IF(FP26,EXP(LN(FP26)*VLOOKUP(FP$3,Conditions!$B:$AI,MATCH($B43&amp;"_slope",Conditions!$R$1:$AI$1,0)+16,FALSE)+VLOOKUP(FP$3,Conditions!$B:$AI,MATCH($B43&amp;"_intercept",Conditions!$R$1:$AI$1,0)+16,FALSE)),""),"")</f>
        <v/>
      </c>
      <c r="FQ43" s="69" t="str">
        <f>IFERROR(IF(FQ26,EXP(LN(FQ26)*VLOOKUP(FQ$3,Conditions!$B:$AI,MATCH($B43&amp;"_slope",Conditions!$R$1:$AI$1,0)+16,FALSE)+VLOOKUP(FQ$3,Conditions!$B:$AI,MATCH($B43&amp;"_intercept",Conditions!$R$1:$AI$1,0)+16,FALSE)),""),"")</f>
        <v/>
      </c>
      <c r="FR43" s="69" t="str">
        <f>IFERROR(IF(FR26,EXP(LN(FR26)*VLOOKUP(FR$3,Conditions!$B:$AI,MATCH($B43&amp;"_slope",Conditions!$R$1:$AI$1,0)+16,FALSE)+VLOOKUP(FR$3,Conditions!$B:$AI,MATCH($B43&amp;"_intercept",Conditions!$R$1:$AI$1,0)+16,FALSE)),""),"")</f>
        <v/>
      </c>
      <c r="FS43" s="69" t="str">
        <f>IFERROR(IF(FS26,EXP(LN(FS26)*VLOOKUP(FS$3,Conditions!$B:$AI,MATCH($B43&amp;"_slope",Conditions!$R$1:$AI$1,0)+16,FALSE)+VLOOKUP(FS$3,Conditions!$B:$AI,MATCH($B43&amp;"_intercept",Conditions!$R$1:$AI$1,0)+16,FALSE)),""),"")</f>
        <v/>
      </c>
      <c r="FT43" s="69" t="str">
        <f>IFERROR(IF(FT26,EXP(LN(FT26)*VLOOKUP(FT$3,Conditions!$B:$AI,MATCH($B43&amp;"_slope",Conditions!$R$1:$AI$1,0)+16,FALSE)+VLOOKUP(FT$3,Conditions!$B:$AI,MATCH($B43&amp;"_intercept",Conditions!$R$1:$AI$1,0)+16,FALSE)),""),"")</f>
        <v/>
      </c>
      <c r="FU43" s="69" t="str">
        <f>IFERROR(IF(FU26,EXP(LN(FU26)*VLOOKUP(FU$3,Conditions!$B:$AI,MATCH($B43&amp;"_slope",Conditions!$R$1:$AI$1,0)+16,FALSE)+VLOOKUP(FU$3,Conditions!$B:$AI,MATCH($B43&amp;"_intercept",Conditions!$R$1:$AI$1,0)+16,FALSE)),""),"")</f>
        <v/>
      </c>
      <c r="FV43" s="69" t="str">
        <f>IFERROR(IF(FV26,EXP(LN(FV26)*VLOOKUP(FV$3,Conditions!$B:$AI,MATCH($B43&amp;"_slope",Conditions!$R$1:$AI$1,0)+16,FALSE)+VLOOKUP(FV$3,Conditions!$B:$AI,MATCH($B43&amp;"_intercept",Conditions!$R$1:$AI$1,0)+16,FALSE)),""),"")</f>
        <v/>
      </c>
      <c r="FW43" s="69" t="str">
        <f>IFERROR(IF(FW26,EXP(LN(FW26)*VLOOKUP(FW$3,Conditions!$B:$AI,MATCH($B43&amp;"_slope",Conditions!$R$1:$AI$1,0)+16,FALSE)+VLOOKUP(FW$3,Conditions!$B:$AI,MATCH($B43&amp;"_intercept",Conditions!$R$1:$AI$1,0)+16,FALSE)),""),"")</f>
        <v/>
      </c>
      <c r="FX43" s="69" t="str">
        <f>IFERROR(IF(FX26,EXP(LN(FX26)*VLOOKUP(FX$3,Conditions!$B:$AI,MATCH($B43&amp;"_slope",Conditions!$R$1:$AI$1,0)+16,FALSE)+VLOOKUP(FX$3,Conditions!$B:$AI,MATCH($B43&amp;"_intercept",Conditions!$R$1:$AI$1,0)+16,FALSE)),""),"")</f>
        <v/>
      </c>
      <c r="FY43" s="69" t="str">
        <f>IFERROR(IF(FY26,EXP(LN(FY26)*VLOOKUP(FY$3,Conditions!$B:$AI,MATCH($B43&amp;"_slope",Conditions!$R$1:$AI$1,0)+16,FALSE)+VLOOKUP(FY$3,Conditions!$B:$AI,MATCH($B43&amp;"_intercept",Conditions!$R$1:$AI$1,0)+16,FALSE)),""),"")</f>
        <v/>
      </c>
      <c r="FZ43" s="69" t="str">
        <f>IFERROR(IF(FZ26,EXP(LN(FZ26)*VLOOKUP(FZ$3,Conditions!$B:$AI,MATCH($B43&amp;"_slope",Conditions!$R$1:$AI$1,0)+16,FALSE)+VLOOKUP(FZ$3,Conditions!$B:$AI,MATCH($B43&amp;"_intercept",Conditions!$R$1:$AI$1,0)+16,FALSE)),""),"")</f>
        <v/>
      </c>
      <c r="GA43" s="69" t="str">
        <f>IFERROR(IF(GA26,EXP(LN(GA26)*VLOOKUP(GA$3,Conditions!$B:$AI,MATCH($B43&amp;"_slope",Conditions!$R$1:$AI$1,0)+16,FALSE)+VLOOKUP(GA$3,Conditions!$B:$AI,MATCH($B43&amp;"_intercept",Conditions!$R$1:$AI$1,0)+16,FALSE)),""),"")</f>
        <v/>
      </c>
      <c r="GB43" s="69" t="str">
        <f>IFERROR(IF(GB26,EXP(LN(GB26)*VLOOKUP(GB$3,Conditions!$B:$AI,MATCH($B43&amp;"_slope",Conditions!$R$1:$AI$1,0)+16,FALSE)+VLOOKUP(GB$3,Conditions!$B:$AI,MATCH($B43&amp;"_intercept",Conditions!$R$1:$AI$1,0)+16,FALSE)),""),"")</f>
        <v/>
      </c>
      <c r="GC43" s="69" t="str">
        <f>IFERROR(IF(GC26,EXP(LN(GC26)*VLOOKUP(GC$3,Conditions!$B:$AI,MATCH($B43&amp;"_slope",Conditions!$R$1:$AI$1,0)+16,FALSE)+VLOOKUP(GC$3,Conditions!$B:$AI,MATCH($B43&amp;"_intercept",Conditions!$R$1:$AI$1,0)+16,FALSE)),""),"")</f>
        <v/>
      </c>
      <c r="GD43" s="69" t="str">
        <f>IFERROR(IF(GD26,EXP(LN(GD26)*VLOOKUP(GD$3,Conditions!$B:$AI,MATCH($B43&amp;"_slope",Conditions!$R$1:$AI$1,0)+16,FALSE)+VLOOKUP(GD$3,Conditions!$B:$AI,MATCH($B43&amp;"_intercept",Conditions!$R$1:$AI$1,0)+16,FALSE)),""),"")</f>
        <v/>
      </c>
      <c r="GE43" s="69" t="str">
        <f>IFERROR(IF(GE26,EXP(LN(GE26)*VLOOKUP(GE$3,Conditions!$B:$AI,MATCH($B43&amp;"_slope",Conditions!$R$1:$AI$1,0)+16,FALSE)+VLOOKUP(GE$3,Conditions!$B:$AI,MATCH($B43&amp;"_intercept",Conditions!$R$1:$AI$1,0)+16,FALSE)),""),"")</f>
        <v/>
      </c>
      <c r="GF43" s="69" t="str">
        <f>IFERROR(IF(GF26,EXP(LN(GF26)*VLOOKUP(GF$3,Conditions!$B:$AI,MATCH($B43&amp;"_slope",Conditions!$R$1:$AI$1,0)+16,FALSE)+VLOOKUP(GF$3,Conditions!$B:$AI,MATCH($B43&amp;"_intercept",Conditions!$R$1:$AI$1,0)+16,FALSE)),""),"")</f>
        <v/>
      </c>
      <c r="GG43" s="69" t="str">
        <f>IFERROR(IF(GG26,EXP(LN(GG26)*VLOOKUP(GG$3,Conditions!$B:$AI,MATCH($B43&amp;"_slope",Conditions!$R$1:$AI$1,0)+16,FALSE)+VLOOKUP(GG$3,Conditions!$B:$AI,MATCH($B43&amp;"_intercept",Conditions!$R$1:$AI$1,0)+16,FALSE)),""),"")</f>
        <v/>
      </c>
      <c r="GH43" s="69" t="str">
        <f>IFERROR(IF(GH26,EXP(LN(GH26)*VLOOKUP(GH$3,Conditions!$B:$AI,MATCH($B43&amp;"_slope",Conditions!$R$1:$AI$1,0)+16,FALSE)+VLOOKUP(GH$3,Conditions!$B:$AI,MATCH($B43&amp;"_intercept",Conditions!$R$1:$AI$1,0)+16,FALSE)),""),"")</f>
        <v/>
      </c>
      <c r="GI43" s="69" t="str">
        <f>IFERROR(IF(GI26,EXP(LN(GI26)*VLOOKUP(GI$3,Conditions!$B:$AI,MATCH($B43&amp;"_slope",Conditions!$R$1:$AI$1,0)+16,FALSE)+VLOOKUP(GI$3,Conditions!$B:$AI,MATCH($B43&amp;"_intercept",Conditions!$R$1:$AI$1,0)+16,FALSE)),""),"")</f>
        <v/>
      </c>
      <c r="GJ43" s="69" t="str">
        <f>IFERROR(IF(GJ26,EXP(LN(GJ26)*VLOOKUP(GJ$3,Conditions!$B:$AI,MATCH($B43&amp;"_slope",Conditions!$R$1:$AI$1,0)+16,FALSE)+VLOOKUP(GJ$3,Conditions!$B:$AI,MATCH($B43&amp;"_intercept",Conditions!$R$1:$AI$1,0)+16,FALSE)),""),"")</f>
        <v/>
      </c>
      <c r="GK43" s="69" t="str">
        <f>IFERROR(IF(GK26,EXP(LN(GK26)*VLOOKUP(GK$3,Conditions!$B:$AI,MATCH($B43&amp;"_slope",Conditions!$R$1:$AI$1,0)+16,FALSE)+VLOOKUP(GK$3,Conditions!$B:$AI,MATCH($B43&amp;"_intercept",Conditions!$R$1:$AI$1,0)+16,FALSE)),""),"")</f>
        <v/>
      </c>
      <c r="GL43" s="69" t="str">
        <f>IFERROR(IF(GL26,EXP(LN(GL26)*VLOOKUP(GL$3,Conditions!$B:$AI,MATCH($B43&amp;"_slope",Conditions!$R$1:$AI$1,0)+16,FALSE)+VLOOKUP(GL$3,Conditions!$B:$AI,MATCH($B43&amp;"_intercept",Conditions!$R$1:$AI$1,0)+16,FALSE)),""),"")</f>
        <v/>
      </c>
      <c r="GM43" s="69" t="str">
        <f>IFERROR(IF(GM26,EXP(LN(GM26)*VLOOKUP(GM$3,Conditions!$B:$AI,MATCH($B43&amp;"_slope",Conditions!$R$1:$AI$1,0)+16,FALSE)+VLOOKUP(GM$3,Conditions!$B:$AI,MATCH($B43&amp;"_intercept",Conditions!$R$1:$AI$1,0)+16,FALSE)),""),"")</f>
        <v/>
      </c>
      <c r="GN43" s="69" t="str">
        <f>IFERROR(IF(GN26,EXP(LN(GN26)*VLOOKUP(GN$3,Conditions!$B:$AI,MATCH($B43&amp;"_slope",Conditions!$R$1:$AI$1,0)+16,FALSE)+VLOOKUP(GN$3,Conditions!$B:$AI,MATCH($B43&amp;"_intercept",Conditions!$R$1:$AI$1,0)+16,FALSE)),""),"")</f>
        <v/>
      </c>
      <c r="GO43" s="69" t="str">
        <f>IFERROR(IF(GO26,EXP(LN(GO26)*VLOOKUP(GO$3,Conditions!$B:$AI,MATCH($B43&amp;"_slope",Conditions!$R$1:$AI$1,0)+16,FALSE)+VLOOKUP(GO$3,Conditions!$B:$AI,MATCH($B43&amp;"_intercept",Conditions!$R$1:$AI$1,0)+16,FALSE)),""),"")</f>
        <v/>
      </c>
      <c r="GP43" s="69" t="str">
        <f>IFERROR(IF(GP26,EXP(LN(GP26)*VLOOKUP(GP$3,Conditions!$B:$AI,MATCH($B43&amp;"_slope",Conditions!$R$1:$AI$1,0)+16,FALSE)+VLOOKUP(GP$3,Conditions!$B:$AI,MATCH($B43&amp;"_intercept",Conditions!$R$1:$AI$1,0)+16,FALSE)),""),"")</f>
        <v/>
      </c>
      <c r="GQ43" s="69" t="str">
        <f>IFERROR(IF(GQ26,EXP(LN(GQ26)*VLOOKUP(GQ$3,Conditions!$B:$AI,MATCH($B43&amp;"_slope",Conditions!$R$1:$AI$1,0)+16,FALSE)+VLOOKUP(GQ$3,Conditions!$B:$AI,MATCH($B43&amp;"_intercept",Conditions!$R$1:$AI$1,0)+16,FALSE)),""),"")</f>
        <v/>
      </c>
      <c r="GR43" s="69" t="str">
        <f>IFERROR(IF(GR26,EXP(LN(GR26)*VLOOKUP(GR$3,Conditions!$B:$AI,MATCH($B43&amp;"_slope",Conditions!$R$1:$AI$1,0)+16,FALSE)+VLOOKUP(GR$3,Conditions!$B:$AI,MATCH($B43&amp;"_intercept",Conditions!$R$1:$AI$1,0)+16,FALSE)),""),"")</f>
        <v/>
      </c>
      <c r="GS43" s="69" t="str">
        <f>IFERROR(IF(GS26,EXP(LN(GS26)*VLOOKUP(GS$3,Conditions!$B:$AI,MATCH($B43&amp;"_slope",Conditions!$R$1:$AI$1,0)+16,FALSE)+VLOOKUP(GS$3,Conditions!$B:$AI,MATCH($B43&amp;"_intercept",Conditions!$R$1:$AI$1,0)+16,FALSE)),""),"")</f>
        <v/>
      </c>
      <c r="GT43" s="69" t="str">
        <f>IFERROR(IF(GT26,EXP(LN(GT26)*VLOOKUP(GT$3,Conditions!$B:$AI,MATCH($B43&amp;"_slope",Conditions!$R$1:$AI$1,0)+16,FALSE)+VLOOKUP(GT$3,Conditions!$B:$AI,MATCH($B43&amp;"_intercept",Conditions!$R$1:$AI$1,0)+16,FALSE)),""),"")</f>
        <v/>
      </c>
      <c r="GU43" s="69" t="str">
        <f>IFERROR(IF(GU26,EXP(LN(GU26)*VLOOKUP(GU$3,Conditions!$B:$AI,MATCH($B43&amp;"_slope",Conditions!$R$1:$AI$1,0)+16,FALSE)+VLOOKUP(GU$3,Conditions!$B:$AI,MATCH($B43&amp;"_intercept",Conditions!$R$1:$AI$1,0)+16,FALSE)),""),"")</f>
        <v/>
      </c>
      <c r="GV43" s="69" t="str">
        <f>IFERROR(IF(GV26,EXP(LN(GV26)*VLOOKUP(GV$3,Conditions!$B:$AI,MATCH($B43&amp;"_slope",Conditions!$R$1:$AI$1,0)+16,FALSE)+VLOOKUP(GV$3,Conditions!$B:$AI,MATCH($B43&amp;"_intercept",Conditions!$R$1:$AI$1,0)+16,FALSE)),""),"")</f>
        <v/>
      </c>
      <c r="GW43" s="69" t="str">
        <f>IFERROR(IF(GW26,EXP(LN(GW26)*VLOOKUP(GW$3,Conditions!$B:$AI,MATCH($B43&amp;"_slope",Conditions!$R$1:$AI$1,0)+16,FALSE)+VLOOKUP(GW$3,Conditions!$B:$AI,MATCH($B43&amp;"_intercept",Conditions!$R$1:$AI$1,0)+16,FALSE)),""),"")</f>
        <v/>
      </c>
      <c r="GX43" s="69" t="str">
        <f>IFERROR(IF(GX26,EXP(LN(GX26)*VLOOKUP(GX$3,Conditions!$B:$AI,MATCH($B43&amp;"_slope",Conditions!$R$1:$AI$1,0)+16,FALSE)+VLOOKUP(GX$3,Conditions!$B:$AI,MATCH($B43&amp;"_intercept",Conditions!$R$1:$AI$1,0)+16,FALSE)),""),"")</f>
        <v/>
      </c>
      <c r="GY43" s="69" t="str">
        <f>IFERROR(IF(GY26,EXP(LN(GY26)*VLOOKUP(GY$3,Conditions!$B:$AI,MATCH($B43&amp;"_slope",Conditions!$R$1:$AI$1,0)+16,FALSE)+VLOOKUP(GY$3,Conditions!$B:$AI,MATCH($B43&amp;"_intercept",Conditions!$R$1:$AI$1,0)+16,FALSE)),""),"")</f>
        <v/>
      </c>
      <c r="GZ43" s="69" t="str">
        <f>IFERROR(IF(GZ26,EXP(LN(GZ26)*VLOOKUP(GZ$3,Conditions!$B:$AI,MATCH($B43&amp;"_slope",Conditions!$R$1:$AI$1,0)+16,FALSE)+VLOOKUP(GZ$3,Conditions!$B:$AI,MATCH($B43&amp;"_intercept",Conditions!$R$1:$AI$1,0)+16,FALSE)),""),"")</f>
        <v/>
      </c>
      <c r="HA43" s="69" t="str">
        <f>IFERROR(IF(HA26,EXP(LN(HA26)*VLOOKUP(HA$3,Conditions!$B:$AI,MATCH($B43&amp;"_slope",Conditions!$R$1:$AI$1,0)+16,FALSE)+VLOOKUP(HA$3,Conditions!$B:$AI,MATCH($B43&amp;"_intercept",Conditions!$R$1:$AI$1,0)+16,FALSE)),""),"")</f>
        <v/>
      </c>
      <c r="HB43" s="69" t="str">
        <f>IFERROR(IF(HB26,EXP(LN(HB26)*VLOOKUP(HB$3,Conditions!$B:$AI,MATCH($B43&amp;"_slope",Conditions!$R$1:$AI$1,0)+16,FALSE)+VLOOKUP(HB$3,Conditions!$B:$AI,MATCH($B43&amp;"_intercept",Conditions!$R$1:$AI$1,0)+16,FALSE)),""),"")</f>
        <v/>
      </c>
      <c r="HC43" s="69" t="str">
        <f>IFERROR(IF(HC26,EXP(LN(HC26)*VLOOKUP(HC$3,Conditions!$B:$AI,MATCH($B43&amp;"_slope",Conditions!$R$1:$AI$1,0)+16,FALSE)+VLOOKUP(HC$3,Conditions!$B:$AI,MATCH($B43&amp;"_intercept",Conditions!$R$1:$AI$1,0)+16,FALSE)),""),"")</f>
        <v/>
      </c>
      <c r="HD43" s="69" t="str">
        <f>IFERROR(IF(HD26,EXP(LN(HD26)*VLOOKUP(HD$3,Conditions!$B:$AI,MATCH($B43&amp;"_slope",Conditions!$R$1:$AI$1,0)+16,FALSE)+VLOOKUP(HD$3,Conditions!$B:$AI,MATCH($B43&amp;"_intercept",Conditions!$R$1:$AI$1,0)+16,FALSE)),""),"")</f>
        <v/>
      </c>
      <c r="HE43" s="69" t="str">
        <f>IFERROR(IF(HE26,EXP(LN(HE26)*VLOOKUP(HE$3,Conditions!$B:$AI,MATCH($B43&amp;"_slope",Conditions!$R$1:$AI$1,0)+16,FALSE)+VLOOKUP(HE$3,Conditions!$B:$AI,MATCH($B43&amp;"_intercept",Conditions!$R$1:$AI$1,0)+16,FALSE)),""),"")</f>
        <v/>
      </c>
      <c r="HF43" s="69" t="str">
        <f>IFERROR(IF(HF26,EXP(LN(HF26)*VLOOKUP(HF$3,Conditions!$B:$AI,MATCH($B43&amp;"_slope",Conditions!$R$1:$AI$1,0)+16,FALSE)+VLOOKUP(HF$3,Conditions!$B:$AI,MATCH($B43&amp;"_intercept",Conditions!$R$1:$AI$1,0)+16,FALSE)),""),"")</f>
        <v/>
      </c>
      <c r="HG43" s="69" t="str">
        <f>IFERROR(IF(HG26,EXP(LN(HG26)*VLOOKUP(HG$3,Conditions!$B:$AI,MATCH($B43&amp;"_slope",Conditions!$R$1:$AI$1,0)+16,FALSE)+VLOOKUP(HG$3,Conditions!$B:$AI,MATCH($B43&amp;"_intercept",Conditions!$R$1:$AI$1,0)+16,FALSE)),""),"")</f>
        <v/>
      </c>
      <c r="HH43" s="69" t="str">
        <f>IFERROR(IF(HH26,EXP(LN(HH26)*VLOOKUP(HH$3,Conditions!$B:$AI,MATCH($B43&amp;"_slope",Conditions!$R$1:$AI$1,0)+16,FALSE)+VLOOKUP(HH$3,Conditions!$B:$AI,MATCH($B43&amp;"_intercept",Conditions!$R$1:$AI$1,0)+16,FALSE)),""),"")</f>
        <v/>
      </c>
      <c r="HI43" s="69" t="str">
        <f>IFERROR(IF(HI26,EXP(LN(HI26)*VLOOKUP(HI$3,Conditions!$B:$AI,MATCH($B43&amp;"_slope",Conditions!$R$1:$AI$1,0)+16,FALSE)+VLOOKUP(HI$3,Conditions!$B:$AI,MATCH($B43&amp;"_intercept",Conditions!$R$1:$AI$1,0)+16,FALSE)),""),"")</f>
        <v/>
      </c>
      <c r="HJ43" s="69" t="str">
        <f>IFERROR(IF(HJ26,EXP(LN(HJ26)*VLOOKUP(HJ$3,Conditions!$B:$AI,MATCH($B43&amp;"_slope",Conditions!$R$1:$AI$1,0)+16,FALSE)+VLOOKUP(HJ$3,Conditions!$B:$AI,MATCH($B43&amp;"_intercept",Conditions!$R$1:$AI$1,0)+16,FALSE)),""),"")</f>
        <v/>
      </c>
      <c r="HK43" s="69" t="str">
        <f>IFERROR(IF(HK26,EXP(LN(HK26)*VLOOKUP(HK$3,Conditions!$B:$AI,MATCH($B43&amp;"_slope",Conditions!$R$1:$AI$1,0)+16,FALSE)+VLOOKUP(HK$3,Conditions!$B:$AI,MATCH($B43&amp;"_intercept",Conditions!$R$1:$AI$1,0)+16,FALSE)),""),"")</f>
        <v/>
      </c>
      <c r="HL43" s="69" t="str">
        <f>IFERROR(IF(HL26,EXP(LN(HL26)*VLOOKUP(HL$3,Conditions!$B:$AI,MATCH($B43&amp;"_slope",Conditions!$R$1:$AI$1,0)+16,FALSE)+VLOOKUP(HL$3,Conditions!$B:$AI,MATCH($B43&amp;"_intercept",Conditions!$R$1:$AI$1,0)+16,FALSE)),""),"")</f>
        <v/>
      </c>
      <c r="HM43" s="69" t="str">
        <f>IFERROR(IF(HM26,EXP(LN(HM26)*VLOOKUP(HM$3,Conditions!$B:$AI,MATCH($B43&amp;"_slope",Conditions!$R$1:$AI$1,0)+16,FALSE)+VLOOKUP(HM$3,Conditions!$B:$AI,MATCH($B43&amp;"_intercept",Conditions!$R$1:$AI$1,0)+16,FALSE)),""),"")</f>
        <v/>
      </c>
      <c r="HN43" s="69" t="str">
        <f>IFERROR(IF(HN26,EXP(LN(HN26)*VLOOKUP(HN$3,Conditions!$B:$AI,MATCH($B43&amp;"_slope",Conditions!$R$1:$AI$1,0)+16,FALSE)+VLOOKUP(HN$3,Conditions!$B:$AI,MATCH($B43&amp;"_intercept",Conditions!$R$1:$AI$1,0)+16,FALSE)),""),"")</f>
        <v/>
      </c>
      <c r="HO43" s="69" t="str">
        <f>IFERROR(IF(HO26,EXP(LN(HO26)*VLOOKUP(HO$3,Conditions!$B:$AI,MATCH($B43&amp;"_slope",Conditions!$R$1:$AI$1,0)+16,FALSE)+VLOOKUP(HO$3,Conditions!$B:$AI,MATCH($B43&amp;"_intercept",Conditions!$R$1:$AI$1,0)+16,FALSE)),""),"")</f>
        <v/>
      </c>
      <c r="HP43" s="69" t="str">
        <f>IFERROR(IF(HP26,EXP(LN(HP26)*VLOOKUP(HP$3,Conditions!$B:$AI,MATCH($B43&amp;"_slope",Conditions!$R$1:$AI$1,0)+16,FALSE)+VLOOKUP(HP$3,Conditions!$B:$AI,MATCH($B43&amp;"_intercept",Conditions!$R$1:$AI$1,0)+16,FALSE)),""),"")</f>
        <v/>
      </c>
      <c r="HQ43" s="69" t="str">
        <f>IFERROR(IF(HQ26,EXP(LN(HQ26)*VLOOKUP(HQ$3,Conditions!$B:$AI,MATCH($B43&amp;"_slope",Conditions!$R$1:$AI$1,0)+16,FALSE)+VLOOKUP(HQ$3,Conditions!$B:$AI,MATCH($B43&amp;"_intercept",Conditions!$R$1:$AI$1,0)+16,FALSE)),""),"")</f>
        <v/>
      </c>
      <c r="HR43" s="69" t="str">
        <f>IFERROR(IF(HR26,EXP(LN(HR26)*VLOOKUP(HR$3,Conditions!$B:$AI,MATCH($B43&amp;"_slope",Conditions!$R$1:$AI$1,0)+16,FALSE)+VLOOKUP(HR$3,Conditions!$B:$AI,MATCH($B43&amp;"_intercept",Conditions!$R$1:$AI$1,0)+16,FALSE)),""),"")</f>
        <v/>
      </c>
      <c r="HS43" s="69" t="str">
        <f>IFERROR(IF(HS26,EXP(LN(HS26)*VLOOKUP(HS$3,Conditions!$B:$AI,MATCH($B43&amp;"_slope",Conditions!$R$1:$AI$1,0)+16,FALSE)+VLOOKUP(HS$3,Conditions!$B:$AI,MATCH($B43&amp;"_intercept",Conditions!$R$1:$AI$1,0)+16,FALSE)),""),"")</f>
        <v/>
      </c>
      <c r="HT43" s="69" t="str">
        <f>IFERROR(IF(HT26,EXP(LN(HT26)*VLOOKUP(HT$3,Conditions!$B:$AI,MATCH($B43&amp;"_slope",Conditions!$R$1:$AI$1,0)+16,FALSE)+VLOOKUP(HT$3,Conditions!$B:$AI,MATCH($B43&amp;"_intercept",Conditions!$R$1:$AI$1,0)+16,FALSE)),""),"")</f>
        <v/>
      </c>
      <c r="HU43" s="69" t="str">
        <f>IFERROR(IF(HU26,EXP(LN(HU26)*VLOOKUP(HU$3,Conditions!$B:$AI,MATCH($B43&amp;"_slope",Conditions!$R$1:$AI$1,0)+16,FALSE)+VLOOKUP(HU$3,Conditions!$B:$AI,MATCH($B43&amp;"_intercept",Conditions!$R$1:$AI$1,0)+16,FALSE)),""),"")</f>
        <v/>
      </c>
      <c r="HV43" s="69" t="str">
        <f>IFERROR(IF(HV26,EXP(LN(HV26)*VLOOKUP(HV$3,Conditions!$B:$AI,MATCH($B43&amp;"_slope",Conditions!$R$1:$AI$1,0)+16,FALSE)+VLOOKUP(HV$3,Conditions!$B:$AI,MATCH($B43&amp;"_intercept",Conditions!$R$1:$AI$1,0)+16,FALSE)),""),"")</f>
        <v/>
      </c>
      <c r="HW43" s="69" t="str">
        <f>IFERROR(IF(HW26,EXP(LN(HW26)*VLOOKUP(HW$3,Conditions!$B:$AI,MATCH($B43&amp;"_slope",Conditions!$R$1:$AI$1,0)+16,FALSE)+VLOOKUP(HW$3,Conditions!$B:$AI,MATCH($B43&amp;"_intercept",Conditions!$R$1:$AI$1,0)+16,FALSE)),""),"")</f>
        <v/>
      </c>
      <c r="HX43" s="69" t="str">
        <f>IFERROR(IF(HX26,EXP(LN(HX26)*VLOOKUP(HX$3,Conditions!$B:$AI,MATCH($B43&amp;"_slope",Conditions!$R$1:$AI$1,0)+16,FALSE)+VLOOKUP(HX$3,Conditions!$B:$AI,MATCH($B43&amp;"_intercept",Conditions!$R$1:$AI$1,0)+16,FALSE)),""),"")</f>
        <v/>
      </c>
      <c r="HY43" s="69" t="str">
        <f>IFERROR(IF(HY26,EXP(LN(HY26)*VLOOKUP(HY$3,Conditions!$B:$AI,MATCH($B43&amp;"_slope",Conditions!$R$1:$AI$1,0)+16,FALSE)+VLOOKUP(HY$3,Conditions!$B:$AI,MATCH($B43&amp;"_intercept",Conditions!$R$1:$AI$1,0)+16,FALSE)),""),"")</f>
        <v/>
      </c>
      <c r="HZ43" s="69" t="str">
        <f>IFERROR(IF(HZ26,EXP(LN(HZ26)*VLOOKUP(HZ$3,Conditions!$B:$AI,MATCH($B43&amp;"_slope",Conditions!$R$1:$AI$1,0)+16,FALSE)+VLOOKUP(HZ$3,Conditions!$B:$AI,MATCH($B43&amp;"_intercept",Conditions!$R$1:$AI$1,0)+16,FALSE)),""),"")</f>
        <v/>
      </c>
      <c r="IA43" s="69" t="str">
        <f>IFERROR(IF(IA26,EXP(LN(IA26)*VLOOKUP(IA$3,Conditions!$B:$AI,MATCH($B43&amp;"_slope",Conditions!$R$1:$AI$1,0)+16,FALSE)+VLOOKUP(IA$3,Conditions!$B:$AI,MATCH($B43&amp;"_intercept",Conditions!$R$1:$AI$1,0)+16,FALSE)),""),"")</f>
        <v/>
      </c>
      <c r="IB43" s="69" t="str">
        <f>IFERROR(IF(IB26,EXP(LN(IB26)*VLOOKUP(IB$3,Conditions!$B:$AI,MATCH($B43&amp;"_slope",Conditions!$R$1:$AI$1,0)+16,FALSE)+VLOOKUP(IB$3,Conditions!$B:$AI,MATCH($B43&amp;"_intercept",Conditions!$R$1:$AI$1,0)+16,FALSE)),""),"")</f>
        <v/>
      </c>
      <c r="IC43" s="69" t="str">
        <f>IFERROR(IF(IC26,EXP(LN(IC26)*VLOOKUP(IC$3,Conditions!$B:$AI,MATCH($B43&amp;"_slope",Conditions!$R$1:$AI$1,0)+16,FALSE)+VLOOKUP(IC$3,Conditions!$B:$AI,MATCH($B43&amp;"_intercept",Conditions!$R$1:$AI$1,0)+16,FALSE)),""),"")</f>
        <v/>
      </c>
      <c r="ID43" s="69" t="str">
        <f>IFERROR(IF(ID26,EXP(LN(ID26)*VLOOKUP(ID$3,Conditions!$B:$AI,MATCH($B43&amp;"_slope",Conditions!$R$1:$AI$1,0)+16,FALSE)+VLOOKUP(ID$3,Conditions!$B:$AI,MATCH($B43&amp;"_intercept",Conditions!$R$1:$AI$1,0)+16,FALSE)),""),"")</f>
        <v/>
      </c>
      <c r="IE43" s="69" t="str">
        <f>IFERROR(IF(IE26,EXP(LN(IE26)*VLOOKUP(IE$3,Conditions!$B:$AI,MATCH($B43&amp;"_slope",Conditions!$R$1:$AI$1,0)+16,FALSE)+VLOOKUP(IE$3,Conditions!$B:$AI,MATCH($B43&amp;"_intercept",Conditions!$R$1:$AI$1,0)+16,FALSE)),""),"")</f>
        <v/>
      </c>
      <c r="IF43" s="69" t="str">
        <f>IFERROR(IF(IF26,EXP(LN(IF26)*VLOOKUP(IF$3,Conditions!$B:$AI,MATCH($B43&amp;"_slope",Conditions!$R$1:$AI$1,0)+16,FALSE)+VLOOKUP(IF$3,Conditions!$B:$AI,MATCH($B43&amp;"_intercept",Conditions!$R$1:$AI$1,0)+16,FALSE)),""),"")</f>
        <v/>
      </c>
      <c r="IG43" s="69" t="str">
        <f>IFERROR(IF(IG26,EXP(LN(IG26)*VLOOKUP(IG$3,Conditions!$B:$AI,MATCH($B43&amp;"_slope",Conditions!$R$1:$AI$1,0)+16,FALSE)+VLOOKUP(IG$3,Conditions!$B:$AI,MATCH($B43&amp;"_intercept",Conditions!$R$1:$AI$1,0)+16,FALSE)),""),"")</f>
        <v/>
      </c>
      <c r="IH43" s="69" t="str">
        <f>IFERROR(IF(IH26,EXP(LN(IH26)*VLOOKUP(IH$3,Conditions!$B:$AI,MATCH($B43&amp;"_slope",Conditions!$R$1:$AI$1,0)+16,FALSE)+VLOOKUP(IH$3,Conditions!$B:$AI,MATCH($B43&amp;"_intercept",Conditions!$R$1:$AI$1,0)+16,FALSE)),""),"")</f>
        <v/>
      </c>
      <c r="II43" s="69" t="str">
        <f>IFERROR(IF(II26,EXP(LN(II26)*VLOOKUP(II$3,Conditions!$B:$AI,MATCH($B43&amp;"_slope",Conditions!$R$1:$AI$1,0)+16,FALSE)+VLOOKUP(II$3,Conditions!$B:$AI,MATCH($B43&amp;"_intercept",Conditions!$R$1:$AI$1,0)+16,FALSE)),""),"")</f>
        <v/>
      </c>
      <c r="IJ43" s="69" t="str">
        <f>IFERROR(IF(IJ26,EXP(LN(IJ26)*VLOOKUP(IJ$3,Conditions!$B:$AI,MATCH($B43&amp;"_slope",Conditions!$R$1:$AI$1,0)+16,FALSE)+VLOOKUP(IJ$3,Conditions!$B:$AI,MATCH($B43&amp;"_intercept",Conditions!$R$1:$AI$1,0)+16,FALSE)),""),"")</f>
        <v/>
      </c>
      <c r="IK43" s="69" t="str">
        <f>IFERROR(IF(IK26,EXP(LN(IK26)*VLOOKUP(IK$3,Conditions!$B:$AI,MATCH($B43&amp;"_slope",Conditions!$R$1:$AI$1,0)+16,FALSE)+VLOOKUP(IK$3,Conditions!$B:$AI,MATCH($B43&amp;"_intercept",Conditions!$R$1:$AI$1,0)+16,FALSE)),""),"")</f>
        <v/>
      </c>
      <c r="IL43" s="69" t="str">
        <f>IFERROR(IF(IL26,EXP(LN(IL26)*VLOOKUP(IL$3,Conditions!$B:$AI,MATCH($B43&amp;"_slope",Conditions!$R$1:$AI$1,0)+16,FALSE)+VLOOKUP(IL$3,Conditions!$B:$AI,MATCH($B43&amp;"_intercept",Conditions!$R$1:$AI$1,0)+16,FALSE)),""),"")</f>
        <v/>
      </c>
      <c r="IM43" s="69" t="str">
        <f>IFERROR(IF(IM26,EXP(LN(IM26)*VLOOKUP(IM$3,Conditions!$B:$AI,MATCH($B43&amp;"_slope",Conditions!$R$1:$AI$1,0)+16,FALSE)+VLOOKUP(IM$3,Conditions!$B:$AI,MATCH($B43&amp;"_intercept",Conditions!$R$1:$AI$1,0)+16,FALSE)),""),"")</f>
        <v/>
      </c>
      <c r="IN43" s="69" t="str">
        <f>IFERROR(IF(IN26,EXP(LN(IN26)*VLOOKUP(IN$3,Conditions!$B:$AI,MATCH($B43&amp;"_slope",Conditions!$R$1:$AI$1,0)+16,FALSE)+VLOOKUP(IN$3,Conditions!$B:$AI,MATCH($B43&amp;"_intercept",Conditions!$R$1:$AI$1,0)+16,FALSE)),""),"")</f>
        <v/>
      </c>
      <c r="IO43" s="69" t="str">
        <f>IFERROR(IF(IO26,EXP(LN(IO26)*VLOOKUP(IO$3,Conditions!$B:$AI,MATCH($B43&amp;"_slope",Conditions!$R$1:$AI$1,0)+16,FALSE)+VLOOKUP(IO$3,Conditions!$B:$AI,MATCH($B43&amp;"_intercept",Conditions!$R$1:$AI$1,0)+16,FALSE)),""),"")</f>
        <v/>
      </c>
      <c r="IP43" s="69" t="str">
        <f>IFERROR(IF(IP26,EXP(LN(IP26)*VLOOKUP(IP$3,Conditions!$B:$AI,MATCH($B43&amp;"_slope",Conditions!$R$1:$AI$1,0)+16,FALSE)+VLOOKUP(IP$3,Conditions!$B:$AI,MATCH($B43&amp;"_intercept",Conditions!$R$1:$AI$1,0)+16,FALSE)),""),"")</f>
        <v/>
      </c>
      <c r="IQ43" s="69" t="str">
        <f>IFERROR(IF(IQ26,EXP(LN(IQ26)*VLOOKUP(IQ$3,Conditions!$B:$AI,MATCH($B43&amp;"_slope",Conditions!$R$1:$AI$1,0)+16,FALSE)+VLOOKUP(IQ$3,Conditions!$B:$AI,MATCH($B43&amp;"_intercept",Conditions!$R$1:$AI$1,0)+16,FALSE)),""),"")</f>
        <v/>
      </c>
      <c r="IR43" s="69" t="str">
        <f>IFERROR(IF(IR26,EXP(LN(IR26)*VLOOKUP(IR$3,Conditions!$B:$AI,MATCH($B43&amp;"_slope",Conditions!$R$1:$AI$1,0)+16,FALSE)+VLOOKUP(IR$3,Conditions!$B:$AI,MATCH($B43&amp;"_intercept",Conditions!$R$1:$AI$1,0)+16,FALSE)),""),"")</f>
        <v/>
      </c>
      <c r="IS43" s="69" t="str">
        <f>IFERROR(IF(IS26,EXP(LN(IS26)*VLOOKUP(IS$3,Conditions!$B:$AI,MATCH($B43&amp;"_slope",Conditions!$R$1:$AI$1,0)+16,FALSE)+VLOOKUP(IS$3,Conditions!$B:$AI,MATCH($B43&amp;"_intercept",Conditions!$R$1:$AI$1,0)+16,FALSE)),""),"")</f>
        <v/>
      </c>
      <c r="IT43" s="69" t="str">
        <f>IFERROR(IF(IT26,EXP(LN(IT26)*VLOOKUP(IT$3,Conditions!$B:$AI,MATCH($B43&amp;"_slope",Conditions!$R$1:$AI$1,0)+16,FALSE)+VLOOKUP(IT$3,Conditions!$B:$AI,MATCH($B43&amp;"_intercept",Conditions!$R$1:$AI$1,0)+16,FALSE)),""),"")</f>
        <v/>
      </c>
      <c r="IU43" s="69" t="str">
        <f>IFERROR(IF(IU26,EXP(LN(IU26)*VLOOKUP(IU$3,Conditions!$B:$AI,MATCH($B43&amp;"_slope",Conditions!$R$1:$AI$1,0)+16,FALSE)+VLOOKUP(IU$3,Conditions!$B:$AI,MATCH($B43&amp;"_intercept",Conditions!$R$1:$AI$1,0)+16,FALSE)),""),"")</f>
        <v/>
      </c>
      <c r="IV43" s="69" t="str">
        <f>IFERROR(IF(IV26,EXP(LN(IV26)*VLOOKUP(IV$3,Conditions!$B:$AI,MATCH($B43&amp;"_slope",Conditions!$R$1:$AI$1,0)+16,FALSE)+VLOOKUP(IV$3,Conditions!$B:$AI,MATCH($B43&amp;"_intercept",Conditions!$R$1:$AI$1,0)+16,FALSE)),""),"")</f>
        <v/>
      </c>
      <c r="IW43" s="69" t="str">
        <f>IFERROR(IF(IW26,EXP(LN(IW26)*VLOOKUP(IW$3,Conditions!$B:$AI,MATCH($B43&amp;"_slope",Conditions!$R$1:$AI$1,0)+16,FALSE)+VLOOKUP(IW$3,Conditions!$B:$AI,MATCH($B43&amp;"_intercept",Conditions!$R$1:$AI$1,0)+16,FALSE)),""),"")</f>
        <v/>
      </c>
      <c r="IX43" s="69" t="str">
        <f>IFERROR(IF(IX26,EXP(LN(IX26)*VLOOKUP(IX$3,Conditions!$B:$AI,MATCH($B43&amp;"_slope",Conditions!$R$1:$AI$1,0)+16,FALSE)+VLOOKUP(IX$3,Conditions!$B:$AI,MATCH($B43&amp;"_intercept",Conditions!$R$1:$AI$1,0)+16,FALSE)),""),"")</f>
        <v/>
      </c>
      <c r="IY43" s="69"/>
      <c r="IZ43" s="69"/>
      <c r="JA43" s="69"/>
      <c r="JB43" s="69"/>
      <c r="JC43" s="69"/>
      <c r="JE43" s="56" t="str">
        <f>B43</f>
        <v>??a</v>
      </c>
      <c r="JF43" s="69" t="str">
        <f>IFERROR(IF(JF26,EXP(LN(JF26)*VLOOKUP(JF$3,Conditions!$B:$AI,MATCH($B43&amp;"_slope",Conditions!$R$1:$AI$1,0)+16,FALSE)+VLOOKUP(JF$3,Conditions!$B:$AI,MATCH($B43&amp;"_intercept",Conditions!$R$1:$AI$1,0)+16,FALSE)),""),"")</f>
        <v/>
      </c>
      <c r="JG43" s="69" t="str">
        <f>IFERROR(IF(JG26,JG26*VLOOKUP(JG$3,Conditions!$B:$AI,MATCH($B43&amp;"_slope",Conditions!$R$1:$AI$1,0)+16,FALSE)+VLOOKUP(JG$3,Conditions!$B:$AI,MATCH($B43&amp;"_intercept",Conditions!$R$1:$AI$1,0)+16,FALSE),""),"")</f>
        <v/>
      </c>
      <c r="JH43" s="69" t="str">
        <f>IFERROR(IF(JH26,JH26*VLOOKUP(JH$3,Conditions!$B:$AI,MATCH($B43&amp;"_slope",Conditions!$R$1:$AI$1,0)+16,FALSE)+VLOOKUP(JH$3,Conditions!$B:$AI,MATCH($B43&amp;"_intercept",Conditions!$R$1:$AI$1,0)+16,FALSE),""),"")</f>
        <v/>
      </c>
      <c r="JI43" s="69" t="str">
        <f>IFERROR(IF(JI26,JI26*VLOOKUP(JI$3,Conditions!$B:$AI,MATCH($B43&amp;"_slope",Conditions!$R$1:$AI$1,0)+16,FALSE)+VLOOKUP(JI$3,Conditions!$B:$AI,MATCH($B43&amp;"_intercept",Conditions!$R$1:$AI$1,0)+16,FALSE),""),"")</f>
        <v/>
      </c>
      <c r="JJ43" s="69" t="str">
        <f>IFERROR(IF(JJ26,JJ26*VLOOKUP(JJ$3,Conditions!$B:$AI,MATCH($B43&amp;"_slope",Conditions!$R$1:$AI$1,0)+16,FALSE)+VLOOKUP(JJ$3,Conditions!$B:$AI,MATCH($B43&amp;"_intercept",Conditions!$R$1:$AI$1,0)+16,FALSE),""),"")</f>
        <v/>
      </c>
      <c r="JK43" s="69" t="str">
        <f>IFERROR(IF(JK26,JK26*VLOOKUP(JK$3,Conditions!$B:$AI,MATCH($B43&amp;"_slope",Conditions!$R$1:$AI$1,0)+16,FALSE)+VLOOKUP(JK$3,Conditions!$B:$AI,MATCH($B43&amp;"_intercept",Conditions!$R$1:$AI$1,0)+16,FALSE),""),"")</f>
        <v/>
      </c>
      <c r="JL43" s="69" t="str">
        <f>IFERROR(IF(JL26,JL26*VLOOKUP(JL$3,Conditions!$B:$AI,MATCH($B43&amp;"_slope",Conditions!$R$1:$AI$1,0)+16,FALSE)+VLOOKUP(JL$3,Conditions!$B:$AI,MATCH($B43&amp;"_intercept",Conditions!$R$1:$AI$1,0)+16,FALSE),""),"")</f>
        <v/>
      </c>
      <c r="JM43" s="69" t="str">
        <f>IFERROR(IF(JM26,JM26*VLOOKUP(JM$3,Conditions!$B:$AI,MATCH($B43&amp;"_slope",Conditions!$R$1:$AI$1,0)+16,FALSE)+VLOOKUP(JM$3,Conditions!$B:$AI,MATCH($B43&amp;"_intercept",Conditions!$R$1:$AI$1,0)+16,FALSE),""),"")</f>
        <v/>
      </c>
      <c r="JN43" s="69" t="str">
        <f>IFERROR(IF(JN26,JN26*VLOOKUP(JN$3,Conditions!$B:$AI,MATCH($B43&amp;"_slope",Conditions!$R$1:$AI$1,0)+16,FALSE)+VLOOKUP(JN$3,Conditions!$B:$AI,MATCH($B43&amp;"_intercept",Conditions!$R$1:$AI$1,0)+16,FALSE),""),"")</f>
        <v/>
      </c>
      <c r="JO43" s="69" t="str">
        <f>IFERROR(IF(JO26,JO26*VLOOKUP(JO$3,Conditions!$B:$AI,MATCH($B43&amp;"_slope",Conditions!$R$1:$AI$1,0)+16,FALSE)+VLOOKUP(JO$3,Conditions!$B:$AI,MATCH($B43&amp;"_intercept",Conditions!$R$1:$AI$1,0)+16,FALSE),""),"")</f>
        <v/>
      </c>
      <c r="JP43" s="69" t="str">
        <f>IFERROR(IF(JP26,JP26*VLOOKUP(JP$3,Conditions!$B:$AI,MATCH($B43&amp;"_slope",Conditions!$R$1:$AI$1,0)+16,FALSE)+VLOOKUP(JP$3,Conditions!$B:$AI,MATCH($B43&amp;"_intercept",Conditions!$R$1:$AI$1,0)+16,FALSE),""),"")</f>
        <v/>
      </c>
      <c r="JQ43" s="69" t="str">
        <f>IFERROR(IF(JQ26,JQ26*VLOOKUP(JQ$3,Conditions!$B:$AI,MATCH($B43&amp;"_slope",Conditions!$R$1:$AI$1,0)+16,FALSE)+VLOOKUP(JQ$3,Conditions!$B:$AI,MATCH($B43&amp;"_intercept",Conditions!$R$1:$AI$1,0)+16,FALSE),""),"")</f>
        <v/>
      </c>
      <c r="JR43" s="69" t="str">
        <f>IFERROR(IF(JR26,JR26*VLOOKUP(JR$3,Conditions!$B:$AI,MATCH($B43&amp;"_slope",Conditions!$R$1:$AI$1,0)+16,FALSE)+VLOOKUP(JR$3,Conditions!$B:$AI,MATCH($B43&amp;"_intercept",Conditions!$R$1:$AI$1,0)+16,FALSE),""),"")</f>
        <v/>
      </c>
      <c r="JS43" s="69" t="str">
        <f>IFERROR(IF(JS26,JS26*VLOOKUP(JS$3,Conditions!$B:$AI,MATCH($B43&amp;"_slope",Conditions!$R$1:$AI$1,0)+16,FALSE)+VLOOKUP(JS$3,Conditions!$B:$AI,MATCH($B43&amp;"_intercept",Conditions!$R$1:$AI$1,0)+16,FALSE),""),"")</f>
        <v/>
      </c>
      <c r="JT43" s="69" t="str">
        <f>IFERROR(IF(JT26,JT26*VLOOKUP(JT$3,Conditions!$B:$AI,MATCH($B43&amp;"_slope",Conditions!$R$1:$AI$1,0)+16,FALSE)+VLOOKUP(JT$3,Conditions!$B:$AI,MATCH($B43&amp;"_intercept",Conditions!$R$1:$AI$1,0)+16,FALSE),""),"")</f>
        <v/>
      </c>
      <c r="JU43" s="69" t="str">
        <f>IFERROR(IF(JU26,JU26*VLOOKUP(JU$3,Conditions!$B:$AI,MATCH($B43&amp;"_slope",Conditions!$R$1:$AI$1,0)+16,FALSE)+VLOOKUP(JU$3,Conditions!$B:$AI,MATCH($B43&amp;"_intercept",Conditions!$R$1:$AI$1,0)+16,FALSE),""),"")</f>
        <v/>
      </c>
      <c r="JV43" s="69" t="str">
        <f>IFERROR(IF(JV26,JV26*VLOOKUP(JV$3,Conditions!$B:$AI,MATCH($B43&amp;"_slope",Conditions!$R$1:$AI$1,0)+16,FALSE)+VLOOKUP(JV$3,Conditions!$B:$AI,MATCH($B43&amp;"_intercept",Conditions!$R$1:$AI$1,0)+16,FALSE),""),"")</f>
        <v/>
      </c>
      <c r="JW43" s="69" t="str">
        <f>IFERROR(IF(JW26,JW26*VLOOKUP(JW$3,Conditions!$B:$AI,MATCH($B43&amp;"_slope",Conditions!$R$1:$AI$1,0)+16,FALSE)+VLOOKUP(JW$3,Conditions!$B:$AI,MATCH($B43&amp;"_intercept",Conditions!$R$1:$AI$1,0)+16,FALSE),""),"")</f>
        <v/>
      </c>
      <c r="JX43" s="69" t="str">
        <f>IFERROR(IF(JX26,JX26*VLOOKUP(JX$3,Conditions!$B:$AI,MATCH($B43&amp;"_slope",Conditions!$R$1:$AI$1,0)+16,FALSE)+VLOOKUP(JX$3,Conditions!$B:$AI,MATCH($B43&amp;"_intercept",Conditions!$R$1:$AI$1,0)+16,FALSE),""),"")</f>
        <v/>
      </c>
      <c r="JY43" s="69" t="str">
        <f>IFERROR(IF(JY26,JY26*VLOOKUP(JY$3,Conditions!$B:$AI,MATCH($B43&amp;"_slope",Conditions!$R$1:$AI$1,0)+16,FALSE)+VLOOKUP(JY$3,Conditions!$B:$AI,MATCH($B43&amp;"_intercept",Conditions!$R$1:$AI$1,0)+16,FALSE),""),"")</f>
        <v/>
      </c>
      <c r="JZ43" s="69" t="str">
        <f>IFERROR(IF(JZ26,JZ26*VLOOKUP(JZ$3,Conditions!$B:$AI,MATCH($B43&amp;"_slope",Conditions!$R$1:$AI$1,0)+16,FALSE)+VLOOKUP(JZ$3,Conditions!$B:$AI,MATCH($B43&amp;"_intercept",Conditions!$R$1:$AI$1,0)+16,FALSE),""),"")</f>
        <v/>
      </c>
      <c r="KA43" s="69" t="str">
        <f>IFERROR(IF(KA26,KA26*VLOOKUP(KA$3,Conditions!$B:$AI,MATCH($B43&amp;"_slope",Conditions!$R$1:$AI$1,0)+16,FALSE)+VLOOKUP(KA$3,Conditions!$B:$AI,MATCH($B43&amp;"_intercept",Conditions!$R$1:$AI$1,0)+16,FALSE),""),"")</f>
        <v/>
      </c>
      <c r="KB43" s="69" t="str">
        <f>IFERROR(IF(KB26,KB26*VLOOKUP(KB$3,Conditions!$B:$AI,MATCH($B43&amp;"_slope",Conditions!$R$1:$AI$1,0)+16,FALSE)+VLOOKUP(KB$3,Conditions!$B:$AI,MATCH($B43&amp;"_intercept",Conditions!$R$1:$AI$1,0)+16,FALSE),""),"")</f>
        <v/>
      </c>
      <c r="KC43" s="69" t="str">
        <f>IFERROR(IF(KC26,KC26*VLOOKUP(KC$3,Conditions!$B:$AI,MATCH($B43&amp;"_slope",Conditions!$R$1:$AI$1,0)+16,FALSE)+VLOOKUP(KC$3,Conditions!$B:$AI,MATCH($B43&amp;"_intercept",Conditions!$R$1:$AI$1,0)+16,FALSE),""),"")</f>
        <v/>
      </c>
      <c r="KD43" s="69" t="str">
        <f>IFERROR(IF(KD26,KD26*VLOOKUP(KD$3,Conditions!$B:$AI,MATCH($B43&amp;"_slope",Conditions!$R$1:$AI$1,0)+16,FALSE)+VLOOKUP(KD$3,Conditions!$B:$AI,MATCH($B43&amp;"_intercept",Conditions!$R$1:$AI$1,0)+16,FALSE),""),"")</f>
        <v/>
      </c>
      <c r="KE43" s="69" t="str">
        <f>IFERROR(IF(KE26,KE26*VLOOKUP(KE$3,Conditions!$B:$AI,MATCH($B43&amp;"_slope",Conditions!$R$1:$AI$1,0)+16,FALSE)+VLOOKUP(KE$3,Conditions!$B:$AI,MATCH($B43&amp;"_intercept",Conditions!$R$1:$AI$1,0)+16,FALSE),""),"")</f>
        <v/>
      </c>
      <c r="KF43" s="69" t="str">
        <f>IFERROR(IF(KF26,KF26*VLOOKUP(KF$3,Conditions!$B:$AI,MATCH($B43&amp;"_slope",Conditions!$R$1:$AI$1,0)+16,FALSE)+VLOOKUP(KF$3,Conditions!$B:$AI,MATCH($B43&amp;"_intercept",Conditions!$R$1:$AI$1,0)+16,FALSE),""),"")</f>
        <v/>
      </c>
      <c r="KG43" s="69" t="str">
        <f>IFERROR(IF(KG26,KG26*VLOOKUP(KG$3,Conditions!$B:$AI,MATCH($B43&amp;"_slope",Conditions!$R$1:$AI$1,0)+16,FALSE)+VLOOKUP(KG$3,Conditions!$B:$AI,MATCH($B43&amp;"_intercept",Conditions!$R$1:$AI$1,0)+16,FALSE),""),"")</f>
        <v/>
      </c>
      <c r="KH43" s="69" t="str">
        <f>IFERROR(IF(KH26,KH26*VLOOKUP(KH$3,Conditions!$B:$AI,MATCH($B43&amp;"_slope",Conditions!$R$1:$AI$1,0)+16,FALSE)+VLOOKUP(KH$3,Conditions!$B:$AI,MATCH($B43&amp;"_intercept",Conditions!$R$1:$AI$1,0)+16,FALSE),""),"")</f>
        <v/>
      </c>
      <c r="KI43" s="69" t="str">
        <f>IFERROR(IF(KI26,KI26*VLOOKUP(KI$3,Conditions!$B:$AI,MATCH($B43&amp;"_slope",Conditions!$R$1:$AI$1,0)+16,FALSE)+VLOOKUP(KI$3,Conditions!$B:$AI,MATCH($B43&amp;"_intercept",Conditions!$R$1:$AI$1,0)+16,FALSE),""),"")</f>
        <v/>
      </c>
      <c r="KJ43" s="69" t="str">
        <f>IFERROR(IF(KJ26,KJ26*VLOOKUP(KJ$3,Conditions!$B:$AI,MATCH($B43&amp;"_slope",Conditions!$R$1:$AI$1,0)+16,FALSE)+VLOOKUP(KJ$3,Conditions!$B:$AI,MATCH($B43&amp;"_intercept",Conditions!$R$1:$AI$1,0)+16,FALSE),""),"")</f>
        <v/>
      </c>
      <c r="KK43" s="69" t="str">
        <f>IFERROR(IF(KK26,KK26*VLOOKUP(KK$3,Conditions!$B:$AI,MATCH($B43&amp;"_slope",Conditions!$R$1:$AI$1,0)+16,FALSE)+VLOOKUP(KK$3,Conditions!$B:$AI,MATCH($B43&amp;"_intercept",Conditions!$R$1:$AI$1,0)+16,FALSE),""),"")</f>
        <v/>
      </c>
      <c r="KL43" s="69" t="str">
        <f>IFERROR(IF(KL26,KL26*VLOOKUP(KL$3,Conditions!$B:$AI,MATCH($B43&amp;"_slope",Conditions!$R$1:$AI$1,0)+16,FALSE)+VLOOKUP(KL$3,Conditions!$B:$AI,MATCH($B43&amp;"_intercept",Conditions!$R$1:$AI$1,0)+16,FALSE),""),"")</f>
        <v/>
      </c>
      <c r="KM43" s="69" t="str">
        <f>IFERROR(IF(KM26,KM26*VLOOKUP(KM$3,Conditions!$B:$AI,MATCH($B43&amp;"_slope",Conditions!$R$1:$AI$1,0)+16,FALSE)+VLOOKUP(KM$3,Conditions!$B:$AI,MATCH($B43&amp;"_intercept",Conditions!$R$1:$AI$1,0)+16,FALSE),""),"")</f>
        <v/>
      </c>
      <c r="KN43" s="69" t="str">
        <f>IFERROR(IF(KN26,KN26*VLOOKUP(KN$3,Conditions!$B:$AI,MATCH($B43&amp;"_slope",Conditions!$R$1:$AI$1,0)+16,FALSE)+VLOOKUP(KN$3,Conditions!$B:$AI,MATCH($B43&amp;"_intercept",Conditions!$R$1:$AI$1,0)+16,FALSE),""),"")</f>
        <v/>
      </c>
      <c r="KO43" s="69" t="str">
        <f>IFERROR(IF(KO26,KO26*VLOOKUP(KO$3,Conditions!$B:$AI,MATCH($B43&amp;"_slope",Conditions!$R$1:$AI$1,0)+16,FALSE)+VLOOKUP(KO$3,Conditions!$B:$AI,MATCH($B43&amp;"_intercept",Conditions!$R$1:$AI$1,0)+16,FALSE),""),"")</f>
        <v/>
      </c>
      <c r="KP43" s="69" t="str">
        <f>IFERROR(IF(KP26,KP26*VLOOKUP(KP$3,Conditions!$B:$AI,MATCH($B43&amp;"_slope",Conditions!$R$1:$AI$1,0)+16,FALSE)+VLOOKUP(KP$3,Conditions!$B:$AI,MATCH($B43&amp;"_intercept",Conditions!$R$1:$AI$1,0)+16,FALSE),""),"")</f>
        <v/>
      </c>
      <c r="KQ43" s="69" t="str">
        <f>IFERROR(IF(KQ26,KQ26*VLOOKUP(KQ$3,Conditions!$B:$AI,MATCH($B43&amp;"_slope",Conditions!$R$1:$AI$1,0)+16,FALSE)+VLOOKUP(KQ$3,Conditions!$B:$AI,MATCH($B43&amp;"_intercept",Conditions!$R$1:$AI$1,0)+16,FALSE),""),"")</f>
        <v/>
      </c>
      <c r="KR43" s="69" t="str">
        <f>IFERROR(IF(KR26,KR26*VLOOKUP(KR$3,Conditions!$B:$AI,MATCH($B43&amp;"_slope",Conditions!$R$1:$AI$1,0)+16,FALSE)+VLOOKUP(KR$3,Conditions!$B:$AI,MATCH($B43&amp;"_intercept",Conditions!$R$1:$AI$1,0)+16,FALSE),""),"")</f>
        <v/>
      </c>
      <c r="KS43" s="69" t="str">
        <f>IFERROR(IF(KS26,KS26*VLOOKUP(KS$3,Conditions!$B:$AI,MATCH($B43&amp;"_slope",Conditions!$R$1:$AI$1,0)+16,FALSE)+VLOOKUP(KS$3,Conditions!$B:$AI,MATCH($B43&amp;"_intercept",Conditions!$R$1:$AI$1,0)+16,FALSE),""),"")</f>
        <v/>
      </c>
      <c r="KT43" s="69" t="str">
        <f>IFERROR(IF(KT26,KT26*VLOOKUP(KT$3,Conditions!$B:$AI,MATCH($B43&amp;"_slope",Conditions!$R$1:$AI$1,0)+16,FALSE)+VLOOKUP(KT$3,Conditions!$B:$AI,MATCH($B43&amp;"_intercept",Conditions!$R$1:$AI$1,0)+16,FALSE),""),"")</f>
        <v/>
      </c>
      <c r="KU43" s="69" t="str">
        <f>IFERROR(IF(KU26,KU26*VLOOKUP(KU$3,Conditions!$B:$AI,MATCH($B43&amp;"_slope",Conditions!$R$1:$AI$1,0)+16,FALSE)+VLOOKUP(KU$3,Conditions!$B:$AI,MATCH($B43&amp;"_intercept",Conditions!$R$1:$AI$1,0)+16,FALSE),""),"")</f>
        <v/>
      </c>
      <c r="KV43" s="69" t="str">
        <f>IFERROR(IF(KV26,KV26*VLOOKUP(KV$3,Conditions!$B:$AI,MATCH($B43&amp;"_slope",Conditions!$R$1:$AI$1,0)+16,FALSE)+VLOOKUP(KV$3,Conditions!$B:$AI,MATCH($B43&amp;"_intercept",Conditions!$R$1:$AI$1,0)+16,FALSE),""),"")</f>
        <v/>
      </c>
      <c r="KW43" s="69" t="str">
        <f>IFERROR(IF(KW26,KW26*VLOOKUP(KW$3,Conditions!$B:$AI,MATCH($B43&amp;"_slope",Conditions!$R$1:$AI$1,0)+16,FALSE)+VLOOKUP(KW$3,Conditions!$B:$AI,MATCH($B43&amp;"_intercept",Conditions!$R$1:$AI$1,0)+16,FALSE),""),"")</f>
        <v/>
      </c>
      <c r="KX43" s="69" t="str">
        <f>IFERROR(IF(KX26,KX26*VLOOKUP(KX$3,Conditions!$B:$AI,MATCH($B43&amp;"_slope",Conditions!$R$1:$AI$1,0)+16,FALSE)+VLOOKUP(KX$3,Conditions!$B:$AI,MATCH($B43&amp;"_intercept",Conditions!$R$1:$AI$1,0)+16,FALSE),""),"")</f>
        <v/>
      </c>
      <c r="KY43" s="69" t="str">
        <f>IFERROR(IF(KY26,KY26*VLOOKUP(KY$3,Conditions!$B:$AI,MATCH($B43&amp;"_slope",Conditions!$R$1:$AI$1,0)+16,FALSE)+VLOOKUP(KY$3,Conditions!$B:$AI,MATCH($B43&amp;"_intercept",Conditions!$R$1:$AI$1,0)+16,FALSE),""),"")</f>
        <v/>
      </c>
      <c r="KZ43" s="69" t="str">
        <f>IFERROR(IF(KZ26,KZ26*VLOOKUP(KZ$3,Conditions!$B:$AI,MATCH($B43&amp;"_slope",Conditions!$R$1:$AI$1,0)+16,FALSE)+VLOOKUP(KZ$3,Conditions!$B:$AI,MATCH($B43&amp;"_intercept",Conditions!$R$1:$AI$1,0)+16,FALSE),""),"")</f>
        <v/>
      </c>
      <c r="LA43" s="69" t="str">
        <f>IFERROR(IF(LA26,LA26*VLOOKUP(LA$3,Conditions!$B:$AI,MATCH($B43&amp;"_slope",Conditions!$R$1:$AI$1,0)+16,FALSE)+VLOOKUP(LA$3,Conditions!$B:$AI,MATCH($B43&amp;"_intercept",Conditions!$R$1:$AI$1,0)+16,FALSE),""),"")</f>
        <v/>
      </c>
      <c r="LB43" s="69" t="str">
        <f>IFERROR(IF(LB26,LB26*VLOOKUP(LB$3,Conditions!$B:$AI,MATCH($B43&amp;"_slope",Conditions!$R$1:$AI$1,0)+16,FALSE)+VLOOKUP(LB$3,Conditions!$B:$AI,MATCH($B43&amp;"_intercept",Conditions!$R$1:$AI$1,0)+16,FALSE),""),"")</f>
        <v/>
      </c>
      <c r="LC43" s="69" t="str">
        <f>IFERROR(IF(LC26,LC26*VLOOKUP(LC$3,Conditions!$B:$AI,MATCH($B43&amp;"_slope",Conditions!$R$1:$AI$1,0)+16,FALSE)+VLOOKUP(LC$3,Conditions!$B:$AI,MATCH($B43&amp;"_intercept",Conditions!$R$1:$AI$1,0)+16,FALSE),""),"")</f>
        <v/>
      </c>
      <c r="LD43" s="69"/>
      <c r="LE43" s="69"/>
      <c r="LF43" s="69"/>
      <c r="LG43" s="69"/>
    </row>
    <row r="44" spans="1:319" s="58" customFormat="1" x14ac:dyDescent="0.2">
      <c r="A44" s="64"/>
      <c r="B44" s="49" t="s">
        <v>100</v>
      </c>
      <c r="C44" s="78"/>
      <c r="D44" s="69" t="str">
        <f>IFERROR(IF(D27,EXP(LN(D27)*VLOOKUP(D$3,Conditions!$B:$AI,MATCH($B44&amp;"_slope",Conditions!$R$1:$AI$1,0)+16,FALSE)+VLOOKUP(D$3,Conditions!$B:$AI,MATCH($B44&amp;"_intercept",Conditions!$R$1:$AI$1,0)+16,FALSE)),""),"")</f>
        <v/>
      </c>
      <c r="E44" s="69" t="str">
        <f>IFERROR(IF(E27,EXP(LN(E27)*VLOOKUP(E$3,Conditions!$B:$AI,MATCH($B44&amp;"_slope",Conditions!$R$1:$AI$1,0)+16,FALSE)+VLOOKUP(E$3,Conditions!$B:$AI,MATCH($B44&amp;"_intercept",Conditions!$R$1:$AI$1,0)+16,FALSE)),""),"")</f>
        <v/>
      </c>
      <c r="F44" s="69" t="str">
        <f>IFERROR(IF(F27,EXP(LN(F27)*VLOOKUP(F$3,Conditions!$B:$AI,MATCH($B44&amp;"_slope",Conditions!$R$1:$AI$1,0)+16,FALSE)+VLOOKUP(F$3,Conditions!$B:$AI,MATCH($B44&amp;"_intercept",Conditions!$R$1:$AI$1,0)+16,FALSE)),""),"")</f>
        <v/>
      </c>
      <c r="G44" s="69" t="str">
        <f>IFERROR(IF(G27,EXP(LN(G27)*VLOOKUP(G$3,Conditions!$B:$AI,MATCH($B44&amp;"_slope",Conditions!$R$1:$AI$1,0)+16,FALSE)+VLOOKUP(G$3,Conditions!$B:$AI,MATCH($B44&amp;"_intercept",Conditions!$R$1:$AI$1,0)+16,FALSE)),""),"")</f>
        <v/>
      </c>
      <c r="H44" s="69" t="str">
        <f>IFERROR(IF(H27,EXP(LN(H27)*VLOOKUP(H$3,Conditions!$B:$AI,MATCH($B44&amp;"_slope",Conditions!$R$1:$AI$1,0)+16,FALSE)+VLOOKUP(H$3,Conditions!$B:$AI,MATCH($B44&amp;"_intercept",Conditions!$R$1:$AI$1,0)+16,FALSE)),""),"")</f>
        <v/>
      </c>
      <c r="I44" s="69" t="str">
        <f>IFERROR(IF(I27,EXP(LN(I27)*VLOOKUP(I$3,Conditions!$B:$AI,MATCH($B44&amp;"_slope",Conditions!$R$1:$AI$1,0)+16,FALSE)+VLOOKUP(I$3,Conditions!$B:$AI,MATCH($B44&amp;"_intercept",Conditions!$R$1:$AI$1,0)+16,FALSE)),""),"")</f>
        <v/>
      </c>
      <c r="J44" s="69" t="str">
        <f>IFERROR(IF(J27,EXP(LN(J27)*VLOOKUP(J$3,Conditions!$B:$AI,MATCH($B44&amp;"_slope",Conditions!$R$1:$AI$1,0)+16,FALSE)+VLOOKUP(J$3,Conditions!$B:$AI,MATCH($B44&amp;"_intercept",Conditions!$R$1:$AI$1,0)+16,FALSE)),""),"")</f>
        <v/>
      </c>
      <c r="K44" s="69" t="str">
        <f>IFERROR(IF(K27,EXP(LN(K27)*VLOOKUP(K$3,Conditions!$B:$AI,MATCH($B44&amp;"_slope",Conditions!$R$1:$AI$1,0)+16,FALSE)+VLOOKUP(K$3,Conditions!$B:$AI,MATCH($B44&amp;"_intercept",Conditions!$R$1:$AI$1,0)+16,FALSE)),""),"")</f>
        <v/>
      </c>
      <c r="L44" s="69" t="str">
        <f>IFERROR(IF(L27,EXP(LN(L27)*VLOOKUP(L$3,Conditions!$B:$AI,MATCH($B44&amp;"_slope",Conditions!$R$1:$AI$1,0)+16,FALSE)+VLOOKUP(L$3,Conditions!$B:$AI,MATCH($B44&amp;"_intercept",Conditions!$R$1:$AI$1,0)+16,FALSE)),""),"")</f>
        <v/>
      </c>
      <c r="M44" s="69" t="str">
        <f>IFERROR(IF(M27,EXP(LN(M27)*VLOOKUP(M$3,Conditions!$B:$AI,MATCH($B44&amp;"_slope",Conditions!$R$1:$AI$1,0)+16,FALSE)+VLOOKUP(M$3,Conditions!$B:$AI,MATCH($B44&amp;"_intercept",Conditions!$R$1:$AI$1,0)+16,FALSE)),""),"")</f>
        <v/>
      </c>
      <c r="N44" s="69" t="str">
        <f>IFERROR(IF(N27,EXP(LN(N27)*VLOOKUP(N$3,Conditions!$B:$AI,MATCH($B44&amp;"_slope",Conditions!$R$1:$AI$1,0)+16,FALSE)+VLOOKUP(N$3,Conditions!$B:$AI,MATCH($B44&amp;"_intercept",Conditions!$R$1:$AI$1,0)+16,FALSE)),""),"")</f>
        <v/>
      </c>
      <c r="O44" s="69" t="str">
        <f>IFERROR(IF(O27,EXP(LN(O27)*VLOOKUP(O$3,Conditions!$B:$AI,MATCH($B44&amp;"_slope",Conditions!$R$1:$AI$1,0)+16,FALSE)+VLOOKUP(O$3,Conditions!$B:$AI,MATCH($B44&amp;"_intercept",Conditions!$R$1:$AI$1,0)+16,FALSE)),""),"")</f>
        <v/>
      </c>
      <c r="P44" s="69" t="str">
        <f>IFERROR(IF(P27,EXP(LN(P27)*VLOOKUP(P$3,Conditions!$B:$AI,MATCH($B44&amp;"_slope",Conditions!$R$1:$AI$1,0)+16,FALSE)+VLOOKUP(P$3,Conditions!$B:$AI,MATCH($B44&amp;"_intercept",Conditions!$R$1:$AI$1,0)+16,FALSE)),""),"")</f>
        <v/>
      </c>
      <c r="Q44" s="69" t="str">
        <f>IFERROR(IF(Q27,EXP(LN(Q27)*VLOOKUP(Q$3,Conditions!$B:$AI,MATCH($B44&amp;"_slope",Conditions!$R$1:$AI$1,0)+16,FALSE)+VLOOKUP(Q$3,Conditions!$B:$AI,MATCH($B44&amp;"_intercept",Conditions!$R$1:$AI$1,0)+16,FALSE)),""),"")</f>
        <v/>
      </c>
      <c r="R44" s="69" t="str">
        <f>IFERROR(IF(R27,EXP(LN(R27)*VLOOKUP(R$3,Conditions!$B:$AI,MATCH($B44&amp;"_slope",Conditions!$R$1:$AI$1,0)+16,FALSE)+VLOOKUP(R$3,Conditions!$B:$AI,MATCH($B44&amp;"_intercept",Conditions!$R$1:$AI$1,0)+16,FALSE)),""),"")</f>
        <v/>
      </c>
      <c r="S44" s="69" t="str">
        <f>IFERROR(IF(S27,EXP(LN(S27)*VLOOKUP(S$3,Conditions!$B:$AI,MATCH($B44&amp;"_slope",Conditions!$R$1:$AI$1,0)+16,FALSE)+VLOOKUP(S$3,Conditions!$B:$AI,MATCH($B44&amp;"_intercept",Conditions!$R$1:$AI$1,0)+16,FALSE)),""),"")</f>
        <v/>
      </c>
      <c r="T44" s="69" t="str">
        <f>IFERROR(IF(T27,EXP(LN(T27)*VLOOKUP(T$3,Conditions!$B:$AI,MATCH($B44&amp;"_slope",Conditions!$R$1:$AI$1,0)+16,FALSE)+VLOOKUP(T$3,Conditions!$B:$AI,MATCH($B44&amp;"_intercept",Conditions!$R$1:$AI$1,0)+16,FALSE)),""),"")</f>
        <v/>
      </c>
      <c r="U44" s="69" t="str">
        <f>IFERROR(IF(U27,EXP(LN(U27)*VLOOKUP(U$3,Conditions!$B:$AI,MATCH($B44&amp;"_slope",Conditions!$R$1:$AI$1,0)+16,FALSE)+VLOOKUP(U$3,Conditions!$B:$AI,MATCH($B44&amp;"_intercept",Conditions!$R$1:$AI$1,0)+16,FALSE)),""),"")</f>
        <v/>
      </c>
      <c r="V44" s="69" t="str">
        <f>IFERROR(IF(V27,EXP(LN(V27)*VLOOKUP(V$3,Conditions!$B:$AI,MATCH($B44&amp;"_slope",Conditions!$R$1:$AI$1,0)+16,FALSE)+VLOOKUP(V$3,Conditions!$B:$AI,MATCH($B44&amp;"_intercept",Conditions!$R$1:$AI$1,0)+16,FALSE)),""),"")</f>
        <v/>
      </c>
      <c r="W44" s="69" t="str">
        <f>IFERROR(IF(W27,EXP(LN(W27)*VLOOKUP(W$3,Conditions!$B:$AI,MATCH($B44&amp;"_slope",Conditions!$R$1:$AI$1,0)+16,FALSE)+VLOOKUP(W$3,Conditions!$B:$AI,MATCH($B44&amp;"_intercept",Conditions!$R$1:$AI$1,0)+16,FALSE)),""),"")</f>
        <v/>
      </c>
      <c r="X44" s="69" t="str">
        <f>IFERROR(IF(X27,EXP(LN(X27)*VLOOKUP(X$3,Conditions!$B:$AI,MATCH($B44&amp;"_slope",Conditions!$R$1:$AI$1,0)+16,FALSE)+VLOOKUP(X$3,Conditions!$B:$AI,MATCH($B44&amp;"_intercept",Conditions!$R$1:$AI$1,0)+16,FALSE)),""),"")</f>
        <v/>
      </c>
      <c r="Y44" s="69" t="str">
        <f>IFERROR(IF(Y27,EXP(LN(Y27)*VLOOKUP(Y$3,Conditions!$B:$AI,MATCH($B44&amp;"_slope",Conditions!$R$1:$AI$1,0)+16,FALSE)+VLOOKUP(Y$3,Conditions!$B:$AI,MATCH($B44&amp;"_intercept",Conditions!$R$1:$AI$1,0)+16,FALSE)),""),"")</f>
        <v/>
      </c>
      <c r="Z44" s="69" t="str">
        <f>IFERROR(IF(Z27,EXP(LN(Z27)*VLOOKUP(Z$3,Conditions!$B:$AI,MATCH($B44&amp;"_slope",Conditions!$R$1:$AI$1,0)+16,FALSE)+VLOOKUP(Z$3,Conditions!$B:$AI,MATCH($B44&amp;"_intercept",Conditions!$R$1:$AI$1,0)+16,FALSE)),""),"")</f>
        <v/>
      </c>
      <c r="AA44" s="69" t="str">
        <f>IFERROR(IF(AA27,EXP(LN(AA27)*VLOOKUP(AA$3,Conditions!$B:$AI,MATCH($B44&amp;"_slope",Conditions!$R$1:$AI$1,0)+16,FALSE)+VLOOKUP(AA$3,Conditions!$B:$AI,MATCH($B44&amp;"_intercept",Conditions!$R$1:$AI$1,0)+16,FALSE)),""),"")</f>
        <v/>
      </c>
      <c r="AB44" s="69" t="str">
        <f>IFERROR(IF(AB27,EXP(LN(AB27)*VLOOKUP(AB$3,Conditions!$B:$AI,MATCH($B44&amp;"_slope",Conditions!$R$1:$AI$1,0)+16,FALSE)+VLOOKUP(AB$3,Conditions!$B:$AI,MATCH($B44&amp;"_intercept",Conditions!$R$1:$AI$1,0)+16,FALSE)),""),"")</f>
        <v/>
      </c>
      <c r="AC44" s="69" t="str">
        <f>IFERROR(IF(AC27,EXP(LN(AC27)*VLOOKUP(AC$3,Conditions!$B:$AI,MATCH($B44&amp;"_slope",Conditions!$R$1:$AI$1,0)+16,FALSE)+VLOOKUP(AC$3,Conditions!$B:$AI,MATCH($B44&amp;"_intercept",Conditions!$R$1:$AI$1,0)+16,FALSE)),""),"")</f>
        <v/>
      </c>
      <c r="AD44" s="69" t="str">
        <f>IFERROR(IF(AD27,EXP(LN(AD27)*VLOOKUP(AD$3,Conditions!$B:$AI,MATCH($B44&amp;"_slope",Conditions!$R$1:$AI$1,0)+16,FALSE)+VLOOKUP(AD$3,Conditions!$B:$AI,MATCH($B44&amp;"_intercept",Conditions!$R$1:$AI$1,0)+16,FALSE)),""),"")</f>
        <v/>
      </c>
      <c r="AE44" s="69" t="str">
        <f>IFERROR(IF(AE27,EXP(LN(AE27)*VLOOKUP(AE$3,Conditions!$B:$AI,MATCH($B44&amp;"_slope",Conditions!$R$1:$AI$1,0)+16,FALSE)+VLOOKUP(AE$3,Conditions!$B:$AI,MATCH($B44&amp;"_intercept",Conditions!$R$1:$AI$1,0)+16,FALSE)),""),"")</f>
        <v/>
      </c>
      <c r="AF44" s="69" t="str">
        <f>IFERROR(IF(AF27,EXP(LN(AF27)*VLOOKUP(AF$3,Conditions!$B:$AI,MATCH($B44&amp;"_slope",Conditions!$R$1:$AI$1,0)+16,FALSE)+VLOOKUP(AF$3,Conditions!$B:$AI,MATCH($B44&amp;"_intercept",Conditions!$R$1:$AI$1,0)+16,FALSE)),""),"")</f>
        <v/>
      </c>
      <c r="AG44" s="69" t="str">
        <f>IFERROR(IF(AG27,EXP(LN(AG27)*VLOOKUP(AG$3,Conditions!$B:$AI,MATCH($B44&amp;"_slope",Conditions!$R$1:$AI$1,0)+16,FALSE)+VLOOKUP(AG$3,Conditions!$B:$AI,MATCH($B44&amp;"_intercept",Conditions!$R$1:$AI$1,0)+16,FALSE)),""),"")</f>
        <v/>
      </c>
      <c r="AH44" s="69" t="str">
        <f>IFERROR(IF(AH27,EXP(LN(AH27)*VLOOKUP(AH$3,Conditions!$B:$AI,MATCH($B44&amp;"_slope",Conditions!$R$1:$AI$1,0)+16,FALSE)+VLOOKUP(AH$3,Conditions!$B:$AI,MATCH($B44&amp;"_intercept",Conditions!$R$1:$AI$1,0)+16,FALSE)),""),"")</f>
        <v/>
      </c>
      <c r="AI44" s="69" t="str">
        <f>IFERROR(IF(AI27,EXP(LN(AI27)*VLOOKUP(AI$3,Conditions!$B:$AI,MATCH($B44&amp;"_slope",Conditions!$R$1:$AI$1,0)+16,FALSE)+VLOOKUP(AI$3,Conditions!$B:$AI,MATCH($B44&amp;"_intercept",Conditions!$R$1:$AI$1,0)+16,FALSE)),""),"")</f>
        <v/>
      </c>
      <c r="AJ44" s="69" t="str">
        <f>IFERROR(IF(AJ27,EXP(LN(AJ27)*VLOOKUP(AJ$3,Conditions!$B:$AI,MATCH($B44&amp;"_slope",Conditions!$R$1:$AI$1,0)+16,FALSE)+VLOOKUP(AJ$3,Conditions!$B:$AI,MATCH($B44&amp;"_intercept",Conditions!$R$1:$AI$1,0)+16,FALSE)),""),"")</f>
        <v/>
      </c>
      <c r="AK44" s="69" t="str">
        <f>IFERROR(IF(AK27,EXP(LN(AK27)*VLOOKUP(AK$3,Conditions!$B:$AI,MATCH($B44&amp;"_slope",Conditions!$R$1:$AI$1,0)+16,FALSE)+VLOOKUP(AK$3,Conditions!$B:$AI,MATCH($B44&amp;"_intercept",Conditions!$R$1:$AI$1,0)+16,FALSE)),""),"")</f>
        <v/>
      </c>
      <c r="AL44" s="69" t="str">
        <f>IFERROR(IF(AL27,EXP(LN(AL27)*VLOOKUP(AL$3,Conditions!$B:$AI,MATCH($B44&amp;"_slope",Conditions!$R$1:$AI$1,0)+16,FALSE)+VLOOKUP(AL$3,Conditions!$B:$AI,MATCH($B44&amp;"_intercept",Conditions!$R$1:$AI$1,0)+16,FALSE)),""),"")</f>
        <v/>
      </c>
      <c r="AM44" s="69" t="str">
        <f>IFERROR(IF(AM27,EXP(LN(AM27)*VLOOKUP(AM$3,Conditions!$B:$AI,MATCH($B44&amp;"_slope",Conditions!$R$1:$AI$1,0)+16,FALSE)+VLOOKUP(AM$3,Conditions!$B:$AI,MATCH($B44&amp;"_intercept",Conditions!$R$1:$AI$1,0)+16,FALSE)),""),"")</f>
        <v/>
      </c>
      <c r="AN44" s="69" t="str">
        <f>IFERROR(IF(AN27,EXP(LN(AN27)*VLOOKUP(AN$3,Conditions!$B:$AI,MATCH($B44&amp;"_slope",Conditions!$R$1:$AI$1,0)+16,FALSE)+VLOOKUP(AN$3,Conditions!$B:$AI,MATCH($B44&amp;"_intercept",Conditions!$R$1:$AI$1,0)+16,FALSE)),""),"")</f>
        <v/>
      </c>
      <c r="AO44" s="69" t="str">
        <f>IFERROR(IF(AO27,EXP(LN(AO27)*VLOOKUP(AO$3,Conditions!$B:$AI,MATCH($B44&amp;"_slope",Conditions!$R$1:$AI$1,0)+16,FALSE)+VLOOKUP(AO$3,Conditions!$B:$AI,MATCH($B44&amp;"_intercept",Conditions!$R$1:$AI$1,0)+16,FALSE)),""),"")</f>
        <v/>
      </c>
      <c r="AP44" s="69" t="str">
        <f>IFERROR(IF(AP27,EXP(LN(AP27)*VLOOKUP(AP$3,Conditions!$B:$AI,MATCH($B44&amp;"_slope",Conditions!$R$1:$AI$1,0)+16,FALSE)+VLOOKUP(AP$3,Conditions!$B:$AI,MATCH($B44&amp;"_intercept",Conditions!$R$1:$AI$1,0)+16,FALSE)),""),"")</f>
        <v/>
      </c>
      <c r="AQ44" s="69" t="str">
        <f>IFERROR(IF(AQ27,EXP(LN(AQ27)*VLOOKUP(AQ$3,Conditions!$B:$AI,MATCH($B44&amp;"_slope",Conditions!$R$1:$AI$1,0)+16,FALSE)+VLOOKUP(AQ$3,Conditions!$B:$AI,MATCH($B44&amp;"_intercept",Conditions!$R$1:$AI$1,0)+16,FALSE)),""),"")</f>
        <v/>
      </c>
      <c r="AR44" s="69" t="str">
        <f>IFERROR(IF(AR27,EXP(LN(AR27)*VLOOKUP(AR$3,Conditions!$B:$AI,MATCH($B44&amp;"_slope",Conditions!$R$1:$AI$1,0)+16,FALSE)+VLOOKUP(AR$3,Conditions!$B:$AI,MATCH($B44&amp;"_intercept",Conditions!$R$1:$AI$1,0)+16,FALSE)),""),"")</f>
        <v/>
      </c>
      <c r="AS44" s="69" t="str">
        <f>IFERROR(IF(AS27,EXP(LN(AS27)*VLOOKUP(AS$3,Conditions!$B:$AI,MATCH($B44&amp;"_slope",Conditions!$R$1:$AI$1,0)+16,FALSE)+VLOOKUP(AS$3,Conditions!$B:$AI,MATCH($B44&amp;"_intercept",Conditions!$R$1:$AI$1,0)+16,FALSE)),""),"")</f>
        <v/>
      </c>
      <c r="AT44" s="69" t="str">
        <f>IFERROR(IF(AT27,EXP(LN(AT27)*VLOOKUP(AT$3,Conditions!$B:$AI,MATCH($B44&amp;"_slope",Conditions!$R$1:$AI$1,0)+16,FALSE)+VLOOKUP(AT$3,Conditions!$B:$AI,MATCH($B44&amp;"_intercept",Conditions!$R$1:$AI$1,0)+16,FALSE)),""),"")</f>
        <v/>
      </c>
      <c r="AU44" s="69" t="str">
        <f>IFERROR(IF(AU27,EXP(LN(AU27)*VLOOKUP(AU$3,Conditions!$B:$AI,MATCH($B44&amp;"_slope",Conditions!$R$1:$AI$1,0)+16,FALSE)+VLOOKUP(AU$3,Conditions!$B:$AI,MATCH($B44&amp;"_intercept",Conditions!$R$1:$AI$1,0)+16,FALSE)),""),"")</f>
        <v/>
      </c>
      <c r="AV44" s="69" t="str">
        <f>IFERROR(IF(AV27,EXP(LN(AV27)*VLOOKUP(AV$3,Conditions!$B:$AI,MATCH($B44&amp;"_slope",Conditions!$R$1:$AI$1,0)+16,FALSE)+VLOOKUP(AV$3,Conditions!$B:$AI,MATCH($B44&amp;"_intercept",Conditions!$R$1:$AI$1,0)+16,FALSE)),""),"")</f>
        <v/>
      </c>
      <c r="AW44" s="69" t="str">
        <f>IFERROR(IF(AW27,EXP(LN(AW27)*VLOOKUP(AW$3,Conditions!$B:$AI,MATCH($B44&amp;"_slope",Conditions!$R$1:$AI$1,0)+16,FALSE)+VLOOKUP(AW$3,Conditions!$B:$AI,MATCH($B44&amp;"_intercept",Conditions!$R$1:$AI$1,0)+16,FALSE)),""),"")</f>
        <v/>
      </c>
      <c r="AX44" s="69" t="str">
        <f>IFERROR(IF(AX27,EXP(LN(AX27)*VLOOKUP(AX$3,Conditions!$B:$AI,MATCH($B44&amp;"_slope",Conditions!$R$1:$AI$1,0)+16,FALSE)+VLOOKUP(AX$3,Conditions!$B:$AI,MATCH($B44&amp;"_intercept",Conditions!$R$1:$AI$1,0)+16,FALSE)),""),"")</f>
        <v/>
      </c>
      <c r="AY44" s="69" t="str">
        <f>IFERROR(IF(AY27,EXP(LN(AY27)*VLOOKUP(AY$3,Conditions!$B:$AI,MATCH($B44&amp;"_slope",Conditions!$R$1:$AI$1,0)+16,FALSE)+VLOOKUP(AY$3,Conditions!$B:$AI,MATCH($B44&amp;"_intercept",Conditions!$R$1:$AI$1,0)+16,FALSE)),""),"")</f>
        <v/>
      </c>
      <c r="AZ44" s="69" t="str">
        <f>IFERROR(IF(AZ27,EXP(LN(AZ27)*VLOOKUP(AZ$3,Conditions!$B:$AI,MATCH($B44&amp;"_slope",Conditions!$R$1:$AI$1,0)+16,FALSE)+VLOOKUP(AZ$3,Conditions!$B:$AI,MATCH($B44&amp;"_intercept",Conditions!$R$1:$AI$1,0)+16,FALSE)),""),"")</f>
        <v/>
      </c>
      <c r="BA44" s="69" t="str">
        <f>IFERROR(IF(BA27,EXP(LN(BA27)*VLOOKUP(BA$3,Conditions!$B:$AI,MATCH($B44&amp;"_slope",Conditions!$R$1:$AI$1,0)+16,FALSE)+VLOOKUP(BA$3,Conditions!$B:$AI,MATCH($B44&amp;"_intercept",Conditions!$R$1:$AI$1,0)+16,FALSE)),""),"")</f>
        <v/>
      </c>
      <c r="BB44" s="69" t="str">
        <f>IFERROR(IF(BB27,EXP(LN(BB27)*VLOOKUP(BB$3,Conditions!$B:$AI,MATCH($B44&amp;"_slope",Conditions!$R$1:$AI$1,0)+16,FALSE)+VLOOKUP(BB$3,Conditions!$B:$AI,MATCH($B44&amp;"_intercept",Conditions!$R$1:$AI$1,0)+16,FALSE)),""),"")</f>
        <v/>
      </c>
      <c r="BC44" s="69" t="str">
        <f>IFERROR(IF(BC27,EXP(LN(BC27)*VLOOKUP(BC$3,Conditions!$B:$AI,MATCH($B44&amp;"_slope",Conditions!$R$1:$AI$1,0)+16,FALSE)+VLOOKUP(BC$3,Conditions!$B:$AI,MATCH($B44&amp;"_intercept",Conditions!$R$1:$AI$1,0)+16,FALSE)),""),"")</f>
        <v/>
      </c>
      <c r="BD44" s="69" t="str">
        <f>IFERROR(IF(BD27,EXP(LN(BD27)*VLOOKUP(BD$3,Conditions!$B:$AI,MATCH($B44&amp;"_slope",Conditions!$R$1:$AI$1,0)+16,FALSE)+VLOOKUP(BD$3,Conditions!$B:$AI,MATCH($B44&amp;"_intercept",Conditions!$R$1:$AI$1,0)+16,FALSE)),""),"")</f>
        <v/>
      </c>
      <c r="BE44" s="69" t="str">
        <f>IFERROR(IF(BE27,EXP(LN(BE27)*VLOOKUP(BE$3,Conditions!$B:$AI,MATCH($B44&amp;"_slope",Conditions!$R$1:$AI$1,0)+16,FALSE)+VLOOKUP(BE$3,Conditions!$B:$AI,MATCH($B44&amp;"_intercept",Conditions!$R$1:$AI$1,0)+16,FALSE)),""),"")</f>
        <v/>
      </c>
      <c r="BF44" s="69" t="str">
        <f>IFERROR(IF(BF27,EXP(LN(BF27)*VLOOKUP(BF$3,Conditions!$B:$AI,MATCH($B44&amp;"_slope",Conditions!$R$1:$AI$1,0)+16,FALSE)+VLOOKUP(BF$3,Conditions!$B:$AI,MATCH($B44&amp;"_intercept",Conditions!$R$1:$AI$1,0)+16,FALSE)),""),"")</f>
        <v/>
      </c>
      <c r="BG44" s="69" t="str">
        <f>IFERROR(IF(BG27,EXP(LN(BG27)*VLOOKUP(BG$3,Conditions!$B:$AI,MATCH($B44&amp;"_slope",Conditions!$R$1:$AI$1,0)+16,FALSE)+VLOOKUP(BG$3,Conditions!$B:$AI,MATCH($B44&amp;"_intercept",Conditions!$R$1:$AI$1,0)+16,FALSE)),""),"")</f>
        <v/>
      </c>
      <c r="BH44" s="69" t="str">
        <f>IFERROR(IF(BH27,EXP(LN(BH27)*VLOOKUP(BH$3,Conditions!$B:$AI,MATCH($B44&amp;"_slope",Conditions!$R$1:$AI$1,0)+16,FALSE)+VLOOKUP(BH$3,Conditions!$B:$AI,MATCH($B44&amp;"_intercept",Conditions!$R$1:$AI$1,0)+16,FALSE)),""),"")</f>
        <v/>
      </c>
      <c r="BI44" s="69" t="str">
        <f>IFERROR(IF(BI27,EXP(LN(BI27)*VLOOKUP(BI$3,Conditions!$B:$AI,MATCH($B44&amp;"_slope",Conditions!$R$1:$AI$1,0)+16,FALSE)+VLOOKUP(BI$3,Conditions!$B:$AI,MATCH($B44&amp;"_intercept",Conditions!$R$1:$AI$1,0)+16,FALSE)),""),"")</f>
        <v/>
      </c>
      <c r="BJ44" s="69" t="str">
        <f>IFERROR(IF(BJ27,EXP(LN(BJ27)*VLOOKUP(BJ$3,Conditions!$B:$AI,MATCH($B44&amp;"_slope",Conditions!$R$1:$AI$1,0)+16,FALSE)+VLOOKUP(BJ$3,Conditions!$B:$AI,MATCH($B44&amp;"_intercept",Conditions!$R$1:$AI$1,0)+16,FALSE)),""),"")</f>
        <v/>
      </c>
      <c r="BK44" s="69" t="str">
        <f>IFERROR(IF(BK27,EXP(LN(BK27)*VLOOKUP(BK$3,Conditions!$B:$AI,MATCH($B44&amp;"_slope",Conditions!$R$1:$AI$1,0)+16,FALSE)+VLOOKUP(BK$3,Conditions!$B:$AI,MATCH($B44&amp;"_intercept",Conditions!$R$1:$AI$1,0)+16,FALSE)),""),"")</f>
        <v/>
      </c>
      <c r="BL44" s="69" t="str">
        <f>IFERROR(IF(BL27,EXP(LN(BL27)*VLOOKUP(BL$3,Conditions!$B:$AI,MATCH($B44&amp;"_slope",Conditions!$R$1:$AI$1,0)+16,FALSE)+VLOOKUP(BL$3,Conditions!$B:$AI,MATCH($B44&amp;"_intercept",Conditions!$R$1:$AI$1,0)+16,FALSE)),""),"")</f>
        <v/>
      </c>
      <c r="BM44" s="69" t="str">
        <f>IFERROR(IF(BM27,EXP(LN(BM27)*VLOOKUP(BM$3,Conditions!$B:$AI,MATCH($B44&amp;"_slope",Conditions!$R$1:$AI$1,0)+16,FALSE)+VLOOKUP(BM$3,Conditions!$B:$AI,MATCH($B44&amp;"_intercept",Conditions!$R$1:$AI$1,0)+16,FALSE)),""),"")</f>
        <v/>
      </c>
      <c r="BN44" s="69" t="str">
        <f>IFERROR(IF(BN27,EXP(LN(BN27)*VLOOKUP(BN$3,Conditions!$B:$AI,MATCH($B44&amp;"_slope",Conditions!$R$1:$AI$1,0)+16,FALSE)+VLOOKUP(BN$3,Conditions!$B:$AI,MATCH($B44&amp;"_intercept",Conditions!$R$1:$AI$1,0)+16,FALSE)),""),"")</f>
        <v/>
      </c>
      <c r="BO44" s="69" t="str">
        <f>IFERROR(IF(BO27,EXP(LN(BO27)*VLOOKUP(BO$3,Conditions!$B:$AI,MATCH($B44&amp;"_slope",Conditions!$R$1:$AI$1,0)+16,FALSE)+VLOOKUP(BO$3,Conditions!$B:$AI,MATCH($B44&amp;"_intercept",Conditions!$R$1:$AI$1,0)+16,FALSE)),""),"")</f>
        <v/>
      </c>
      <c r="BP44" s="69" t="str">
        <f>IFERROR(IF(BP27,EXP(LN(BP27)*VLOOKUP(BP$3,Conditions!$B:$AI,MATCH($B44&amp;"_slope",Conditions!$R$1:$AI$1,0)+16,FALSE)+VLOOKUP(BP$3,Conditions!$B:$AI,MATCH($B44&amp;"_intercept",Conditions!$R$1:$AI$1,0)+16,FALSE)),""),"")</f>
        <v/>
      </c>
      <c r="BQ44" s="69" t="str">
        <f>IFERROR(IF(BQ27,EXP(LN(BQ27)*VLOOKUP(BQ$3,Conditions!$B:$AI,MATCH($B44&amp;"_slope",Conditions!$R$1:$AI$1,0)+16,FALSE)+VLOOKUP(BQ$3,Conditions!$B:$AI,MATCH($B44&amp;"_intercept",Conditions!$R$1:$AI$1,0)+16,FALSE)),""),"")</f>
        <v/>
      </c>
      <c r="BR44" s="69" t="str">
        <f>IFERROR(IF(BR27,EXP(LN(BR27)*VLOOKUP(BR$3,Conditions!$B:$AI,MATCH($B44&amp;"_slope",Conditions!$R$1:$AI$1,0)+16,FALSE)+VLOOKUP(BR$3,Conditions!$B:$AI,MATCH($B44&amp;"_intercept",Conditions!$R$1:$AI$1,0)+16,FALSE)),""),"")</f>
        <v/>
      </c>
      <c r="BS44" s="69" t="str">
        <f>IFERROR(IF(BS27,EXP(LN(BS27)*VLOOKUP(BS$3,Conditions!$B:$AI,MATCH($B44&amp;"_slope",Conditions!$R$1:$AI$1,0)+16,FALSE)+VLOOKUP(BS$3,Conditions!$B:$AI,MATCH($B44&amp;"_intercept",Conditions!$R$1:$AI$1,0)+16,FALSE)),""),"")</f>
        <v/>
      </c>
      <c r="BT44" s="69" t="str">
        <f>IFERROR(IF(BT27,EXP(LN(BT27)*VLOOKUP(BT$3,Conditions!$B:$AI,MATCH($B44&amp;"_slope",Conditions!$R$1:$AI$1,0)+16,FALSE)+VLOOKUP(BT$3,Conditions!$B:$AI,MATCH($B44&amp;"_intercept",Conditions!$R$1:$AI$1,0)+16,FALSE)),""),"")</f>
        <v/>
      </c>
      <c r="BU44" s="69" t="str">
        <f>IFERROR(IF(BU27,EXP(LN(BU27)*VLOOKUP(BU$3,Conditions!$B:$AI,MATCH($B44&amp;"_slope",Conditions!$R$1:$AI$1,0)+16,FALSE)+VLOOKUP(BU$3,Conditions!$B:$AI,MATCH($B44&amp;"_intercept",Conditions!$R$1:$AI$1,0)+16,FALSE)),""),"")</f>
        <v/>
      </c>
      <c r="BV44" s="69" t="str">
        <f>IFERROR(IF(BV27,EXP(LN(BV27)*VLOOKUP(BV$3,Conditions!$B:$AI,MATCH($B44&amp;"_slope",Conditions!$R$1:$AI$1,0)+16,FALSE)+VLOOKUP(BV$3,Conditions!$B:$AI,MATCH($B44&amp;"_intercept",Conditions!$R$1:$AI$1,0)+16,FALSE)),""),"")</f>
        <v/>
      </c>
      <c r="BW44" s="69" t="str">
        <f>IFERROR(IF(BW27,EXP(LN(BW27)*VLOOKUP(BW$3,Conditions!$B:$AI,MATCH($B44&amp;"_slope",Conditions!$R$1:$AI$1,0)+16,FALSE)+VLOOKUP(BW$3,Conditions!$B:$AI,MATCH($B44&amp;"_intercept",Conditions!$R$1:$AI$1,0)+16,FALSE)),""),"")</f>
        <v/>
      </c>
      <c r="BX44" s="69" t="str">
        <f>IFERROR(IF(BX27,EXP(LN(BX27)*VLOOKUP(BX$3,Conditions!$B:$AI,MATCH($B44&amp;"_slope",Conditions!$R$1:$AI$1,0)+16,FALSE)+VLOOKUP(BX$3,Conditions!$B:$AI,MATCH($B44&amp;"_intercept",Conditions!$R$1:$AI$1,0)+16,FALSE)),""),"")</f>
        <v/>
      </c>
      <c r="BY44" s="69" t="str">
        <f>IFERROR(IF(BY27,EXP(LN(BY27)*VLOOKUP(BY$3,Conditions!$B:$AI,MATCH($B44&amp;"_slope",Conditions!$R$1:$AI$1,0)+16,FALSE)+VLOOKUP(BY$3,Conditions!$B:$AI,MATCH($B44&amp;"_intercept",Conditions!$R$1:$AI$1,0)+16,FALSE)),""),"")</f>
        <v/>
      </c>
      <c r="BZ44" s="69" t="str">
        <f>IFERROR(IF(BZ27,EXP(LN(BZ27)*VLOOKUP(BZ$3,Conditions!$B:$AI,MATCH($B44&amp;"_slope",Conditions!$R$1:$AI$1,0)+16,FALSE)+VLOOKUP(BZ$3,Conditions!$B:$AI,MATCH($B44&amp;"_intercept",Conditions!$R$1:$AI$1,0)+16,FALSE)),""),"")</f>
        <v/>
      </c>
      <c r="CA44" s="69" t="str">
        <f>IFERROR(IF(CA27,EXP(LN(CA27)*VLOOKUP(CA$3,Conditions!$B:$AI,MATCH($B44&amp;"_slope",Conditions!$R$1:$AI$1,0)+16,FALSE)+VLOOKUP(CA$3,Conditions!$B:$AI,MATCH($B44&amp;"_intercept",Conditions!$R$1:$AI$1,0)+16,FALSE)),""),"")</f>
        <v/>
      </c>
      <c r="CB44" s="69" t="str">
        <f>IFERROR(IF(CB27,EXP(LN(CB27)*VLOOKUP(CB$3,Conditions!$B:$AI,MATCH($B44&amp;"_slope",Conditions!$R$1:$AI$1,0)+16,FALSE)+VLOOKUP(CB$3,Conditions!$B:$AI,MATCH($B44&amp;"_intercept",Conditions!$R$1:$AI$1,0)+16,FALSE)),""),"")</f>
        <v/>
      </c>
      <c r="CC44" s="69" t="str">
        <f>IFERROR(IF(CC27,EXP(LN(CC27)*VLOOKUP(CC$3,Conditions!$B:$AI,MATCH($B44&amp;"_slope",Conditions!$R$1:$AI$1,0)+16,FALSE)+VLOOKUP(CC$3,Conditions!$B:$AI,MATCH($B44&amp;"_intercept",Conditions!$R$1:$AI$1,0)+16,FALSE)),""),"")</f>
        <v/>
      </c>
      <c r="CD44" s="69" t="str">
        <f>IFERROR(IF(CD27,EXP(LN(CD27)*VLOOKUP(CD$3,Conditions!$B:$AI,MATCH($B44&amp;"_slope",Conditions!$R$1:$AI$1,0)+16,FALSE)+VLOOKUP(CD$3,Conditions!$B:$AI,MATCH($B44&amp;"_intercept",Conditions!$R$1:$AI$1,0)+16,FALSE)),""),"")</f>
        <v/>
      </c>
      <c r="CE44" s="69" t="str">
        <f>IFERROR(IF(CE27,EXP(LN(CE27)*VLOOKUP(CE$3,Conditions!$B:$AI,MATCH($B44&amp;"_slope",Conditions!$R$1:$AI$1,0)+16,FALSE)+VLOOKUP(CE$3,Conditions!$B:$AI,MATCH($B44&amp;"_intercept",Conditions!$R$1:$AI$1,0)+16,FALSE)),""),"")</f>
        <v/>
      </c>
      <c r="CF44" s="69" t="str">
        <f>IFERROR(IF(CF27,EXP(LN(CF27)*VLOOKUP(CF$3,Conditions!$B:$AI,MATCH($B44&amp;"_slope",Conditions!$R$1:$AI$1,0)+16,FALSE)+VLOOKUP(CF$3,Conditions!$B:$AI,MATCH($B44&amp;"_intercept",Conditions!$R$1:$AI$1,0)+16,FALSE)),""),"")</f>
        <v/>
      </c>
      <c r="CG44" s="69" t="str">
        <f>IFERROR(IF(CG27,EXP(LN(CG27)*VLOOKUP(CG$3,Conditions!$B:$AI,MATCH($B44&amp;"_slope",Conditions!$R$1:$AI$1,0)+16,FALSE)+VLOOKUP(CG$3,Conditions!$B:$AI,MATCH($B44&amp;"_intercept",Conditions!$R$1:$AI$1,0)+16,FALSE)),""),"")</f>
        <v/>
      </c>
      <c r="CH44" s="69" t="str">
        <f>IFERROR(IF(CH27,EXP(LN(CH27)*VLOOKUP(CH$3,Conditions!$B:$AI,MATCH($B44&amp;"_slope",Conditions!$R$1:$AI$1,0)+16,FALSE)+VLOOKUP(CH$3,Conditions!$B:$AI,MATCH($B44&amp;"_intercept",Conditions!$R$1:$AI$1,0)+16,FALSE)),""),"")</f>
        <v/>
      </c>
      <c r="CI44" s="69" t="str">
        <f>IFERROR(IF(CI27,EXP(LN(CI27)*VLOOKUP(CI$3,Conditions!$B:$AI,MATCH($B44&amp;"_slope",Conditions!$R$1:$AI$1,0)+16,FALSE)+VLOOKUP(CI$3,Conditions!$B:$AI,MATCH($B44&amp;"_intercept",Conditions!$R$1:$AI$1,0)+16,FALSE)),""),"")</f>
        <v/>
      </c>
      <c r="CJ44" s="69" t="str">
        <f>IFERROR(IF(CJ27,EXP(LN(CJ27)*VLOOKUP(CJ$3,Conditions!$B:$AI,MATCH($B44&amp;"_slope",Conditions!$R$1:$AI$1,0)+16,FALSE)+VLOOKUP(CJ$3,Conditions!$B:$AI,MATCH($B44&amp;"_intercept",Conditions!$R$1:$AI$1,0)+16,FALSE)),""),"")</f>
        <v/>
      </c>
      <c r="CK44" s="69" t="str">
        <f>IFERROR(IF(CK27,EXP(LN(CK27)*VLOOKUP(CK$3,Conditions!$B:$AI,MATCH($B44&amp;"_slope",Conditions!$R$1:$AI$1,0)+16,FALSE)+VLOOKUP(CK$3,Conditions!$B:$AI,MATCH($B44&amp;"_intercept",Conditions!$R$1:$AI$1,0)+16,FALSE)),""),"")</f>
        <v/>
      </c>
      <c r="CL44" s="69" t="str">
        <f>IFERROR(IF(CL27,EXP(LN(CL27)*VLOOKUP(CL$3,Conditions!$B:$AI,MATCH($B44&amp;"_slope",Conditions!$R$1:$AI$1,0)+16,FALSE)+VLOOKUP(CL$3,Conditions!$B:$AI,MATCH($B44&amp;"_intercept",Conditions!$R$1:$AI$1,0)+16,FALSE)),""),"")</f>
        <v/>
      </c>
      <c r="CM44" s="69" t="str">
        <f>IFERROR(IF(CM27,EXP(LN(CM27)*VLOOKUP(CM$3,Conditions!$B:$AI,MATCH($B44&amp;"_slope",Conditions!$R$1:$AI$1,0)+16,FALSE)+VLOOKUP(CM$3,Conditions!$B:$AI,MATCH($B44&amp;"_intercept",Conditions!$R$1:$AI$1,0)+16,FALSE)),""),"")</f>
        <v/>
      </c>
      <c r="CN44" s="69" t="str">
        <f>IFERROR(IF(CN27,EXP(LN(CN27)*VLOOKUP(CN$3,Conditions!$B:$AI,MATCH($B44&amp;"_slope",Conditions!$R$1:$AI$1,0)+16,FALSE)+VLOOKUP(CN$3,Conditions!$B:$AI,MATCH($B44&amp;"_intercept",Conditions!$R$1:$AI$1,0)+16,FALSE)),""),"")</f>
        <v/>
      </c>
      <c r="CO44" s="69" t="str">
        <f>IFERROR(IF(CO27,EXP(LN(CO27)*VLOOKUP(CO$3,Conditions!$B:$AI,MATCH($B44&amp;"_slope",Conditions!$R$1:$AI$1,0)+16,FALSE)+VLOOKUP(CO$3,Conditions!$B:$AI,MATCH($B44&amp;"_intercept",Conditions!$R$1:$AI$1,0)+16,FALSE)),""),"")</f>
        <v/>
      </c>
      <c r="CP44" s="69" t="str">
        <f>IFERROR(IF(CP27,EXP(LN(CP27)*VLOOKUP(CP$3,Conditions!$B:$AI,MATCH($B44&amp;"_slope",Conditions!$R$1:$AI$1,0)+16,FALSE)+VLOOKUP(CP$3,Conditions!$B:$AI,MATCH($B44&amp;"_intercept",Conditions!$R$1:$AI$1,0)+16,FALSE)),""),"")</f>
        <v/>
      </c>
      <c r="CQ44" s="69" t="str">
        <f>IFERROR(IF(CQ27,EXP(LN(CQ27)*VLOOKUP(CQ$3,Conditions!$B:$AI,MATCH($B44&amp;"_slope",Conditions!$R$1:$AI$1,0)+16,FALSE)+VLOOKUP(CQ$3,Conditions!$B:$AI,MATCH($B44&amp;"_intercept",Conditions!$R$1:$AI$1,0)+16,FALSE)),""),"")</f>
        <v/>
      </c>
      <c r="CR44" s="69" t="str">
        <f>IFERROR(IF(CR27,EXP(LN(CR27)*VLOOKUP(CR$3,Conditions!$B:$AI,MATCH($B44&amp;"_slope",Conditions!$R$1:$AI$1,0)+16,FALSE)+VLOOKUP(CR$3,Conditions!$B:$AI,MATCH($B44&amp;"_intercept",Conditions!$R$1:$AI$1,0)+16,FALSE)),""),"")</f>
        <v/>
      </c>
      <c r="CS44" s="69" t="str">
        <f>IFERROR(IF(CS27,EXP(LN(CS27)*VLOOKUP(CS$3,Conditions!$B:$AI,MATCH($B44&amp;"_slope",Conditions!$R$1:$AI$1,0)+16,FALSE)+VLOOKUP(CS$3,Conditions!$B:$AI,MATCH($B44&amp;"_intercept",Conditions!$R$1:$AI$1,0)+16,FALSE)),""),"")</f>
        <v/>
      </c>
      <c r="CT44" s="69" t="str">
        <f>IFERROR(IF(CT27,EXP(LN(CT27)*VLOOKUP(CT$3,Conditions!$B:$AI,MATCH($B44&amp;"_slope",Conditions!$R$1:$AI$1,0)+16,FALSE)+VLOOKUP(CT$3,Conditions!$B:$AI,MATCH($B44&amp;"_intercept",Conditions!$R$1:$AI$1,0)+16,FALSE)),""),"")</f>
        <v/>
      </c>
      <c r="CU44" s="69" t="str">
        <f>IFERROR(IF(CU27,EXP(LN(CU27)*VLOOKUP(CU$3,Conditions!$B:$AI,MATCH($B44&amp;"_slope",Conditions!$R$1:$AI$1,0)+16,FALSE)+VLOOKUP(CU$3,Conditions!$B:$AI,MATCH($B44&amp;"_intercept",Conditions!$R$1:$AI$1,0)+16,FALSE)),""),"")</f>
        <v/>
      </c>
      <c r="CV44" s="69" t="str">
        <f>IFERROR(IF(CV27,EXP(LN(CV27)*VLOOKUP(CV$3,Conditions!$B:$AI,MATCH($B44&amp;"_slope",Conditions!$R$1:$AI$1,0)+16,FALSE)+VLOOKUP(CV$3,Conditions!$B:$AI,MATCH($B44&amp;"_intercept",Conditions!$R$1:$AI$1,0)+16,FALSE)),""),"")</f>
        <v/>
      </c>
      <c r="CW44" s="69" t="str">
        <f>IFERROR(IF(CW27,EXP(LN(CW27)*VLOOKUP(CW$3,Conditions!$B:$AI,MATCH($B44&amp;"_slope",Conditions!$R$1:$AI$1,0)+16,FALSE)+VLOOKUP(CW$3,Conditions!$B:$AI,MATCH($B44&amp;"_intercept",Conditions!$R$1:$AI$1,0)+16,FALSE)),""),"")</f>
        <v/>
      </c>
      <c r="CX44" s="69" t="str">
        <f>IFERROR(IF(CX27,EXP(LN(CX27)*VLOOKUP(CX$3,Conditions!$B:$AI,MATCH($B44&amp;"_slope",Conditions!$R$1:$AI$1,0)+16,FALSE)+VLOOKUP(CX$3,Conditions!$B:$AI,MATCH($B44&amp;"_intercept",Conditions!$R$1:$AI$1,0)+16,FALSE)),""),"")</f>
        <v/>
      </c>
      <c r="CY44" s="69" t="str">
        <f>IFERROR(IF(CY27,EXP(LN(CY27)*VLOOKUP(CY$3,Conditions!$B:$AI,MATCH($B44&amp;"_slope",Conditions!$R$1:$AI$1,0)+16,FALSE)+VLOOKUP(CY$3,Conditions!$B:$AI,MATCH($B44&amp;"_intercept",Conditions!$R$1:$AI$1,0)+16,FALSE)),""),"")</f>
        <v/>
      </c>
      <c r="CZ44" s="69" t="str">
        <f>IFERROR(IF(CZ27,EXP(LN(CZ27)*VLOOKUP(CZ$3,Conditions!$B:$AI,MATCH($B44&amp;"_slope",Conditions!$R$1:$AI$1,0)+16,FALSE)+VLOOKUP(CZ$3,Conditions!$B:$AI,MATCH($B44&amp;"_intercept",Conditions!$R$1:$AI$1,0)+16,FALSE)),""),"")</f>
        <v/>
      </c>
      <c r="DA44" s="69" t="str">
        <f>IFERROR(IF(DA27,EXP(LN(DA27)*VLOOKUP(DA$3,Conditions!$B:$AI,MATCH($B44&amp;"_slope",Conditions!$R$1:$AI$1,0)+16,FALSE)+VLOOKUP(DA$3,Conditions!$B:$AI,MATCH($B44&amp;"_intercept",Conditions!$R$1:$AI$1,0)+16,FALSE)),""),"")</f>
        <v/>
      </c>
      <c r="DB44" s="69" t="str">
        <f>IFERROR(IF(DB27,EXP(LN(DB27)*VLOOKUP(DB$3,Conditions!$B:$AI,MATCH($B44&amp;"_slope",Conditions!$R$1:$AI$1,0)+16,FALSE)+VLOOKUP(DB$3,Conditions!$B:$AI,MATCH($B44&amp;"_intercept",Conditions!$R$1:$AI$1,0)+16,FALSE)),""),"")</f>
        <v/>
      </c>
      <c r="DC44" s="69" t="str">
        <f>IFERROR(IF(DC27,EXP(LN(DC27)*VLOOKUP(DC$3,Conditions!$B:$AI,MATCH($B44&amp;"_slope",Conditions!$R$1:$AI$1,0)+16,FALSE)+VLOOKUP(DC$3,Conditions!$B:$AI,MATCH($B44&amp;"_intercept",Conditions!$R$1:$AI$1,0)+16,FALSE)),""),"")</f>
        <v/>
      </c>
      <c r="DD44" s="69" t="str">
        <f>IFERROR(IF(DD27,EXP(LN(DD27)*VLOOKUP(DD$3,Conditions!$B:$AI,MATCH($B44&amp;"_slope",Conditions!$R$1:$AI$1,0)+16,FALSE)+VLOOKUP(DD$3,Conditions!$B:$AI,MATCH($B44&amp;"_intercept",Conditions!$R$1:$AI$1,0)+16,FALSE)),""),"")</f>
        <v/>
      </c>
      <c r="DE44" s="69" t="str">
        <f>IFERROR(IF(DE27,EXP(LN(DE27)*VLOOKUP(DE$3,Conditions!$B:$AI,MATCH($B44&amp;"_slope",Conditions!$R$1:$AI$1,0)+16,FALSE)+VLOOKUP(DE$3,Conditions!$B:$AI,MATCH($B44&amp;"_intercept",Conditions!$R$1:$AI$1,0)+16,FALSE)),""),"")</f>
        <v/>
      </c>
      <c r="DF44" s="69" t="str">
        <f>IFERROR(IF(DF27,EXP(LN(DF27)*VLOOKUP(DF$3,Conditions!$B:$AI,MATCH($B44&amp;"_slope",Conditions!$R$1:$AI$1,0)+16,FALSE)+VLOOKUP(DF$3,Conditions!$B:$AI,MATCH($B44&amp;"_intercept",Conditions!$R$1:$AI$1,0)+16,FALSE)),""),"")</f>
        <v/>
      </c>
      <c r="DG44" s="69" t="str">
        <f>IFERROR(IF(DG27,EXP(LN(DG27)*VLOOKUP(DG$3,Conditions!$B:$AI,MATCH($B44&amp;"_slope",Conditions!$R$1:$AI$1,0)+16,FALSE)+VLOOKUP(DG$3,Conditions!$B:$AI,MATCH($B44&amp;"_intercept",Conditions!$R$1:$AI$1,0)+16,FALSE)),""),"")</f>
        <v/>
      </c>
      <c r="DH44" s="69" t="str">
        <f>IFERROR(IF(DH27,EXP(LN(DH27)*VLOOKUP(DH$3,Conditions!$B:$AI,MATCH($B44&amp;"_slope",Conditions!$R$1:$AI$1,0)+16,FALSE)+VLOOKUP(DH$3,Conditions!$B:$AI,MATCH($B44&amp;"_intercept",Conditions!$R$1:$AI$1,0)+16,FALSE)),""),"")</f>
        <v/>
      </c>
      <c r="DI44" s="69" t="str">
        <f>IFERROR(IF(DI27,EXP(LN(DI27)*VLOOKUP(DI$3,Conditions!$B:$AI,MATCH($B44&amp;"_slope",Conditions!$R$1:$AI$1,0)+16,FALSE)+VLOOKUP(DI$3,Conditions!$B:$AI,MATCH($B44&amp;"_intercept",Conditions!$R$1:$AI$1,0)+16,FALSE)),""),"")</f>
        <v/>
      </c>
      <c r="DJ44" s="69" t="str">
        <f>IFERROR(IF(DJ27,EXP(LN(DJ27)*VLOOKUP(DJ$3,Conditions!$B:$AI,MATCH($B44&amp;"_slope",Conditions!$R$1:$AI$1,0)+16,FALSE)+VLOOKUP(DJ$3,Conditions!$B:$AI,MATCH($B44&amp;"_intercept",Conditions!$R$1:$AI$1,0)+16,FALSE)),""),"")</f>
        <v/>
      </c>
      <c r="DK44" s="69" t="str">
        <f>IFERROR(IF(DK27,EXP(LN(DK27)*VLOOKUP(DK$3,Conditions!$B:$AI,MATCH($B44&amp;"_slope",Conditions!$R$1:$AI$1,0)+16,FALSE)+VLOOKUP(DK$3,Conditions!$B:$AI,MATCH($B44&amp;"_intercept",Conditions!$R$1:$AI$1,0)+16,FALSE)),""),"")</f>
        <v/>
      </c>
      <c r="DL44" s="69" t="str">
        <f>IFERROR(IF(DL27,EXP(LN(DL27)*VLOOKUP(DL$3,Conditions!$B:$AI,MATCH($B44&amp;"_slope",Conditions!$R$1:$AI$1,0)+16,FALSE)+VLOOKUP(DL$3,Conditions!$B:$AI,MATCH($B44&amp;"_intercept",Conditions!$R$1:$AI$1,0)+16,FALSE)),""),"")</f>
        <v/>
      </c>
      <c r="DM44" s="69" t="str">
        <f>IFERROR(IF(DM27,EXP(LN(DM27)*VLOOKUP(DM$3,Conditions!$B:$AI,MATCH($B44&amp;"_slope",Conditions!$R$1:$AI$1,0)+16,FALSE)+VLOOKUP(DM$3,Conditions!$B:$AI,MATCH($B44&amp;"_intercept",Conditions!$R$1:$AI$1,0)+16,FALSE)),""),"")</f>
        <v/>
      </c>
      <c r="DN44" s="69" t="str">
        <f>IFERROR(IF(DN27,EXP(LN(DN27)*VLOOKUP(DN$3,Conditions!$B:$AI,MATCH($B44&amp;"_slope",Conditions!$R$1:$AI$1,0)+16,FALSE)+VLOOKUP(DN$3,Conditions!$B:$AI,MATCH($B44&amp;"_intercept",Conditions!$R$1:$AI$1,0)+16,FALSE)),""),"")</f>
        <v/>
      </c>
      <c r="DO44" s="69" t="str">
        <f>IFERROR(IF(DO27,EXP(LN(DO27)*VLOOKUP(DO$3,Conditions!$B:$AI,MATCH($B44&amp;"_slope",Conditions!$R$1:$AI$1,0)+16,FALSE)+VLOOKUP(DO$3,Conditions!$B:$AI,MATCH($B44&amp;"_intercept",Conditions!$R$1:$AI$1,0)+16,FALSE)),""),"")</f>
        <v/>
      </c>
      <c r="DP44" s="69" t="str">
        <f>IFERROR(IF(DP27,EXP(LN(DP27)*VLOOKUP(DP$3,Conditions!$B:$AI,MATCH($B44&amp;"_slope",Conditions!$R$1:$AI$1,0)+16,FALSE)+VLOOKUP(DP$3,Conditions!$B:$AI,MATCH($B44&amp;"_intercept",Conditions!$R$1:$AI$1,0)+16,FALSE)),""),"")</f>
        <v/>
      </c>
      <c r="DQ44" s="69" t="str">
        <f>IFERROR(IF(DQ27,EXP(LN(DQ27)*VLOOKUP(DQ$3,Conditions!$B:$AI,MATCH($B44&amp;"_slope",Conditions!$R$1:$AI$1,0)+16,FALSE)+VLOOKUP(DQ$3,Conditions!$B:$AI,MATCH($B44&amp;"_intercept",Conditions!$R$1:$AI$1,0)+16,FALSE)),""),"")</f>
        <v/>
      </c>
      <c r="DR44" s="69" t="str">
        <f>IFERROR(IF(DR27,EXP(LN(DR27)*VLOOKUP(DR$3,Conditions!$B:$AI,MATCH($B44&amp;"_slope",Conditions!$R$1:$AI$1,0)+16,FALSE)+VLOOKUP(DR$3,Conditions!$B:$AI,MATCH($B44&amp;"_intercept",Conditions!$R$1:$AI$1,0)+16,FALSE)),""),"")</f>
        <v/>
      </c>
      <c r="DS44" s="69" t="str">
        <f>IFERROR(IF(DS27,EXP(LN(DS27)*VLOOKUP(DS$3,Conditions!$B:$AI,MATCH($B44&amp;"_slope",Conditions!$R$1:$AI$1,0)+16,FALSE)+VLOOKUP(DS$3,Conditions!$B:$AI,MATCH($B44&amp;"_intercept",Conditions!$R$1:$AI$1,0)+16,FALSE)),""),"")</f>
        <v/>
      </c>
      <c r="DT44" s="69" t="str">
        <f>IFERROR(IF(DT27,EXP(LN(DT27)*VLOOKUP(DT$3,Conditions!$B:$AI,MATCH($B44&amp;"_slope",Conditions!$R$1:$AI$1,0)+16,FALSE)+VLOOKUP(DT$3,Conditions!$B:$AI,MATCH($B44&amp;"_intercept",Conditions!$R$1:$AI$1,0)+16,FALSE)),""),"")</f>
        <v/>
      </c>
      <c r="DU44" s="69" t="str">
        <f>IFERROR(IF(DU27,EXP(LN(DU27)*VLOOKUP(DU$3,Conditions!$B:$AI,MATCH($B44&amp;"_slope",Conditions!$R$1:$AI$1,0)+16,FALSE)+VLOOKUP(DU$3,Conditions!$B:$AI,MATCH($B44&amp;"_intercept",Conditions!$R$1:$AI$1,0)+16,FALSE)),""),"")</f>
        <v/>
      </c>
      <c r="DV44" s="69" t="str">
        <f>IFERROR(IF(DV27,EXP(LN(DV27)*VLOOKUP(DV$3,Conditions!$B:$AI,MATCH($B44&amp;"_slope",Conditions!$R$1:$AI$1,0)+16,FALSE)+VLOOKUP(DV$3,Conditions!$B:$AI,MATCH($B44&amp;"_intercept",Conditions!$R$1:$AI$1,0)+16,FALSE)),""),"")</f>
        <v/>
      </c>
      <c r="DW44" s="69" t="str">
        <f>IFERROR(IF(DW27,EXP(LN(DW27)*VLOOKUP(DW$3,Conditions!$B:$AI,MATCH($B44&amp;"_slope",Conditions!$R$1:$AI$1,0)+16,FALSE)+VLOOKUP(DW$3,Conditions!$B:$AI,MATCH($B44&amp;"_intercept",Conditions!$R$1:$AI$1,0)+16,FALSE)),""),"")</f>
        <v/>
      </c>
      <c r="DX44" s="69" t="str">
        <f>IFERROR(IF(DX27,EXP(LN(DX27)*VLOOKUP(DX$3,Conditions!$B:$AI,MATCH($B44&amp;"_slope",Conditions!$R$1:$AI$1,0)+16,FALSE)+VLOOKUP(DX$3,Conditions!$B:$AI,MATCH($B44&amp;"_intercept",Conditions!$R$1:$AI$1,0)+16,FALSE)),""),"")</f>
        <v/>
      </c>
      <c r="DY44" s="69" t="str">
        <f>IFERROR(IF(DY27,EXP(LN(DY27)*VLOOKUP(DY$3,Conditions!$B:$AI,MATCH($B44&amp;"_slope",Conditions!$R$1:$AI$1,0)+16,FALSE)+VLOOKUP(DY$3,Conditions!$B:$AI,MATCH($B44&amp;"_intercept",Conditions!$R$1:$AI$1,0)+16,FALSE)),""),"")</f>
        <v/>
      </c>
      <c r="DZ44" s="69" t="str">
        <f>IFERROR(IF(DZ27,EXP(LN(DZ27)*VLOOKUP(DZ$3,Conditions!$B:$AI,MATCH($B44&amp;"_slope",Conditions!$R$1:$AI$1,0)+16,FALSE)+VLOOKUP(DZ$3,Conditions!$B:$AI,MATCH($B44&amp;"_intercept",Conditions!$R$1:$AI$1,0)+16,FALSE)),""),"")</f>
        <v/>
      </c>
      <c r="EA44" s="69" t="str">
        <f>IFERROR(IF(EA27,EXP(LN(EA27)*VLOOKUP(EA$3,Conditions!$B:$AI,MATCH($B44&amp;"_slope",Conditions!$R$1:$AI$1,0)+16,FALSE)+VLOOKUP(EA$3,Conditions!$B:$AI,MATCH($B44&amp;"_intercept",Conditions!$R$1:$AI$1,0)+16,FALSE)),""),"")</f>
        <v/>
      </c>
      <c r="EB44" s="69" t="str">
        <f>IFERROR(IF(EB27,EXP(LN(EB27)*VLOOKUP(EB$3,Conditions!$B:$AI,MATCH($B44&amp;"_slope",Conditions!$R$1:$AI$1,0)+16,FALSE)+VLOOKUP(EB$3,Conditions!$B:$AI,MATCH($B44&amp;"_intercept",Conditions!$R$1:$AI$1,0)+16,FALSE)),""),"")</f>
        <v/>
      </c>
      <c r="EC44" s="69" t="str">
        <f>IFERROR(IF(EC27,EXP(LN(EC27)*VLOOKUP(EC$3,Conditions!$B:$AI,MATCH($B44&amp;"_slope",Conditions!$R$1:$AI$1,0)+16,FALSE)+VLOOKUP(EC$3,Conditions!$B:$AI,MATCH($B44&amp;"_intercept",Conditions!$R$1:$AI$1,0)+16,FALSE)),""),"")</f>
        <v/>
      </c>
      <c r="ED44" s="69" t="str">
        <f>IFERROR(IF(ED27,EXP(LN(ED27)*VLOOKUP(ED$3,Conditions!$B:$AI,MATCH($B44&amp;"_slope",Conditions!$R$1:$AI$1,0)+16,FALSE)+VLOOKUP(ED$3,Conditions!$B:$AI,MATCH($B44&amp;"_intercept",Conditions!$R$1:$AI$1,0)+16,FALSE)),""),"")</f>
        <v/>
      </c>
      <c r="EE44" s="69" t="str">
        <f>IFERROR(IF(EE27,EXP(LN(EE27)*VLOOKUP(EE$3,Conditions!$B:$AI,MATCH($B44&amp;"_slope",Conditions!$R$1:$AI$1,0)+16,FALSE)+VLOOKUP(EE$3,Conditions!$B:$AI,MATCH($B44&amp;"_intercept",Conditions!$R$1:$AI$1,0)+16,FALSE)),""),"")</f>
        <v/>
      </c>
      <c r="EF44" s="69" t="str">
        <f>IFERROR(IF(EF27,EXP(LN(EF27)*VLOOKUP(EF$3,Conditions!$B:$AI,MATCH($B44&amp;"_slope",Conditions!$R$1:$AI$1,0)+16,FALSE)+VLOOKUP(EF$3,Conditions!$B:$AI,MATCH($B44&amp;"_intercept",Conditions!$R$1:$AI$1,0)+16,FALSE)),""),"")</f>
        <v/>
      </c>
      <c r="EG44" s="69" t="str">
        <f>IFERROR(IF(EG27,EXP(LN(EG27)*VLOOKUP(EG$3,Conditions!$B:$AI,MATCH($B44&amp;"_slope",Conditions!$R$1:$AI$1,0)+16,FALSE)+VLOOKUP(EG$3,Conditions!$B:$AI,MATCH($B44&amp;"_intercept",Conditions!$R$1:$AI$1,0)+16,FALSE)),""),"")</f>
        <v/>
      </c>
      <c r="EH44" s="69" t="str">
        <f>IFERROR(IF(EH27,EXP(LN(EH27)*VLOOKUP(EH$3,Conditions!$B:$AI,MATCH($B44&amp;"_slope",Conditions!$R$1:$AI$1,0)+16,FALSE)+VLOOKUP(EH$3,Conditions!$B:$AI,MATCH($B44&amp;"_intercept",Conditions!$R$1:$AI$1,0)+16,FALSE)),""),"")</f>
        <v/>
      </c>
      <c r="EI44" s="69" t="str">
        <f>IFERROR(IF(EI27,EXP(LN(EI27)*VLOOKUP(EI$3,Conditions!$B:$AI,MATCH($B44&amp;"_slope",Conditions!$R$1:$AI$1,0)+16,FALSE)+VLOOKUP(EI$3,Conditions!$B:$AI,MATCH($B44&amp;"_intercept",Conditions!$R$1:$AI$1,0)+16,FALSE)),""),"")</f>
        <v/>
      </c>
      <c r="EJ44" s="69" t="str">
        <f>IFERROR(IF(EJ27,EXP(LN(EJ27)*VLOOKUP(EJ$3,Conditions!$B:$AI,MATCH($B44&amp;"_slope",Conditions!$R$1:$AI$1,0)+16,FALSE)+VLOOKUP(EJ$3,Conditions!$B:$AI,MATCH($B44&amp;"_intercept",Conditions!$R$1:$AI$1,0)+16,FALSE)),""),"")</f>
        <v/>
      </c>
      <c r="EK44" s="69" t="str">
        <f>IFERROR(IF(EK27,EXP(LN(EK27)*VLOOKUP(EK$3,Conditions!$B:$AI,MATCH($B44&amp;"_slope",Conditions!$R$1:$AI$1,0)+16,FALSE)+VLOOKUP(EK$3,Conditions!$B:$AI,MATCH($B44&amp;"_intercept",Conditions!$R$1:$AI$1,0)+16,FALSE)),""),"")</f>
        <v/>
      </c>
      <c r="EL44" s="69" t="str">
        <f>IFERROR(IF(EL27,EXP(LN(EL27)*VLOOKUP(EL$3,Conditions!$B:$AI,MATCH($B44&amp;"_slope",Conditions!$R$1:$AI$1,0)+16,FALSE)+VLOOKUP(EL$3,Conditions!$B:$AI,MATCH($B44&amp;"_intercept",Conditions!$R$1:$AI$1,0)+16,FALSE)),""),"")</f>
        <v/>
      </c>
      <c r="EM44" s="69" t="str">
        <f>IFERROR(IF(EM27,EXP(LN(EM27)*VLOOKUP(EM$3,Conditions!$B:$AI,MATCH($B44&amp;"_slope",Conditions!$R$1:$AI$1,0)+16,FALSE)+VLOOKUP(EM$3,Conditions!$B:$AI,MATCH($B44&amp;"_intercept",Conditions!$R$1:$AI$1,0)+16,FALSE)),""),"")</f>
        <v/>
      </c>
      <c r="EN44" s="69" t="str">
        <f>IFERROR(IF(EN27,EXP(LN(EN27)*VLOOKUP(EN$3,Conditions!$B:$AI,MATCH($B44&amp;"_slope",Conditions!$R$1:$AI$1,0)+16,FALSE)+VLOOKUP(EN$3,Conditions!$B:$AI,MATCH($B44&amp;"_intercept",Conditions!$R$1:$AI$1,0)+16,FALSE)),""),"")</f>
        <v/>
      </c>
      <c r="EO44" s="69" t="str">
        <f>IFERROR(IF(EO27,EXP(LN(EO27)*VLOOKUP(EO$3,Conditions!$B:$AI,MATCH($B44&amp;"_slope",Conditions!$R$1:$AI$1,0)+16,FALSE)+VLOOKUP(EO$3,Conditions!$B:$AI,MATCH($B44&amp;"_intercept",Conditions!$R$1:$AI$1,0)+16,FALSE)),""),"")</f>
        <v/>
      </c>
      <c r="EP44" s="69" t="str">
        <f>IFERROR(IF(EP27,EXP(LN(EP27)*VLOOKUP(EP$3,Conditions!$B:$AI,MATCH($B44&amp;"_slope",Conditions!$R$1:$AI$1,0)+16,FALSE)+VLOOKUP(EP$3,Conditions!$B:$AI,MATCH($B44&amp;"_intercept",Conditions!$R$1:$AI$1,0)+16,FALSE)),""),"")</f>
        <v/>
      </c>
      <c r="EQ44" s="69" t="str">
        <f>IFERROR(IF(EQ27,EXP(LN(EQ27)*VLOOKUP(EQ$3,Conditions!$B:$AI,MATCH($B44&amp;"_slope",Conditions!$R$1:$AI$1,0)+16,FALSE)+VLOOKUP(EQ$3,Conditions!$B:$AI,MATCH($B44&amp;"_intercept",Conditions!$R$1:$AI$1,0)+16,FALSE)),""),"")</f>
        <v/>
      </c>
      <c r="ER44" s="69" t="str">
        <f>IFERROR(IF(ER27,EXP(LN(ER27)*VLOOKUP(ER$3,Conditions!$B:$AI,MATCH($B44&amp;"_slope",Conditions!$R$1:$AI$1,0)+16,FALSE)+VLOOKUP(ER$3,Conditions!$B:$AI,MATCH($B44&amp;"_intercept",Conditions!$R$1:$AI$1,0)+16,FALSE)),""),"")</f>
        <v/>
      </c>
      <c r="ES44" s="69" t="str">
        <f>IFERROR(IF(ES27,EXP(LN(ES27)*VLOOKUP(ES$3,Conditions!$B:$AI,MATCH($B44&amp;"_slope",Conditions!$R$1:$AI$1,0)+16,FALSE)+VLOOKUP(ES$3,Conditions!$B:$AI,MATCH($B44&amp;"_intercept",Conditions!$R$1:$AI$1,0)+16,FALSE)),""),"")</f>
        <v/>
      </c>
      <c r="ET44" s="69" t="str">
        <f>IFERROR(IF(ET27,EXP(LN(ET27)*VLOOKUP(ET$3,Conditions!$B:$AI,MATCH($B44&amp;"_slope",Conditions!$R$1:$AI$1,0)+16,FALSE)+VLOOKUP(ET$3,Conditions!$B:$AI,MATCH($B44&amp;"_intercept",Conditions!$R$1:$AI$1,0)+16,FALSE)),""),"")</f>
        <v/>
      </c>
      <c r="EU44" s="69" t="str">
        <f>IFERROR(IF(EU27,EXP(LN(EU27)*VLOOKUP(EU$3,Conditions!$B:$AI,MATCH($B44&amp;"_slope",Conditions!$R$1:$AI$1,0)+16,FALSE)+VLOOKUP(EU$3,Conditions!$B:$AI,MATCH($B44&amp;"_intercept",Conditions!$R$1:$AI$1,0)+16,FALSE)),""),"")</f>
        <v/>
      </c>
      <c r="EV44" s="69" t="str">
        <f>IFERROR(IF(EV27,EXP(LN(EV27)*VLOOKUP(EV$3,Conditions!$B:$AI,MATCH($B44&amp;"_slope",Conditions!$R$1:$AI$1,0)+16,FALSE)+VLOOKUP(EV$3,Conditions!$B:$AI,MATCH($B44&amp;"_intercept",Conditions!$R$1:$AI$1,0)+16,FALSE)),""),"")</f>
        <v/>
      </c>
      <c r="EW44" s="69" t="str">
        <f>IFERROR(IF(EW27,EXP(LN(EW27)*VLOOKUP(EW$3,Conditions!$B:$AI,MATCH($B44&amp;"_slope",Conditions!$R$1:$AI$1,0)+16,FALSE)+VLOOKUP(EW$3,Conditions!$B:$AI,MATCH($B44&amp;"_intercept",Conditions!$R$1:$AI$1,0)+16,FALSE)),""),"")</f>
        <v/>
      </c>
      <c r="EX44" s="69" t="str">
        <f>IFERROR(IF(EX27,EXP(LN(EX27)*VLOOKUP(EX$3,Conditions!$B:$AI,MATCH($B44&amp;"_slope",Conditions!$R$1:$AI$1,0)+16,FALSE)+VLOOKUP(EX$3,Conditions!$B:$AI,MATCH($B44&amp;"_intercept",Conditions!$R$1:$AI$1,0)+16,FALSE)),""),"")</f>
        <v/>
      </c>
      <c r="EY44" s="69" t="str">
        <f>IFERROR(IF(EY27,EXP(LN(EY27)*VLOOKUP(EY$3,Conditions!$B:$AI,MATCH($B44&amp;"_slope",Conditions!$R$1:$AI$1,0)+16,FALSE)+VLOOKUP(EY$3,Conditions!$B:$AI,MATCH($B44&amp;"_intercept",Conditions!$R$1:$AI$1,0)+16,FALSE)),""),"")</f>
        <v/>
      </c>
      <c r="EZ44" s="69" t="str">
        <f>IFERROR(IF(EZ27,EXP(LN(EZ27)*VLOOKUP(EZ$3,Conditions!$B:$AI,MATCH($B44&amp;"_slope",Conditions!$R$1:$AI$1,0)+16,FALSE)+VLOOKUP(EZ$3,Conditions!$B:$AI,MATCH($B44&amp;"_intercept",Conditions!$R$1:$AI$1,0)+16,FALSE)),""),"")</f>
        <v/>
      </c>
      <c r="FA44" s="69" t="str">
        <f>IFERROR(IF(FA27,EXP(LN(FA27)*VLOOKUP(FA$3,Conditions!$B:$AI,MATCH($B44&amp;"_slope",Conditions!$R$1:$AI$1,0)+16,FALSE)+VLOOKUP(FA$3,Conditions!$B:$AI,MATCH($B44&amp;"_intercept",Conditions!$R$1:$AI$1,0)+16,FALSE)),""),"")</f>
        <v/>
      </c>
      <c r="FB44" s="69" t="str">
        <f>IFERROR(IF(FB27,EXP(LN(FB27)*VLOOKUP(FB$3,Conditions!$B:$AI,MATCH($B44&amp;"_slope",Conditions!$R$1:$AI$1,0)+16,FALSE)+VLOOKUP(FB$3,Conditions!$B:$AI,MATCH($B44&amp;"_intercept",Conditions!$R$1:$AI$1,0)+16,FALSE)),""),"")</f>
        <v/>
      </c>
      <c r="FC44" s="69" t="str">
        <f>IFERROR(IF(FC27,EXP(LN(FC27)*VLOOKUP(FC$3,Conditions!$B:$AI,MATCH($B44&amp;"_slope",Conditions!$R$1:$AI$1,0)+16,FALSE)+VLOOKUP(FC$3,Conditions!$B:$AI,MATCH($B44&amp;"_intercept",Conditions!$R$1:$AI$1,0)+16,FALSE)),""),"")</f>
        <v/>
      </c>
      <c r="FD44" s="69" t="str">
        <f>IFERROR(IF(FD27,EXP(LN(FD27)*VLOOKUP(FD$3,Conditions!$B:$AI,MATCH($B44&amp;"_slope",Conditions!$R$1:$AI$1,0)+16,FALSE)+VLOOKUP(FD$3,Conditions!$B:$AI,MATCH($B44&amp;"_intercept",Conditions!$R$1:$AI$1,0)+16,FALSE)),""),"")</f>
        <v/>
      </c>
      <c r="FE44" s="69" t="str">
        <f>IFERROR(IF(FE27,EXP(LN(FE27)*VLOOKUP(FE$3,Conditions!$B:$AI,MATCH($B44&amp;"_slope",Conditions!$R$1:$AI$1,0)+16,FALSE)+VLOOKUP(FE$3,Conditions!$B:$AI,MATCH($B44&amp;"_intercept",Conditions!$R$1:$AI$1,0)+16,FALSE)),""),"")</f>
        <v/>
      </c>
      <c r="FF44" s="69" t="str">
        <f>IFERROR(IF(FF27,EXP(LN(FF27)*VLOOKUP(FF$3,Conditions!$B:$AI,MATCH($B44&amp;"_slope",Conditions!$R$1:$AI$1,0)+16,FALSE)+VLOOKUP(FF$3,Conditions!$B:$AI,MATCH($B44&amp;"_intercept",Conditions!$R$1:$AI$1,0)+16,FALSE)),""),"")</f>
        <v/>
      </c>
      <c r="FG44" s="69" t="str">
        <f>IFERROR(IF(FG27,EXP(LN(FG27)*VLOOKUP(FG$3,Conditions!$B:$AI,MATCH($B44&amp;"_slope",Conditions!$R$1:$AI$1,0)+16,FALSE)+VLOOKUP(FG$3,Conditions!$B:$AI,MATCH($B44&amp;"_intercept",Conditions!$R$1:$AI$1,0)+16,FALSE)),""),"")</f>
        <v/>
      </c>
      <c r="FH44" s="69" t="str">
        <f>IFERROR(IF(FH27,EXP(LN(FH27)*VLOOKUP(FH$3,Conditions!$B:$AI,MATCH($B44&amp;"_slope",Conditions!$R$1:$AI$1,0)+16,FALSE)+VLOOKUP(FH$3,Conditions!$B:$AI,MATCH($B44&amp;"_intercept",Conditions!$R$1:$AI$1,0)+16,FALSE)),""),"")</f>
        <v/>
      </c>
      <c r="FI44" s="69" t="str">
        <f>IFERROR(IF(FI27,EXP(LN(FI27)*VLOOKUP(FI$3,Conditions!$B:$AI,MATCH($B44&amp;"_slope",Conditions!$R$1:$AI$1,0)+16,FALSE)+VLOOKUP(FI$3,Conditions!$B:$AI,MATCH($B44&amp;"_intercept",Conditions!$R$1:$AI$1,0)+16,FALSE)),""),"")</f>
        <v/>
      </c>
      <c r="FJ44" s="69" t="str">
        <f>IFERROR(IF(FJ27,EXP(LN(FJ27)*VLOOKUP(FJ$3,Conditions!$B:$AI,MATCH($B44&amp;"_slope",Conditions!$R$1:$AI$1,0)+16,FALSE)+VLOOKUP(FJ$3,Conditions!$B:$AI,MATCH($B44&amp;"_intercept",Conditions!$R$1:$AI$1,0)+16,FALSE)),""),"")</f>
        <v/>
      </c>
      <c r="FK44" s="69" t="str">
        <f>IFERROR(IF(FK27,EXP(LN(FK27)*VLOOKUP(FK$3,Conditions!$B:$AI,MATCH($B44&amp;"_slope",Conditions!$R$1:$AI$1,0)+16,FALSE)+VLOOKUP(FK$3,Conditions!$B:$AI,MATCH($B44&amp;"_intercept",Conditions!$R$1:$AI$1,0)+16,FALSE)),""),"")</f>
        <v/>
      </c>
      <c r="FL44" s="69" t="str">
        <f>IFERROR(IF(FL27,EXP(LN(FL27)*VLOOKUP(FL$3,Conditions!$B:$AI,MATCH($B44&amp;"_slope",Conditions!$R$1:$AI$1,0)+16,FALSE)+VLOOKUP(FL$3,Conditions!$B:$AI,MATCH($B44&amp;"_intercept",Conditions!$R$1:$AI$1,0)+16,FALSE)),""),"")</f>
        <v/>
      </c>
      <c r="FM44" s="69" t="str">
        <f>IFERROR(IF(FM27,EXP(LN(FM27)*VLOOKUP(FM$3,Conditions!$B:$AI,MATCH($B44&amp;"_slope",Conditions!$R$1:$AI$1,0)+16,FALSE)+VLOOKUP(FM$3,Conditions!$B:$AI,MATCH($B44&amp;"_intercept",Conditions!$R$1:$AI$1,0)+16,FALSE)),""),"")</f>
        <v/>
      </c>
      <c r="FN44" s="69" t="str">
        <f>IFERROR(IF(FN27,EXP(LN(FN27)*VLOOKUP(FN$3,Conditions!$B:$AI,MATCH($B44&amp;"_slope",Conditions!$R$1:$AI$1,0)+16,FALSE)+VLOOKUP(FN$3,Conditions!$B:$AI,MATCH($B44&amp;"_intercept",Conditions!$R$1:$AI$1,0)+16,FALSE)),""),"")</f>
        <v/>
      </c>
      <c r="FO44" s="69" t="str">
        <f>IFERROR(IF(FO27,EXP(LN(FO27)*VLOOKUP(FO$3,Conditions!$B:$AI,MATCH($B44&amp;"_slope",Conditions!$R$1:$AI$1,0)+16,FALSE)+VLOOKUP(FO$3,Conditions!$B:$AI,MATCH($B44&amp;"_intercept",Conditions!$R$1:$AI$1,0)+16,FALSE)),""),"")</f>
        <v/>
      </c>
      <c r="FP44" s="69" t="str">
        <f>IFERROR(IF(FP27,EXP(LN(FP27)*VLOOKUP(FP$3,Conditions!$B:$AI,MATCH($B44&amp;"_slope",Conditions!$R$1:$AI$1,0)+16,FALSE)+VLOOKUP(FP$3,Conditions!$B:$AI,MATCH($B44&amp;"_intercept",Conditions!$R$1:$AI$1,0)+16,FALSE)),""),"")</f>
        <v/>
      </c>
      <c r="FQ44" s="69" t="str">
        <f>IFERROR(IF(FQ27,EXP(LN(FQ27)*VLOOKUP(FQ$3,Conditions!$B:$AI,MATCH($B44&amp;"_slope",Conditions!$R$1:$AI$1,0)+16,FALSE)+VLOOKUP(FQ$3,Conditions!$B:$AI,MATCH($B44&amp;"_intercept",Conditions!$R$1:$AI$1,0)+16,FALSE)),""),"")</f>
        <v/>
      </c>
      <c r="FR44" s="69" t="str">
        <f>IFERROR(IF(FR27,EXP(LN(FR27)*VLOOKUP(FR$3,Conditions!$B:$AI,MATCH($B44&amp;"_slope",Conditions!$R$1:$AI$1,0)+16,FALSE)+VLOOKUP(FR$3,Conditions!$B:$AI,MATCH($B44&amp;"_intercept",Conditions!$R$1:$AI$1,0)+16,FALSE)),""),"")</f>
        <v/>
      </c>
      <c r="FS44" s="69" t="str">
        <f>IFERROR(IF(FS27,EXP(LN(FS27)*VLOOKUP(FS$3,Conditions!$B:$AI,MATCH($B44&amp;"_slope",Conditions!$R$1:$AI$1,0)+16,FALSE)+VLOOKUP(FS$3,Conditions!$B:$AI,MATCH($B44&amp;"_intercept",Conditions!$R$1:$AI$1,0)+16,FALSE)),""),"")</f>
        <v/>
      </c>
      <c r="FT44" s="69" t="str">
        <f>IFERROR(IF(FT27,EXP(LN(FT27)*VLOOKUP(FT$3,Conditions!$B:$AI,MATCH($B44&amp;"_slope",Conditions!$R$1:$AI$1,0)+16,FALSE)+VLOOKUP(FT$3,Conditions!$B:$AI,MATCH($B44&amp;"_intercept",Conditions!$R$1:$AI$1,0)+16,FALSE)),""),"")</f>
        <v/>
      </c>
      <c r="FU44" s="69" t="str">
        <f>IFERROR(IF(FU27,EXP(LN(FU27)*VLOOKUP(FU$3,Conditions!$B:$AI,MATCH($B44&amp;"_slope",Conditions!$R$1:$AI$1,0)+16,FALSE)+VLOOKUP(FU$3,Conditions!$B:$AI,MATCH($B44&amp;"_intercept",Conditions!$R$1:$AI$1,0)+16,FALSE)),""),"")</f>
        <v/>
      </c>
      <c r="FV44" s="69" t="str">
        <f>IFERROR(IF(FV27,EXP(LN(FV27)*VLOOKUP(FV$3,Conditions!$B:$AI,MATCH($B44&amp;"_slope",Conditions!$R$1:$AI$1,0)+16,FALSE)+VLOOKUP(FV$3,Conditions!$B:$AI,MATCH($B44&amp;"_intercept",Conditions!$R$1:$AI$1,0)+16,FALSE)),""),"")</f>
        <v/>
      </c>
      <c r="FW44" s="69" t="str">
        <f>IFERROR(IF(FW27,EXP(LN(FW27)*VLOOKUP(FW$3,Conditions!$B:$AI,MATCH($B44&amp;"_slope",Conditions!$R$1:$AI$1,0)+16,FALSE)+VLOOKUP(FW$3,Conditions!$B:$AI,MATCH($B44&amp;"_intercept",Conditions!$R$1:$AI$1,0)+16,FALSE)),""),"")</f>
        <v/>
      </c>
      <c r="FX44" s="69" t="str">
        <f>IFERROR(IF(FX27,EXP(LN(FX27)*VLOOKUP(FX$3,Conditions!$B:$AI,MATCH($B44&amp;"_slope",Conditions!$R$1:$AI$1,0)+16,FALSE)+VLOOKUP(FX$3,Conditions!$B:$AI,MATCH($B44&amp;"_intercept",Conditions!$R$1:$AI$1,0)+16,FALSE)),""),"")</f>
        <v/>
      </c>
      <c r="FY44" s="69" t="str">
        <f>IFERROR(IF(FY27,EXP(LN(FY27)*VLOOKUP(FY$3,Conditions!$B:$AI,MATCH($B44&amp;"_slope",Conditions!$R$1:$AI$1,0)+16,FALSE)+VLOOKUP(FY$3,Conditions!$B:$AI,MATCH($B44&amp;"_intercept",Conditions!$R$1:$AI$1,0)+16,FALSE)),""),"")</f>
        <v/>
      </c>
      <c r="FZ44" s="69" t="str">
        <f>IFERROR(IF(FZ27,EXP(LN(FZ27)*VLOOKUP(FZ$3,Conditions!$B:$AI,MATCH($B44&amp;"_slope",Conditions!$R$1:$AI$1,0)+16,FALSE)+VLOOKUP(FZ$3,Conditions!$B:$AI,MATCH($B44&amp;"_intercept",Conditions!$R$1:$AI$1,0)+16,FALSE)),""),"")</f>
        <v/>
      </c>
      <c r="GA44" s="69" t="str">
        <f>IFERROR(IF(GA27,EXP(LN(GA27)*VLOOKUP(GA$3,Conditions!$B:$AI,MATCH($B44&amp;"_slope",Conditions!$R$1:$AI$1,0)+16,FALSE)+VLOOKUP(GA$3,Conditions!$B:$AI,MATCH($B44&amp;"_intercept",Conditions!$R$1:$AI$1,0)+16,FALSE)),""),"")</f>
        <v/>
      </c>
      <c r="GB44" s="69" t="str">
        <f>IFERROR(IF(GB27,EXP(LN(GB27)*VLOOKUP(GB$3,Conditions!$B:$AI,MATCH($B44&amp;"_slope",Conditions!$R$1:$AI$1,0)+16,FALSE)+VLOOKUP(GB$3,Conditions!$B:$AI,MATCH($B44&amp;"_intercept",Conditions!$R$1:$AI$1,0)+16,FALSE)),""),"")</f>
        <v/>
      </c>
      <c r="GC44" s="69" t="str">
        <f>IFERROR(IF(GC27,EXP(LN(GC27)*VLOOKUP(GC$3,Conditions!$B:$AI,MATCH($B44&amp;"_slope",Conditions!$R$1:$AI$1,0)+16,FALSE)+VLOOKUP(GC$3,Conditions!$B:$AI,MATCH($B44&amp;"_intercept",Conditions!$R$1:$AI$1,0)+16,FALSE)),""),"")</f>
        <v/>
      </c>
      <c r="GD44" s="69" t="str">
        <f>IFERROR(IF(GD27,EXP(LN(GD27)*VLOOKUP(GD$3,Conditions!$B:$AI,MATCH($B44&amp;"_slope",Conditions!$R$1:$AI$1,0)+16,FALSE)+VLOOKUP(GD$3,Conditions!$B:$AI,MATCH($B44&amp;"_intercept",Conditions!$R$1:$AI$1,0)+16,FALSE)),""),"")</f>
        <v/>
      </c>
      <c r="GE44" s="69" t="str">
        <f>IFERROR(IF(GE27,EXP(LN(GE27)*VLOOKUP(GE$3,Conditions!$B:$AI,MATCH($B44&amp;"_slope",Conditions!$R$1:$AI$1,0)+16,FALSE)+VLOOKUP(GE$3,Conditions!$B:$AI,MATCH($B44&amp;"_intercept",Conditions!$R$1:$AI$1,0)+16,FALSE)),""),"")</f>
        <v/>
      </c>
      <c r="GF44" s="69" t="str">
        <f>IFERROR(IF(GF27,EXP(LN(GF27)*VLOOKUP(GF$3,Conditions!$B:$AI,MATCH($B44&amp;"_slope",Conditions!$R$1:$AI$1,0)+16,FALSE)+VLOOKUP(GF$3,Conditions!$B:$AI,MATCH($B44&amp;"_intercept",Conditions!$R$1:$AI$1,0)+16,FALSE)),""),"")</f>
        <v/>
      </c>
      <c r="GG44" s="69" t="str">
        <f>IFERROR(IF(GG27,EXP(LN(GG27)*VLOOKUP(GG$3,Conditions!$B:$AI,MATCH($B44&amp;"_slope",Conditions!$R$1:$AI$1,0)+16,FALSE)+VLOOKUP(GG$3,Conditions!$B:$AI,MATCH($B44&amp;"_intercept",Conditions!$R$1:$AI$1,0)+16,FALSE)),""),"")</f>
        <v/>
      </c>
      <c r="GH44" s="69" t="str">
        <f>IFERROR(IF(GH27,EXP(LN(GH27)*VLOOKUP(GH$3,Conditions!$B:$AI,MATCH($B44&amp;"_slope",Conditions!$R$1:$AI$1,0)+16,FALSE)+VLOOKUP(GH$3,Conditions!$B:$AI,MATCH($B44&amp;"_intercept",Conditions!$R$1:$AI$1,0)+16,FALSE)),""),"")</f>
        <v/>
      </c>
      <c r="GI44" s="69" t="str">
        <f>IFERROR(IF(GI27,EXP(LN(GI27)*VLOOKUP(GI$3,Conditions!$B:$AI,MATCH($B44&amp;"_slope",Conditions!$R$1:$AI$1,0)+16,FALSE)+VLOOKUP(GI$3,Conditions!$B:$AI,MATCH($B44&amp;"_intercept",Conditions!$R$1:$AI$1,0)+16,FALSE)),""),"")</f>
        <v/>
      </c>
      <c r="GJ44" s="69" t="str">
        <f>IFERROR(IF(GJ27,EXP(LN(GJ27)*VLOOKUP(GJ$3,Conditions!$B:$AI,MATCH($B44&amp;"_slope",Conditions!$R$1:$AI$1,0)+16,FALSE)+VLOOKUP(GJ$3,Conditions!$B:$AI,MATCH($B44&amp;"_intercept",Conditions!$R$1:$AI$1,0)+16,FALSE)),""),"")</f>
        <v/>
      </c>
      <c r="GK44" s="69" t="str">
        <f>IFERROR(IF(GK27,EXP(LN(GK27)*VLOOKUP(GK$3,Conditions!$B:$AI,MATCH($B44&amp;"_slope",Conditions!$R$1:$AI$1,0)+16,FALSE)+VLOOKUP(GK$3,Conditions!$B:$AI,MATCH($B44&amp;"_intercept",Conditions!$R$1:$AI$1,0)+16,FALSE)),""),"")</f>
        <v/>
      </c>
      <c r="GL44" s="69" t="str">
        <f>IFERROR(IF(GL27,EXP(LN(GL27)*VLOOKUP(GL$3,Conditions!$B:$AI,MATCH($B44&amp;"_slope",Conditions!$R$1:$AI$1,0)+16,FALSE)+VLOOKUP(GL$3,Conditions!$B:$AI,MATCH($B44&amp;"_intercept",Conditions!$R$1:$AI$1,0)+16,FALSE)),""),"")</f>
        <v/>
      </c>
      <c r="GM44" s="69" t="str">
        <f>IFERROR(IF(GM27,EXP(LN(GM27)*VLOOKUP(GM$3,Conditions!$B:$AI,MATCH($B44&amp;"_slope",Conditions!$R$1:$AI$1,0)+16,FALSE)+VLOOKUP(GM$3,Conditions!$B:$AI,MATCH($B44&amp;"_intercept",Conditions!$R$1:$AI$1,0)+16,FALSE)),""),"")</f>
        <v/>
      </c>
      <c r="GN44" s="69" t="str">
        <f>IFERROR(IF(GN27,EXP(LN(GN27)*VLOOKUP(GN$3,Conditions!$B:$AI,MATCH($B44&amp;"_slope",Conditions!$R$1:$AI$1,0)+16,FALSE)+VLOOKUP(GN$3,Conditions!$B:$AI,MATCH($B44&amp;"_intercept",Conditions!$R$1:$AI$1,0)+16,FALSE)),""),"")</f>
        <v/>
      </c>
      <c r="GO44" s="69" t="str">
        <f>IFERROR(IF(GO27,EXP(LN(GO27)*VLOOKUP(GO$3,Conditions!$B:$AI,MATCH($B44&amp;"_slope",Conditions!$R$1:$AI$1,0)+16,FALSE)+VLOOKUP(GO$3,Conditions!$B:$AI,MATCH($B44&amp;"_intercept",Conditions!$R$1:$AI$1,0)+16,FALSE)),""),"")</f>
        <v/>
      </c>
      <c r="GP44" s="69" t="str">
        <f>IFERROR(IF(GP27,EXP(LN(GP27)*VLOOKUP(GP$3,Conditions!$B:$AI,MATCH($B44&amp;"_slope",Conditions!$R$1:$AI$1,0)+16,FALSE)+VLOOKUP(GP$3,Conditions!$B:$AI,MATCH($B44&amp;"_intercept",Conditions!$R$1:$AI$1,0)+16,FALSE)),""),"")</f>
        <v/>
      </c>
      <c r="GQ44" s="69" t="str">
        <f>IFERROR(IF(GQ27,EXP(LN(GQ27)*VLOOKUP(GQ$3,Conditions!$B:$AI,MATCH($B44&amp;"_slope",Conditions!$R$1:$AI$1,0)+16,FALSE)+VLOOKUP(GQ$3,Conditions!$B:$AI,MATCH($B44&amp;"_intercept",Conditions!$R$1:$AI$1,0)+16,FALSE)),""),"")</f>
        <v/>
      </c>
      <c r="GR44" s="69" t="str">
        <f>IFERROR(IF(GR27,EXP(LN(GR27)*VLOOKUP(GR$3,Conditions!$B:$AI,MATCH($B44&amp;"_slope",Conditions!$R$1:$AI$1,0)+16,FALSE)+VLOOKUP(GR$3,Conditions!$B:$AI,MATCH($B44&amp;"_intercept",Conditions!$R$1:$AI$1,0)+16,FALSE)),""),"")</f>
        <v/>
      </c>
      <c r="GS44" s="69" t="str">
        <f>IFERROR(IF(GS27,EXP(LN(GS27)*VLOOKUP(GS$3,Conditions!$B:$AI,MATCH($B44&amp;"_slope",Conditions!$R$1:$AI$1,0)+16,FALSE)+VLOOKUP(GS$3,Conditions!$B:$AI,MATCH($B44&amp;"_intercept",Conditions!$R$1:$AI$1,0)+16,FALSE)),""),"")</f>
        <v/>
      </c>
      <c r="GT44" s="69" t="str">
        <f>IFERROR(IF(GT27,EXP(LN(GT27)*VLOOKUP(GT$3,Conditions!$B:$AI,MATCH($B44&amp;"_slope",Conditions!$R$1:$AI$1,0)+16,FALSE)+VLOOKUP(GT$3,Conditions!$B:$AI,MATCH($B44&amp;"_intercept",Conditions!$R$1:$AI$1,0)+16,FALSE)),""),"")</f>
        <v/>
      </c>
      <c r="GU44" s="69" t="str">
        <f>IFERROR(IF(GU27,EXP(LN(GU27)*VLOOKUP(GU$3,Conditions!$B:$AI,MATCH($B44&amp;"_slope",Conditions!$R$1:$AI$1,0)+16,FALSE)+VLOOKUP(GU$3,Conditions!$B:$AI,MATCH($B44&amp;"_intercept",Conditions!$R$1:$AI$1,0)+16,FALSE)),""),"")</f>
        <v/>
      </c>
      <c r="GV44" s="69" t="str">
        <f>IFERROR(IF(GV27,EXP(LN(GV27)*VLOOKUP(GV$3,Conditions!$B:$AI,MATCH($B44&amp;"_slope",Conditions!$R$1:$AI$1,0)+16,FALSE)+VLOOKUP(GV$3,Conditions!$B:$AI,MATCH($B44&amp;"_intercept",Conditions!$R$1:$AI$1,0)+16,FALSE)),""),"")</f>
        <v/>
      </c>
      <c r="GW44" s="69" t="str">
        <f>IFERROR(IF(GW27,EXP(LN(GW27)*VLOOKUP(GW$3,Conditions!$B:$AI,MATCH($B44&amp;"_slope",Conditions!$R$1:$AI$1,0)+16,FALSE)+VLOOKUP(GW$3,Conditions!$B:$AI,MATCH($B44&amp;"_intercept",Conditions!$R$1:$AI$1,0)+16,FALSE)),""),"")</f>
        <v/>
      </c>
      <c r="GX44" s="69" t="str">
        <f>IFERROR(IF(GX27,EXP(LN(GX27)*VLOOKUP(GX$3,Conditions!$B:$AI,MATCH($B44&amp;"_slope",Conditions!$R$1:$AI$1,0)+16,FALSE)+VLOOKUP(GX$3,Conditions!$B:$AI,MATCH($B44&amp;"_intercept",Conditions!$R$1:$AI$1,0)+16,FALSE)),""),"")</f>
        <v/>
      </c>
      <c r="GY44" s="69" t="str">
        <f>IFERROR(IF(GY27,EXP(LN(GY27)*VLOOKUP(GY$3,Conditions!$B:$AI,MATCH($B44&amp;"_slope",Conditions!$R$1:$AI$1,0)+16,FALSE)+VLOOKUP(GY$3,Conditions!$B:$AI,MATCH($B44&amp;"_intercept",Conditions!$R$1:$AI$1,0)+16,FALSE)),""),"")</f>
        <v/>
      </c>
      <c r="GZ44" s="69" t="str">
        <f>IFERROR(IF(GZ27,EXP(LN(GZ27)*VLOOKUP(GZ$3,Conditions!$B:$AI,MATCH($B44&amp;"_slope",Conditions!$R$1:$AI$1,0)+16,FALSE)+VLOOKUP(GZ$3,Conditions!$B:$AI,MATCH($B44&amp;"_intercept",Conditions!$R$1:$AI$1,0)+16,FALSE)),""),"")</f>
        <v/>
      </c>
      <c r="HA44" s="69" t="str">
        <f>IFERROR(IF(HA27,EXP(LN(HA27)*VLOOKUP(HA$3,Conditions!$B:$AI,MATCH($B44&amp;"_slope",Conditions!$R$1:$AI$1,0)+16,FALSE)+VLOOKUP(HA$3,Conditions!$B:$AI,MATCH($B44&amp;"_intercept",Conditions!$R$1:$AI$1,0)+16,FALSE)),""),"")</f>
        <v/>
      </c>
      <c r="HB44" s="69" t="str">
        <f>IFERROR(IF(HB27,EXP(LN(HB27)*VLOOKUP(HB$3,Conditions!$B:$AI,MATCH($B44&amp;"_slope",Conditions!$R$1:$AI$1,0)+16,FALSE)+VLOOKUP(HB$3,Conditions!$B:$AI,MATCH($B44&amp;"_intercept",Conditions!$R$1:$AI$1,0)+16,FALSE)),""),"")</f>
        <v/>
      </c>
      <c r="HC44" s="69" t="str">
        <f>IFERROR(IF(HC27,EXP(LN(HC27)*VLOOKUP(HC$3,Conditions!$B:$AI,MATCH($B44&amp;"_slope",Conditions!$R$1:$AI$1,0)+16,FALSE)+VLOOKUP(HC$3,Conditions!$B:$AI,MATCH($B44&amp;"_intercept",Conditions!$R$1:$AI$1,0)+16,FALSE)),""),"")</f>
        <v/>
      </c>
      <c r="HD44" s="69" t="str">
        <f>IFERROR(IF(HD27,EXP(LN(HD27)*VLOOKUP(HD$3,Conditions!$B:$AI,MATCH($B44&amp;"_slope",Conditions!$R$1:$AI$1,0)+16,FALSE)+VLOOKUP(HD$3,Conditions!$B:$AI,MATCH($B44&amp;"_intercept",Conditions!$R$1:$AI$1,0)+16,FALSE)),""),"")</f>
        <v/>
      </c>
      <c r="HE44" s="69" t="str">
        <f>IFERROR(IF(HE27,EXP(LN(HE27)*VLOOKUP(HE$3,Conditions!$B:$AI,MATCH($B44&amp;"_slope",Conditions!$R$1:$AI$1,0)+16,FALSE)+VLOOKUP(HE$3,Conditions!$B:$AI,MATCH($B44&amp;"_intercept",Conditions!$R$1:$AI$1,0)+16,FALSE)),""),"")</f>
        <v/>
      </c>
      <c r="HF44" s="69" t="str">
        <f>IFERROR(IF(HF27,EXP(LN(HF27)*VLOOKUP(HF$3,Conditions!$B:$AI,MATCH($B44&amp;"_slope",Conditions!$R$1:$AI$1,0)+16,FALSE)+VLOOKUP(HF$3,Conditions!$B:$AI,MATCH($B44&amp;"_intercept",Conditions!$R$1:$AI$1,0)+16,FALSE)),""),"")</f>
        <v/>
      </c>
      <c r="HG44" s="69" t="str">
        <f>IFERROR(IF(HG27,EXP(LN(HG27)*VLOOKUP(HG$3,Conditions!$B:$AI,MATCH($B44&amp;"_slope",Conditions!$R$1:$AI$1,0)+16,FALSE)+VLOOKUP(HG$3,Conditions!$B:$AI,MATCH($B44&amp;"_intercept",Conditions!$R$1:$AI$1,0)+16,FALSE)),""),"")</f>
        <v/>
      </c>
      <c r="HH44" s="69" t="str">
        <f>IFERROR(IF(HH27,EXP(LN(HH27)*VLOOKUP(HH$3,Conditions!$B:$AI,MATCH($B44&amp;"_slope",Conditions!$R$1:$AI$1,0)+16,FALSE)+VLOOKUP(HH$3,Conditions!$B:$AI,MATCH($B44&amp;"_intercept",Conditions!$R$1:$AI$1,0)+16,FALSE)),""),"")</f>
        <v/>
      </c>
      <c r="HI44" s="69" t="str">
        <f>IFERROR(IF(HI27,EXP(LN(HI27)*VLOOKUP(HI$3,Conditions!$B:$AI,MATCH($B44&amp;"_slope",Conditions!$R$1:$AI$1,0)+16,FALSE)+VLOOKUP(HI$3,Conditions!$B:$AI,MATCH($B44&amp;"_intercept",Conditions!$R$1:$AI$1,0)+16,FALSE)),""),"")</f>
        <v/>
      </c>
      <c r="HJ44" s="69" t="str">
        <f>IFERROR(IF(HJ27,EXP(LN(HJ27)*VLOOKUP(HJ$3,Conditions!$B:$AI,MATCH($B44&amp;"_slope",Conditions!$R$1:$AI$1,0)+16,FALSE)+VLOOKUP(HJ$3,Conditions!$B:$AI,MATCH($B44&amp;"_intercept",Conditions!$R$1:$AI$1,0)+16,FALSE)),""),"")</f>
        <v/>
      </c>
      <c r="HK44" s="69" t="str">
        <f>IFERROR(IF(HK27,EXP(LN(HK27)*VLOOKUP(HK$3,Conditions!$B:$AI,MATCH($B44&amp;"_slope",Conditions!$R$1:$AI$1,0)+16,FALSE)+VLOOKUP(HK$3,Conditions!$B:$AI,MATCH($B44&amp;"_intercept",Conditions!$R$1:$AI$1,0)+16,FALSE)),""),"")</f>
        <v/>
      </c>
      <c r="HL44" s="69" t="str">
        <f>IFERROR(IF(HL27,EXP(LN(HL27)*VLOOKUP(HL$3,Conditions!$B:$AI,MATCH($B44&amp;"_slope",Conditions!$R$1:$AI$1,0)+16,FALSE)+VLOOKUP(HL$3,Conditions!$B:$AI,MATCH($B44&amp;"_intercept",Conditions!$R$1:$AI$1,0)+16,FALSE)),""),"")</f>
        <v/>
      </c>
      <c r="HM44" s="69" t="str">
        <f>IFERROR(IF(HM27,EXP(LN(HM27)*VLOOKUP(HM$3,Conditions!$B:$AI,MATCH($B44&amp;"_slope",Conditions!$R$1:$AI$1,0)+16,FALSE)+VLOOKUP(HM$3,Conditions!$B:$AI,MATCH($B44&amp;"_intercept",Conditions!$R$1:$AI$1,0)+16,FALSE)),""),"")</f>
        <v/>
      </c>
      <c r="HN44" s="69" t="str">
        <f>IFERROR(IF(HN27,EXP(LN(HN27)*VLOOKUP(HN$3,Conditions!$B:$AI,MATCH($B44&amp;"_slope",Conditions!$R$1:$AI$1,0)+16,FALSE)+VLOOKUP(HN$3,Conditions!$B:$AI,MATCH($B44&amp;"_intercept",Conditions!$R$1:$AI$1,0)+16,FALSE)),""),"")</f>
        <v/>
      </c>
      <c r="HO44" s="69" t="str">
        <f>IFERROR(IF(HO27,EXP(LN(HO27)*VLOOKUP(HO$3,Conditions!$B:$AI,MATCH($B44&amp;"_slope",Conditions!$R$1:$AI$1,0)+16,FALSE)+VLOOKUP(HO$3,Conditions!$B:$AI,MATCH($B44&amp;"_intercept",Conditions!$R$1:$AI$1,0)+16,FALSE)),""),"")</f>
        <v/>
      </c>
      <c r="HP44" s="69" t="str">
        <f>IFERROR(IF(HP27,EXP(LN(HP27)*VLOOKUP(HP$3,Conditions!$B:$AI,MATCH($B44&amp;"_slope",Conditions!$R$1:$AI$1,0)+16,FALSE)+VLOOKUP(HP$3,Conditions!$B:$AI,MATCH($B44&amp;"_intercept",Conditions!$R$1:$AI$1,0)+16,FALSE)),""),"")</f>
        <v/>
      </c>
      <c r="HQ44" s="69" t="str">
        <f>IFERROR(IF(HQ27,EXP(LN(HQ27)*VLOOKUP(HQ$3,Conditions!$B:$AI,MATCH($B44&amp;"_slope",Conditions!$R$1:$AI$1,0)+16,FALSE)+VLOOKUP(HQ$3,Conditions!$B:$AI,MATCH($B44&amp;"_intercept",Conditions!$R$1:$AI$1,0)+16,FALSE)),""),"")</f>
        <v/>
      </c>
      <c r="HR44" s="69" t="str">
        <f>IFERROR(IF(HR27,EXP(LN(HR27)*VLOOKUP(HR$3,Conditions!$B:$AI,MATCH($B44&amp;"_slope",Conditions!$R$1:$AI$1,0)+16,FALSE)+VLOOKUP(HR$3,Conditions!$B:$AI,MATCH($B44&amp;"_intercept",Conditions!$R$1:$AI$1,0)+16,FALSE)),""),"")</f>
        <v/>
      </c>
      <c r="HS44" s="69" t="str">
        <f>IFERROR(IF(HS27,EXP(LN(HS27)*VLOOKUP(HS$3,Conditions!$B:$AI,MATCH($B44&amp;"_slope",Conditions!$R$1:$AI$1,0)+16,FALSE)+VLOOKUP(HS$3,Conditions!$B:$AI,MATCH($B44&amp;"_intercept",Conditions!$R$1:$AI$1,0)+16,FALSE)),""),"")</f>
        <v/>
      </c>
      <c r="HT44" s="69" t="str">
        <f>IFERROR(IF(HT27,EXP(LN(HT27)*VLOOKUP(HT$3,Conditions!$B:$AI,MATCH($B44&amp;"_slope",Conditions!$R$1:$AI$1,0)+16,FALSE)+VLOOKUP(HT$3,Conditions!$B:$AI,MATCH($B44&amp;"_intercept",Conditions!$R$1:$AI$1,0)+16,FALSE)),""),"")</f>
        <v/>
      </c>
      <c r="HU44" s="69" t="str">
        <f>IFERROR(IF(HU27,EXP(LN(HU27)*VLOOKUP(HU$3,Conditions!$B:$AI,MATCH($B44&amp;"_slope",Conditions!$R$1:$AI$1,0)+16,FALSE)+VLOOKUP(HU$3,Conditions!$B:$AI,MATCH($B44&amp;"_intercept",Conditions!$R$1:$AI$1,0)+16,FALSE)),""),"")</f>
        <v/>
      </c>
      <c r="HV44" s="69" t="str">
        <f>IFERROR(IF(HV27,EXP(LN(HV27)*VLOOKUP(HV$3,Conditions!$B:$AI,MATCH($B44&amp;"_slope",Conditions!$R$1:$AI$1,0)+16,FALSE)+VLOOKUP(HV$3,Conditions!$B:$AI,MATCH($B44&amp;"_intercept",Conditions!$R$1:$AI$1,0)+16,FALSE)),""),"")</f>
        <v/>
      </c>
      <c r="HW44" s="69" t="str">
        <f>IFERROR(IF(HW27,EXP(LN(HW27)*VLOOKUP(HW$3,Conditions!$B:$AI,MATCH($B44&amp;"_slope",Conditions!$R$1:$AI$1,0)+16,FALSE)+VLOOKUP(HW$3,Conditions!$B:$AI,MATCH($B44&amp;"_intercept",Conditions!$R$1:$AI$1,0)+16,FALSE)),""),"")</f>
        <v/>
      </c>
      <c r="HX44" s="69" t="str">
        <f>IFERROR(IF(HX27,EXP(LN(HX27)*VLOOKUP(HX$3,Conditions!$B:$AI,MATCH($B44&amp;"_slope",Conditions!$R$1:$AI$1,0)+16,FALSE)+VLOOKUP(HX$3,Conditions!$B:$AI,MATCH($B44&amp;"_intercept",Conditions!$R$1:$AI$1,0)+16,FALSE)),""),"")</f>
        <v/>
      </c>
      <c r="HY44" s="69" t="str">
        <f>IFERROR(IF(HY27,EXP(LN(HY27)*VLOOKUP(HY$3,Conditions!$B:$AI,MATCH($B44&amp;"_slope",Conditions!$R$1:$AI$1,0)+16,FALSE)+VLOOKUP(HY$3,Conditions!$B:$AI,MATCH($B44&amp;"_intercept",Conditions!$R$1:$AI$1,0)+16,FALSE)),""),"")</f>
        <v/>
      </c>
      <c r="HZ44" s="69" t="str">
        <f>IFERROR(IF(HZ27,EXP(LN(HZ27)*VLOOKUP(HZ$3,Conditions!$B:$AI,MATCH($B44&amp;"_slope",Conditions!$R$1:$AI$1,0)+16,FALSE)+VLOOKUP(HZ$3,Conditions!$B:$AI,MATCH($B44&amp;"_intercept",Conditions!$R$1:$AI$1,0)+16,FALSE)),""),"")</f>
        <v/>
      </c>
      <c r="IA44" s="69" t="str">
        <f>IFERROR(IF(IA27,EXP(LN(IA27)*VLOOKUP(IA$3,Conditions!$B:$AI,MATCH($B44&amp;"_slope",Conditions!$R$1:$AI$1,0)+16,FALSE)+VLOOKUP(IA$3,Conditions!$B:$AI,MATCH($B44&amp;"_intercept",Conditions!$R$1:$AI$1,0)+16,FALSE)),""),"")</f>
        <v/>
      </c>
      <c r="IB44" s="69" t="str">
        <f>IFERROR(IF(IB27,EXP(LN(IB27)*VLOOKUP(IB$3,Conditions!$B:$AI,MATCH($B44&amp;"_slope",Conditions!$R$1:$AI$1,0)+16,FALSE)+VLOOKUP(IB$3,Conditions!$B:$AI,MATCH($B44&amp;"_intercept",Conditions!$R$1:$AI$1,0)+16,FALSE)),""),"")</f>
        <v/>
      </c>
      <c r="IC44" s="69" t="str">
        <f>IFERROR(IF(IC27,EXP(LN(IC27)*VLOOKUP(IC$3,Conditions!$B:$AI,MATCH($B44&amp;"_slope",Conditions!$R$1:$AI$1,0)+16,FALSE)+VLOOKUP(IC$3,Conditions!$B:$AI,MATCH($B44&amp;"_intercept",Conditions!$R$1:$AI$1,0)+16,FALSE)),""),"")</f>
        <v/>
      </c>
      <c r="ID44" s="69" t="str">
        <f>IFERROR(IF(ID27,EXP(LN(ID27)*VLOOKUP(ID$3,Conditions!$B:$AI,MATCH($B44&amp;"_slope",Conditions!$R$1:$AI$1,0)+16,FALSE)+VLOOKUP(ID$3,Conditions!$B:$AI,MATCH($B44&amp;"_intercept",Conditions!$R$1:$AI$1,0)+16,FALSE)),""),"")</f>
        <v/>
      </c>
      <c r="IE44" s="69" t="str">
        <f>IFERROR(IF(IE27,EXP(LN(IE27)*VLOOKUP(IE$3,Conditions!$B:$AI,MATCH($B44&amp;"_slope",Conditions!$R$1:$AI$1,0)+16,FALSE)+VLOOKUP(IE$3,Conditions!$B:$AI,MATCH($B44&amp;"_intercept",Conditions!$R$1:$AI$1,0)+16,FALSE)),""),"")</f>
        <v/>
      </c>
      <c r="IF44" s="69" t="str">
        <f>IFERROR(IF(IF27,EXP(LN(IF27)*VLOOKUP(IF$3,Conditions!$B:$AI,MATCH($B44&amp;"_slope",Conditions!$R$1:$AI$1,0)+16,FALSE)+VLOOKUP(IF$3,Conditions!$B:$AI,MATCH($B44&amp;"_intercept",Conditions!$R$1:$AI$1,0)+16,FALSE)),""),"")</f>
        <v/>
      </c>
      <c r="IG44" s="69" t="str">
        <f>IFERROR(IF(IG27,EXP(LN(IG27)*VLOOKUP(IG$3,Conditions!$B:$AI,MATCH($B44&amp;"_slope",Conditions!$R$1:$AI$1,0)+16,FALSE)+VLOOKUP(IG$3,Conditions!$B:$AI,MATCH($B44&amp;"_intercept",Conditions!$R$1:$AI$1,0)+16,FALSE)),""),"")</f>
        <v/>
      </c>
      <c r="IH44" s="69" t="str">
        <f>IFERROR(IF(IH27,EXP(LN(IH27)*VLOOKUP(IH$3,Conditions!$B:$AI,MATCH($B44&amp;"_slope",Conditions!$R$1:$AI$1,0)+16,FALSE)+VLOOKUP(IH$3,Conditions!$B:$AI,MATCH($B44&amp;"_intercept",Conditions!$R$1:$AI$1,0)+16,FALSE)),""),"")</f>
        <v/>
      </c>
      <c r="II44" s="69" t="str">
        <f>IFERROR(IF(II27,EXP(LN(II27)*VLOOKUP(II$3,Conditions!$B:$AI,MATCH($B44&amp;"_slope",Conditions!$R$1:$AI$1,0)+16,FALSE)+VLOOKUP(II$3,Conditions!$B:$AI,MATCH($B44&amp;"_intercept",Conditions!$R$1:$AI$1,0)+16,FALSE)),""),"")</f>
        <v/>
      </c>
      <c r="IJ44" s="69" t="str">
        <f>IFERROR(IF(IJ27,EXP(LN(IJ27)*VLOOKUP(IJ$3,Conditions!$B:$AI,MATCH($B44&amp;"_slope",Conditions!$R$1:$AI$1,0)+16,FALSE)+VLOOKUP(IJ$3,Conditions!$B:$AI,MATCH($B44&amp;"_intercept",Conditions!$R$1:$AI$1,0)+16,FALSE)),""),"")</f>
        <v/>
      </c>
      <c r="IK44" s="69" t="str">
        <f>IFERROR(IF(IK27,EXP(LN(IK27)*VLOOKUP(IK$3,Conditions!$B:$AI,MATCH($B44&amp;"_slope",Conditions!$R$1:$AI$1,0)+16,FALSE)+VLOOKUP(IK$3,Conditions!$B:$AI,MATCH($B44&amp;"_intercept",Conditions!$R$1:$AI$1,0)+16,FALSE)),""),"")</f>
        <v/>
      </c>
      <c r="IL44" s="69" t="str">
        <f>IFERROR(IF(IL27,EXP(LN(IL27)*VLOOKUP(IL$3,Conditions!$B:$AI,MATCH($B44&amp;"_slope",Conditions!$R$1:$AI$1,0)+16,FALSE)+VLOOKUP(IL$3,Conditions!$B:$AI,MATCH($B44&amp;"_intercept",Conditions!$R$1:$AI$1,0)+16,FALSE)),""),"")</f>
        <v/>
      </c>
      <c r="IM44" s="69" t="str">
        <f>IFERROR(IF(IM27,EXP(LN(IM27)*VLOOKUP(IM$3,Conditions!$B:$AI,MATCH($B44&amp;"_slope",Conditions!$R$1:$AI$1,0)+16,FALSE)+VLOOKUP(IM$3,Conditions!$B:$AI,MATCH($B44&amp;"_intercept",Conditions!$R$1:$AI$1,0)+16,FALSE)),""),"")</f>
        <v/>
      </c>
      <c r="IN44" s="69" t="str">
        <f>IFERROR(IF(IN27,EXP(LN(IN27)*VLOOKUP(IN$3,Conditions!$B:$AI,MATCH($B44&amp;"_slope",Conditions!$R$1:$AI$1,0)+16,FALSE)+VLOOKUP(IN$3,Conditions!$B:$AI,MATCH($B44&amp;"_intercept",Conditions!$R$1:$AI$1,0)+16,FALSE)),""),"")</f>
        <v/>
      </c>
      <c r="IO44" s="69" t="str">
        <f>IFERROR(IF(IO27,EXP(LN(IO27)*VLOOKUP(IO$3,Conditions!$B:$AI,MATCH($B44&amp;"_slope",Conditions!$R$1:$AI$1,0)+16,FALSE)+VLOOKUP(IO$3,Conditions!$B:$AI,MATCH($B44&amp;"_intercept",Conditions!$R$1:$AI$1,0)+16,FALSE)),""),"")</f>
        <v/>
      </c>
      <c r="IP44" s="69" t="str">
        <f>IFERROR(IF(IP27,EXP(LN(IP27)*VLOOKUP(IP$3,Conditions!$B:$AI,MATCH($B44&amp;"_slope",Conditions!$R$1:$AI$1,0)+16,FALSE)+VLOOKUP(IP$3,Conditions!$B:$AI,MATCH($B44&amp;"_intercept",Conditions!$R$1:$AI$1,0)+16,FALSE)),""),"")</f>
        <v/>
      </c>
      <c r="IQ44" s="69" t="str">
        <f>IFERROR(IF(IQ27,EXP(LN(IQ27)*VLOOKUP(IQ$3,Conditions!$B:$AI,MATCH($B44&amp;"_slope",Conditions!$R$1:$AI$1,0)+16,FALSE)+VLOOKUP(IQ$3,Conditions!$B:$AI,MATCH($B44&amp;"_intercept",Conditions!$R$1:$AI$1,0)+16,FALSE)),""),"")</f>
        <v/>
      </c>
      <c r="IR44" s="69" t="str">
        <f>IFERROR(IF(IR27,EXP(LN(IR27)*VLOOKUP(IR$3,Conditions!$B:$AI,MATCH($B44&amp;"_slope",Conditions!$R$1:$AI$1,0)+16,FALSE)+VLOOKUP(IR$3,Conditions!$B:$AI,MATCH($B44&amp;"_intercept",Conditions!$R$1:$AI$1,0)+16,FALSE)),""),"")</f>
        <v/>
      </c>
      <c r="IS44" s="69" t="str">
        <f>IFERROR(IF(IS27,EXP(LN(IS27)*VLOOKUP(IS$3,Conditions!$B:$AI,MATCH($B44&amp;"_slope",Conditions!$R$1:$AI$1,0)+16,FALSE)+VLOOKUP(IS$3,Conditions!$B:$AI,MATCH($B44&amp;"_intercept",Conditions!$R$1:$AI$1,0)+16,FALSE)),""),"")</f>
        <v/>
      </c>
      <c r="IT44" s="69" t="str">
        <f>IFERROR(IF(IT27,EXP(LN(IT27)*VLOOKUP(IT$3,Conditions!$B:$AI,MATCH($B44&amp;"_slope",Conditions!$R$1:$AI$1,0)+16,FALSE)+VLOOKUP(IT$3,Conditions!$B:$AI,MATCH($B44&amp;"_intercept",Conditions!$R$1:$AI$1,0)+16,FALSE)),""),"")</f>
        <v/>
      </c>
      <c r="IU44" s="69" t="str">
        <f>IFERROR(IF(IU27,EXP(LN(IU27)*VLOOKUP(IU$3,Conditions!$B:$AI,MATCH($B44&amp;"_slope",Conditions!$R$1:$AI$1,0)+16,FALSE)+VLOOKUP(IU$3,Conditions!$B:$AI,MATCH($B44&amp;"_intercept",Conditions!$R$1:$AI$1,0)+16,FALSE)),""),"")</f>
        <v/>
      </c>
      <c r="IV44" s="69" t="str">
        <f>IFERROR(IF(IV27,EXP(LN(IV27)*VLOOKUP(IV$3,Conditions!$B:$AI,MATCH($B44&amp;"_slope",Conditions!$R$1:$AI$1,0)+16,FALSE)+VLOOKUP(IV$3,Conditions!$B:$AI,MATCH($B44&amp;"_intercept",Conditions!$R$1:$AI$1,0)+16,FALSE)),""),"")</f>
        <v/>
      </c>
      <c r="IW44" s="69" t="str">
        <f>IFERROR(IF(IW27,EXP(LN(IW27)*VLOOKUP(IW$3,Conditions!$B:$AI,MATCH($B44&amp;"_slope",Conditions!$R$1:$AI$1,0)+16,FALSE)+VLOOKUP(IW$3,Conditions!$B:$AI,MATCH($B44&amp;"_intercept",Conditions!$R$1:$AI$1,0)+16,FALSE)),""),"")</f>
        <v/>
      </c>
      <c r="IX44" s="69" t="str">
        <f>IFERROR(IF(IX27,EXP(LN(IX27)*VLOOKUP(IX$3,Conditions!$B:$AI,MATCH($B44&amp;"_slope",Conditions!$R$1:$AI$1,0)+16,FALSE)+VLOOKUP(IX$3,Conditions!$B:$AI,MATCH($B44&amp;"_intercept",Conditions!$R$1:$AI$1,0)+16,FALSE)),""),"")</f>
        <v/>
      </c>
      <c r="IY44" s="69"/>
      <c r="IZ44" s="69"/>
      <c r="JA44" s="69"/>
      <c r="JB44" s="69"/>
      <c r="JC44" s="69"/>
      <c r="JE44" s="56" t="s">
        <v>100</v>
      </c>
      <c r="JF44" s="69" t="str">
        <f>IFERROR(IF(JF27,EXP(LN(JF27)*VLOOKUP(JF$3,Conditions!$B:$AI,MATCH($B44&amp;"_slope",Conditions!$R$1:$AI$1,0)+16,FALSE)+VLOOKUP(JF$3,Conditions!$B:$AI,MATCH($B44&amp;"_intercept",Conditions!$R$1:$AI$1,0)+16,FALSE)),""),"")</f>
        <v/>
      </c>
      <c r="JG44" s="69" t="str">
        <f>IFERROR(IF(JG27,JG27*VLOOKUP(JG$3,Conditions!$B:$AI,MATCH($B44&amp;"_slope",Conditions!$R$1:$AI$1,0)+16,FALSE)+VLOOKUP(JG$3,Conditions!$B:$AI,MATCH($B44&amp;"_intercept",Conditions!$R$1:$AI$1,0)+16,FALSE),""),"")</f>
        <v/>
      </c>
      <c r="JH44" s="69" t="str">
        <f>IFERROR(IF(JH27,JH27*VLOOKUP(JH$3,Conditions!$B:$AI,MATCH($B44&amp;"_slope",Conditions!$R$1:$AI$1,0)+16,FALSE)+VLOOKUP(JH$3,Conditions!$B:$AI,MATCH($B44&amp;"_intercept",Conditions!$R$1:$AI$1,0)+16,FALSE),""),"")</f>
        <v/>
      </c>
      <c r="JI44" s="69" t="str">
        <f>IFERROR(IF(JI27,JI27*VLOOKUP(JI$3,Conditions!$B:$AI,MATCH($B44&amp;"_slope",Conditions!$R$1:$AI$1,0)+16,FALSE)+VLOOKUP(JI$3,Conditions!$B:$AI,MATCH($B44&amp;"_intercept",Conditions!$R$1:$AI$1,0)+16,FALSE),""),"")</f>
        <v/>
      </c>
      <c r="JJ44" s="69" t="str">
        <f>IFERROR(IF(JJ27,JJ27*VLOOKUP(JJ$3,Conditions!$B:$AI,MATCH($B44&amp;"_slope",Conditions!$R$1:$AI$1,0)+16,FALSE)+VLOOKUP(JJ$3,Conditions!$B:$AI,MATCH($B44&amp;"_intercept",Conditions!$R$1:$AI$1,0)+16,FALSE),""),"")</f>
        <v/>
      </c>
      <c r="JK44" s="69" t="str">
        <f>IFERROR(IF(JK27,JK27*VLOOKUP(JK$3,Conditions!$B:$AI,MATCH($B44&amp;"_slope",Conditions!$R$1:$AI$1,0)+16,FALSE)+VLOOKUP(JK$3,Conditions!$B:$AI,MATCH($B44&amp;"_intercept",Conditions!$R$1:$AI$1,0)+16,FALSE),""),"")</f>
        <v/>
      </c>
      <c r="JL44" s="69" t="str">
        <f>IFERROR(IF(JL27,JL27*VLOOKUP(JL$3,Conditions!$B:$AI,MATCH($B44&amp;"_slope",Conditions!$R$1:$AI$1,0)+16,FALSE)+VLOOKUP(JL$3,Conditions!$B:$AI,MATCH($B44&amp;"_intercept",Conditions!$R$1:$AI$1,0)+16,FALSE),""),"")</f>
        <v/>
      </c>
      <c r="JM44" s="69" t="str">
        <f>IFERROR(IF(JM27,JM27*VLOOKUP(JM$3,Conditions!$B:$AI,MATCH($B44&amp;"_slope",Conditions!$R$1:$AI$1,0)+16,FALSE)+VLOOKUP(JM$3,Conditions!$B:$AI,MATCH($B44&amp;"_intercept",Conditions!$R$1:$AI$1,0)+16,FALSE),""),"")</f>
        <v/>
      </c>
      <c r="JN44" s="69" t="str">
        <f>IFERROR(IF(JN27,JN27*VLOOKUP(JN$3,Conditions!$B:$AI,MATCH($B44&amp;"_slope",Conditions!$R$1:$AI$1,0)+16,FALSE)+VLOOKUP(JN$3,Conditions!$B:$AI,MATCH($B44&amp;"_intercept",Conditions!$R$1:$AI$1,0)+16,FALSE),""),"")</f>
        <v/>
      </c>
      <c r="JO44" s="69" t="str">
        <f>IFERROR(IF(JO27,JO27*VLOOKUP(JO$3,Conditions!$B:$AI,MATCH($B44&amp;"_slope",Conditions!$R$1:$AI$1,0)+16,FALSE)+VLOOKUP(JO$3,Conditions!$B:$AI,MATCH($B44&amp;"_intercept",Conditions!$R$1:$AI$1,0)+16,FALSE),""),"")</f>
        <v/>
      </c>
      <c r="JP44" s="69" t="str">
        <f>IFERROR(IF(JP27,JP27*VLOOKUP(JP$3,Conditions!$B:$AI,MATCH($B44&amp;"_slope",Conditions!$R$1:$AI$1,0)+16,FALSE)+VLOOKUP(JP$3,Conditions!$B:$AI,MATCH($B44&amp;"_intercept",Conditions!$R$1:$AI$1,0)+16,FALSE),""),"")</f>
        <v/>
      </c>
      <c r="JQ44" s="69" t="str">
        <f>IFERROR(IF(JQ27,JQ27*VLOOKUP(JQ$3,Conditions!$B:$AI,MATCH($B44&amp;"_slope",Conditions!$R$1:$AI$1,0)+16,FALSE)+VLOOKUP(JQ$3,Conditions!$B:$AI,MATCH($B44&amp;"_intercept",Conditions!$R$1:$AI$1,0)+16,FALSE),""),"")</f>
        <v/>
      </c>
      <c r="JR44" s="69" t="str">
        <f>IFERROR(IF(JR27,JR27*VLOOKUP(JR$3,Conditions!$B:$AI,MATCH($B44&amp;"_slope",Conditions!$R$1:$AI$1,0)+16,FALSE)+VLOOKUP(JR$3,Conditions!$B:$AI,MATCH($B44&amp;"_intercept",Conditions!$R$1:$AI$1,0)+16,FALSE),""),"")</f>
        <v/>
      </c>
      <c r="JS44" s="69" t="str">
        <f>IFERROR(IF(JS27,JS27*VLOOKUP(JS$3,Conditions!$B:$AI,MATCH($B44&amp;"_slope",Conditions!$R$1:$AI$1,0)+16,FALSE)+VLOOKUP(JS$3,Conditions!$B:$AI,MATCH($B44&amp;"_intercept",Conditions!$R$1:$AI$1,0)+16,FALSE),""),"")</f>
        <v/>
      </c>
      <c r="JT44" s="69" t="str">
        <f>IFERROR(IF(JT27,JT27*VLOOKUP(JT$3,Conditions!$B:$AI,MATCH($B44&amp;"_slope",Conditions!$R$1:$AI$1,0)+16,FALSE)+VLOOKUP(JT$3,Conditions!$B:$AI,MATCH($B44&amp;"_intercept",Conditions!$R$1:$AI$1,0)+16,FALSE),""),"")</f>
        <v/>
      </c>
      <c r="JU44" s="69" t="str">
        <f>IFERROR(IF(JU27,JU27*VLOOKUP(JU$3,Conditions!$B:$AI,MATCH($B44&amp;"_slope",Conditions!$R$1:$AI$1,0)+16,FALSE)+VLOOKUP(JU$3,Conditions!$B:$AI,MATCH($B44&amp;"_intercept",Conditions!$R$1:$AI$1,0)+16,FALSE),""),"")</f>
        <v/>
      </c>
      <c r="JV44" s="69" t="str">
        <f>IFERROR(IF(JV27,JV27*VLOOKUP(JV$3,Conditions!$B:$AI,MATCH($B44&amp;"_slope",Conditions!$R$1:$AI$1,0)+16,FALSE)+VLOOKUP(JV$3,Conditions!$B:$AI,MATCH($B44&amp;"_intercept",Conditions!$R$1:$AI$1,0)+16,FALSE),""),"")</f>
        <v/>
      </c>
      <c r="JW44" s="69" t="str">
        <f>IFERROR(IF(JW27,JW27*VLOOKUP(JW$3,Conditions!$B:$AI,MATCH($B44&amp;"_slope",Conditions!$R$1:$AI$1,0)+16,FALSE)+VLOOKUP(JW$3,Conditions!$B:$AI,MATCH($B44&amp;"_intercept",Conditions!$R$1:$AI$1,0)+16,FALSE),""),"")</f>
        <v/>
      </c>
      <c r="JX44" s="69" t="str">
        <f>IFERROR(IF(JX27,JX27*VLOOKUP(JX$3,Conditions!$B:$AI,MATCH($B44&amp;"_slope",Conditions!$R$1:$AI$1,0)+16,FALSE)+VLOOKUP(JX$3,Conditions!$B:$AI,MATCH($B44&amp;"_intercept",Conditions!$R$1:$AI$1,0)+16,FALSE),""),"")</f>
        <v/>
      </c>
      <c r="JY44" s="69" t="str">
        <f>IFERROR(IF(JY27,JY27*VLOOKUP(JY$3,Conditions!$B:$AI,MATCH($B44&amp;"_slope",Conditions!$R$1:$AI$1,0)+16,FALSE)+VLOOKUP(JY$3,Conditions!$B:$AI,MATCH($B44&amp;"_intercept",Conditions!$R$1:$AI$1,0)+16,FALSE),""),"")</f>
        <v/>
      </c>
      <c r="JZ44" s="69" t="str">
        <f>IFERROR(IF(JZ27,JZ27*VLOOKUP(JZ$3,Conditions!$B:$AI,MATCH($B44&amp;"_slope",Conditions!$R$1:$AI$1,0)+16,FALSE)+VLOOKUP(JZ$3,Conditions!$B:$AI,MATCH($B44&amp;"_intercept",Conditions!$R$1:$AI$1,0)+16,FALSE),""),"")</f>
        <v/>
      </c>
      <c r="KA44" s="69" t="str">
        <f>IFERROR(IF(KA27,KA27*VLOOKUP(KA$3,Conditions!$B:$AI,MATCH($B44&amp;"_slope",Conditions!$R$1:$AI$1,0)+16,FALSE)+VLOOKUP(KA$3,Conditions!$B:$AI,MATCH($B44&amp;"_intercept",Conditions!$R$1:$AI$1,0)+16,FALSE),""),"")</f>
        <v/>
      </c>
      <c r="KB44" s="69" t="str">
        <f>IFERROR(IF(KB27,KB27*VLOOKUP(KB$3,Conditions!$B:$AI,MATCH($B44&amp;"_slope",Conditions!$R$1:$AI$1,0)+16,FALSE)+VLOOKUP(KB$3,Conditions!$B:$AI,MATCH($B44&amp;"_intercept",Conditions!$R$1:$AI$1,0)+16,FALSE),""),"")</f>
        <v/>
      </c>
      <c r="KC44" s="69" t="str">
        <f>IFERROR(IF(KC27,KC27*VLOOKUP(KC$3,Conditions!$B:$AI,MATCH($B44&amp;"_slope",Conditions!$R$1:$AI$1,0)+16,FALSE)+VLOOKUP(KC$3,Conditions!$B:$AI,MATCH($B44&amp;"_intercept",Conditions!$R$1:$AI$1,0)+16,FALSE),""),"")</f>
        <v/>
      </c>
      <c r="KD44" s="69" t="str">
        <f>IFERROR(IF(KD27,KD27*VLOOKUP(KD$3,Conditions!$B:$AI,MATCH($B44&amp;"_slope",Conditions!$R$1:$AI$1,0)+16,FALSE)+VLOOKUP(KD$3,Conditions!$B:$AI,MATCH($B44&amp;"_intercept",Conditions!$R$1:$AI$1,0)+16,FALSE),""),"")</f>
        <v/>
      </c>
      <c r="KE44" s="69" t="str">
        <f>IFERROR(IF(KE27,KE27*VLOOKUP(KE$3,Conditions!$B:$AI,MATCH($B44&amp;"_slope",Conditions!$R$1:$AI$1,0)+16,FALSE)+VLOOKUP(KE$3,Conditions!$B:$AI,MATCH($B44&amp;"_intercept",Conditions!$R$1:$AI$1,0)+16,FALSE),""),"")</f>
        <v/>
      </c>
      <c r="KF44" s="69" t="str">
        <f>IFERROR(IF(KF27,KF27*VLOOKUP(KF$3,Conditions!$B:$AI,MATCH($B44&amp;"_slope",Conditions!$R$1:$AI$1,0)+16,FALSE)+VLOOKUP(KF$3,Conditions!$B:$AI,MATCH($B44&amp;"_intercept",Conditions!$R$1:$AI$1,0)+16,FALSE),""),"")</f>
        <v/>
      </c>
      <c r="KG44" s="69" t="str">
        <f>IFERROR(IF(KG27,KG27*VLOOKUP(KG$3,Conditions!$B:$AI,MATCH($B44&amp;"_slope",Conditions!$R$1:$AI$1,0)+16,FALSE)+VLOOKUP(KG$3,Conditions!$B:$AI,MATCH($B44&amp;"_intercept",Conditions!$R$1:$AI$1,0)+16,FALSE),""),"")</f>
        <v/>
      </c>
      <c r="KH44" s="69" t="str">
        <f>IFERROR(IF(KH27,KH27*VLOOKUP(KH$3,Conditions!$B:$AI,MATCH($B44&amp;"_slope",Conditions!$R$1:$AI$1,0)+16,FALSE)+VLOOKUP(KH$3,Conditions!$B:$AI,MATCH($B44&amp;"_intercept",Conditions!$R$1:$AI$1,0)+16,FALSE),""),"")</f>
        <v/>
      </c>
      <c r="KI44" s="69" t="str">
        <f>IFERROR(IF(KI27,KI27*VLOOKUP(KI$3,Conditions!$B:$AI,MATCH($B44&amp;"_slope",Conditions!$R$1:$AI$1,0)+16,FALSE)+VLOOKUP(KI$3,Conditions!$B:$AI,MATCH($B44&amp;"_intercept",Conditions!$R$1:$AI$1,0)+16,FALSE),""),"")</f>
        <v/>
      </c>
      <c r="KJ44" s="69" t="str">
        <f>IFERROR(IF(KJ27,KJ27*VLOOKUP(KJ$3,Conditions!$B:$AI,MATCH($B44&amp;"_slope",Conditions!$R$1:$AI$1,0)+16,FALSE)+VLOOKUP(KJ$3,Conditions!$B:$AI,MATCH($B44&amp;"_intercept",Conditions!$R$1:$AI$1,0)+16,FALSE),""),"")</f>
        <v/>
      </c>
      <c r="KK44" s="69" t="str">
        <f>IFERROR(IF(KK27,KK27*VLOOKUP(KK$3,Conditions!$B:$AI,MATCH($B44&amp;"_slope",Conditions!$R$1:$AI$1,0)+16,FALSE)+VLOOKUP(KK$3,Conditions!$B:$AI,MATCH($B44&amp;"_intercept",Conditions!$R$1:$AI$1,0)+16,FALSE),""),"")</f>
        <v/>
      </c>
      <c r="KL44" s="69" t="str">
        <f>IFERROR(IF(KL27,KL27*VLOOKUP(KL$3,Conditions!$B:$AI,MATCH($B44&amp;"_slope",Conditions!$R$1:$AI$1,0)+16,FALSE)+VLOOKUP(KL$3,Conditions!$B:$AI,MATCH($B44&amp;"_intercept",Conditions!$R$1:$AI$1,0)+16,FALSE),""),"")</f>
        <v/>
      </c>
      <c r="KM44" s="69" t="str">
        <f>IFERROR(IF(KM27,KM27*VLOOKUP(KM$3,Conditions!$B:$AI,MATCH($B44&amp;"_slope",Conditions!$R$1:$AI$1,0)+16,FALSE)+VLOOKUP(KM$3,Conditions!$B:$AI,MATCH($B44&amp;"_intercept",Conditions!$R$1:$AI$1,0)+16,FALSE),""),"")</f>
        <v/>
      </c>
      <c r="KN44" s="69" t="str">
        <f>IFERROR(IF(KN27,KN27*VLOOKUP(KN$3,Conditions!$B:$AI,MATCH($B44&amp;"_slope",Conditions!$R$1:$AI$1,0)+16,FALSE)+VLOOKUP(KN$3,Conditions!$B:$AI,MATCH($B44&amp;"_intercept",Conditions!$R$1:$AI$1,0)+16,FALSE),""),"")</f>
        <v/>
      </c>
      <c r="KO44" s="69" t="str">
        <f>IFERROR(IF(KO27,KO27*VLOOKUP(KO$3,Conditions!$B:$AI,MATCH($B44&amp;"_slope",Conditions!$R$1:$AI$1,0)+16,FALSE)+VLOOKUP(KO$3,Conditions!$B:$AI,MATCH($B44&amp;"_intercept",Conditions!$R$1:$AI$1,0)+16,FALSE),""),"")</f>
        <v/>
      </c>
      <c r="KP44" s="69" t="str">
        <f>IFERROR(IF(KP27,KP27*VLOOKUP(KP$3,Conditions!$B:$AI,MATCH($B44&amp;"_slope",Conditions!$R$1:$AI$1,0)+16,FALSE)+VLOOKUP(KP$3,Conditions!$B:$AI,MATCH($B44&amp;"_intercept",Conditions!$R$1:$AI$1,0)+16,FALSE),""),"")</f>
        <v/>
      </c>
      <c r="KQ44" s="69" t="str">
        <f>IFERROR(IF(KQ27,KQ27*VLOOKUP(KQ$3,Conditions!$B:$AI,MATCH($B44&amp;"_slope",Conditions!$R$1:$AI$1,0)+16,FALSE)+VLOOKUP(KQ$3,Conditions!$B:$AI,MATCH($B44&amp;"_intercept",Conditions!$R$1:$AI$1,0)+16,FALSE),""),"")</f>
        <v/>
      </c>
      <c r="KR44" s="69" t="str">
        <f>IFERROR(IF(KR27,KR27*VLOOKUP(KR$3,Conditions!$B:$AI,MATCH($B44&amp;"_slope",Conditions!$R$1:$AI$1,0)+16,FALSE)+VLOOKUP(KR$3,Conditions!$B:$AI,MATCH($B44&amp;"_intercept",Conditions!$R$1:$AI$1,0)+16,FALSE),""),"")</f>
        <v/>
      </c>
      <c r="KS44" s="69" t="str">
        <f>IFERROR(IF(KS27,KS27*VLOOKUP(KS$3,Conditions!$B:$AI,MATCH($B44&amp;"_slope",Conditions!$R$1:$AI$1,0)+16,FALSE)+VLOOKUP(KS$3,Conditions!$B:$AI,MATCH($B44&amp;"_intercept",Conditions!$R$1:$AI$1,0)+16,FALSE),""),"")</f>
        <v/>
      </c>
      <c r="KT44" s="69" t="str">
        <f>IFERROR(IF(KT27,KT27*VLOOKUP(KT$3,Conditions!$B:$AI,MATCH($B44&amp;"_slope",Conditions!$R$1:$AI$1,0)+16,FALSE)+VLOOKUP(KT$3,Conditions!$B:$AI,MATCH($B44&amp;"_intercept",Conditions!$R$1:$AI$1,0)+16,FALSE),""),"")</f>
        <v/>
      </c>
      <c r="KU44" s="69" t="str">
        <f>IFERROR(IF(KU27,KU27*VLOOKUP(KU$3,Conditions!$B:$AI,MATCH($B44&amp;"_slope",Conditions!$R$1:$AI$1,0)+16,FALSE)+VLOOKUP(KU$3,Conditions!$B:$AI,MATCH($B44&amp;"_intercept",Conditions!$R$1:$AI$1,0)+16,FALSE),""),"")</f>
        <v/>
      </c>
      <c r="KV44" s="69" t="str">
        <f>IFERROR(IF(KV27,KV27*VLOOKUP(KV$3,Conditions!$B:$AI,MATCH($B44&amp;"_slope",Conditions!$R$1:$AI$1,0)+16,FALSE)+VLOOKUP(KV$3,Conditions!$B:$AI,MATCH($B44&amp;"_intercept",Conditions!$R$1:$AI$1,0)+16,FALSE),""),"")</f>
        <v/>
      </c>
      <c r="KW44" s="69" t="str">
        <f>IFERROR(IF(KW27,KW27*VLOOKUP(KW$3,Conditions!$B:$AI,MATCH($B44&amp;"_slope",Conditions!$R$1:$AI$1,0)+16,FALSE)+VLOOKUP(KW$3,Conditions!$B:$AI,MATCH($B44&amp;"_intercept",Conditions!$R$1:$AI$1,0)+16,FALSE),""),"")</f>
        <v/>
      </c>
      <c r="KX44" s="69" t="str">
        <f>IFERROR(IF(KX27,KX27*VLOOKUP(KX$3,Conditions!$B:$AI,MATCH($B44&amp;"_slope",Conditions!$R$1:$AI$1,0)+16,FALSE)+VLOOKUP(KX$3,Conditions!$B:$AI,MATCH($B44&amp;"_intercept",Conditions!$R$1:$AI$1,0)+16,FALSE),""),"")</f>
        <v/>
      </c>
      <c r="KY44" s="69" t="str">
        <f>IFERROR(IF(KY27,KY27*VLOOKUP(KY$3,Conditions!$B:$AI,MATCH($B44&amp;"_slope",Conditions!$R$1:$AI$1,0)+16,FALSE)+VLOOKUP(KY$3,Conditions!$B:$AI,MATCH($B44&amp;"_intercept",Conditions!$R$1:$AI$1,0)+16,FALSE),""),"")</f>
        <v/>
      </c>
      <c r="KZ44" s="69" t="str">
        <f>IFERROR(IF(KZ27,KZ27*VLOOKUP(KZ$3,Conditions!$B:$AI,MATCH($B44&amp;"_slope",Conditions!$R$1:$AI$1,0)+16,FALSE)+VLOOKUP(KZ$3,Conditions!$B:$AI,MATCH($B44&amp;"_intercept",Conditions!$R$1:$AI$1,0)+16,FALSE),""),"")</f>
        <v/>
      </c>
      <c r="LA44" s="69" t="str">
        <f>IFERROR(IF(LA27,LA27*VLOOKUP(LA$3,Conditions!$B:$AI,MATCH($B44&amp;"_slope",Conditions!$R$1:$AI$1,0)+16,FALSE)+VLOOKUP(LA$3,Conditions!$B:$AI,MATCH($B44&amp;"_intercept",Conditions!$R$1:$AI$1,0)+16,FALSE),""),"")</f>
        <v/>
      </c>
      <c r="LB44" s="69" t="str">
        <f>IFERROR(IF(LB27,LB27*VLOOKUP(LB$3,Conditions!$B:$AI,MATCH($B44&amp;"_slope",Conditions!$R$1:$AI$1,0)+16,FALSE)+VLOOKUP(LB$3,Conditions!$B:$AI,MATCH($B44&amp;"_intercept",Conditions!$R$1:$AI$1,0)+16,FALSE),""),"")</f>
        <v/>
      </c>
      <c r="LC44" s="69" t="str">
        <f>IFERROR(IF(LC27,LC27*VLOOKUP(LC$3,Conditions!$B:$AI,MATCH($B44&amp;"_slope",Conditions!$R$1:$AI$1,0)+16,FALSE)+VLOOKUP(LC$3,Conditions!$B:$AI,MATCH($B44&amp;"_intercept",Conditions!$R$1:$AI$1,0)+16,FALSE),""),"")</f>
        <v/>
      </c>
      <c r="LD44" s="69"/>
      <c r="LE44" s="69"/>
      <c r="LF44" s="69"/>
      <c r="LG44" s="69"/>
    </row>
    <row r="45" spans="1:319" s="73" customFormat="1" x14ac:dyDescent="0.2">
      <c r="A45" s="71"/>
      <c r="B45" s="49" t="s">
        <v>80</v>
      </c>
      <c r="C45" s="78">
        <v>3</v>
      </c>
      <c r="D45" s="69" t="str">
        <f>IFERROR(IF(D28,EXP(LN(D28)*VLOOKUP(D$3,Conditions!$B:$AI,MATCH($B45&amp;"_slope",Conditions!$R$1:$AI$1,0)+16,FALSE)+VLOOKUP(D$3,Conditions!$B:$AI,MATCH($B45&amp;"_intercept",Conditions!$R$1:$AI$1,0)+16,FALSE)),""),"")</f>
        <v/>
      </c>
      <c r="E45" s="69" t="str">
        <f>IFERROR(IF(E28,EXP(LN(E28)*VLOOKUP(E$3,Conditions!$B:$AI,MATCH($B45&amp;"_slope",Conditions!$R$1:$AI$1,0)+16,FALSE)+VLOOKUP(E$3,Conditions!$B:$AI,MATCH($B45&amp;"_intercept",Conditions!$R$1:$AI$1,0)+16,FALSE)),""),"")</f>
        <v/>
      </c>
      <c r="F45" s="69" t="str">
        <f>IFERROR(IF(F28,EXP(LN(F28)*VLOOKUP(F$3,Conditions!$B:$AI,MATCH($B45&amp;"_slope",Conditions!$R$1:$AI$1,0)+16,FALSE)+VLOOKUP(F$3,Conditions!$B:$AI,MATCH($B45&amp;"_intercept",Conditions!$R$1:$AI$1,0)+16,FALSE)),""),"")</f>
        <v/>
      </c>
      <c r="G45" s="69" t="str">
        <f>IFERROR(IF(G28,EXP(LN(G28)*VLOOKUP(G$3,Conditions!$B:$AI,MATCH($B45&amp;"_slope",Conditions!$R$1:$AI$1,0)+16,FALSE)+VLOOKUP(G$3,Conditions!$B:$AI,MATCH($B45&amp;"_intercept",Conditions!$R$1:$AI$1,0)+16,FALSE)),""),"")</f>
        <v/>
      </c>
      <c r="H45" s="69" t="str">
        <f>IFERROR(IF(H28,EXP(LN(H28)*VLOOKUP(H$3,Conditions!$B:$AI,MATCH($B45&amp;"_slope",Conditions!$R$1:$AI$1,0)+16,FALSE)+VLOOKUP(H$3,Conditions!$B:$AI,MATCH($B45&amp;"_intercept",Conditions!$R$1:$AI$1,0)+16,FALSE)),""),"")</f>
        <v/>
      </c>
      <c r="I45" s="69">
        <f>IFERROR(IF(I28,EXP(LN(I28)*VLOOKUP(I$3,Conditions!$B:$AI,MATCH($B45&amp;"_slope",Conditions!$R$1:$AI$1,0)+16,FALSE)+VLOOKUP(I$3,Conditions!$B:$AI,MATCH($B45&amp;"_intercept",Conditions!$R$1:$AI$1,0)+16,FALSE)),""),"")</f>
        <v>0.2955496397168732</v>
      </c>
      <c r="J45" s="69">
        <f>IFERROR(IF(J28,EXP(LN(J28)*VLOOKUP(J$3,Conditions!$B:$AI,MATCH($B45&amp;"_slope",Conditions!$R$1:$AI$1,0)+16,FALSE)+VLOOKUP(J$3,Conditions!$B:$AI,MATCH($B45&amp;"_intercept",Conditions!$R$1:$AI$1,0)+16,FALSE)),""),"")</f>
        <v>0.29580245608809247</v>
      </c>
      <c r="K45" s="69">
        <f>IFERROR(IF(K28,EXP(LN(K28)*VLOOKUP(K$3,Conditions!$B:$AI,MATCH($B45&amp;"_slope",Conditions!$R$1:$AI$1,0)+16,FALSE)+VLOOKUP(K$3,Conditions!$B:$AI,MATCH($B45&amp;"_intercept",Conditions!$R$1:$AI$1,0)+16,FALSE)),""),"")</f>
        <v>0.29591752240486241</v>
      </c>
      <c r="L45" s="69">
        <f>IFERROR(IF(L28,EXP(LN(L28)*VLOOKUP(L$3,Conditions!$B:$AI,MATCH($B45&amp;"_slope",Conditions!$R$1:$AI$1,0)+16,FALSE)+VLOOKUP(L$3,Conditions!$B:$AI,MATCH($B45&amp;"_intercept",Conditions!$R$1:$AI$1,0)+16,FALSE)),""),"")</f>
        <v>0.2959307210262383</v>
      </c>
      <c r="M45" s="69">
        <f>IFERROR(IF(M28,EXP(LN(M28)*VLOOKUP(M$3,Conditions!$B:$AI,MATCH($B45&amp;"_slope",Conditions!$R$1:$AI$1,0)+16,FALSE)+VLOOKUP(M$3,Conditions!$B:$AI,MATCH($B45&amp;"_intercept",Conditions!$R$1:$AI$1,0)+16,FALSE)),""),"")</f>
        <v>0.29601092731625228</v>
      </c>
      <c r="N45" s="69">
        <f>IFERROR(IF(N28,EXP(LN(N28)*VLOOKUP(N$3,Conditions!$B:$AI,MATCH($B45&amp;"_slope",Conditions!$R$1:$AI$1,0)+16,FALSE)+VLOOKUP(N$3,Conditions!$B:$AI,MATCH($B45&amp;"_intercept",Conditions!$R$1:$AI$1,0)+16,FALSE)),""),"")</f>
        <v>0.29027288331463957</v>
      </c>
      <c r="O45" s="69">
        <f>IFERROR(IF(O28,EXP(LN(O28)*VLOOKUP(O$3,Conditions!$B:$AI,MATCH($B45&amp;"_slope",Conditions!$R$1:$AI$1,0)+16,FALSE)+VLOOKUP(O$3,Conditions!$B:$AI,MATCH($B45&amp;"_intercept",Conditions!$R$1:$AI$1,0)+16,FALSE)),""),"")</f>
        <v>0.29032505762537131</v>
      </c>
      <c r="P45" s="69">
        <f>IFERROR(IF(P28,EXP(LN(P28)*VLOOKUP(P$3,Conditions!$B:$AI,MATCH($B45&amp;"_slope",Conditions!$R$1:$AI$1,0)+16,FALSE)+VLOOKUP(P$3,Conditions!$B:$AI,MATCH($B45&amp;"_intercept",Conditions!$R$1:$AI$1,0)+16,FALSE)),""),"")</f>
        <v>0.29027051174244267</v>
      </c>
      <c r="Q45" s="69">
        <f>IFERROR(IF(Q28,EXP(LN(Q28)*VLOOKUP(Q$3,Conditions!$B:$AI,MATCH($B45&amp;"_slope",Conditions!$R$1:$AI$1,0)+16,FALSE)+VLOOKUP(Q$3,Conditions!$B:$AI,MATCH($B45&amp;"_intercept",Conditions!$R$1:$AI$1,0)+16,FALSE)),""),"")</f>
        <v>0.29052324740838692</v>
      </c>
      <c r="R45" s="69">
        <f>IFERROR(IF(R28,EXP(LN(R28)*VLOOKUP(R$3,Conditions!$B:$AI,MATCH($B45&amp;"_slope",Conditions!$R$1:$AI$1,0)+16,FALSE)+VLOOKUP(R$3,Conditions!$B:$AI,MATCH($B45&amp;"_intercept",Conditions!$R$1:$AI$1,0)+16,FALSE)),""),"")</f>
        <v>0.2907102502338263</v>
      </c>
      <c r="S45" s="69">
        <f>IFERROR(IF(S28,EXP(LN(S28)*VLOOKUP(S$3,Conditions!$B:$AI,MATCH($B45&amp;"_slope",Conditions!$R$1:$AI$1,0)+16,FALSE)+VLOOKUP(S$3,Conditions!$B:$AI,MATCH($B45&amp;"_intercept",Conditions!$R$1:$AI$1,0)+16,FALSE)),""),"")</f>
        <v>0.2846932464027051</v>
      </c>
      <c r="T45" s="69">
        <f>IFERROR(IF(T28,EXP(LN(T28)*VLOOKUP(T$3,Conditions!$B:$AI,MATCH($B45&amp;"_slope",Conditions!$R$1:$AI$1,0)+16,FALSE)+VLOOKUP(T$3,Conditions!$B:$AI,MATCH($B45&amp;"_intercept",Conditions!$R$1:$AI$1,0)+16,FALSE)),""),"")</f>
        <v>0.28469697725553372</v>
      </c>
      <c r="U45" s="69">
        <f>IFERROR(IF(U28,EXP(LN(U28)*VLOOKUP(U$3,Conditions!$B:$AI,MATCH($B45&amp;"_slope",Conditions!$R$1:$AI$1,0)+16,FALSE)+VLOOKUP(U$3,Conditions!$B:$AI,MATCH($B45&amp;"_intercept",Conditions!$R$1:$AI$1,0)+16,FALSE)),""),"")</f>
        <v>0.2850279946346681</v>
      </c>
      <c r="V45" s="69">
        <f>IFERROR(IF(V28,EXP(LN(V28)*VLOOKUP(V$3,Conditions!$B:$AI,MATCH($B45&amp;"_slope",Conditions!$R$1:$AI$1,0)+16,FALSE)+VLOOKUP(V$3,Conditions!$B:$AI,MATCH($B45&amp;"_intercept",Conditions!$R$1:$AI$1,0)+16,FALSE)),""),"")</f>
        <v>0.2849391375999652</v>
      </c>
      <c r="W45" s="69">
        <f>IFERROR(IF(W28,EXP(LN(W28)*VLOOKUP(W$3,Conditions!$B:$AI,MATCH($B45&amp;"_slope",Conditions!$R$1:$AI$1,0)+16,FALSE)+VLOOKUP(W$3,Conditions!$B:$AI,MATCH($B45&amp;"_intercept",Conditions!$R$1:$AI$1,0)+16,FALSE)),""),"")</f>
        <v>0.28494320742210294</v>
      </c>
      <c r="X45" s="69">
        <f>IFERROR(IF(X28,EXP(LN(X28)*VLOOKUP(X$3,Conditions!$B:$AI,MATCH($B45&amp;"_slope",Conditions!$R$1:$AI$1,0)+16,FALSE)+VLOOKUP(X$3,Conditions!$B:$AI,MATCH($B45&amp;"_intercept",Conditions!$R$1:$AI$1,0)+16,FALSE)),""),"")</f>
        <v>0.27056706031622535</v>
      </c>
      <c r="Y45" s="69">
        <f>IFERROR(IF(Y28,EXP(LN(Y28)*VLOOKUP(Y$3,Conditions!$B:$AI,MATCH($B45&amp;"_slope",Conditions!$R$1:$AI$1,0)+16,FALSE)+VLOOKUP(Y$3,Conditions!$B:$AI,MATCH($B45&amp;"_intercept",Conditions!$R$1:$AI$1,0)+16,FALSE)),""),"")</f>
        <v>0.27091059698077258</v>
      </c>
      <c r="Z45" s="69">
        <f>IFERROR(IF(Z28,EXP(LN(Z28)*VLOOKUP(Z$3,Conditions!$B:$AI,MATCH($B45&amp;"_slope",Conditions!$R$1:$AI$1,0)+16,FALSE)+VLOOKUP(Z$3,Conditions!$B:$AI,MATCH($B45&amp;"_intercept",Conditions!$R$1:$AI$1,0)+16,FALSE)),""),"")</f>
        <v>0.27073883173439911</v>
      </c>
      <c r="AA45" s="69">
        <f>IFERROR(IF(AA28,EXP(LN(AA28)*VLOOKUP(AA$3,Conditions!$B:$AI,MATCH($B45&amp;"_slope",Conditions!$R$1:$AI$1,0)+16,FALSE)+VLOOKUP(AA$3,Conditions!$B:$AI,MATCH($B45&amp;"_intercept",Conditions!$R$1:$AI$1,0)+16,FALSE)),""),"")</f>
        <v>0.27094494928981466</v>
      </c>
      <c r="AB45" s="69">
        <f>IFERROR(IF(AB28,EXP(LN(AB28)*VLOOKUP(AB$3,Conditions!$B:$AI,MATCH($B45&amp;"_slope",Conditions!$R$1:$AI$1,0)+16,FALSE)+VLOOKUP(AB$3,Conditions!$B:$AI,MATCH($B45&amp;"_intercept",Conditions!$R$1:$AI$1,0)+16,FALSE)),""),"")</f>
        <v>0.27069869559932486</v>
      </c>
      <c r="AC45" s="69">
        <f>IFERROR(IF(AC28,EXP(LN(AC28)*VLOOKUP(AC$3,Conditions!$B:$AI,MATCH($B45&amp;"_slope",Conditions!$R$1:$AI$1,0)+16,FALSE)+VLOOKUP(AC$3,Conditions!$B:$AI,MATCH($B45&amp;"_intercept",Conditions!$R$1:$AI$1,0)+16,FALSE)),""),"")</f>
        <v>0.244159884647702</v>
      </c>
      <c r="AD45" s="69">
        <f>IFERROR(IF(AD28,EXP(LN(AD28)*VLOOKUP(AD$3,Conditions!$B:$AI,MATCH($B45&amp;"_slope",Conditions!$R$1:$AI$1,0)+16,FALSE)+VLOOKUP(AD$3,Conditions!$B:$AI,MATCH($B45&amp;"_intercept",Conditions!$R$1:$AI$1,0)+16,FALSE)),""),"")</f>
        <v>0.24431349901588223</v>
      </c>
      <c r="AE45" s="69">
        <f>IFERROR(IF(AE28,EXP(LN(AE28)*VLOOKUP(AE$3,Conditions!$B:$AI,MATCH($B45&amp;"_slope",Conditions!$R$1:$AI$1,0)+16,FALSE)+VLOOKUP(AE$3,Conditions!$B:$AI,MATCH($B45&amp;"_intercept",Conditions!$R$1:$AI$1,0)+16,FALSE)),""),"")</f>
        <v>0.24408564144344083</v>
      </c>
      <c r="AF45" s="69">
        <f>IFERROR(IF(AF28,EXP(LN(AF28)*VLOOKUP(AF$3,Conditions!$B:$AI,MATCH($B45&amp;"_slope",Conditions!$R$1:$AI$1,0)+16,FALSE)+VLOOKUP(AF$3,Conditions!$B:$AI,MATCH($B45&amp;"_intercept",Conditions!$R$1:$AI$1,0)+16,FALSE)),""),"")</f>
        <v>0.24420675642699938</v>
      </c>
      <c r="AG45" s="69">
        <f>IFERROR(IF(AG28,EXP(LN(AG28)*VLOOKUP(AG$3,Conditions!$B:$AI,MATCH($B45&amp;"_slope",Conditions!$R$1:$AI$1,0)+16,FALSE)+VLOOKUP(AG$3,Conditions!$B:$AI,MATCH($B45&amp;"_intercept",Conditions!$R$1:$AI$1,0)+16,FALSE)),""),"")</f>
        <v>0.24419649257729448</v>
      </c>
      <c r="AH45" s="69">
        <f>IFERROR(IF(AH28,EXP(LN(AH28)*VLOOKUP(AH$3,Conditions!$B:$AI,MATCH($B45&amp;"_slope",Conditions!$R$1:$AI$1,0)+16,FALSE)+VLOOKUP(AH$3,Conditions!$B:$AI,MATCH($B45&amp;"_intercept",Conditions!$R$1:$AI$1,0)+16,FALSE)),""),"")</f>
        <v>0.23864527596735274</v>
      </c>
      <c r="AI45" s="69">
        <f>IFERROR(IF(AI28,EXP(LN(AI28)*VLOOKUP(AI$3,Conditions!$B:$AI,MATCH($B45&amp;"_slope",Conditions!$R$1:$AI$1,0)+16,FALSE)+VLOOKUP(AI$3,Conditions!$B:$AI,MATCH($B45&amp;"_intercept",Conditions!$R$1:$AI$1,0)+16,FALSE)),""),"")</f>
        <v>0.23894638826254536</v>
      </c>
      <c r="AJ45" s="69">
        <f>IFERROR(IF(AJ28,EXP(LN(AJ28)*VLOOKUP(AJ$3,Conditions!$B:$AI,MATCH($B45&amp;"_slope",Conditions!$R$1:$AI$1,0)+16,FALSE)+VLOOKUP(AJ$3,Conditions!$B:$AI,MATCH($B45&amp;"_intercept",Conditions!$R$1:$AI$1,0)+16,FALSE)),""),"")</f>
        <v>0.23857401985370466</v>
      </c>
      <c r="AK45" s="69">
        <f>IFERROR(IF(AK28,EXP(LN(AK28)*VLOOKUP(AK$3,Conditions!$B:$AI,MATCH($B45&amp;"_slope",Conditions!$R$1:$AI$1,0)+16,FALSE)+VLOOKUP(AK$3,Conditions!$B:$AI,MATCH($B45&amp;"_intercept",Conditions!$R$1:$AI$1,0)+16,FALSE)),""),"")</f>
        <v>0.23895186906073329</v>
      </c>
      <c r="AL45" s="69">
        <f>IFERROR(IF(AL28,EXP(LN(AL28)*VLOOKUP(AL$3,Conditions!$B:$AI,MATCH($B45&amp;"_slope",Conditions!$R$1:$AI$1,0)+16,FALSE)+VLOOKUP(AL$3,Conditions!$B:$AI,MATCH($B45&amp;"_intercept",Conditions!$R$1:$AI$1,0)+16,FALSE)),""),"")</f>
        <v>0.23904298628767839</v>
      </c>
      <c r="AM45" s="69">
        <f>IFERROR(IF(AM28,EXP(LN(AM28)*VLOOKUP(AM$3,Conditions!$B:$AI,MATCH($B45&amp;"_slope",Conditions!$R$1:$AI$1,0)+16,FALSE)+VLOOKUP(AM$3,Conditions!$B:$AI,MATCH($B45&amp;"_intercept",Conditions!$R$1:$AI$1,0)+16,FALSE)),""),"")</f>
        <v>0.23543275212836068</v>
      </c>
      <c r="AN45" s="69">
        <f>IFERROR(IF(AN28,EXP(LN(AN28)*VLOOKUP(AN$3,Conditions!$B:$AI,MATCH($B45&amp;"_slope",Conditions!$R$1:$AI$1,0)+16,FALSE)+VLOOKUP(AN$3,Conditions!$B:$AI,MATCH($B45&amp;"_intercept",Conditions!$R$1:$AI$1,0)+16,FALSE)),""),"")</f>
        <v>0.23555720032136754</v>
      </c>
      <c r="AO45" s="69">
        <f>IFERROR(IF(AO28,EXP(LN(AO28)*VLOOKUP(AO$3,Conditions!$B:$AI,MATCH($B45&amp;"_slope",Conditions!$R$1:$AI$1,0)+16,FALSE)+VLOOKUP(AO$3,Conditions!$B:$AI,MATCH($B45&amp;"_intercept",Conditions!$R$1:$AI$1,0)+16,FALSE)),""),"")</f>
        <v>0.23535149881865466</v>
      </c>
      <c r="AP45" s="69">
        <f>IFERROR(IF(AP28,EXP(LN(AP28)*VLOOKUP(AP$3,Conditions!$B:$AI,MATCH($B45&amp;"_slope",Conditions!$R$1:$AI$1,0)+16,FALSE)+VLOOKUP(AP$3,Conditions!$B:$AI,MATCH($B45&amp;"_intercept",Conditions!$R$1:$AI$1,0)+16,FALSE)),""),"")</f>
        <v>0.23562028007693189</v>
      </c>
      <c r="AQ45" s="69">
        <f>IFERROR(IF(AQ28,EXP(LN(AQ28)*VLOOKUP(AQ$3,Conditions!$B:$AI,MATCH($B45&amp;"_slope",Conditions!$R$1:$AI$1,0)+16,FALSE)+VLOOKUP(AQ$3,Conditions!$B:$AI,MATCH($B45&amp;"_intercept",Conditions!$R$1:$AI$1,0)+16,FALSE)),""),"")</f>
        <v>0.23557708426059926</v>
      </c>
      <c r="AR45" s="69">
        <f>IFERROR(IF(AR28,EXP(LN(AR28)*VLOOKUP(AR$3,Conditions!$B:$AI,MATCH($B45&amp;"_slope",Conditions!$R$1:$AI$1,0)+16,FALSE)+VLOOKUP(AR$3,Conditions!$B:$AI,MATCH($B45&amp;"_intercept",Conditions!$R$1:$AI$1,0)+16,FALSE)),""),"")</f>
        <v>8.0642766688691928E-2</v>
      </c>
      <c r="AS45" s="69">
        <f>IFERROR(IF(AS28,EXP(LN(AS28)*VLOOKUP(AS$3,Conditions!$B:$AI,MATCH($B45&amp;"_slope",Conditions!$R$1:$AI$1,0)+16,FALSE)+VLOOKUP(AS$3,Conditions!$B:$AI,MATCH($B45&amp;"_intercept",Conditions!$R$1:$AI$1,0)+16,FALSE)),""),"")</f>
        <v>8.0678101813712697E-2</v>
      </c>
      <c r="AT45" s="69">
        <f>IFERROR(IF(AT28,EXP(LN(AT28)*VLOOKUP(AT$3,Conditions!$B:$AI,MATCH($B45&amp;"_slope",Conditions!$R$1:$AI$1,0)+16,FALSE)+VLOOKUP(AT$3,Conditions!$B:$AI,MATCH($B45&amp;"_intercept",Conditions!$R$1:$AI$1,0)+16,FALSE)),""),"")</f>
        <v>8.0718535778394565E-2</v>
      </c>
      <c r="AU45" s="69">
        <f>IFERROR(IF(AU28,EXP(LN(AU28)*VLOOKUP(AU$3,Conditions!$B:$AI,MATCH($B45&amp;"_slope",Conditions!$R$1:$AI$1,0)+16,FALSE)+VLOOKUP(AU$3,Conditions!$B:$AI,MATCH($B45&amp;"_intercept",Conditions!$R$1:$AI$1,0)+16,FALSE)),""),"")</f>
        <v>8.0778273951378543E-2</v>
      </c>
      <c r="AV45" s="69">
        <f>IFERROR(IF(AV28,EXP(LN(AV28)*VLOOKUP(AV$3,Conditions!$B:$AI,MATCH($B45&amp;"_slope",Conditions!$R$1:$AI$1,0)+16,FALSE)+VLOOKUP(AV$3,Conditions!$B:$AI,MATCH($B45&amp;"_intercept",Conditions!$R$1:$AI$1,0)+16,FALSE)),""),"")</f>
        <v>8.0654059452830773E-2</v>
      </c>
      <c r="AW45" s="69">
        <f>IFERROR(IF(AW28,EXP(LN(AW28)*VLOOKUP(AW$3,Conditions!$B:$AI,MATCH($B45&amp;"_slope",Conditions!$R$1:$AI$1,0)+16,FALSE)+VLOOKUP(AW$3,Conditions!$B:$AI,MATCH($B45&amp;"_intercept",Conditions!$R$1:$AI$1,0)+16,FALSE)),""),"")</f>
        <v>8.1838940054009393E-2</v>
      </c>
      <c r="AX45" s="69">
        <f>IFERROR(IF(AX28,EXP(LN(AX28)*VLOOKUP(AX$3,Conditions!$B:$AI,MATCH($B45&amp;"_slope",Conditions!$R$1:$AI$1,0)+16,FALSE)+VLOOKUP(AX$3,Conditions!$B:$AI,MATCH($B45&amp;"_intercept",Conditions!$R$1:$AI$1,0)+16,FALSE)),""),"")</f>
        <v>8.1996898969886253E-2</v>
      </c>
      <c r="AY45" s="69">
        <f>IFERROR(IF(AY28,EXP(LN(AY28)*VLOOKUP(AY$3,Conditions!$B:$AI,MATCH($B45&amp;"_slope",Conditions!$R$1:$AI$1,0)+16,FALSE)+VLOOKUP(AY$3,Conditions!$B:$AI,MATCH($B45&amp;"_intercept",Conditions!$R$1:$AI$1,0)+16,FALSE)),""),"")</f>
        <v>8.1902999205284849E-2</v>
      </c>
      <c r="AZ45" s="69">
        <f>IFERROR(IF(AZ28,EXP(LN(AZ28)*VLOOKUP(AZ$3,Conditions!$B:$AI,MATCH($B45&amp;"_slope",Conditions!$R$1:$AI$1,0)+16,FALSE)+VLOOKUP(AZ$3,Conditions!$B:$AI,MATCH($B45&amp;"_intercept",Conditions!$R$1:$AI$1,0)+16,FALSE)),""),"")</f>
        <v>8.1837120150283882E-2</v>
      </c>
      <c r="BA45" s="69">
        <f>IFERROR(IF(BA28,EXP(LN(BA28)*VLOOKUP(BA$3,Conditions!$B:$AI,MATCH($B45&amp;"_slope",Conditions!$R$1:$AI$1,0)+16,FALSE)+VLOOKUP(BA$3,Conditions!$B:$AI,MATCH($B45&amp;"_intercept",Conditions!$R$1:$AI$1,0)+16,FALSE)),""),"")</f>
        <v>8.1825108728208959E-2</v>
      </c>
      <c r="BB45" s="69">
        <f>IFERROR(IF(BB28,EXP(LN(BB28)*VLOOKUP(BB$3,Conditions!$B:$AI,MATCH($B45&amp;"_slope",Conditions!$R$1:$AI$1,0)+16,FALSE)+VLOOKUP(BB$3,Conditions!$B:$AI,MATCH($B45&amp;"_intercept",Conditions!$R$1:$AI$1,0)+16,FALSE)),""),"")</f>
        <v>8.3753310676714501E-2</v>
      </c>
      <c r="BC45" s="69">
        <f>IFERROR(IF(BC28,EXP(LN(BC28)*VLOOKUP(BC$3,Conditions!$B:$AI,MATCH($B45&amp;"_slope",Conditions!$R$1:$AI$1,0)+16,FALSE)+VLOOKUP(BC$3,Conditions!$B:$AI,MATCH($B45&amp;"_intercept",Conditions!$R$1:$AI$1,0)+16,FALSE)),""),"")</f>
        <v>8.3868173541583824E-2</v>
      </c>
      <c r="BD45" s="69">
        <f>IFERROR(IF(BD28,EXP(LN(BD28)*VLOOKUP(BD$3,Conditions!$B:$AI,MATCH($B45&amp;"_slope",Conditions!$R$1:$AI$1,0)+16,FALSE)+VLOOKUP(BD$3,Conditions!$B:$AI,MATCH($B45&amp;"_intercept",Conditions!$R$1:$AI$1,0)+16,FALSE)),""),"")</f>
        <v>8.3843456968945004E-2</v>
      </c>
      <c r="BE45" s="69">
        <f>IFERROR(IF(BE28,EXP(LN(BE28)*VLOOKUP(BE$3,Conditions!$B:$AI,MATCH($B45&amp;"_slope",Conditions!$R$1:$AI$1,0)+16,FALSE)+VLOOKUP(BE$3,Conditions!$B:$AI,MATCH($B45&amp;"_intercept",Conditions!$R$1:$AI$1,0)+16,FALSE)),""),"")</f>
        <v>8.3804200387712816E-2</v>
      </c>
      <c r="BF45" s="69">
        <f>IFERROR(IF(BF28,EXP(LN(BF28)*VLOOKUP(BF$3,Conditions!$B:$AI,MATCH($B45&amp;"_slope",Conditions!$R$1:$AI$1,0)+16,FALSE)+VLOOKUP(BF$3,Conditions!$B:$AI,MATCH($B45&amp;"_intercept",Conditions!$R$1:$AI$1,0)+16,FALSE)),""),"")</f>
        <v>8.389179929156744E-2</v>
      </c>
      <c r="BG45" s="69">
        <f>IFERROR(IF(BG28,EXP(LN(BG28)*VLOOKUP(BG$3,Conditions!$B:$AI,MATCH($B45&amp;"_slope",Conditions!$R$1:$AI$1,0)+16,FALSE)+VLOOKUP(BG$3,Conditions!$B:$AI,MATCH($B45&amp;"_intercept",Conditions!$R$1:$AI$1,0)+16,FALSE)),""),"")</f>
        <v>7.8406840950619977E-2</v>
      </c>
      <c r="BH45" s="69">
        <f>IFERROR(IF(BH28,EXP(LN(BH28)*VLOOKUP(BH$3,Conditions!$B:$AI,MATCH($B45&amp;"_slope",Conditions!$R$1:$AI$1,0)+16,FALSE)+VLOOKUP(BH$3,Conditions!$B:$AI,MATCH($B45&amp;"_intercept",Conditions!$R$1:$AI$1,0)+16,FALSE)),""),"")</f>
        <v>7.8377286593081769E-2</v>
      </c>
      <c r="BI45" s="69">
        <f>IFERROR(IF(BI28,EXP(LN(BI28)*VLOOKUP(BI$3,Conditions!$B:$AI,MATCH($B45&amp;"_slope",Conditions!$R$1:$AI$1,0)+16,FALSE)+VLOOKUP(BI$3,Conditions!$B:$AI,MATCH($B45&amp;"_intercept",Conditions!$R$1:$AI$1,0)+16,FALSE)),""),"")</f>
        <v>7.8399178770367048E-2</v>
      </c>
      <c r="BJ45" s="69">
        <f>IFERROR(IF(BJ28,EXP(LN(BJ28)*VLOOKUP(BJ$3,Conditions!$B:$AI,MATCH($B45&amp;"_slope",Conditions!$R$1:$AI$1,0)+16,FALSE)+VLOOKUP(BJ$3,Conditions!$B:$AI,MATCH($B45&amp;"_intercept",Conditions!$R$1:$AI$1,0)+16,FALSE)),""),"")</f>
        <v>7.8406476085855367E-2</v>
      </c>
      <c r="BK45" s="69">
        <f>IFERROR(IF(BK28,EXP(LN(BK28)*VLOOKUP(BK$3,Conditions!$B:$AI,MATCH($B45&amp;"_slope",Conditions!$R$1:$AI$1,0)+16,FALSE)+VLOOKUP(BK$3,Conditions!$B:$AI,MATCH($B45&amp;"_intercept",Conditions!$R$1:$AI$1,0)+16,FALSE)),""),"")</f>
        <v>7.8421435462364117E-2</v>
      </c>
      <c r="BL45" s="69">
        <f>IFERROR(IF(BL28,EXP(LN(BL28)*VLOOKUP(BL$3,Conditions!$B:$AI,MATCH($B45&amp;"_slope",Conditions!$R$1:$AI$1,0)+16,FALSE)+VLOOKUP(BL$3,Conditions!$B:$AI,MATCH($B45&amp;"_intercept",Conditions!$R$1:$AI$1,0)+16,FALSE)),""),"")</f>
        <v>7.8380935313342684E-2</v>
      </c>
      <c r="BM45" s="69">
        <f>IFERROR(IF(BM28,EXP(LN(BM28)*VLOOKUP(BM$3,Conditions!$B:$AI,MATCH($B45&amp;"_slope",Conditions!$R$1:$AI$1,0)+16,FALSE)+VLOOKUP(BM$3,Conditions!$B:$AI,MATCH($B45&amp;"_intercept",Conditions!$R$1:$AI$1,0)+16,FALSE)),""),"")</f>
        <v>7.8326933270884871E-2</v>
      </c>
      <c r="BN45" s="69">
        <f>IFERROR(IF(BN28,EXP(LN(BN28)*VLOOKUP(BN$3,Conditions!$B:$AI,MATCH($B45&amp;"_slope",Conditions!$R$1:$AI$1,0)+16,FALSE)+VLOOKUP(BN$3,Conditions!$B:$AI,MATCH($B45&amp;"_intercept",Conditions!$R$1:$AI$1,0)+16,FALSE)),""),"")</f>
        <v>7.8380205570060146E-2</v>
      </c>
      <c r="BO45" s="69">
        <f>IFERROR(IF(BO28,EXP(LN(BO28)*VLOOKUP(BO$3,Conditions!$B:$AI,MATCH($B45&amp;"_slope",Conditions!$R$1:$AI$1,0)+16,FALSE)+VLOOKUP(BO$3,Conditions!$B:$AI,MATCH($B45&amp;"_intercept",Conditions!$R$1:$AI$1,0)+16,FALSE)),""),"")</f>
        <v>7.8423259765516035E-2</v>
      </c>
      <c r="BP45" s="69">
        <f>IFERROR(IF(BP28,EXP(LN(BP28)*VLOOKUP(BP$3,Conditions!$B:$AI,MATCH($B45&amp;"_slope",Conditions!$R$1:$AI$1,0)+16,FALSE)+VLOOKUP(BP$3,Conditions!$B:$AI,MATCH($B45&amp;"_intercept",Conditions!$R$1:$AI$1,0)+16,FALSE)),""),"")</f>
        <v>7.8335325618529184E-2</v>
      </c>
      <c r="BQ45" s="69">
        <f>IFERROR(IF(BQ28,EXP(LN(BQ28)*VLOOKUP(BQ$3,Conditions!$B:$AI,MATCH($B45&amp;"_slope",Conditions!$R$1:$AI$1,0)+16,FALSE)+VLOOKUP(BQ$3,Conditions!$B:$AI,MATCH($B45&amp;"_intercept",Conditions!$R$1:$AI$1,0)+16,FALSE)),""),"")</f>
        <v>6.8708754254021578E-2</v>
      </c>
      <c r="BR45" s="69">
        <f>IFERROR(IF(BR28,EXP(LN(BR28)*VLOOKUP(BR$3,Conditions!$B:$AI,MATCH($B45&amp;"_slope",Conditions!$R$1:$AI$1,0)+16,FALSE)+VLOOKUP(BR$3,Conditions!$B:$AI,MATCH($B45&amp;"_intercept",Conditions!$R$1:$AI$1,0)+16,FALSE)),""),"")</f>
        <v>6.8658023942580471E-2</v>
      </c>
      <c r="BS45" s="69">
        <f>IFERROR(IF(BS28,EXP(LN(BS28)*VLOOKUP(BS$3,Conditions!$B:$AI,MATCH($B45&amp;"_slope",Conditions!$R$1:$AI$1,0)+16,FALSE)+VLOOKUP(BS$3,Conditions!$B:$AI,MATCH($B45&amp;"_intercept",Conditions!$R$1:$AI$1,0)+16,FALSE)),""),"")</f>
        <v>6.8769774861846794E-2</v>
      </c>
      <c r="BT45" s="69">
        <f>IFERROR(IF(BT28,EXP(LN(BT28)*VLOOKUP(BT$3,Conditions!$B:$AI,MATCH($B45&amp;"_slope",Conditions!$R$1:$AI$1,0)+16,FALSE)+VLOOKUP(BT$3,Conditions!$B:$AI,MATCH($B45&amp;"_intercept",Conditions!$R$1:$AI$1,0)+16,FALSE)),""),"")</f>
        <v>6.9008681495240087E-2</v>
      </c>
      <c r="BU45" s="69">
        <f>IFERROR(IF(BU28,EXP(LN(BU28)*VLOOKUP(BU$3,Conditions!$B:$AI,MATCH($B45&amp;"_slope",Conditions!$R$1:$AI$1,0)+16,FALSE)+VLOOKUP(BU$3,Conditions!$B:$AI,MATCH($B45&amp;"_intercept",Conditions!$R$1:$AI$1,0)+16,FALSE)),""),"")</f>
        <v>6.8678610411768454E-2</v>
      </c>
      <c r="BV45" s="69">
        <f>IFERROR(IF(BV28,EXP(LN(BV28)*VLOOKUP(BV$3,Conditions!$B:$AI,MATCH($B45&amp;"_slope",Conditions!$R$1:$AI$1,0)+16,FALSE)+VLOOKUP(BV$3,Conditions!$B:$AI,MATCH($B45&amp;"_intercept",Conditions!$R$1:$AI$1,0)+16,FALSE)),""),"")</f>
        <v>6.3661840509921866E-2</v>
      </c>
      <c r="BW45" s="69">
        <f>IFERROR(IF(BW28,EXP(LN(BW28)*VLOOKUP(BW$3,Conditions!$B:$AI,MATCH($B45&amp;"_slope",Conditions!$R$1:$AI$1,0)+16,FALSE)+VLOOKUP(BW$3,Conditions!$B:$AI,MATCH($B45&amp;"_intercept",Conditions!$R$1:$AI$1,0)+16,FALSE)),""),"")</f>
        <v>6.3321760391021123E-2</v>
      </c>
      <c r="BX45" s="69">
        <f>IFERROR(IF(BX28,EXP(LN(BX28)*VLOOKUP(BX$3,Conditions!$B:$AI,MATCH($B45&amp;"_slope",Conditions!$R$1:$AI$1,0)+16,FALSE)+VLOOKUP(BX$3,Conditions!$B:$AI,MATCH($B45&amp;"_intercept",Conditions!$R$1:$AI$1,0)+16,FALSE)),""),"")</f>
        <v>6.3381955812899154E-2</v>
      </c>
      <c r="BY45" s="69">
        <f>IFERROR(IF(BY28,EXP(LN(BY28)*VLOOKUP(BY$3,Conditions!$B:$AI,MATCH($B45&amp;"_slope",Conditions!$R$1:$AI$1,0)+16,FALSE)+VLOOKUP(BY$3,Conditions!$B:$AI,MATCH($B45&amp;"_intercept",Conditions!$R$1:$AI$1,0)+16,FALSE)),""),"")</f>
        <v>6.3389710815806896E-2</v>
      </c>
      <c r="BZ45" s="69">
        <f>IFERROR(IF(BZ28,EXP(LN(BZ28)*VLOOKUP(BZ$3,Conditions!$B:$AI,MATCH($B45&amp;"_slope",Conditions!$R$1:$AI$1,0)+16,FALSE)+VLOOKUP(BZ$3,Conditions!$B:$AI,MATCH($B45&amp;"_intercept",Conditions!$R$1:$AI$1,0)+16,FALSE)),""),"")</f>
        <v>6.3469473442771041E-2</v>
      </c>
      <c r="CA45" s="69">
        <f>IFERROR(IF(CA28,EXP(LN(CA28)*VLOOKUP(CA$3,Conditions!$B:$AI,MATCH($B45&amp;"_slope",Conditions!$R$1:$AI$1,0)+16,FALSE)+VLOOKUP(CA$3,Conditions!$B:$AI,MATCH($B45&amp;"_intercept",Conditions!$R$1:$AI$1,0)+16,FALSE)),""),"")</f>
        <v>6.0025926468685625E-2</v>
      </c>
      <c r="CB45" s="69">
        <f>IFERROR(IF(CB28,EXP(LN(CB28)*VLOOKUP(CB$3,Conditions!$B:$AI,MATCH($B45&amp;"_slope",Conditions!$R$1:$AI$1,0)+16,FALSE)+VLOOKUP(CB$3,Conditions!$B:$AI,MATCH($B45&amp;"_intercept",Conditions!$R$1:$AI$1,0)+16,FALSE)),""),"")</f>
        <v>5.9999996284422666E-2</v>
      </c>
      <c r="CC45" s="69">
        <f>IFERROR(IF(CC28,EXP(LN(CC28)*VLOOKUP(CC$3,Conditions!$B:$AI,MATCH($B45&amp;"_slope",Conditions!$R$1:$AI$1,0)+16,FALSE)+VLOOKUP(CC$3,Conditions!$B:$AI,MATCH($B45&amp;"_intercept",Conditions!$R$1:$AI$1,0)+16,FALSE)),""),"")</f>
        <v>6.0039632166935343E-2</v>
      </c>
      <c r="CD45" s="69">
        <f>IFERROR(IF(CD28,EXP(LN(CD28)*VLOOKUP(CD$3,Conditions!$B:$AI,MATCH($B45&amp;"_slope",Conditions!$R$1:$AI$1,0)+16,FALSE)+VLOOKUP(CD$3,Conditions!$B:$AI,MATCH($B45&amp;"_intercept",Conditions!$R$1:$AI$1,0)+16,FALSE)),""),"")</f>
        <v>6.0066672619543723E-2</v>
      </c>
      <c r="CE45" s="69">
        <f>IFERROR(IF(CE28,EXP(LN(CE28)*VLOOKUP(CE$3,Conditions!$B:$AI,MATCH($B45&amp;"_slope",Conditions!$R$1:$AI$1,0)+16,FALSE)+VLOOKUP(CE$3,Conditions!$B:$AI,MATCH($B45&amp;"_intercept",Conditions!$R$1:$AI$1,0)+16,FALSE)),""),"")</f>
        <v>6.0114825143479697E-2</v>
      </c>
      <c r="CF45" s="69">
        <f>IFERROR(IF(CF28,EXP(LN(CF28)*VLOOKUP(CF$3,Conditions!$B:$AI,MATCH($B45&amp;"_slope",Conditions!$R$1:$AI$1,0)+16,FALSE)+VLOOKUP(CF$3,Conditions!$B:$AI,MATCH($B45&amp;"_intercept",Conditions!$R$1:$AI$1,0)+16,FALSE)),""),"")</f>
        <v>8.6772437020541895E-2</v>
      </c>
      <c r="CG45" s="69">
        <f>IFERROR(IF(CG28,EXP(LN(CG28)*VLOOKUP(CG$3,Conditions!$B:$AI,MATCH($B45&amp;"_slope",Conditions!$R$1:$AI$1,0)+16,FALSE)+VLOOKUP(CG$3,Conditions!$B:$AI,MATCH($B45&amp;"_intercept",Conditions!$R$1:$AI$1,0)+16,FALSE)),""),"")</f>
        <v>8.7019467496836464E-2</v>
      </c>
      <c r="CH45" s="69">
        <f>IFERROR(IF(CH28,EXP(LN(CH28)*VLOOKUP(CH$3,Conditions!$B:$AI,MATCH($B45&amp;"_slope",Conditions!$R$1:$AI$1,0)+16,FALSE)+VLOOKUP(CH$3,Conditions!$B:$AI,MATCH($B45&amp;"_intercept",Conditions!$R$1:$AI$1,0)+16,FALSE)),""),"")</f>
        <v>8.6624417308587401E-2</v>
      </c>
      <c r="CI45" s="69">
        <f>IFERROR(IF(CI28,EXP(LN(CI28)*VLOOKUP(CI$3,Conditions!$B:$AI,MATCH($B45&amp;"_slope",Conditions!$R$1:$AI$1,0)+16,FALSE)+VLOOKUP(CI$3,Conditions!$B:$AI,MATCH($B45&amp;"_intercept",Conditions!$R$1:$AI$1,0)+16,FALSE)),""),"")</f>
        <v>8.696723529242667E-2</v>
      </c>
      <c r="CJ45" s="69">
        <f>IFERROR(IF(CJ28,EXP(LN(CJ28)*VLOOKUP(CJ$3,Conditions!$B:$AI,MATCH($B45&amp;"_slope",Conditions!$R$1:$AI$1,0)+16,FALSE)+VLOOKUP(CJ$3,Conditions!$B:$AI,MATCH($B45&amp;"_intercept",Conditions!$R$1:$AI$1,0)+16,FALSE)),""),"")</f>
        <v>8.6848255303614591E-2</v>
      </c>
      <c r="CK45" s="69">
        <f>IFERROR(IF(CK28,EXP(LN(CK28)*VLOOKUP(CK$3,Conditions!$B:$AI,MATCH($B45&amp;"_slope",Conditions!$R$1:$AI$1,0)+16,FALSE)+VLOOKUP(CK$3,Conditions!$B:$AI,MATCH($B45&amp;"_intercept",Conditions!$R$1:$AI$1,0)+16,FALSE)),""),"")</f>
        <v>8.9186276569228992E-2</v>
      </c>
      <c r="CL45" s="69">
        <f>IFERROR(IF(CL28,EXP(LN(CL28)*VLOOKUP(CL$3,Conditions!$B:$AI,MATCH($B45&amp;"_slope",Conditions!$R$1:$AI$1,0)+16,FALSE)+VLOOKUP(CL$3,Conditions!$B:$AI,MATCH($B45&amp;"_intercept",Conditions!$R$1:$AI$1,0)+16,FALSE)),""),"")</f>
        <v>8.9504991431028039E-2</v>
      </c>
      <c r="CM45" s="69">
        <f>IFERROR(IF(CM28,EXP(LN(CM28)*VLOOKUP(CM$3,Conditions!$B:$AI,MATCH($B45&amp;"_slope",Conditions!$R$1:$AI$1,0)+16,FALSE)+VLOOKUP(CM$3,Conditions!$B:$AI,MATCH($B45&amp;"_intercept",Conditions!$R$1:$AI$1,0)+16,FALSE)),""),"")</f>
        <v>8.9336587623514319E-2</v>
      </c>
      <c r="CN45" s="69">
        <f>IFERROR(IF(CN28,EXP(LN(CN28)*VLOOKUP(CN$3,Conditions!$B:$AI,MATCH($B45&amp;"_slope",Conditions!$R$1:$AI$1,0)+16,FALSE)+VLOOKUP(CN$3,Conditions!$B:$AI,MATCH($B45&amp;"_intercept",Conditions!$R$1:$AI$1,0)+16,FALSE)),""),"")</f>
        <v>8.941988637538735E-2</v>
      </c>
      <c r="CO45" s="69">
        <f>IFERROR(IF(CO28,EXP(LN(CO28)*VLOOKUP(CO$3,Conditions!$B:$AI,MATCH($B45&amp;"_slope",Conditions!$R$1:$AI$1,0)+16,FALSE)+VLOOKUP(CO$3,Conditions!$B:$AI,MATCH($B45&amp;"_intercept",Conditions!$R$1:$AI$1,0)+16,FALSE)),""),"")</f>
        <v>8.9339847222560401E-2</v>
      </c>
      <c r="CP45" s="69">
        <f>IFERROR(IF(CP28,EXP(LN(CP28)*VLOOKUP(CP$3,Conditions!$B:$AI,MATCH($B45&amp;"_slope",Conditions!$R$1:$AI$1,0)+16,FALSE)+VLOOKUP(CP$3,Conditions!$B:$AI,MATCH($B45&amp;"_intercept",Conditions!$R$1:$AI$1,0)+16,FALSE)),""),"")</f>
        <v>8.7352043472514573E-2</v>
      </c>
      <c r="CQ45" s="69">
        <f>IFERROR(IF(CQ28,EXP(LN(CQ28)*VLOOKUP(CQ$3,Conditions!$B:$AI,MATCH($B45&amp;"_slope",Conditions!$R$1:$AI$1,0)+16,FALSE)+VLOOKUP(CQ$3,Conditions!$B:$AI,MATCH($B45&amp;"_intercept",Conditions!$R$1:$AI$1,0)+16,FALSE)),""),"")</f>
        <v>8.7508695623717644E-2</v>
      </c>
      <c r="CR45" s="69">
        <f>IFERROR(IF(CR28,EXP(LN(CR28)*VLOOKUP(CR$3,Conditions!$B:$AI,MATCH($B45&amp;"_slope",Conditions!$R$1:$AI$1,0)+16,FALSE)+VLOOKUP(CR$3,Conditions!$B:$AI,MATCH($B45&amp;"_intercept",Conditions!$R$1:$AI$1,0)+16,FALSE)),""),"")</f>
        <v>8.7537703537730091E-2</v>
      </c>
      <c r="CS45" s="69">
        <f>IFERROR(IF(CS28,EXP(LN(CS28)*VLOOKUP(CS$3,Conditions!$B:$AI,MATCH($B45&amp;"_slope",Conditions!$R$1:$AI$1,0)+16,FALSE)+VLOOKUP(CS$3,Conditions!$B:$AI,MATCH($B45&amp;"_intercept",Conditions!$R$1:$AI$1,0)+16,FALSE)),""),"")</f>
        <v>8.7496729700546103E-2</v>
      </c>
      <c r="CT45" s="69">
        <f>IFERROR(IF(CT28,EXP(LN(CT28)*VLOOKUP(CT$3,Conditions!$B:$AI,MATCH($B45&amp;"_slope",Conditions!$R$1:$AI$1,0)+16,FALSE)+VLOOKUP(CT$3,Conditions!$B:$AI,MATCH($B45&amp;"_intercept",Conditions!$R$1:$AI$1,0)+16,FALSE)),""),"")</f>
        <v>8.7428921051559721E-2</v>
      </c>
      <c r="CU45" s="69">
        <f>IFERROR(IF(CU28,EXP(LN(CU28)*VLOOKUP(CU$3,Conditions!$B:$AI,MATCH($B45&amp;"_slope",Conditions!$R$1:$AI$1,0)+16,FALSE)+VLOOKUP(CU$3,Conditions!$B:$AI,MATCH($B45&amp;"_intercept",Conditions!$R$1:$AI$1,0)+16,FALSE)),""),"")</f>
        <v>8.5020309599964566E-2</v>
      </c>
      <c r="CV45" s="69">
        <f>IFERROR(IF(CV28,EXP(LN(CV28)*VLOOKUP(CV$3,Conditions!$B:$AI,MATCH($B45&amp;"_slope",Conditions!$R$1:$AI$1,0)+16,FALSE)+VLOOKUP(CV$3,Conditions!$B:$AI,MATCH($B45&amp;"_intercept",Conditions!$R$1:$AI$1,0)+16,FALSE)),""),"")</f>
        <v>8.5015951250965296E-2</v>
      </c>
      <c r="CW45" s="69">
        <f>IFERROR(IF(CW28,EXP(LN(CW28)*VLOOKUP(CW$3,Conditions!$B:$AI,MATCH($B45&amp;"_slope",Conditions!$R$1:$AI$1,0)+16,FALSE)+VLOOKUP(CW$3,Conditions!$B:$AI,MATCH($B45&amp;"_intercept",Conditions!$R$1:$AI$1,0)+16,FALSE)),""),"")</f>
        <v>8.4900813613714904E-2</v>
      </c>
      <c r="CX45" s="69">
        <f>IFERROR(IF(CX28,EXP(LN(CX28)*VLOOKUP(CX$3,Conditions!$B:$AI,MATCH($B45&amp;"_slope",Conditions!$R$1:$AI$1,0)+16,FALSE)+VLOOKUP(CX$3,Conditions!$B:$AI,MATCH($B45&amp;"_intercept",Conditions!$R$1:$AI$1,0)+16,FALSE)),""),"")</f>
        <v>8.4982900025849156E-2</v>
      </c>
      <c r="CY45" s="69">
        <f>IFERROR(IF(CY28,EXP(LN(CY28)*VLOOKUP(CY$3,Conditions!$B:$AI,MATCH($B45&amp;"_slope",Conditions!$R$1:$AI$1,0)+16,FALSE)+VLOOKUP(CY$3,Conditions!$B:$AI,MATCH($B45&amp;"_intercept",Conditions!$R$1:$AI$1,0)+16,FALSE)),""),"")</f>
        <v>8.4932050565566977E-2</v>
      </c>
      <c r="CZ45" s="69">
        <f>IFERROR(IF(CZ28,EXP(LN(CZ28)*VLOOKUP(CZ$3,Conditions!$B:$AI,MATCH($B45&amp;"_slope",Conditions!$R$1:$AI$1,0)+16,FALSE)+VLOOKUP(CZ$3,Conditions!$B:$AI,MATCH($B45&amp;"_intercept",Conditions!$R$1:$AI$1,0)+16,FALSE)),""),"")</f>
        <v>8.2244357566046589E-2</v>
      </c>
      <c r="DA45" s="69">
        <f>IFERROR(IF(DA28,EXP(LN(DA28)*VLOOKUP(DA$3,Conditions!$B:$AI,MATCH($B45&amp;"_slope",Conditions!$R$1:$AI$1,0)+16,FALSE)+VLOOKUP(DA$3,Conditions!$B:$AI,MATCH($B45&amp;"_intercept",Conditions!$R$1:$AI$1,0)+16,FALSE)),""),"")</f>
        <v>8.2384080255581874E-2</v>
      </c>
      <c r="DB45" s="69">
        <f>IFERROR(IF(DB28,EXP(LN(DB28)*VLOOKUP(DB$3,Conditions!$B:$AI,MATCH($B45&amp;"_slope",Conditions!$R$1:$AI$1,0)+16,FALSE)+VLOOKUP(DB$3,Conditions!$B:$AI,MATCH($B45&amp;"_intercept",Conditions!$R$1:$AI$1,0)+16,FALSE)),""),"")</f>
        <v>8.2137009390469806E-2</v>
      </c>
      <c r="DC45" s="69">
        <f>IFERROR(IF(DC28,EXP(LN(DC28)*VLOOKUP(DC$3,Conditions!$B:$AI,MATCH($B45&amp;"_slope",Conditions!$R$1:$AI$1,0)+16,FALSE)+VLOOKUP(DC$3,Conditions!$B:$AI,MATCH($B45&amp;"_intercept",Conditions!$R$1:$AI$1,0)+16,FALSE)),""),"")</f>
        <v>9.2916946091915077E-3</v>
      </c>
      <c r="DD45" s="69">
        <f>IFERROR(IF(DD28,EXP(LN(DD28)*VLOOKUP(DD$3,Conditions!$B:$AI,MATCH($B45&amp;"_slope",Conditions!$R$1:$AI$1,0)+16,FALSE)+VLOOKUP(DD$3,Conditions!$B:$AI,MATCH($B45&amp;"_intercept",Conditions!$R$1:$AI$1,0)+16,FALSE)),""),"")</f>
        <v>8.2214883094993446E-2</v>
      </c>
      <c r="DE45" s="69">
        <f>IFERROR(IF(DE28,EXP(LN(DE28)*VLOOKUP(DE$3,Conditions!$B:$AI,MATCH($B45&amp;"_slope",Conditions!$R$1:$AI$1,0)+16,FALSE)+VLOOKUP(DE$3,Conditions!$B:$AI,MATCH($B45&amp;"_intercept",Conditions!$R$1:$AI$1,0)+16,FALSE)),""),"")</f>
        <v>7.8855551967300069E-2</v>
      </c>
      <c r="DF45" s="69">
        <f>IFERROR(IF(DF28,EXP(LN(DF28)*VLOOKUP(DF$3,Conditions!$B:$AI,MATCH($B45&amp;"_slope",Conditions!$R$1:$AI$1,0)+16,FALSE)+VLOOKUP(DF$3,Conditions!$B:$AI,MATCH($B45&amp;"_intercept",Conditions!$R$1:$AI$1,0)+16,FALSE)),""),"")</f>
        <v>7.8888743532127173E-2</v>
      </c>
      <c r="DG45" s="69">
        <f>IFERROR(IF(DG28,EXP(LN(DG28)*VLOOKUP(DG$3,Conditions!$B:$AI,MATCH($B45&amp;"_slope",Conditions!$R$1:$AI$1,0)+16,FALSE)+VLOOKUP(DG$3,Conditions!$B:$AI,MATCH($B45&amp;"_intercept",Conditions!$R$1:$AI$1,0)+16,FALSE)),""),"")</f>
        <v>7.8684839984545021E-2</v>
      </c>
      <c r="DH45" s="69">
        <f>IFERROR(IF(DH28,EXP(LN(DH28)*VLOOKUP(DH$3,Conditions!$B:$AI,MATCH($B45&amp;"_slope",Conditions!$R$1:$AI$1,0)+16,FALSE)+VLOOKUP(DH$3,Conditions!$B:$AI,MATCH($B45&amp;"_intercept",Conditions!$R$1:$AI$1,0)+16,FALSE)),""),"")</f>
        <v>7.8810322627199683E-2</v>
      </c>
      <c r="DI45" s="69">
        <f>IFERROR(IF(DI28,EXP(LN(DI28)*VLOOKUP(DI$3,Conditions!$B:$AI,MATCH($B45&amp;"_slope",Conditions!$R$1:$AI$1,0)+16,FALSE)+VLOOKUP(DI$3,Conditions!$B:$AI,MATCH($B45&amp;"_intercept",Conditions!$R$1:$AI$1,0)+16,FALSE)),""),"")</f>
        <v>7.8952206520475424E-2</v>
      </c>
      <c r="DJ45" s="69">
        <f>IFERROR(IF(DJ28,EXP(LN(DJ28)*VLOOKUP(DJ$3,Conditions!$B:$AI,MATCH($B45&amp;"_slope",Conditions!$R$1:$AI$1,0)+16,FALSE)+VLOOKUP(DJ$3,Conditions!$B:$AI,MATCH($B45&amp;"_intercept",Conditions!$R$1:$AI$1,0)+16,FALSE)),""),"")</f>
        <v>7.7311446674892884E-2</v>
      </c>
      <c r="DK45" s="69">
        <f>IFERROR(IF(DK28,EXP(LN(DK28)*VLOOKUP(DK$3,Conditions!$B:$AI,MATCH($B45&amp;"_slope",Conditions!$R$1:$AI$1,0)+16,FALSE)+VLOOKUP(DK$3,Conditions!$B:$AI,MATCH($B45&amp;"_intercept",Conditions!$R$1:$AI$1,0)+16,FALSE)),""),"")</f>
        <v>7.7433403184681532E-2</v>
      </c>
      <c r="DL45" s="69">
        <f>IFERROR(IF(DL28,EXP(LN(DL28)*VLOOKUP(DL$3,Conditions!$B:$AI,MATCH($B45&amp;"_slope",Conditions!$R$1:$AI$1,0)+16,FALSE)+VLOOKUP(DL$3,Conditions!$B:$AI,MATCH($B45&amp;"_intercept",Conditions!$R$1:$AI$1,0)+16,FALSE)),""),"")</f>
        <v>7.7364393203551818E-2</v>
      </c>
      <c r="DM45" s="69">
        <f>IFERROR(IF(DM28,EXP(LN(DM28)*VLOOKUP(DM$3,Conditions!$B:$AI,MATCH($B45&amp;"_slope",Conditions!$R$1:$AI$1,0)+16,FALSE)+VLOOKUP(DM$3,Conditions!$B:$AI,MATCH($B45&amp;"_intercept",Conditions!$R$1:$AI$1,0)+16,FALSE)),""),"")</f>
        <v>7.7212851113543007E-2</v>
      </c>
      <c r="DN45" s="69">
        <f>IFERROR(IF(DN28,EXP(LN(DN28)*VLOOKUP(DN$3,Conditions!$B:$AI,MATCH($B45&amp;"_slope",Conditions!$R$1:$AI$1,0)+16,FALSE)+VLOOKUP(DN$3,Conditions!$B:$AI,MATCH($B45&amp;"_intercept",Conditions!$R$1:$AI$1,0)+16,FALSE)),""),"")</f>
        <v>7.7331895232732428E-2</v>
      </c>
      <c r="DO45" s="69">
        <f>IFERROR(IF(DO28,EXP(LN(DO28)*VLOOKUP(DO$3,Conditions!$B:$AI,MATCH($B45&amp;"_slope",Conditions!$R$1:$AI$1,0)+16,FALSE)+VLOOKUP(DO$3,Conditions!$B:$AI,MATCH($B45&amp;"_intercept",Conditions!$R$1:$AI$1,0)+16,FALSE)),""),"")</f>
        <v>7.5507472899081954E-2</v>
      </c>
      <c r="DP45" s="69">
        <f>IFERROR(IF(DP28,EXP(LN(DP28)*VLOOKUP(DP$3,Conditions!$B:$AI,MATCH($B45&amp;"_slope",Conditions!$R$1:$AI$1,0)+16,FALSE)+VLOOKUP(DP$3,Conditions!$B:$AI,MATCH($B45&amp;"_intercept",Conditions!$R$1:$AI$1,0)+16,FALSE)),""),"")</f>
        <v>7.5514054477478956E-2</v>
      </c>
      <c r="DQ45" s="69">
        <f>IFERROR(IF(DQ28,EXP(LN(DQ28)*VLOOKUP(DQ$3,Conditions!$B:$AI,MATCH($B45&amp;"_slope",Conditions!$R$1:$AI$1,0)+16,FALSE)+VLOOKUP(DQ$3,Conditions!$B:$AI,MATCH($B45&amp;"_intercept",Conditions!$R$1:$AI$1,0)+16,FALSE)),""),"")</f>
        <v>7.5353893506290529E-2</v>
      </c>
      <c r="DR45" s="69">
        <f>IFERROR(IF(DR28,EXP(LN(DR28)*VLOOKUP(DR$3,Conditions!$B:$AI,MATCH($B45&amp;"_slope",Conditions!$R$1:$AI$1,0)+16,FALSE)+VLOOKUP(DR$3,Conditions!$B:$AI,MATCH($B45&amp;"_intercept",Conditions!$R$1:$AI$1,0)+16,FALSE)),""),"")</f>
        <v>7.5544402446530851E-2</v>
      </c>
      <c r="DS45" s="69">
        <f>IFERROR(IF(DS28,EXP(LN(DS28)*VLOOKUP(DS$3,Conditions!$B:$AI,MATCH($B45&amp;"_slope",Conditions!$R$1:$AI$1,0)+16,FALSE)+VLOOKUP(DS$3,Conditions!$B:$AI,MATCH($B45&amp;"_intercept",Conditions!$R$1:$AI$1,0)+16,FALSE)),""),"")</f>
        <v>7.5557565206363864E-2</v>
      </c>
      <c r="DT45" s="69">
        <f>IFERROR(IF(DT28,EXP(LN(DT28)*VLOOKUP(DT$3,Conditions!$B:$AI,MATCH($B45&amp;"_slope",Conditions!$R$1:$AI$1,0)+16,FALSE)+VLOOKUP(DT$3,Conditions!$B:$AI,MATCH($B45&amp;"_intercept",Conditions!$R$1:$AI$1,0)+16,FALSE)),""),"")</f>
        <v>7.3086150023280921E-2</v>
      </c>
      <c r="DU45" s="69">
        <f>IFERROR(IF(DU28,EXP(LN(DU28)*VLOOKUP(DU$3,Conditions!$B:$AI,MATCH($B45&amp;"_slope",Conditions!$R$1:$AI$1,0)+16,FALSE)+VLOOKUP(DU$3,Conditions!$B:$AI,MATCH($B45&amp;"_intercept",Conditions!$R$1:$AI$1,0)+16,FALSE)),""),"")</f>
        <v>7.299200242594428E-2</v>
      </c>
      <c r="DV45" s="69">
        <f>IFERROR(IF(DV28,EXP(LN(DV28)*VLOOKUP(DV$3,Conditions!$B:$AI,MATCH($B45&amp;"_slope",Conditions!$R$1:$AI$1,0)+16,FALSE)+VLOOKUP(DV$3,Conditions!$B:$AI,MATCH($B45&amp;"_intercept",Conditions!$R$1:$AI$1,0)+16,FALSE)),""),"")</f>
        <v>7.314109680810793E-2</v>
      </c>
      <c r="DW45" s="69">
        <f>IFERROR(IF(DW28,EXP(LN(DW28)*VLOOKUP(DW$3,Conditions!$B:$AI,MATCH($B45&amp;"_slope",Conditions!$R$1:$AI$1,0)+16,FALSE)+VLOOKUP(DW$3,Conditions!$B:$AI,MATCH($B45&amp;"_intercept",Conditions!$R$1:$AI$1,0)+16,FALSE)),""),"")</f>
        <v>7.2978813886688879E-2</v>
      </c>
      <c r="DX45" s="69">
        <f>IFERROR(IF(DX28,EXP(LN(DX28)*VLOOKUP(DX$3,Conditions!$B:$AI,MATCH($B45&amp;"_slope",Conditions!$R$1:$AI$1,0)+16,FALSE)+VLOOKUP(DX$3,Conditions!$B:$AI,MATCH($B45&amp;"_intercept",Conditions!$R$1:$AI$1,0)+16,FALSE)),""),"")</f>
        <v>7.3036329582832529E-2</v>
      </c>
      <c r="DY45" s="69">
        <f>IFERROR(IF(DY28,EXP(LN(DY28)*VLOOKUP(DY$3,Conditions!$B:$AI,MATCH($B45&amp;"_slope",Conditions!$R$1:$AI$1,0)+16,FALSE)+VLOOKUP(DY$3,Conditions!$B:$AI,MATCH($B45&amp;"_intercept",Conditions!$R$1:$AI$1,0)+16,FALSE)),""),"")</f>
        <v>8.4476507659925648E-2</v>
      </c>
      <c r="DZ45" s="69">
        <f>IFERROR(IF(DZ28,EXP(LN(DZ28)*VLOOKUP(DZ$3,Conditions!$B:$AI,MATCH($B45&amp;"_slope",Conditions!$R$1:$AI$1,0)+16,FALSE)+VLOOKUP(DZ$3,Conditions!$B:$AI,MATCH($B45&amp;"_intercept",Conditions!$R$1:$AI$1,0)+16,FALSE)),""),"")</f>
        <v>8.4897544592763427E-2</v>
      </c>
      <c r="EA45" s="69">
        <f>IFERROR(IF(EA28,EXP(LN(EA28)*VLOOKUP(EA$3,Conditions!$B:$AI,MATCH($B45&amp;"_slope",Conditions!$R$1:$AI$1,0)+16,FALSE)+VLOOKUP(EA$3,Conditions!$B:$AI,MATCH($B45&amp;"_intercept",Conditions!$R$1:$AI$1,0)+16,FALSE)),""),"")</f>
        <v>8.4757333202933466E-2</v>
      </c>
      <c r="EB45" s="69">
        <f>IFERROR(IF(EB28,EXP(LN(EB28)*VLOOKUP(EB$3,Conditions!$B:$AI,MATCH($B45&amp;"_slope",Conditions!$R$1:$AI$1,0)+16,FALSE)+VLOOKUP(EB$3,Conditions!$B:$AI,MATCH($B45&amp;"_intercept",Conditions!$R$1:$AI$1,0)+16,FALSE)),""),"")</f>
        <v>8.4881925838705671E-2</v>
      </c>
      <c r="EC45" s="69">
        <f>IFERROR(IF(EC28,EXP(LN(EC28)*VLOOKUP(EC$3,Conditions!$B:$AI,MATCH($B45&amp;"_slope",Conditions!$R$1:$AI$1,0)+16,FALSE)+VLOOKUP(EC$3,Conditions!$B:$AI,MATCH($B45&amp;"_intercept",Conditions!$R$1:$AI$1,0)+16,FALSE)),""),"")</f>
        <v>8.49941593161474E-2</v>
      </c>
      <c r="ED45" s="69">
        <f>IFERROR(IF(ED28,EXP(LN(ED28)*VLOOKUP(ED$3,Conditions!$B:$AI,MATCH($B45&amp;"_slope",Conditions!$R$1:$AI$1,0)+16,FALSE)+VLOOKUP(ED$3,Conditions!$B:$AI,MATCH($B45&amp;"_intercept",Conditions!$R$1:$AI$1,0)+16,FALSE)),""),"")</f>
        <v>8.6816332273079513E-2</v>
      </c>
      <c r="EE45" s="69">
        <f>IFERROR(IF(EE28,EXP(LN(EE28)*VLOOKUP(EE$3,Conditions!$B:$AI,MATCH($B45&amp;"_slope",Conditions!$R$1:$AI$1,0)+16,FALSE)+VLOOKUP(EE$3,Conditions!$B:$AI,MATCH($B45&amp;"_intercept",Conditions!$R$1:$AI$1,0)+16,FALSE)),""),"")</f>
        <v>8.6887069911442516E-2</v>
      </c>
      <c r="EF45" s="69">
        <f>IFERROR(IF(EF28,EXP(LN(EF28)*VLOOKUP(EF$3,Conditions!$B:$AI,MATCH($B45&amp;"_slope",Conditions!$R$1:$AI$1,0)+16,FALSE)+VLOOKUP(EF$3,Conditions!$B:$AI,MATCH($B45&amp;"_intercept",Conditions!$R$1:$AI$1,0)+16,FALSE)),""),"")</f>
        <v>8.6678112387859135E-2</v>
      </c>
      <c r="EG45" s="69">
        <f>IFERROR(IF(EG28,EXP(LN(EG28)*VLOOKUP(EG$3,Conditions!$B:$AI,MATCH($B45&amp;"_slope",Conditions!$R$1:$AI$1,0)+16,FALSE)+VLOOKUP(EG$3,Conditions!$B:$AI,MATCH($B45&amp;"_intercept",Conditions!$R$1:$AI$1,0)+16,FALSE)),""),"")</f>
        <v>8.6980293510047449E-2</v>
      </c>
      <c r="EH45" s="69">
        <f>IFERROR(IF(EH28,EXP(LN(EH28)*VLOOKUP(EH$3,Conditions!$B:$AI,MATCH($B45&amp;"_slope",Conditions!$R$1:$AI$1,0)+16,FALSE)+VLOOKUP(EH$3,Conditions!$B:$AI,MATCH($B45&amp;"_intercept",Conditions!$R$1:$AI$1,0)+16,FALSE)),""),"")</f>
        <v>8.6796380041417709E-2</v>
      </c>
      <c r="EI45" s="69">
        <f>IFERROR(IF(EI28,EXP(LN(EI28)*VLOOKUP(EI$3,Conditions!$B:$AI,MATCH($B45&amp;"_slope",Conditions!$R$1:$AI$1,0)+16,FALSE)+VLOOKUP(EI$3,Conditions!$B:$AI,MATCH($B45&amp;"_intercept",Conditions!$R$1:$AI$1,0)+16,FALSE)),""),"")</f>
        <v>8.9974978629327781E-2</v>
      </c>
      <c r="EJ45" s="69">
        <f>IFERROR(IF(EJ28,EXP(LN(EJ28)*VLOOKUP(EJ$3,Conditions!$B:$AI,MATCH($B45&amp;"_slope",Conditions!$R$1:$AI$1,0)+16,FALSE)+VLOOKUP(EJ$3,Conditions!$B:$AI,MATCH($B45&amp;"_intercept",Conditions!$R$1:$AI$1,0)+16,FALSE)),""),"")</f>
        <v>8.9830159216237063E-2</v>
      </c>
      <c r="EK45" s="69">
        <f>IFERROR(IF(EK28,EXP(LN(EK28)*VLOOKUP(EK$3,Conditions!$B:$AI,MATCH($B45&amp;"_slope",Conditions!$R$1:$AI$1,0)+16,FALSE)+VLOOKUP(EK$3,Conditions!$B:$AI,MATCH($B45&amp;"_intercept",Conditions!$R$1:$AI$1,0)+16,FALSE)),""),"")</f>
        <v>8.9937688893267878E-2</v>
      </c>
      <c r="EL45" s="69">
        <f>IFERROR(IF(EL28,EXP(LN(EL28)*VLOOKUP(EL$3,Conditions!$B:$AI,MATCH($B45&amp;"_slope",Conditions!$R$1:$AI$1,0)+16,FALSE)+VLOOKUP(EL$3,Conditions!$B:$AI,MATCH($B45&amp;"_intercept",Conditions!$R$1:$AI$1,0)+16,FALSE)),""),"")</f>
        <v>9.0068742157318263E-2</v>
      </c>
      <c r="EM45" s="69">
        <f>IFERROR(IF(EM28,EXP(LN(EM28)*VLOOKUP(EM$3,Conditions!$B:$AI,MATCH($B45&amp;"_slope",Conditions!$R$1:$AI$1,0)+16,FALSE)+VLOOKUP(EM$3,Conditions!$B:$AI,MATCH($B45&amp;"_intercept",Conditions!$R$1:$AI$1,0)+16,FALSE)),""),"")</f>
        <v>8.9947825995542657E-2</v>
      </c>
      <c r="EN45" s="69">
        <f>IFERROR(IF(EN28,EXP(LN(EN28)*VLOOKUP(EN$3,Conditions!$B:$AI,MATCH($B45&amp;"_slope",Conditions!$R$1:$AI$1,0)+16,FALSE)+VLOOKUP(EN$3,Conditions!$B:$AI,MATCH($B45&amp;"_intercept",Conditions!$R$1:$AI$1,0)+16,FALSE)),""),"")</f>
        <v>8.4532095690908887E-2</v>
      </c>
      <c r="EO45" s="69">
        <f>IFERROR(IF(EO28,EXP(LN(EO28)*VLOOKUP(EO$3,Conditions!$B:$AI,MATCH($B45&amp;"_slope",Conditions!$R$1:$AI$1,0)+16,FALSE)+VLOOKUP(EO$3,Conditions!$B:$AI,MATCH($B45&amp;"_intercept",Conditions!$R$1:$AI$1,0)+16,FALSE)),""),"")</f>
        <v>8.4580052328654814E-2</v>
      </c>
      <c r="EP45" s="69">
        <f>IFERROR(IF(EP28,EXP(LN(EP28)*VLOOKUP(EP$3,Conditions!$B:$AI,MATCH($B45&amp;"_slope",Conditions!$R$1:$AI$1,0)+16,FALSE)+VLOOKUP(EP$3,Conditions!$B:$AI,MATCH($B45&amp;"_intercept",Conditions!$R$1:$AI$1,0)+16,FALSE)),""),"")</f>
        <v>8.4656707089790215E-2</v>
      </c>
      <c r="EQ45" s="69">
        <f>IFERROR(IF(EQ28,EXP(LN(EQ28)*VLOOKUP(EQ$3,Conditions!$B:$AI,MATCH($B45&amp;"_slope",Conditions!$R$1:$AI$1,0)+16,FALSE)+VLOOKUP(EQ$3,Conditions!$B:$AI,MATCH($B45&amp;"_intercept",Conditions!$R$1:$AI$1,0)+16,FALSE)),""),"")</f>
        <v>8.4564066953887171E-2</v>
      </c>
      <c r="ER45" s="69">
        <f>IFERROR(IF(ER28,EXP(LN(ER28)*VLOOKUP(ER$3,Conditions!$B:$AI,MATCH($B45&amp;"_slope",Conditions!$R$1:$AI$1,0)+16,FALSE)+VLOOKUP(ER$3,Conditions!$B:$AI,MATCH($B45&amp;"_intercept",Conditions!$R$1:$AI$1,0)+16,FALSE)),""),"")</f>
        <v>8.4322812317780368E-2</v>
      </c>
      <c r="ES45" s="69">
        <f>IFERROR(IF(ES28,EXP(LN(ES28)*VLOOKUP(ES$3,Conditions!$B:$AI,MATCH($B45&amp;"_slope",Conditions!$R$1:$AI$1,0)+16,FALSE)+VLOOKUP(ES$3,Conditions!$B:$AI,MATCH($B45&amp;"_intercept",Conditions!$R$1:$AI$1,0)+16,FALSE)),""),"")</f>
        <v>8.3969216417011355E-2</v>
      </c>
      <c r="ET45" s="69">
        <f>IFERROR(IF(ET28,EXP(LN(ET28)*VLOOKUP(ET$3,Conditions!$B:$AI,MATCH($B45&amp;"_slope",Conditions!$R$1:$AI$1,0)+16,FALSE)+VLOOKUP(ET$3,Conditions!$B:$AI,MATCH($B45&amp;"_intercept",Conditions!$R$1:$AI$1,0)+16,FALSE)),""),"")</f>
        <v>8.4073886666846689E-2</v>
      </c>
      <c r="EU45" s="69">
        <f>IFERROR(IF(EU28,EXP(LN(EU28)*VLOOKUP(EU$3,Conditions!$B:$AI,MATCH($B45&amp;"_slope",Conditions!$R$1:$AI$1,0)+16,FALSE)+VLOOKUP(EU$3,Conditions!$B:$AI,MATCH($B45&amp;"_intercept",Conditions!$R$1:$AI$1,0)+16,FALSE)),""),"")</f>
        <v>8.3742405510842124E-2</v>
      </c>
      <c r="EV45" s="69">
        <f>IFERROR(IF(EV28,EXP(LN(EV28)*VLOOKUP(EV$3,Conditions!$B:$AI,MATCH($B45&amp;"_slope",Conditions!$R$1:$AI$1,0)+16,FALSE)+VLOOKUP(EV$3,Conditions!$B:$AI,MATCH($B45&amp;"_intercept",Conditions!$R$1:$AI$1,0)+16,FALSE)),""),"")</f>
        <v>8.4094601778666456E-2</v>
      </c>
      <c r="EW45" s="69">
        <f>IFERROR(IF(EW28,EXP(LN(EW28)*VLOOKUP(EW$3,Conditions!$B:$AI,MATCH($B45&amp;"_slope",Conditions!$R$1:$AI$1,0)+16,FALSE)+VLOOKUP(EW$3,Conditions!$B:$AI,MATCH($B45&amp;"_intercept",Conditions!$R$1:$AI$1,0)+16,FALSE)),""),"")</f>
        <v>8.4199626584439788E-2</v>
      </c>
      <c r="EX45" s="69">
        <f>IFERROR(IF(EX28,EXP(LN(EX28)*VLOOKUP(EX$3,Conditions!$B:$AI,MATCH($B45&amp;"_slope",Conditions!$R$1:$AI$1,0)+16,FALSE)+VLOOKUP(EX$3,Conditions!$B:$AI,MATCH($B45&amp;"_intercept",Conditions!$R$1:$AI$1,0)+16,FALSE)),""),"")</f>
        <v>7.9420430460730981E-2</v>
      </c>
      <c r="EY45" s="69">
        <f>IFERROR(IF(EY28,EXP(LN(EY28)*VLOOKUP(EY$3,Conditions!$B:$AI,MATCH($B45&amp;"_slope",Conditions!$R$1:$AI$1,0)+16,FALSE)+VLOOKUP(EY$3,Conditions!$B:$AI,MATCH($B45&amp;"_intercept",Conditions!$R$1:$AI$1,0)+16,FALSE)),""),"")</f>
        <v>7.9402564976370493E-2</v>
      </c>
      <c r="EZ45" s="69">
        <f>IFERROR(IF(EZ28,EXP(LN(EZ28)*VLOOKUP(EZ$3,Conditions!$B:$AI,MATCH($B45&amp;"_slope",Conditions!$R$1:$AI$1,0)+16,FALSE)+VLOOKUP(EZ$3,Conditions!$B:$AI,MATCH($B45&amp;"_intercept",Conditions!$R$1:$AI$1,0)+16,FALSE)),""),"")</f>
        <v>7.9604176528705342E-2</v>
      </c>
      <c r="FA45" s="69">
        <f>IFERROR(IF(FA28,EXP(LN(FA28)*VLOOKUP(FA$3,Conditions!$B:$AI,MATCH($B45&amp;"_slope",Conditions!$R$1:$AI$1,0)+16,FALSE)+VLOOKUP(FA$3,Conditions!$B:$AI,MATCH($B45&amp;"_intercept",Conditions!$R$1:$AI$1,0)+16,FALSE)),""),"")</f>
        <v>7.9407304820936622E-2</v>
      </c>
      <c r="FB45" s="69">
        <f>IFERROR(IF(FB28,EXP(LN(FB28)*VLOOKUP(FB$3,Conditions!$B:$AI,MATCH($B45&amp;"_slope",Conditions!$R$1:$AI$1,0)+16,FALSE)+VLOOKUP(FB$3,Conditions!$B:$AI,MATCH($B45&amp;"_intercept",Conditions!$R$1:$AI$1,0)+16,FALSE)),""),"")</f>
        <v>7.9204206333335456E-2</v>
      </c>
      <c r="FC45" s="69">
        <f>IFERROR(IF(FC28,EXP(LN(FC28)*VLOOKUP(FC$3,Conditions!$B:$AI,MATCH($B45&amp;"_slope",Conditions!$R$1:$AI$1,0)+16,FALSE)+VLOOKUP(FC$3,Conditions!$B:$AI,MATCH($B45&amp;"_intercept",Conditions!$R$1:$AI$1,0)+16,FALSE)),""),"")</f>
        <v>7.7109865913949874E-2</v>
      </c>
      <c r="FD45" s="69">
        <f>IFERROR(IF(FD28,EXP(LN(FD28)*VLOOKUP(FD$3,Conditions!$B:$AI,MATCH($B45&amp;"_slope",Conditions!$R$1:$AI$1,0)+16,FALSE)+VLOOKUP(FD$3,Conditions!$B:$AI,MATCH($B45&amp;"_intercept",Conditions!$R$1:$AI$1,0)+16,FALSE)),""),"")</f>
        <v>7.6956104006172837E-2</v>
      </c>
      <c r="FE45" s="69">
        <f>IFERROR(IF(FE28,EXP(LN(FE28)*VLOOKUP(FE$3,Conditions!$B:$AI,MATCH($B45&amp;"_slope",Conditions!$R$1:$AI$1,0)+16,FALSE)+VLOOKUP(FE$3,Conditions!$B:$AI,MATCH($B45&amp;"_intercept",Conditions!$R$1:$AI$1,0)+16,FALSE)),""),"")</f>
        <v>7.6978384124525817E-2</v>
      </c>
      <c r="FF45" s="69">
        <f>IFERROR(IF(FF28,EXP(LN(FF28)*VLOOKUP(FF$3,Conditions!$B:$AI,MATCH($B45&amp;"_slope",Conditions!$R$1:$AI$1,0)+16,FALSE)+VLOOKUP(FF$3,Conditions!$B:$AI,MATCH($B45&amp;"_intercept",Conditions!$R$1:$AI$1,0)+16,FALSE)),""),"")</f>
        <v>7.6990802392634325E-2</v>
      </c>
      <c r="FG45" s="69">
        <f>IFERROR(IF(FG28,EXP(LN(FG28)*VLOOKUP(FG$3,Conditions!$B:$AI,MATCH($B45&amp;"_slope",Conditions!$R$1:$AI$1,0)+16,FALSE)+VLOOKUP(FG$3,Conditions!$B:$AI,MATCH($B45&amp;"_intercept",Conditions!$R$1:$AI$1,0)+16,FALSE)),""),"")</f>
        <v>7.7035361126901999E-2</v>
      </c>
      <c r="FH45" s="69">
        <f>IFERROR(IF(FH28,EXP(LN(FH28)*VLOOKUP(FH$3,Conditions!$B:$AI,MATCH($B45&amp;"_slope",Conditions!$R$1:$AI$1,0)+16,FALSE)+VLOOKUP(FH$3,Conditions!$B:$AI,MATCH($B45&amp;"_intercept",Conditions!$R$1:$AI$1,0)+16,FALSE)),""),"")</f>
        <v>7.4584266201588714E-2</v>
      </c>
      <c r="FI45" s="69">
        <f>IFERROR(IF(FI28,EXP(LN(FI28)*VLOOKUP(FI$3,Conditions!$B:$AI,MATCH($B45&amp;"_slope",Conditions!$R$1:$AI$1,0)+16,FALSE)+VLOOKUP(FI$3,Conditions!$B:$AI,MATCH($B45&amp;"_intercept",Conditions!$R$1:$AI$1,0)+16,FALSE)),""),"")</f>
        <v>7.4649760491688477E-2</v>
      </c>
      <c r="FJ45" s="69">
        <f>IFERROR(IF(FJ28,EXP(LN(FJ28)*VLOOKUP(FJ$3,Conditions!$B:$AI,MATCH($B45&amp;"_slope",Conditions!$R$1:$AI$1,0)+16,FALSE)+VLOOKUP(FJ$3,Conditions!$B:$AI,MATCH($B45&amp;"_intercept",Conditions!$R$1:$AI$1,0)+16,FALSE)),""),"")</f>
        <v>7.4712324623420034E-2</v>
      </c>
      <c r="FK45" s="69">
        <f>IFERROR(IF(FK28,EXP(LN(FK28)*VLOOKUP(FK$3,Conditions!$B:$AI,MATCH($B45&amp;"_slope",Conditions!$R$1:$AI$1,0)+16,FALSE)+VLOOKUP(FK$3,Conditions!$B:$AI,MATCH($B45&amp;"_intercept",Conditions!$R$1:$AI$1,0)+16,FALSE)),""),"")</f>
        <v>7.4666956776943308E-2</v>
      </c>
      <c r="FL45" s="69">
        <f>IFERROR(IF(FL28,EXP(LN(FL28)*VLOOKUP(FL$3,Conditions!$B:$AI,MATCH($B45&amp;"_slope",Conditions!$R$1:$AI$1,0)+16,FALSE)+VLOOKUP(FL$3,Conditions!$B:$AI,MATCH($B45&amp;"_intercept",Conditions!$R$1:$AI$1,0)+16,FALSE)),""),"")</f>
        <v>7.4606219957687722E-2</v>
      </c>
      <c r="FM45" s="69">
        <f>IFERROR(IF(FM28,EXP(LN(FM28)*VLOOKUP(FM$3,Conditions!$B:$AI,MATCH($B45&amp;"_slope",Conditions!$R$1:$AI$1,0)+16,FALSE)+VLOOKUP(FM$3,Conditions!$B:$AI,MATCH($B45&amp;"_intercept",Conditions!$R$1:$AI$1,0)+16,FALSE)),""),"")</f>
        <v>7.1668075193833461E-2</v>
      </c>
      <c r="FN45" s="69">
        <f>IFERROR(IF(FN28,EXP(LN(FN28)*VLOOKUP(FN$3,Conditions!$B:$AI,MATCH($B45&amp;"_slope",Conditions!$R$1:$AI$1,0)+16,FALSE)+VLOOKUP(FN$3,Conditions!$B:$AI,MATCH($B45&amp;"_intercept",Conditions!$R$1:$AI$1,0)+16,FALSE)),""),"")</f>
        <v>7.1665508106363685E-2</v>
      </c>
      <c r="FO45" s="69">
        <f>IFERROR(IF(FO28,EXP(LN(FO28)*VLOOKUP(FO$3,Conditions!$B:$AI,MATCH($B45&amp;"_slope",Conditions!$R$1:$AI$1,0)+16,FALSE)+VLOOKUP(FO$3,Conditions!$B:$AI,MATCH($B45&amp;"_intercept",Conditions!$R$1:$AI$1,0)+16,FALSE)),""),"")</f>
        <v>7.1501937216582837E-2</v>
      </c>
      <c r="FP45" s="69">
        <f>IFERROR(IF(FP28,EXP(LN(FP28)*VLOOKUP(FP$3,Conditions!$B:$AI,MATCH($B45&amp;"_slope",Conditions!$R$1:$AI$1,0)+16,FALSE)+VLOOKUP(FP$3,Conditions!$B:$AI,MATCH($B45&amp;"_intercept",Conditions!$R$1:$AI$1,0)+16,FALSE)),""),"")</f>
        <v>7.1290657343634808E-2</v>
      </c>
      <c r="FQ45" s="69">
        <f>IFERROR(IF(FQ28,EXP(LN(FQ28)*VLOOKUP(FQ$3,Conditions!$B:$AI,MATCH($B45&amp;"_slope",Conditions!$R$1:$AI$1,0)+16,FALSE)+VLOOKUP(FQ$3,Conditions!$B:$AI,MATCH($B45&amp;"_intercept",Conditions!$R$1:$AI$1,0)+16,FALSE)),""),"")</f>
        <v>7.1603529699221458E-2</v>
      </c>
      <c r="FR45" s="69" t="str">
        <f>IFERROR(IF(FR28,EXP(LN(FR28)*VLOOKUP(FR$3,Conditions!$B:$AI,MATCH($B45&amp;"_slope",Conditions!$R$1:$AI$1,0)+16,FALSE)+VLOOKUP(FR$3,Conditions!$B:$AI,MATCH($B45&amp;"_intercept",Conditions!$R$1:$AI$1,0)+16,FALSE)),""),"")</f>
        <v/>
      </c>
      <c r="FS45" s="69" t="str">
        <f>IFERROR(IF(FS28,EXP(LN(FS28)*VLOOKUP(FS$3,Conditions!$B:$AI,MATCH($B45&amp;"_slope",Conditions!$R$1:$AI$1,0)+16,FALSE)+VLOOKUP(FS$3,Conditions!$B:$AI,MATCH($B45&amp;"_intercept",Conditions!$R$1:$AI$1,0)+16,FALSE)),""),"")</f>
        <v/>
      </c>
      <c r="FT45" s="69">
        <f>IFERROR(IF(FT28,EXP(LN(FT28)*VLOOKUP(FT$3,Conditions!$B:$AI,MATCH($B45&amp;"_slope",Conditions!$R$1:$AI$1,0)+16,FALSE)+VLOOKUP(FT$3,Conditions!$B:$AI,MATCH($B45&amp;"_intercept",Conditions!$R$1:$AI$1,0)+16,FALSE)),""),"")</f>
        <v>0.10496209535849374</v>
      </c>
      <c r="FU45" s="69" t="str">
        <f>IFERROR(IF(FU28,EXP(LN(FU28)*VLOOKUP(FU$3,Conditions!$B:$AI,MATCH($B45&amp;"_slope",Conditions!$R$1:$AI$1,0)+16,FALSE)+VLOOKUP(FU$3,Conditions!$B:$AI,MATCH($B45&amp;"_intercept",Conditions!$R$1:$AI$1,0)+16,FALSE)),""),"")</f>
        <v/>
      </c>
      <c r="FV45" s="69" t="str">
        <f>IFERROR(IF(FV28,EXP(LN(FV28)*VLOOKUP(FV$3,Conditions!$B:$AI,MATCH($B45&amp;"_slope",Conditions!$R$1:$AI$1,0)+16,FALSE)+VLOOKUP(FV$3,Conditions!$B:$AI,MATCH($B45&amp;"_intercept",Conditions!$R$1:$AI$1,0)+16,FALSE)),""),"")</f>
        <v/>
      </c>
      <c r="FW45" s="69" t="str">
        <f>IFERROR(IF(FW28,EXP(LN(FW28)*VLOOKUP(FW$3,Conditions!$B:$AI,MATCH($B45&amp;"_slope",Conditions!$R$1:$AI$1,0)+16,FALSE)+VLOOKUP(FW$3,Conditions!$B:$AI,MATCH($B45&amp;"_intercept",Conditions!$R$1:$AI$1,0)+16,FALSE)),""),"")</f>
        <v/>
      </c>
      <c r="FX45" s="69" t="str">
        <f>IFERROR(IF(FX28,EXP(LN(FX28)*VLOOKUP(FX$3,Conditions!$B:$AI,MATCH($B45&amp;"_slope",Conditions!$R$1:$AI$1,0)+16,FALSE)+VLOOKUP(FX$3,Conditions!$B:$AI,MATCH($B45&amp;"_intercept",Conditions!$R$1:$AI$1,0)+16,FALSE)),""),"")</f>
        <v/>
      </c>
      <c r="FY45" s="69">
        <f>IFERROR(IF(FY28,EXP(LN(FY28)*VLOOKUP(FY$3,Conditions!$B:$AI,MATCH($B45&amp;"_slope",Conditions!$R$1:$AI$1,0)+16,FALSE)+VLOOKUP(FY$3,Conditions!$B:$AI,MATCH($B45&amp;"_intercept",Conditions!$R$1:$AI$1,0)+16,FALSE)),""),"")</f>
        <v>0.10570735388802385</v>
      </c>
      <c r="FZ45" s="69" t="str">
        <f>IFERROR(IF(FZ28,EXP(LN(FZ28)*VLOOKUP(FZ$3,Conditions!$B:$AI,MATCH($B45&amp;"_slope",Conditions!$R$1:$AI$1,0)+16,FALSE)+VLOOKUP(FZ$3,Conditions!$B:$AI,MATCH($B45&amp;"_intercept",Conditions!$R$1:$AI$1,0)+16,FALSE)),""),"")</f>
        <v/>
      </c>
      <c r="GA45" s="69" t="str">
        <f>IFERROR(IF(GA28,EXP(LN(GA28)*VLOOKUP(GA$3,Conditions!$B:$AI,MATCH($B45&amp;"_slope",Conditions!$R$1:$AI$1,0)+16,FALSE)+VLOOKUP(GA$3,Conditions!$B:$AI,MATCH($B45&amp;"_intercept",Conditions!$R$1:$AI$1,0)+16,FALSE)),""),"")</f>
        <v/>
      </c>
      <c r="GB45" s="69" t="str">
        <f>IFERROR(IF(GB28,EXP(LN(GB28)*VLOOKUP(GB$3,Conditions!$B:$AI,MATCH($B45&amp;"_slope",Conditions!$R$1:$AI$1,0)+16,FALSE)+VLOOKUP(GB$3,Conditions!$B:$AI,MATCH($B45&amp;"_intercept",Conditions!$R$1:$AI$1,0)+16,FALSE)),""),"")</f>
        <v/>
      </c>
      <c r="GC45" s="69">
        <f>IFERROR(IF(GC28,EXP(LN(GC28)*VLOOKUP(GC$3,Conditions!$B:$AI,MATCH($B45&amp;"_slope",Conditions!$R$1:$AI$1,0)+16,FALSE)+VLOOKUP(GC$3,Conditions!$B:$AI,MATCH($B45&amp;"_intercept",Conditions!$R$1:$AI$1,0)+16,FALSE)),""),"")</f>
        <v>0.1049728619334241</v>
      </c>
      <c r="GD45" s="69" t="str">
        <f>IFERROR(IF(GD28,EXP(LN(GD28)*VLOOKUP(GD$3,Conditions!$B:$AI,MATCH($B45&amp;"_slope",Conditions!$R$1:$AI$1,0)+16,FALSE)+VLOOKUP(GD$3,Conditions!$B:$AI,MATCH($B45&amp;"_intercept",Conditions!$R$1:$AI$1,0)+16,FALSE)),""),"")</f>
        <v/>
      </c>
      <c r="GE45" s="69" t="str">
        <f>IFERROR(IF(GE28,EXP(LN(GE28)*VLOOKUP(GE$3,Conditions!$B:$AI,MATCH($B45&amp;"_slope",Conditions!$R$1:$AI$1,0)+16,FALSE)+VLOOKUP(GE$3,Conditions!$B:$AI,MATCH($B45&amp;"_intercept",Conditions!$R$1:$AI$1,0)+16,FALSE)),""),"")</f>
        <v/>
      </c>
      <c r="GF45" s="69" t="str">
        <f>IFERROR(IF(GF28,EXP(LN(GF28)*VLOOKUP(GF$3,Conditions!$B:$AI,MATCH($B45&amp;"_slope",Conditions!$R$1:$AI$1,0)+16,FALSE)+VLOOKUP(GF$3,Conditions!$B:$AI,MATCH($B45&amp;"_intercept",Conditions!$R$1:$AI$1,0)+16,FALSE)),""),"")</f>
        <v/>
      </c>
      <c r="GG45" s="69" t="str">
        <f>IFERROR(IF(GG28,EXP(LN(GG28)*VLOOKUP(GG$3,Conditions!$B:$AI,MATCH($B45&amp;"_slope",Conditions!$R$1:$AI$1,0)+16,FALSE)+VLOOKUP(GG$3,Conditions!$B:$AI,MATCH($B45&amp;"_intercept",Conditions!$R$1:$AI$1,0)+16,FALSE)),""),"")</f>
        <v/>
      </c>
      <c r="GH45" s="69" t="str">
        <f>IFERROR(IF(GH28,EXP(LN(GH28)*VLOOKUP(GH$3,Conditions!$B:$AI,MATCH($B45&amp;"_slope",Conditions!$R$1:$AI$1,0)+16,FALSE)+VLOOKUP(GH$3,Conditions!$B:$AI,MATCH($B45&amp;"_intercept",Conditions!$R$1:$AI$1,0)+16,FALSE)),""),"")</f>
        <v/>
      </c>
      <c r="GI45" s="69" t="str">
        <f>IFERROR(IF(GI28,EXP(LN(GI28)*VLOOKUP(GI$3,Conditions!$B:$AI,MATCH($B45&amp;"_slope",Conditions!$R$1:$AI$1,0)+16,FALSE)+VLOOKUP(GI$3,Conditions!$B:$AI,MATCH($B45&amp;"_intercept",Conditions!$R$1:$AI$1,0)+16,FALSE)),""),"")</f>
        <v/>
      </c>
      <c r="GJ45" s="69" t="str">
        <f>IFERROR(IF(GJ28,EXP(LN(GJ28)*VLOOKUP(GJ$3,Conditions!$B:$AI,MATCH($B45&amp;"_slope",Conditions!$R$1:$AI$1,0)+16,FALSE)+VLOOKUP(GJ$3,Conditions!$B:$AI,MATCH($B45&amp;"_intercept",Conditions!$R$1:$AI$1,0)+16,FALSE)),""),"")</f>
        <v/>
      </c>
      <c r="GK45" s="69" t="str">
        <f>IFERROR(IF(GK28,EXP(LN(GK28)*VLOOKUP(GK$3,Conditions!$B:$AI,MATCH($B45&amp;"_slope",Conditions!$R$1:$AI$1,0)+16,FALSE)+VLOOKUP(GK$3,Conditions!$B:$AI,MATCH($B45&amp;"_intercept",Conditions!$R$1:$AI$1,0)+16,FALSE)),""),"")</f>
        <v/>
      </c>
      <c r="GL45" s="69" t="str">
        <f>IFERROR(IF(GL28,EXP(LN(GL28)*VLOOKUP(GL$3,Conditions!$B:$AI,MATCH($B45&amp;"_slope",Conditions!$R$1:$AI$1,0)+16,FALSE)+VLOOKUP(GL$3,Conditions!$B:$AI,MATCH($B45&amp;"_intercept",Conditions!$R$1:$AI$1,0)+16,FALSE)),""),"")</f>
        <v/>
      </c>
      <c r="GM45" s="69" t="str">
        <f>IFERROR(IF(GM28,EXP(LN(GM28)*VLOOKUP(GM$3,Conditions!$B:$AI,MATCH($B45&amp;"_slope",Conditions!$R$1:$AI$1,0)+16,FALSE)+VLOOKUP(GM$3,Conditions!$B:$AI,MATCH($B45&amp;"_intercept",Conditions!$R$1:$AI$1,0)+16,FALSE)),""),"")</f>
        <v/>
      </c>
      <c r="GN45" s="69" t="str">
        <f>IFERROR(IF(GN28,EXP(LN(GN28)*VLOOKUP(GN$3,Conditions!$B:$AI,MATCH($B45&amp;"_slope",Conditions!$R$1:$AI$1,0)+16,FALSE)+VLOOKUP(GN$3,Conditions!$B:$AI,MATCH($B45&amp;"_intercept",Conditions!$R$1:$AI$1,0)+16,FALSE)),""),"")</f>
        <v/>
      </c>
      <c r="GO45" s="69" t="str">
        <f>IFERROR(IF(GO28,EXP(LN(GO28)*VLOOKUP(GO$3,Conditions!$B:$AI,MATCH($B45&amp;"_slope",Conditions!$R$1:$AI$1,0)+16,FALSE)+VLOOKUP(GO$3,Conditions!$B:$AI,MATCH($B45&amp;"_intercept",Conditions!$R$1:$AI$1,0)+16,FALSE)),""),"")</f>
        <v/>
      </c>
      <c r="GP45" s="69" t="str">
        <f>IFERROR(IF(GP28,EXP(LN(GP28)*VLOOKUP(GP$3,Conditions!$B:$AI,MATCH($B45&amp;"_slope",Conditions!$R$1:$AI$1,0)+16,FALSE)+VLOOKUP(GP$3,Conditions!$B:$AI,MATCH($B45&amp;"_intercept",Conditions!$R$1:$AI$1,0)+16,FALSE)),""),"")</f>
        <v/>
      </c>
      <c r="GQ45" s="69" t="str">
        <f>IFERROR(IF(GQ28,EXP(LN(GQ28)*VLOOKUP(GQ$3,Conditions!$B:$AI,MATCH($B45&amp;"_slope",Conditions!$R$1:$AI$1,0)+16,FALSE)+VLOOKUP(GQ$3,Conditions!$B:$AI,MATCH($B45&amp;"_intercept",Conditions!$R$1:$AI$1,0)+16,FALSE)),""),"")</f>
        <v/>
      </c>
      <c r="GR45" s="69" t="str">
        <f>IFERROR(IF(GR28,EXP(LN(GR28)*VLOOKUP(GR$3,Conditions!$B:$AI,MATCH($B45&amp;"_slope",Conditions!$R$1:$AI$1,0)+16,FALSE)+VLOOKUP(GR$3,Conditions!$B:$AI,MATCH($B45&amp;"_intercept",Conditions!$R$1:$AI$1,0)+16,FALSE)),""),"")</f>
        <v/>
      </c>
      <c r="GS45" s="69" t="str">
        <f>IFERROR(IF(GS28,EXP(LN(GS28)*VLOOKUP(GS$3,Conditions!$B:$AI,MATCH($B45&amp;"_slope",Conditions!$R$1:$AI$1,0)+16,FALSE)+VLOOKUP(GS$3,Conditions!$B:$AI,MATCH($B45&amp;"_intercept",Conditions!$R$1:$AI$1,0)+16,FALSE)),""),"")</f>
        <v/>
      </c>
      <c r="GT45" s="69" t="str">
        <f>IFERROR(IF(GT28,EXP(LN(GT28)*VLOOKUP(GT$3,Conditions!$B:$AI,MATCH($B45&amp;"_slope",Conditions!$R$1:$AI$1,0)+16,FALSE)+VLOOKUP(GT$3,Conditions!$B:$AI,MATCH($B45&amp;"_intercept",Conditions!$R$1:$AI$1,0)+16,FALSE)),""),"")</f>
        <v/>
      </c>
      <c r="GU45" s="69" t="str">
        <f>IFERROR(IF(GU28,EXP(LN(GU28)*VLOOKUP(GU$3,Conditions!$B:$AI,MATCH($B45&amp;"_slope",Conditions!$R$1:$AI$1,0)+16,FALSE)+VLOOKUP(GU$3,Conditions!$B:$AI,MATCH($B45&amp;"_intercept",Conditions!$R$1:$AI$1,0)+16,FALSE)),""),"")</f>
        <v/>
      </c>
      <c r="GV45" s="69" t="str">
        <f>IFERROR(IF(GV28,EXP(LN(GV28)*VLOOKUP(GV$3,Conditions!$B:$AI,MATCH($B45&amp;"_slope",Conditions!$R$1:$AI$1,0)+16,FALSE)+VLOOKUP(GV$3,Conditions!$B:$AI,MATCH($B45&amp;"_intercept",Conditions!$R$1:$AI$1,0)+16,FALSE)),""),"")</f>
        <v/>
      </c>
      <c r="GW45" s="69" t="str">
        <f>IFERROR(IF(GW28,EXP(LN(GW28)*VLOOKUP(GW$3,Conditions!$B:$AI,MATCH($B45&amp;"_slope",Conditions!$R$1:$AI$1,0)+16,FALSE)+VLOOKUP(GW$3,Conditions!$B:$AI,MATCH($B45&amp;"_intercept",Conditions!$R$1:$AI$1,0)+16,FALSE)),""),"")</f>
        <v/>
      </c>
      <c r="GX45" s="69" t="str">
        <f>IFERROR(IF(GX28,EXP(LN(GX28)*VLOOKUP(GX$3,Conditions!$B:$AI,MATCH($B45&amp;"_slope",Conditions!$R$1:$AI$1,0)+16,FALSE)+VLOOKUP(GX$3,Conditions!$B:$AI,MATCH($B45&amp;"_intercept",Conditions!$R$1:$AI$1,0)+16,FALSE)),""),"")</f>
        <v/>
      </c>
      <c r="GY45" s="69" t="str">
        <f>IFERROR(IF(GY28,EXP(LN(GY28)*VLOOKUP(GY$3,Conditions!$B:$AI,MATCH($B45&amp;"_slope",Conditions!$R$1:$AI$1,0)+16,FALSE)+VLOOKUP(GY$3,Conditions!$B:$AI,MATCH($B45&amp;"_intercept",Conditions!$R$1:$AI$1,0)+16,FALSE)),""),"")</f>
        <v/>
      </c>
      <c r="GZ45" s="69" t="str">
        <f>IFERROR(IF(GZ28,EXP(LN(GZ28)*VLOOKUP(GZ$3,Conditions!$B:$AI,MATCH($B45&amp;"_slope",Conditions!$R$1:$AI$1,0)+16,FALSE)+VLOOKUP(GZ$3,Conditions!$B:$AI,MATCH($B45&amp;"_intercept",Conditions!$R$1:$AI$1,0)+16,FALSE)),""),"")</f>
        <v/>
      </c>
      <c r="HA45" s="69" t="str">
        <f>IFERROR(IF(HA28,EXP(LN(HA28)*VLOOKUP(HA$3,Conditions!$B:$AI,MATCH($B45&amp;"_slope",Conditions!$R$1:$AI$1,0)+16,FALSE)+VLOOKUP(HA$3,Conditions!$B:$AI,MATCH($B45&amp;"_intercept",Conditions!$R$1:$AI$1,0)+16,FALSE)),""),"")</f>
        <v/>
      </c>
      <c r="HB45" s="69" t="str">
        <f>IFERROR(IF(HB28,EXP(LN(HB28)*VLOOKUP(HB$3,Conditions!$B:$AI,MATCH($B45&amp;"_slope",Conditions!$R$1:$AI$1,0)+16,FALSE)+VLOOKUP(HB$3,Conditions!$B:$AI,MATCH($B45&amp;"_intercept",Conditions!$R$1:$AI$1,0)+16,FALSE)),""),"")</f>
        <v/>
      </c>
      <c r="HC45" s="69" t="str">
        <f>IFERROR(IF(HC28,EXP(LN(HC28)*VLOOKUP(HC$3,Conditions!$B:$AI,MATCH($B45&amp;"_slope",Conditions!$R$1:$AI$1,0)+16,FALSE)+VLOOKUP(HC$3,Conditions!$B:$AI,MATCH($B45&amp;"_intercept",Conditions!$R$1:$AI$1,0)+16,FALSE)),""),"")</f>
        <v/>
      </c>
      <c r="HD45" s="69" t="str">
        <f>IFERROR(IF(HD28,EXP(LN(HD28)*VLOOKUP(HD$3,Conditions!$B:$AI,MATCH($B45&amp;"_slope",Conditions!$R$1:$AI$1,0)+16,FALSE)+VLOOKUP(HD$3,Conditions!$B:$AI,MATCH($B45&amp;"_intercept",Conditions!$R$1:$AI$1,0)+16,FALSE)),""),"")</f>
        <v/>
      </c>
      <c r="HE45" s="69" t="str">
        <f>IFERROR(IF(HE28,EXP(LN(HE28)*VLOOKUP(HE$3,Conditions!$B:$AI,MATCH($B45&amp;"_slope",Conditions!$R$1:$AI$1,0)+16,FALSE)+VLOOKUP(HE$3,Conditions!$B:$AI,MATCH($B45&amp;"_intercept",Conditions!$R$1:$AI$1,0)+16,FALSE)),""),"")</f>
        <v/>
      </c>
      <c r="HF45" s="69" t="str">
        <f>IFERROR(IF(HF28,EXP(LN(HF28)*VLOOKUP(HF$3,Conditions!$B:$AI,MATCH($B45&amp;"_slope",Conditions!$R$1:$AI$1,0)+16,FALSE)+VLOOKUP(HF$3,Conditions!$B:$AI,MATCH($B45&amp;"_intercept",Conditions!$R$1:$AI$1,0)+16,FALSE)),""),"")</f>
        <v/>
      </c>
      <c r="HG45" s="69" t="str">
        <f>IFERROR(IF(HG28,EXP(LN(HG28)*VLOOKUP(HG$3,Conditions!$B:$AI,MATCH($B45&amp;"_slope",Conditions!$R$1:$AI$1,0)+16,FALSE)+VLOOKUP(HG$3,Conditions!$B:$AI,MATCH($B45&amp;"_intercept",Conditions!$R$1:$AI$1,0)+16,FALSE)),""),"")</f>
        <v/>
      </c>
      <c r="HH45" s="69" t="str">
        <f>IFERROR(IF(HH28,EXP(LN(HH28)*VLOOKUP(HH$3,Conditions!$B:$AI,MATCH($B45&amp;"_slope",Conditions!$R$1:$AI$1,0)+16,FALSE)+VLOOKUP(HH$3,Conditions!$B:$AI,MATCH($B45&amp;"_intercept",Conditions!$R$1:$AI$1,0)+16,FALSE)),""),"")</f>
        <v/>
      </c>
      <c r="HI45" s="69" t="str">
        <f>IFERROR(IF(HI28,EXP(LN(HI28)*VLOOKUP(HI$3,Conditions!$B:$AI,MATCH($B45&amp;"_slope",Conditions!$R$1:$AI$1,0)+16,FALSE)+VLOOKUP(HI$3,Conditions!$B:$AI,MATCH($B45&amp;"_intercept",Conditions!$R$1:$AI$1,0)+16,FALSE)),""),"")</f>
        <v/>
      </c>
      <c r="HJ45" s="69" t="str">
        <f>IFERROR(IF(HJ28,EXP(LN(HJ28)*VLOOKUP(HJ$3,Conditions!$B:$AI,MATCH($B45&amp;"_slope",Conditions!$R$1:$AI$1,0)+16,FALSE)+VLOOKUP(HJ$3,Conditions!$B:$AI,MATCH($B45&amp;"_intercept",Conditions!$R$1:$AI$1,0)+16,FALSE)),""),"")</f>
        <v/>
      </c>
      <c r="HK45" s="69" t="str">
        <f>IFERROR(IF(HK28,EXP(LN(HK28)*VLOOKUP(HK$3,Conditions!$B:$AI,MATCH($B45&amp;"_slope",Conditions!$R$1:$AI$1,0)+16,FALSE)+VLOOKUP(HK$3,Conditions!$B:$AI,MATCH($B45&amp;"_intercept",Conditions!$R$1:$AI$1,0)+16,FALSE)),""),"")</f>
        <v/>
      </c>
      <c r="HL45" s="69" t="str">
        <f>IFERROR(IF(HL28,EXP(LN(HL28)*VLOOKUP(HL$3,Conditions!$B:$AI,MATCH($B45&amp;"_slope",Conditions!$R$1:$AI$1,0)+16,FALSE)+VLOOKUP(HL$3,Conditions!$B:$AI,MATCH($B45&amp;"_intercept",Conditions!$R$1:$AI$1,0)+16,FALSE)),""),"")</f>
        <v/>
      </c>
      <c r="HM45" s="69" t="str">
        <f>IFERROR(IF(HM28,EXP(LN(HM28)*VLOOKUP(HM$3,Conditions!$B:$AI,MATCH($B45&amp;"_slope",Conditions!$R$1:$AI$1,0)+16,FALSE)+VLOOKUP(HM$3,Conditions!$B:$AI,MATCH($B45&amp;"_intercept",Conditions!$R$1:$AI$1,0)+16,FALSE)),""),"")</f>
        <v/>
      </c>
      <c r="HN45" s="69" t="str">
        <f>IFERROR(IF(HN28,EXP(LN(HN28)*VLOOKUP(HN$3,Conditions!$B:$AI,MATCH($B45&amp;"_slope",Conditions!$R$1:$AI$1,0)+16,FALSE)+VLOOKUP(HN$3,Conditions!$B:$AI,MATCH($B45&amp;"_intercept",Conditions!$R$1:$AI$1,0)+16,FALSE)),""),"")</f>
        <v/>
      </c>
      <c r="HO45" s="69" t="str">
        <f>IFERROR(IF(HO28,EXP(LN(HO28)*VLOOKUP(HO$3,Conditions!$B:$AI,MATCH($B45&amp;"_slope",Conditions!$R$1:$AI$1,0)+16,FALSE)+VLOOKUP(HO$3,Conditions!$B:$AI,MATCH($B45&amp;"_intercept",Conditions!$R$1:$AI$1,0)+16,FALSE)),""),"")</f>
        <v/>
      </c>
      <c r="HP45" s="69" t="str">
        <f>IFERROR(IF(HP28,EXP(LN(HP28)*VLOOKUP(HP$3,Conditions!$B:$AI,MATCH($B45&amp;"_slope",Conditions!$R$1:$AI$1,0)+16,FALSE)+VLOOKUP(HP$3,Conditions!$B:$AI,MATCH($B45&amp;"_intercept",Conditions!$R$1:$AI$1,0)+16,FALSE)),""),"")</f>
        <v/>
      </c>
      <c r="HQ45" s="69" t="str">
        <f>IFERROR(IF(HQ28,EXP(LN(HQ28)*VLOOKUP(HQ$3,Conditions!$B:$AI,MATCH($B45&amp;"_slope",Conditions!$R$1:$AI$1,0)+16,FALSE)+VLOOKUP(HQ$3,Conditions!$B:$AI,MATCH($B45&amp;"_intercept",Conditions!$R$1:$AI$1,0)+16,FALSE)),""),"")</f>
        <v/>
      </c>
      <c r="HR45" s="69" t="str">
        <f>IFERROR(IF(HR28,EXP(LN(HR28)*VLOOKUP(HR$3,Conditions!$B:$AI,MATCH($B45&amp;"_slope",Conditions!$R$1:$AI$1,0)+16,FALSE)+VLOOKUP(HR$3,Conditions!$B:$AI,MATCH($B45&amp;"_intercept",Conditions!$R$1:$AI$1,0)+16,FALSE)),""),"")</f>
        <v/>
      </c>
      <c r="HS45" s="69" t="str">
        <f>IFERROR(IF(HS28,EXP(LN(HS28)*VLOOKUP(HS$3,Conditions!$B:$AI,MATCH($B45&amp;"_slope",Conditions!$R$1:$AI$1,0)+16,FALSE)+VLOOKUP(HS$3,Conditions!$B:$AI,MATCH($B45&amp;"_intercept",Conditions!$R$1:$AI$1,0)+16,FALSE)),""),"")</f>
        <v/>
      </c>
      <c r="HT45" s="69" t="str">
        <f>IFERROR(IF(HT28,EXP(LN(HT28)*VLOOKUP(HT$3,Conditions!$B:$AI,MATCH($B45&amp;"_slope",Conditions!$R$1:$AI$1,0)+16,FALSE)+VLOOKUP(HT$3,Conditions!$B:$AI,MATCH($B45&amp;"_intercept",Conditions!$R$1:$AI$1,0)+16,FALSE)),""),"")</f>
        <v/>
      </c>
      <c r="HU45" s="69" t="str">
        <f>IFERROR(IF(HU28,EXP(LN(HU28)*VLOOKUP(HU$3,Conditions!$B:$AI,MATCH($B45&amp;"_slope",Conditions!$R$1:$AI$1,0)+16,FALSE)+VLOOKUP(HU$3,Conditions!$B:$AI,MATCH($B45&amp;"_intercept",Conditions!$R$1:$AI$1,0)+16,FALSE)),""),"")</f>
        <v/>
      </c>
      <c r="HV45" s="69" t="str">
        <f>IFERROR(IF(HV28,EXP(LN(HV28)*VLOOKUP(HV$3,Conditions!$B:$AI,MATCH($B45&amp;"_slope",Conditions!$R$1:$AI$1,0)+16,FALSE)+VLOOKUP(HV$3,Conditions!$B:$AI,MATCH($B45&amp;"_intercept",Conditions!$R$1:$AI$1,0)+16,FALSE)),""),"")</f>
        <v/>
      </c>
      <c r="HW45" s="69" t="str">
        <f>IFERROR(IF(HW28,EXP(LN(HW28)*VLOOKUP(HW$3,Conditions!$B:$AI,MATCH($B45&amp;"_slope",Conditions!$R$1:$AI$1,0)+16,FALSE)+VLOOKUP(HW$3,Conditions!$B:$AI,MATCH($B45&amp;"_intercept",Conditions!$R$1:$AI$1,0)+16,FALSE)),""),"")</f>
        <v/>
      </c>
      <c r="HX45" s="69" t="str">
        <f>IFERROR(IF(HX28,EXP(LN(HX28)*VLOOKUP(HX$3,Conditions!$B:$AI,MATCH($B45&amp;"_slope",Conditions!$R$1:$AI$1,0)+16,FALSE)+VLOOKUP(HX$3,Conditions!$B:$AI,MATCH($B45&amp;"_intercept",Conditions!$R$1:$AI$1,0)+16,FALSE)),""),"")</f>
        <v/>
      </c>
      <c r="HY45" s="69" t="str">
        <f>IFERROR(IF(HY28,EXP(LN(HY28)*VLOOKUP(HY$3,Conditions!$B:$AI,MATCH($B45&amp;"_slope",Conditions!$R$1:$AI$1,0)+16,FALSE)+VLOOKUP(HY$3,Conditions!$B:$AI,MATCH($B45&amp;"_intercept",Conditions!$R$1:$AI$1,0)+16,FALSE)),""),"")</f>
        <v/>
      </c>
      <c r="HZ45" s="69" t="str">
        <f>IFERROR(IF(HZ28,EXP(LN(HZ28)*VLOOKUP(HZ$3,Conditions!$B:$AI,MATCH($B45&amp;"_slope",Conditions!$R$1:$AI$1,0)+16,FALSE)+VLOOKUP(HZ$3,Conditions!$B:$AI,MATCH($B45&amp;"_intercept",Conditions!$R$1:$AI$1,0)+16,FALSE)),""),"")</f>
        <v/>
      </c>
      <c r="IA45" s="69" t="str">
        <f>IFERROR(IF(IA28,EXP(LN(IA28)*VLOOKUP(IA$3,Conditions!$B:$AI,MATCH($B45&amp;"_slope",Conditions!$R$1:$AI$1,0)+16,FALSE)+VLOOKUP(IA$3,Conditions!$B:$AI,MATCH($B45&amp;"_intercept",Conditions!$R$1:$AI$1,0)+16,FALSE)),""),"")</f>
        <v/>
      </c>
      <c r="IB45" s="69" t="str">
        <f>IFERROR(IF(IB28,EXP(LN(IB28)*VLOOKUP(IB$3,Conditions!$B:$AI,MATCH($B45&amp;"_slope",Conditions!$R$1:$AI$1,0)+16,FALSE)+VLOOKUP(IB$3,Conditions!$B:$AI,MATCH($B45&amp;"_intercept",Conditions!$R$1:$AI$1,0)+16,FALSE)),""),"")</f>
        <v/>
      </c>
      <c r="IC45" s="69" t="str">
        <f>IFERROR(IF(IC28,EXP(LN(IC28)*VLOOKUP(IC$3,Conditions!$B:$AI,MATCH($B45&amp;"_slope",Conditions!$R$1:$AI$1,0)+16,FALSE)+VLOOKUP(IC$3,Conditions!$B:$AI,MATCH($B45&amp;"_intercept",Conditions!$R$1:$AI$1,0)+16,FALSE)),""),"")</f>
        <v/>
      </c>
      <c r="ID45" s="69" t="str">
        <f>IFERROR(IF(ID28,EXP(LN(ID28)*VLOOKUP(ID$3,Conditions!$B:$AI,MATCH($B45&amp;"_slope",Conditions!$R$1:$AI$1,0)+16,FALSE)+VLOOKUP(ID$3,Conditions!$B:$AI,MATCH($B45&amp;"_intercept",Conditions!$R$1:$AI$1,0)+16,FALSE)),""),"")</f>
        <v/>
      </c>
      <c r="IE45" s="69" t="str">
        <f>IFERROR(IF(IE28,EXP(LN(IE28)*VLOOKUP(IE$3,Conditions!$B:$AI,MATCH($B45&amp;"_slope",Conditions!$R$1:$AI$1,0)+16,FALSE)+VLOOKUP(IE$3,Conditions!$B:$AI,MATCH($B45&amp;"_intercept",Conditions!$R$1:$AI$1,0)+16,FALSE)),""),"")</f>
        <v/>
      </c>
      <c r="IF45" s="69" t="str">
        <f>IFERROR(IF(IF28,EXP(LN(IF28)*VLOOKUP(IF$3,Conditions!$B:$AI,MATCH($B45&amp;"_slope",Conditions!$R$1:$AI$1,0)+16,FALSE)+VLOOKUP(IF$3,Conditions!$B:$AI,MATCH($B45&amp;"_intercept",Conditions!$R$1:$AI$1,0)+16,FALSE)),""),"")</f>
        <v/>
      </c>
      <c r="IG45" s="69" t="str">
        <f>IFERROR(IF(IG28,EXP(LN(IG28)*VLOOKUP(IG$3,Conditions!$B:$AI,MATCH($B45&amp;"_slope",Conditions!$R$1:$AI$1,0)+16,FALSE)+VLOOKUP(IG$3,Conditions!$B:$AI,MATCH($B45&amp;"_intercept",Conditions!$R$1:$AI$1,0)+16,FALSE)),""),"")</f>
        <v/>
      </c>
      <c r="IH45" s="69" t="str">
        <f>IFERROR(IF(IH28,EXP(LN(IH28)*VLOOKUP(IH$3,Conditions!$B:$AI,MATCH($B45&amp;"_slope",Conditions!$R$1:$AI$1,0)+16,FALSE)+VLOOKUP(IH$3,Conditions!$B:$AI,MATCH($B45&amp;"_intercept",Conditions!$R$1:$AI$1,0)+16,FALSE)),""),"")</f>
        <v/>
      </c>
      <c r="II45" s="69" t="str">
        <f>IFERROR(IF(II28,EXP(LN(II28)*VLOOKUP(II$3,Conditions!$B:$AI,MATCH($B45&amp;"_slope",Conditions!$R$1:$AI$1,0)+16,FALSE)+VLOOKUP(II$3,Conditions!$B:$AI,MATCH($B45&amp;"_intercept",Conditions!$R$1:$AI$1,0)+16,FALSE)),""),"")</f>
        <v/>
      </c>
      <c r="IJ45" s="69" t="str">
        <f>IFERROR(IF(IJ28,EXP(LN(IJ28)*VLOOKUP(IJ$3,Conditions!$B:$AI,MATCH($B45&amp;"_slope",Conditions!$R$1:$AI$1,0)+16,FALSE)+VLOOKUP(IJ$3,Conditions!$B:$AI,MATCH($B45&amp;"_intercept",Conditions!$R$1:$AI$1,0)+16,FALSE)),""),"")</f>
        <v/>
      </c>
      <c r="IK45" s="69" t="str">
        <f>IFERROR(IF(IK28,EXP(LN(IK28)*VLOOKUP(IK$3,Conditions!$B:$AI,MATCH($B45&amp;"_slope",Conditions!$R$1:$AI$1,0)+16,FALSE)+VLOOKUP(IK$3,Conditions!$B:$AI,MATCH($B45&amp;"_intercept",Conditions!$R$1:$AI$1,0)+16,FALSE)),""),"")</f>
        <v/>
      </c>
      <c r="IL45" s="69" t="str">
        <f>IFERROR(IF(IL28,EXP(LN(IL28)*VLOOKUP(IL$3,Conditions!$B:$AI,MATCH($B45&amp;"_slope",Conditions!$R$1:$AI$1,0)+16,FALSE)+VLOOKUP(IL$3,Conditions!$B:$AI,MATCH($B45&amp;"_intercept",Conditions!$R$1:$AI$1,0)+16,FALSE)),""),"")</f>
        <v/>
      </c>
      <c r="IM45" s="69" t="str">
        <f>IFERROR(IF(IM28,EXP(LN(IM28)*VLOOKUP(IM$3,Conditions!$B:$AI,MATCH($B45&amp;"_slope",Conditions!$R$1:$AI$1,0)+16,FALSE)+VLOOKUP(IM$3,Conditions!$B:$AI,MATCH($B45&amp;"_intercept",Conditions!$R$1:$AI$1,0)+16,FALSE)),""),"")</f>
        <v/>
      </c>
      <c r="IN45" s="69" t="str">
        <f>IFERROR(IF(IN28,EXP(LN(IN28)*VLOOKUP(IN$3,Conditions!$B:$AI,MATCH($B45&amp;"_slope",Conditions!$R$1:$AI$1,0)+16,FALSE)+VLOOKUP(IN$3,Conditions!$B:$AI,MATCH($B45&amp;"_intercept",Conditions!$R$1:$AI$1,0)+16,FALSE)),""),"")</f>
        <v/>
      </c>
      <c r="IO45" s="69" t="str">
        <f>IFERROR(IF(IO28,EXP(LN(IO28)*VLOOKUP(IO$3,Conditions!$B:$AI,MATCH($B45&amp;"_slope",Conditions!$R$1:$AI$1,0)+16,FALSE)+VLOOKUP(IO$3,Conditions!$B:$AI,MATCH($B45&amp;"_intercept",Conditions!$R$1:$AI$1,0)+16,FALSE)),""),"")</f>
        <v/>
      </c>
      <c r="IP45" s="69" t="str">
        <f>IFERROR(IF(IP28,EXP(LN(IP28)*VLOOKUP(IP$3,Conditions!$B:$AI,MATCH($B45&amp;"_slope",Conditions!$R$1:$AI$1,0)+16,FALSE)+VLOOKUP(IP$3,Conditions!$B:$AI,MATCH($B45&amp;"_intercept",Conditions!$R$1:$AI$1,0)+16,FALSE)),""),"")</f>
        <v/>
      </c>
      <c r="IQ45" s="69" t="str">
        <f>IFERROR(IF(IQ28,EXP(LN(IQ28)*VLOOKUP(IQ$3,Conditions!$B:$AI,MATCH($B45&amp;"_slope",Conditions!$R$1:$AI$1,0)+16,FALSE)+VLOOKUP(IQ$3,Conditions!$B:$AI,MATCH($B45&amp;"_intercept",Conditions!$R$1:$AI$1,0)+16,FALSE)),""),"")</f>
        <v/>
      </c>
      <c r="IR45" s="69" t="str">
        <f>IFERROR(IF(IR28,EXP(LN(IR28)*VLOOKUP(IR$3,Conditions!$B:$AI,MATCH($B45&amp;"_slope",Conditions!$R$1:$AI$1,0)+16,FALSE)+VLOOKUP(IR$3,Conditions!$B:$AI,MATCH($B45&amp;"_intercept",Conditions!$R$1:$AI$1,0)+16,FALSE)),""),"")</f>
        <v/>
      </c>
      <c r="IS45" s="69" t="str">
        <f>IFERROR(IF(IS28,EXP(LN(IS28)*VLOOKUP(IS$3,Conditions!$B:$AI,MATCH($B45&amp;"_slope",Conditions!$R$1:$AI$1,0)+16,FALSE)+VLOOKUP(IS$3,Conditions!$B:$AI,MATCH($B45&amp;"_intercept",Conditions!$R$1:$AI$1,0)+16,FALSE)),""),"")</f>
        <v/>
      </c>
      <c r="IT45" s="69" t="str">
        <f>IFERROR(IF(IT28,EXP(LN(IT28)*VLOOKUP(IT$3,Conditions!$B:$AI,MATCH($B45&amp;"_slope",Conditions!$R$1:$AI$1,0)+16,FALSE)+VLOOKUP(IT$3,Conditions!$B:$AI,MATCH($B45&amp;"_intercept",Conditions!$R$1:$AI$1,0)+16,FALSE)),""),"")</f>
        <v/>
      </c>
      <c r="IU45" s="69" t="str">
        <f>IFERROR(IF(IU28,EXP(LN(IU28)*VLOOKUP(IU$3,Conditions!$B:$AI,MATCH($B45&amp;"_slope",Conditions!$R$1:$AI$1,0)+16,FALSE)+VLOOKUP(IU$3,Conditions!$B:$AI,MATCH($B45&amp;"_intercept",Conditions!$R$1:$AI$1,0)+16,FALSE)),""),"")</f>
        <v/>
      </c>
      <c r="IV45" s="69" t="str">
        <f>IFERROR(IF(IV28,EXP(LN(IV28)*VLOOKUP(IV$3,Conditions!$B:$AI,MATCH($B45&amp;"_slope",Conditions!$R$1:$AI$1,0)+16,FALSE)+VLOOKUP(IV$3,Conditions!$B:$AI,MATCH($B45&amp;"_intercept",Conditions!$R$1:$AI$1,0)+16,FALSE)),""),"")</f>
        <v/>
      </c>
      <c r="IW45" s="69" t="str">
        <f>IFERROR(IF(IW28,EXP(LN(IW28)*VLOOKUP(IW$3,Conditions!$B:$AI,MATCH($B45&amp;"_slope",Conditions!$R$1:$AI$1,0)+16,FALSE)+VLOOKUP(IW$3,Conditions!$B:$AI,MATCH($B45&amp;"_intercept",Conditions!$R$1:$AI$1,0)+16,FALSE)),""),"")</f>
        <v/>
      </c>
      <c r="IX45" s="69" t="str">
        <f>IFERROR(IF(IX28,EXP(LN(IX28)*VLOOKUP(IX$3,Conditions!$B:$AI,MATCH($B45&amp;"_slope",Conditions!$R$1:$AI$1,0)+16,FALSE)+VLOOKUP(IX$3,Conditions!$B:$AI,MATCH($B45&amp;"_intercept",Conditions!$R$1:$AI$1,0)+16,FALSE)),""),"")</f>
        <v/>
      </c>
      <c r="IY45" s="69"/>
      <c r="IZ45" s="69"/>
      <c r="JA45" s="69"/>
      <c r="JB45" s="69"/>
      <c r="JC45" s="69"/>
      <c r="JE45" s="56" t="str">
        <f t="shared" ref="JE45:JE54" si="54">B45</f>
        <v>glycerol_RI</v>
      </c>
      <c r="JF45" s="69" t="str">
        <f>IFERROR(IF(JF28,EXP(LN(JF28)*VLOOKUP(JF$3,Conditions!$B:$AI,MATCH($B45&amp;"_slope",Conditions!$R$1:$AI$1,0)+16,FALSE)+VLOOKUP(JF$3,Conditions!$B:$AI,MATCH($B45&amp;"_intercept",Conditions!$R$1:$AI$1,0)+16,FALSE)),""),"")</f>
        <v/>
      </c>
      <c r="JG45" s="69">
        <f>IFERROR(IF(JG28,EXP(LN(JG28)*VLOOKUP(JG$3,Conditions!$B:$AI,MATCH($B45&amp;"_slope",Conditions!$R$1:$AI$1,0)+16,FALSE)+VLOOKUP(JG$3,Conditions!$B:$AI,MATCH($B45&amp;"_intercept",Conditions!$R$1:$AI$1,0)+16,FALSE)),""),"")</f>
        <v>0.29582343895833951</v>
      </c>
      <c r="JH45" s="69">
        <f>IFERROR(IF(JH28,EXP(LN(JH28)*VLOOKUP(JH$3,Conditions!$B:$AI,MATCH($B45&amp;"_slope",Conditions!$R$1:$AI$1,0)+16,FALSE)+VLOOKUP(JH$3,Conditions!$B:$AI,MATCH($B45&amp;"_intercept",Conditions!$R$1:$AI$1,0)+16,FALSE)),""),"")</f>
        <v>0.29034792606820714</v>
      </c>
      <c r="JI45" s="69">
        <f>IFERROR(IF(JI28,EXP(LN(JI28)*VLOOKUP(JI$3,Conditions!$B:$AI,MATCH($B45&amp;"_slope",Conditions!$R$1:$AI$1,0)+16,FALSE)+VLOOKUP(JI$3,Conditions!$B:$AI,MATCH($B45&amp;"_intercept",Conditions!$R$1:$AI$1,0)+16,FALSE)),""),"")</f>
        <v>0.28486011456752464</v>
      </c>
      <c r="JJ45" s="69">
        <f>IFERROR(IF(JJ28,EXP(LN(JJ28)*VLOOKUP(JJ$3,Conditions!$B:$AI,MATCH($B45&amp;"_slope",Conditions!$R$1:$AI$1,0)+16,FALSE)+VLOOKUP(JJ$3,Conditions!$B:$AI,MATCH($B45&amp;"_intercept",Conditions!$R$1:$AI$1,0)+16,FALSE)),""),"")</f>
        <v>0.27077202882539403</v>
      </c>
      <c r="JK45" s="69">
        <f>IFERROR(IF(JK28,EXP(LN(JK28)*VLOOKUP(JK$3,Conditions!$B:$AI,MATCH($B45&amp;"_slope",Conditions!$R$1:$AI$1,0)+16,FALSE)+VLOOKUP(JK$3,Conditions!$B:$AI,MATCH($B45&amp;"_intercept",Conditions!$R$1:$AI$1,0)+16,FALSE)),""),"")</f>
        <v>0.24419245545638274</v>
      </c>
      <c r="JL45" s="69">
        <f>IFERROR(IF(JL28,EXP(LN(JL28)*VLOOKUP(JL$3,Conditions!$B:$AI,MATCH($B45&amp;"_slope",Conditions!$R$1:$AI$1,0)+16,FALSE)+VLOOKUP(JL$3,Conditions!$B:$AI,MATCH($B45&amp;"_intercept",Conditions!$R$1:$AI$1,0)+16,FALSE)),""),"")</f>
        <v>0.23887881971240196</v>
      </c>
      <c r="JM45" s="69">
        <f>IFERROR(IF(JM28,EXP(LN(JM28)*VLOOKUP(JM$3,Conditions!$B:$AI,MATCH($B45&amp;"_slope",Conditions!$R$1:$AI$1,0)+16,FALSE)+VLOOKUP(JM$3,Conditions!$B:$AI,MATCH($B45&amp;"_intercept",Conditions!$R$1:$AI$1,0)+16,FALSE)),""),"")</f>
        <v>0.23550776432254727</v>
      </c>
      <c r="JN45" s="69">
        <f>IFERROR(IF(JN28,EXP(LN(JN28)*VLOOKUP(JN$3,Conditions!$B:$AI,MATCH($B45&amp;"_slope",Conditions!$R$1:$AI$1,0)+16,FALSE)+VLOOKUP(JN$3,Conditions!$B:$AI,MATCH($B45&amp;"_intercept",Conditions!$R$1:$AI$1,0)+16,FALSE)),""),"")</f>
        <v>8.0694348391467871E-2</v>
      </c>
      <c r="JO45" s="69">
        <f>IFERROR(IF(JO28,EXP(LN(JO28)*VLOOKUP(JO$3,Conditions!$B:$AI,MATCH($B45&amp;"_slope",Conditions!$R$1:$AI$1,0)+16,FALSE)+VLOOKUP(JO$3,Conditions!$B:$AI,MATCH($B45&amp;"_intercept",Conditions!$R$1:$AI$1,0)+16,FALSE)),""),"")</f>
        <v>8.1880214855141895E-2</v>
      </c>
      <c r="JP45" s="69">
        <f>IFERROR(IF(JP28,EXP(LN(JP28)*VLOOKUP(JP$3,Conditions!$B:$AI,MATCH($B45&amp;"_slope",Conditions!$R$1:$AI$1,0)+16,FALSE)+VLOOKUP(JP$3,Conditions!$B:$AI,MATCH($B45&amp;"_intercept",Conditions!$R$1:$AI$1,0)+16,FALSE)),""),"")</f>
        <v>8.3832188982718867E-2</v>
      </c>
      <c r="JQ45" s="69">
        <f>IFERROR(IF(JQ28,EXP(LN(JQ28)*VLOOKUP(JQ$3,Conditions!$B:$AI,MATCH($B45&amp;"_slope",Conditions!$R$1:$AI$1,0)+16,FALSE)+VLOOKUP(JQ$3,Conditions!$B:$AI,MATCH($B45&amp;"_intercept",Conditions!$R$1:$AI$1,0)+16,FALSE)),""),"")</f>
        <v>7.8408482840871263E-2</v>
      </c>
      <c r="JR45" s="69">
        <f>IFERROR(IF(JR28,EXP(LN(JR28)*VLOOKUP(JR$3,Conditions!$B:$AI,MATCH($B45&amp;"_slope",Conditions!$R$1:$AI$1,0)+16,FALSE)+VLOOKUP(JR$3,Conditions!$B:$AI,MATCH($B45&amp;"_intercept",Conditions!$R$1:$AI$1,0)+16,FALSE)),""),"")</f>
        <v>7.8377833901734278E-2</v>
      </c>
      <c r="JS45" s="69">
        <f>IFERROR(IF(JS28,EXP(LN(JS28)*VLOOKUP(JS$3,Conditions!$B:$AI,MATCH($B45&amp;"_slope",Conditions!$R$1:$AI$1,0)+16,FALSE)+VLOOKUP(JS$3,Conditions!$B:$AI,MATCH($B45&amp;"_intercept",Conditions!$R$1:$AI$1,0)+16,FALSE)),""),"")</f>
        <v>6.8764775698489905E-2</v>
      </c>
      <c r="JT45" s="69">
        <f>IFERROR(IF(JT28,EXP(LN(JT28)*VLOOKUP(JT$3,Conditions!$B:$AI,MATCH($B45&amp;"_slope",Conditions!$R$1:$AI$1,0)+16,FALSE)+VLOOKUP(JT$3,Conditions!$B:$AI,MATCH($B45&amp;"_intercept",Conditions!$R$1:$AI$1,0)+16,FALSE)),""),"")</f>
        <v>6.3444954425061095E-2</v>
      </c>
      <c r="JU45" s="69">
        <f>IFERROR(IF(JU28,EXP(LN(JU28)*VLOOKUP(JU$3,Conditions!$B:$AI,MATCH($B45&amp;"_slope",Conditions!$R$1:$AI$1,0)+16,FALSE)+VLOOKUP(JU$3,Conditions!$B:$AI,MATCH($B45&amp;"_intercept",Conditions!$R$1:$AI$1,0)+16,FALSE)),""),"")</f>
        <v>6.0049411259529721E-2</v>
      </c>
      <c r="JV45" s="69">
        <f>IFERROR(IF(JV28,EXP(LN(JV28)*VLOOKUP(JV$3,Conditions!$B:$AI,MATCH($B45&amp;"_slope",Conditions!$R$1:$AI$1,0)+16,FALSE)+VLOOKUP(JV$3,Conditions!$B:$AI,MATCH($B45&amp;"_intercept",Conditions!$R$1:$AI$1,0)+16,FALSE)),""),"")</f>
        <v>8.6846368961195783E-2</v>
      </c>
      <c r="JW45" s="69">
        <f>IFERROR(IF(JW28,EXP(LN(JW28)*VLOOKUP(JW$3,Conditions!$B:$AI,MATCH($B45&amp;"_slope",Conditions!$R$1:$AI$1,0)+16,FALSE)+VLOOKUP(JW$3,Conditions!$B:$AI,MATCH($B45&amp;"_intercept",Conditions!$R$1:$AI$1,0)+16,FALSE)),""),"")</f>
        <v>8.93575213756794E-2</v>
      </c>
      <c r="JX45" s="69">
        <f>IFERROR(IF(JX28,EXP(LN(JX28)*VLOOKUP(JX$3,Conditions!$B:$AI,MATCH($B45&amp;"_slope",Conditions!$R$1:$AI$1,0)+16,FALSE)+VLOOKUP(JX$3,Conditions!$B:$AI,MATCH($B45&amp;"_intercept",Conditions!$R$1:$AI$1,0)+16,FALSE)),""),"")</f>
        <v>8.7493012993424824E-2</v>
      </c>
      <c r="JY45" s="69">
        <f>IFERROR(IF(JY28,EXP(LN(JY28)*VLOOKUP(JY$3,Conditions!$B:$AI,MATCH($B45&amp;"_slope",Conditions!$R$1:$AI$1,0)+16,FALSE)+VLOOKUP(JY$3,Conditions!$B:$AI,MATCH($B45&amp;"_intercept",Conditions!$R$1:$AI$1,0)+16,FALSE)),""),"")</f>
        <v>8.4967282160727006E-2</v>
      </c>
      <c r="JZ45" s="69">
        <f>IFERROR(IF(JZ28,EXP(LN(JZ28)*VLOOKUP(JZ$3,Conditions!$B:$AI,MATCH($B45&amp;"_slope",Conditions!$R$1:$AI$1,0)+16,FALSE)+VLOOKUP(JZ$3,Conditions!$B:$AI,MATCH($B45&amp;"_intercept",Conditions!$R$1:$AI$1,0)+16,FALSE)),""),"")</f>
        <v>7.884533901895488E-2</v>
      </c>
      <c r="KA45" s="69">
        <f>IFERROR(IF(KA28,EXP(LN(KA28)*VLOOKUP(KA$3,Conditions!$B:$AI,MATCH($B45&amp;"_slope",Conditions!$R$1:$AI$1,0)+16,FALSE)+VLOOKUP(KA$3,Conditions!$B:$AI,MATCH($B45&amp;"_intercept",Conditions!$R$1:$AI$1,0)+16,FALSE)),""),"")</f>
        <v>7.7335638015965741E-2</v>
      </c>
      <c r="KB45" s="69">
        <f>IFERROR(IF(KB28,EXP(LN(KB28)*VLOOKUP(KB$3,Conditions!$B:$AI,MATCH($B45&amp;"_slope",Conditions!$R$1:$AI$1,0)+16,FALSE)+VLOOKUP(KB$3,Conditions!$B:$AI,MATCH($B45&amp;"_intercept",Conditions!$R$1:$AI$1,0)+16,FALSE)),""),"")</f>
        <v>7.5479957893086869E-2</v>
      </c>
      <c r="KC45" s="69">
        <f>IFERROR(IF(KC28,EXP(LN(KC28)*VLOOKUP(KC$3,Conditions!$B:$AI,MATCH($B45&amp;"_slope",Conditions!$R$1:$AI$1,0)+16,FALSE)+VLOOKUP(KC$3,Conditions!$B:$AI,MATCH($B45&amp;"_intercept",Conditions!$R$1:$AI$1,0)+16,FALSE)),""),"")</f>
        <v>7.3046879954339852E-2</v>
      </c>
      <c r="KD45" s="69">
        <f>IFERROR(IF(KD28,EXP(LN(KD28)*VLOOKUP(KD$3,Conditions!$B:$AI,MATCH($B45&amp;"_slope",Conditions!$R$1:$AI$1,0)+16,FALSE)+VLOOKUP(KD$3,Conditions!$B:$AI,MATCH($B45&amp;"_intercept",Conditions!$R$1:$AI$1,0)+16,FALSE)),""),"")</f>
        <v>8.4753337349156049E-2</v>
      </c>
      <c r="KE45" s="69">
        <f>IFERROR(IF(KE28,EXP(LN(KE28)*VLOOKUP(KE$3,Conditions!$B:$AI,MATCH($B45&amp;"_slope",Conditions!$R$1:$AI$1,0)+16,FALSE)+VLOOKUP(KE$3,Conditions!$B:$AI,MATCH($B45&amp;"_intercept",Conditions!$R$1:$AI$1,0)+16,FALSE)),""),"")</f>
        <v>8.6831640900212351E-2</v>
      </c>
      <c r="KF45" s="69">
        <f>IFERROR(IF(KF28,EXP(LN(KF28)*VLOOKUP(KF$3,Conditions!$B:$AI,MATCH($B45&amp;"_slope",Conditions!$R$1:$AI$1,0)+16,FALSE)+VLOOKUP(KF$3,Conditions!$B:$AI,MATCH($B45&amp;"_intercept",Conditions!$R$1:$AI$1,0)+16,FALSE)),""),"")</f>
        <v>8.9951880818335841E-2</v>
      </c>
      <c r="KG45" s="69">
        <f>IFERROR(IF(KG28,EXP(LN(KG28)*VLOOKUP(KG$3,Conditions!$B:$AI,MATCH($B45&amp;"_slope",Conditions!$R$1:$AI$1,0)+16,FALSE)+VLOOKUP(KG$3,Conditions!$B:$AI,MATCH($B45&amp;"_intercept",Conditions!$R$1:$AI$1,0)+16,FALSE)),""),"")</f>
        <v>8.4531151074997549E-2</v>
      </c>
      <c r="KH45" s="69">
        <f>IFERROR(IF(KH28,EXP(LN(KH28)*VLOOKUP(KH$3,Conditions!$B:$AI,MATCH($B45&amp;"_slope",Conditions!$R$1:$AI$1,0)+16,FALSE)+VLOOKUP(KH$3,Conditions!$B:$AI,MATCH($B45&amp;"_intercept",Conditions!$R$1:$AI$1,0)+16,FALSE)),""),"")</f>
        <v>8.4084335114635589E-2</v>
      </c>
      <c r="KI45" s="69">
        <f>IFERROR(IF(KI28,EXP(LN(KI28)*VLOOKUP(KI$3,Conditions!$B:$AI,MATCH($B45&amp;"_slope",Conditions!$R$1:$AI$1,0)+16,FALSE)+VLOOKUP(KI$3,Conditions!$B:$AI,MATCH($B45&amp;"_intercept",Conditions!$R$1:$AI$1,0)+16,FALSE)),""),"")</f>
        <v>7.9458621727810722E-2</v>
      </c>
      <c r="KJ45" s="69">
        <f>IFERROR(IF(KJ28,EXP(LN(KJ28)*VLOOKUP(KJ$3,Conditions!$B:$AI,MATCH($B45&amp;"_slope",Conditions!$R$1:$AI$1,0)+16,FALSE)+VLOOKUP(KJ$3,Conditions!$B:$AI,MATCH($B45&amp;"_intercept",Conditions!$R$1:$AI$1,0)+16,FALSE)),""),"")</f>
        <v>7.7014104601367955E-2</v>
      </c>
      <c r="KK45" s="69">
        <f>IFERROR(IF(KK28,EXP(LN(KK28)*VLOOKUP(KK$3,Conditions!$B:$AI,MATCH($B45&amp;"_slope",Conditions!$R$1:$AI$1,0)+16,FALSE)+VLOOKUP(KK$3,Conditions!$B:$AI,MATCH($B45&amp;"_intercept",Conditions!$R$1:$AI$1,0)+16,FALSE)),""),"")</f>
        <v>7.4643906385949726E-2</v>
      </c>
      <c r="KL45" s="69">
        <f>IFERROR(IF(KL28,EXP(LN(KL28)*VLOOKUP(KL$3,Conditions!$B:$AI,MATCH($B45&amp;"_slope",Conditions!$R$1:$AI$1,0)+16,FALSE)+VLOOKUP(KL$3,Conditions!$B:$AI,MATCH($B45&amp;"_intercept",Conditions!$R$1:$AI$1,0)+16,FALSE)),""),"")</f>
        <v>7.1545949403348311E-2</v>
      </c>
      <c r="KM45" s="69">
        <f>IFERROR(IF(KM28,EXP(LN(KM28)*VLOOKUP(KM$3,Conditions!$B:$AI,MATCH($B45&amp;"_slope",Conditions!$R$1:$AI$1,0)+16,FALSE)+VLOOKUP(KM$3,Conditions!$B:$AI,MATCH($B45&amp;"_intercept",Conditions!$R$1:$AI$1,0)+16,FALSE)),""),"")</f>
        <v>0.10496209535849374</v>
      </c>
      <c r="KN45" s="69">
        <f>IFERROR(IF(KN28,EXP(LN(KN28)*VLOOKUP(KN$3,Conditions!$B:$AI,MATCH($B45&amp;"_slope",Conditions!$R$1:$AI$1,0)+16,FALSE)+VLOOKUP(KN$3,Conditions!$B:$AI,MATCH($B45&amp;"_intercept",Conditions!$R$1:$AI$1,0)+16,FALSE)),""),"")</f>
        <v>0.10570735388802385</v>
      </c>
      <c r="KO45" s="69">
        <f>IFERROR(IF(KO28,EXP(LN(KO28)*VLOOKUP(KO$3,Conditions!$B:$AI,MATCH($B45&amp;"_slope",Conditions!$R$1:$AI$1,0)+16,FALSE)+VLOOKUP(KO$3,Conditions!$B:$AI,MATCH($B45&amp;"_intercept",Conditions!$R$1:$AI$1,0)+16,FALSE)),""),"")</f>
        <v>0.1049728619334241</v>
      </c>
      <c r="KP45" s="69" t="str">
        <f>IFERROR(IF(KP28,EXP(LN(KP28)*VLOOKUP(KP$3,Conditions!$B:$AI,MATCH($B45&amp;"_slope",Conditions!$R$1:$AI$1,0)+16,FALSE)+VLOOKUP(KP$3,Conditions!$B:$AI,MATCH($B45&amp;"_intercept",Conditions!$R$1:$AI$1,0)+16,FALSE)),""),"")</f>
        <v/>
      </c>
      <c r="KQ45" s="69" t="str">
        <f>IFERROR(IF(KQ28,EXP(LN(KQ28)*VLOOKUP(KQ$3,Conditions!$B:$AI,MATCH($B45&amp;"_slope",Conditions!$R$1:$AI$1,0)+16,FALSE)+VLOOKUP(KQ$3,Conditions!$B:$AI,MATCH($B45&amp;"_intercept",Conditions!$R$1:$AI$1,0)+16,FALSE)),""),"")</f>
        <v/>
      </c>
      <c r="KR45" s="69" t="str">
        <f>IFERROR(IF(KR28,EXP(LN(KR28)*VLOOKUP(KR$3,Conditions!$B:$AI,MATCH($B45&amp;"_slope",Conditions!$R$1:$AI$1,0)+16,FALSE)+VLOOKUP(KR$3,Conditions!$B:$AI,MATCH($B45&amp;"_intercept",Conditions!$R$1:$AI$1,0)+16,FALSE)),""),"")</f>
        <v/>
      </c>
      <c r="KS45" s="69" t="str">
        <f>IFERROR(IF(KS28,EXP(LN(KS28)*VLOOKUP(KS$3,Conditions!$B:$AI,MATCH($B45&amp;"_slope",Conditions!$R$1:$AI$1,0)+16,FALSE)+VLOOKUP(KS$3,Conditions!$B:$AI,MATCH($B45&amp;"_intercept",Conditions!$R$1:$AI$1,0)+16,FALSE)),""),"")</f>
        <v/>
      </c>
      <c r="KT45" s="69" t="str">
        <f>IFERROR(IF(KT28,EXP(LN(KT28)*VLOOKUP(KT$3,Conditions!$B:$AI,MATCH($B45&amp;"_slope",Conditions!$R$1:$AI$1,0)+16,FALSE)+VLOOKUP(KT$3,Conditions!$B:$AI,MATCH($B45&amp;"_intercept",Conditions!$R$1:$AI$1,0)+16,FALSE)),""),"")</f>
        <v/>
      </c>
      <c r="KU45" s="69" t="str">
        <f>IFERROR(IF(KU28,EXP(LN(KU28)*VLOOKUP(KU$3,Conditions!$B:$AI,MATCH($B45&amp;"_slope",Conditions!$R$1:$AI$1,0)+16,FALSE)+VLOOKUP(KU$3,Conditions!$B:$AI,MATCH($B45&amp;"_intercept",Conditions!$R$1:$AI$1,0)+16,FALSE)),""),"")</f>
        <v/>
      </c>
      <c r="KV45" s="69" t="str">
        <f>IFERROR(IF(KV28,EXP(LN(KV28)*VLOOKUP(KV$3,Conditions!$B:$AI,MATCH($B45&amp;"_slope",Conditions!$R$1:$AI$1,0)+16,FALSE)+VLOOKUP(KV$3,Conditions!$B:$AI,MATCH($B45&amp;"_intercept",Conditions!$R$1:$AI$1,0)+16,FALSE)),""),"")</f>
        <v/>
      </c>
      <c r="KW45" s="69" t="str">
        <f>IFERROR(IF(KW28,EXP(LN(KW28)*VLOOKUP(KW$3,Conditions!$B:$AI,MATCH($B45&amp;"_slope",Conditions!$R$1:$AI$1,0)+16,FALSE)+VLOOKUP(KW$3,Conditions!$B:$AI,MATCH($B45&amp;"_intercept",Conditions!$R$1:$AI$1,0)+16,FALSE)),""),"")</f>
        <v/>
      </c>
      <c r="KX45" s="69" t="str">
        <f>IFERROR(IF(KX28,EXP(LN(KX28)*VLOOKUP(KX$3,Conditions!$B:$AI,MATCH($B45&amp;"_slope",Conditions!$R$1:$AI$1,0)+16,FALSE)+VLOOKUP(KX$3,Conditions!$B:$AI,MATCH($B45&amp;"_intercept",Conditions!$R$1:$AI$1,0)+16,FALSE)),""),"")</f>
        <v/>
      </c>
      <c r="KY45" s="69" t="str">
        <f>IFERROR(IF(KY28,EXP(LN(KY28)*VLOOKUP(KY$3,Conditions!$B:$AI,MATCH($B45&amp;"_slope",Conditions!$R$1:$AI$1,0)+16,FALSE)+VLOOKUP(KY$3,Conditions!$B:$AI,MATCH($B45&amp;"_intercept",Conditions!$R$1:$AI$1,0)+16,FALSE)),""),"")</f>
        <v/>
      </c>
      <c r="KZ45" s="69" t="str">
        <f>IFERROR(IF(KZ28,EXP(LN(KZ28)*VLOOKUP(KZ$3,Conditions!$B:$AI,MATCH($B45&amp;"_slope",Conditions!$R$1:$AI$1,0)+16,FALSE)+VLOOKUP(KZ$3,Conditions!$B:$AI,MATCH($B45&amp;"_intercept",Conditions!$R$1:$AI$1,0)+16,FALSE)),""),"")</f>
        <v/>
      </c>
      <c r="LA45" s="69" t="str">
        <f>IFERROR(IF(LA28,EXP(LN(LA28)*VLOOKUP(LA$3,Conditions!$B:$AI,MATCH($B45&amp;"_slope",Conditions!$R$1:$AI$1,0)+16,FALSE)+VLOOKUP(LA$3,Conditions!$B:$AI,MATCH($B45&amp;"_intercept",Conditions!$R$1:$AI$1,0)+16,FALSE)),""),"")</f>
        <v/>
      </c>
      <c r="LB45" s="69" t="str">
        <f>IFERROR(IF(LB28,EXP(LN(LB28)*VLOOKUP(LB$3,Conditions!$B:$AI,MATCH($B45&amp;"_slope",Conditions!$R$1:$AI$1,0)+16,FALSE)+VLOOKUP(LB$3,Conditions!$B:$AI,MATCH($B45&amp;"_intercept",Conditions!$R$1:$AI$1,0)+16,FALSE)),""),"")</f>
        <v/>
      </c>
      <c r="LC45" s="69" t="str">
        <f>IFERROR(IF(LC28,EXP(LN(LC28)*VLOOKUP(LC$3,Conditions!$B:$AI,MATCH($B45&amp;"_slope",Conditions!$R$1:$AI$1,0)+16,FALSE)+VLOOKUP(LC$3,Conditions!$B:$AI,MATCH($B45&amp;"_intercept",Conditions!$R$1:$AI$1,0)+16,FALSE)),""),"")</f>
        <v/>
      </c>
      <c r="LD45" s="69"/>
      <c r="LE45" s="69"/>
      <c r="LF45" s="69"/>
      <c r="LG45" s="69"/>
    </row>
    <row r="46" spans="1:319" s="58" customFormat="1" x14ac:dyDescent="0.2">
      <c r="A46" s="64"/>
      <c r="B46" s="49" t="str">
        <f t="shared" ref="B46:B53" si="55">CONCATENATE(B29,"_",$C$40)</f>
        <v>ethylene glycol_RI</v>
      </c>
      <c r="C46" s="78">
        <v>2</v>
      </c>
      <c r="D46" s="69" t="str">
        <f>IFERROR(IF(D29,EXP(LN(D29)*VLOOKUP(D$3,Conditions!$B:$AI,MATCH($B46&amp;"_slope",Conditions!$R$1:$AI$1,0)+16,FALSE)+VLOOKUP(D$3,Conditions!$B:$AI,MATCH($B46&amp;"_intercept",Conditions!$R$1:$AI$1,0)+16,FALSE)),""),"")</f>
        <v/>
      </c>
      <c r="E46" s="69" t="str">
        <f>IFERROR(IF(E29,EXP(LN(E29)*VLOOKUP(E$3,Conditions!$B:$AI,MATCH($B46&amp;"_slope",Conditions!$R$1:$AI$1,0)+16,FALSE)+VLOOKUP(E$3,Conditions!$B:$AI,MATCH($B46&amp;"_intercept",Conditions!$R$1:$AI$1,0)+16,FALSE)),""),"")</f>
        <v/>
      </c>
      <c r="F46" s="69" t="str">
        <f>IFERROR(IF(F29,EXP(LN(F29)*VLOOKUP(F$3,Conditions!$B:$AI,MATCH($B46&amp;"_slope",Conditions!$R$1:$AI$1,0)+16,FALSE)+VLOOKUP(F$3,Conditions!$B:$AI,MATCH($B46&amp;"_intercept",Conditions!$R$1:$AI$1,0)+16,FALSE)),""),"")</f>
        <v/>
      </c>
      <c r="G46" s="69" t="str">
        <f>IFERROR(IF(G29,EXP(LN(G29)*VLOOKUP(G$3,Conditions!$B:$AI,MATCH($B46&amp;"_slope",Conditions!$R$1:$AI$1,0)+16,FALSE)+VLOOKUP(G$3,Conditions!$B:$AI,MATCH($B46&amp;"_intercept",Conditions!$R$1:$AI$1,0)+16,FALSE)),""),"")</f>
        <v/>
      </c>
      <c r="H46" s="69" t="str">
        <f>IFERROR(IF(H29,EXP(LN(H29)*VLOOKUP(H$3,Conditions!$B:$AI,MATCH($B46&amp;"_slope",Conditions!$R$1:$AI$1,0)+16,FALSE)+VLOOKUP(H$3,Conditions!$B:$AI,MATCH($B46&amp;"_intercept",Conditions!$R$1:$AI$1,0)+16,FALSE)),""),"")</f>
        <v/>
      </c>
      <c r="I46" s="69" t="str">
        <f>IFERROR(IF(I29,EXP(LN(I29)*VLOOKUP(I$3,Conditions!$B:$AI,MATCH($B46&amp;"_slope",Conditions!$R$1:$AI$1,0)+16,FALSE)+VLOOKUP(I$3,Conditions!$B:$AI,MATCH($B46&amp;"_intercept",Conditions!$R$1:$AI$1,0)+16,FALSE)),""),"")</f>
        <v/>
      </c>
      <c r="J46" s="69" t="str">
        <f>IFERROR(IF(J29,EXP(LN(J29)*VLOOKUP(J$3,Conditions!$B:$AI,MATCH($B46&amp;"_slope",Conditions!$R$1:$AI$1,0)+16,FALSE)+VLOOKUP(J$3,Conditions!$B:$AI,MATCH($B46&amp;"_intercept",Conditions!$R$1:$AI$1,0)+16,FALSE)),""),"")</f>
        <v/>
      </c>
      <c r="K46" s="69" t="str">
        <f>IFERROR(IF(K29,EXP(LN(K29)*VLOOKUP(K$3,Conditions!$B:$AI,MATCH($B46&amp;"_slope",Conditions!$R$1:$AI$1,0)+16,FALSE)+VLOOKUP(K$3,Conditions!$B:$AI,MATCH($B46&amp;"_intercept",Conditions!$R$1:$AI$1,0)+16,FALSE)),""),"")</f>
        <v/>
      </c>
      <c r="L46" s="69" t="str">
        <f>IFERROR(IF(L29,EXP(LN(L29)*VLOOKUP(L$3,Conditions!$B:$AI,MATCH($B46&amp;"_slope",Conditions!$R$1:$AI$1,0)+16,FALSE)+VLOOKUP(L$3,Conditions!$B:$AI,MATCH($B46&amp;"_intercept",Conditions!$R$1:$AI$1,0)+16,FALSE)),""),"")</f>
        <v/>
      </c>
      <c r="M46" s="69" t="str">
        <f>IFERROR(IF(M29,EXP(LN(M29)*VLOOKUP(M$3,Conditions!$B:$AI,MATCH($B46&amp;"_slope",Conditions!$R$1:$AI$1,0)+16,FALSE)+VLOOKUP(M$3,Conditions!$B:$AI,MATCH($B46&amp;"_intercept",Conditions!$R$1:$AI$1,0)+16,FALSE)),""),"")</f>
        <v/>
      </c>
      <c r="N46" s="69" t="str">
        <f>IFERROR(IF(N29,EXP(LN(N29)*VLOOKUP(N$3,Conditions!$B:$AI,MATCH($B46&amp;"_slope",Conditions!$R$1:$AI$1,0)+16,FALSE)+VLOOKUP(N$3,Conditions!$B:$AI,MATCH($B46&amp;"_intercept",Conditions!$R$1:$AI$1,0)+16,FALSE)),""),"")</f>
        <v/>
      </c>
      <c r="O46" s="69" t="str">
        <f>IFERROR(IF(O29,EXP(LN(O29)*VLOOKUP(O$3,Conditions!$B:$AI,MATCH($B46&amp;"_slope",Conditions!$R$1:$AI$1,0)+16,FALSE)+VLOOKUP(O$3,Conditions!$B:$AI,MATCH($B46&amp;"_intercept",Conditions!$R$1:$AI$1,0)+16,FALSE)),""),"")</f>
        <v/>
      </c>
      <c r="P46" s="69" t="str">
        <f>IFERROR(IF(P29,EXP(LN(P29)*VLOOKUP(P$3,Conditions!$B:$AI,MATCH($B46&amp;"_slope",Conditions!$R$1:$AI$1,0)+16,FALSE)+VLOOKUP(P$3,Conditions!$B:$AI,MATCH($B46&amp;"_intercept",Conditions!$R$1:$AI$1,0)+16,FALSE)),""),"")</f>
        <v/>
      </c>
      <c r="Q46" s="69" t="str">
        <f>IFERROR(IF(Q29,EXP(LN(Q29)*VLOOKUP(Q$3,Conditions!$B:$AI,MATCH($B46&amp;"_slope",Conditions!$R$1:$AI$1,0)+16,FALSE)+VLOOKUP(Q$3,Conditions!$B:$AI,MATCH($B46&amp;"_intercept",Conditions!$R$1:$AI$1,0)+16,FALSE)),""),"")</f>
        <v/>
      </c>
      <c r="R46" s="69" t="str">
        <f>IFERROR(IF(R29,EXP(LN(R29)*VLOOKUP(R$3,Conditions!$B:$AI,MATCH($B46&amp;"_slope",Conditions!$R$1:$AI$1,0)+16,FALSE)+VLOOKUP(R$3,Conditions!$B:$AI,MATCH($B46&amp;"_intercept",Conditions!$R$1:$AI$1,0)+16,FALSE)),""),"")</f>
        <v/>
      </c>
      <c r="S46" s="69" t="str">
        <f>IFERROR(IF(S29,EXP(LN(S29)*VLOOKUP(S$3,Conditions!$B:$AI,MATCH($B46&amp;"_slope",Conditions!$R$1:$AI$1,0)+16,FALSE)+VLOOKUP(S$3,Conditions!$B:$AI,MATCH($B46&amp;"_intercept",Conditions!$R$1:$AI$1,0)+16,FALSE)),""),"")</f>
        <v/>
      </c>
      <c r="T46" s="69" t="str">
        <f>IFERROR(IF(T29,EXP(LN(T29)*VLOOKUP(T$3,Conditions!$B:$AI,MATCH($B46&amp;"_slope",Conditions!$R$1:$AI$1,0)+16,FALSE)+VLOOKUP(T$3,Conditions!$B:$AI,MATCH($B46&amp;"_intercept",Conditions!$R$1:$AI$1,0)+16,FALSE)),""),"")</f>
        <v/>
      </c>
      <c r="U46" s="69" t="str">
        <f>IFERROR(IF(U29,EXP(LN(U29)*VLOOKUP(U$3,Conditions!$B:$AI,MATCH($B46&amp;"_slope",Conditions!$R$1:$AI$1,0)+16,FALSE)+VLOOKUP(U$3,Conditions!$B:$AI,MATCH($B46&amp;"_intercept",Conditions!$R$1:$AI$1,0)+16,FALSE)),""),"")</f>
        <v/>
      </c>
      <c r="V46" s="69" t="str">
        <f>IFERROR(IF(V29,EXP(LN(V29)*VLOOKUP(V$3,Conditions!$B:$AI,MATCH($B46&amp;"_slope",Conditions!$R$1:$AI$1,0)+16,FALSE)+VLOOKUP(V$3,Conditions!$B:$AI,MATCH($B46&amp;"_intercept",Conditions!$R$1:$AI$1,0)+16,FALSE)),""),"")</f>
        <v/>
      </c>
      <c r="W46" s="69" t="str">
        <f>IFERROR(IF(W29,EXP(LN(W29)*VLOOKUP(W$3,Conditions!$B:$AI,MATCH($B46&amp;"_slope",Conditions!$R$1:$AI$1,0)+16,FALSE)+VLOOKUP(W$3,Conditions!$B:$AI,MATCH($B46&amp;"_intercept",Conditions!$R$1:$AI$1,0)+16,FALSE)),""),"")</f>
        <v/>
      </c>
      <c r="X46" s="69" t="str">
        <f>IFERROR(IF(X29,EXP(LN(X29)*VLOOKUP(X$3,Conditions!$B:$AI,MATCH($B46&amp;"_slope",Conditions!$R$1:$AI$1,0)+16,FALSE)+VLOOKUP(X$3,Conditions!$B:$AI,MATCH($B46&amp;"_intercept",Conditions!$R$1:$AI$1,0)+16,FALSE)),""),"")</f>
        <v/>
      </c>
      <c r="Y46" s="69" t="str">
        <f>IFERROR(IF(Y29,EXP(LN(Y29)*VLOOKUP(Y$3,Conditions!$B:$AI,MATCH($B46&amp;"_slope",Conditions!$R$1:$AI$1,0)+16,FALSE)+VLOOKUP(Y$3,Conditions!$B:$AI,MATCH($B46&amp;"_intercept",Conditions!$R$1:$AI$1,0)+16,FALSE)),""),"")</f>
        <v/>
      </c>
      <c r="Z46" s="69" t="str">
        <f>IFERROR(IF(Z29,EXP(LN(Z29)*VLOOKUP(Z$3,Conditions!$B:$AI,MATCH($B46&amp;"_slope",Conditions!$R$1:$AI$1,0)+16,FALSE)+VLOOKUP(Z$3,Conditions!$B:$AI,MATCH($B46&amp;"_intercept",Conditions!$R$1:$AI$1,0)+16,FALSE)),""),"")</f>
        <v/>
      </c>
      <c r="AA46" s="69" t="str">
        <f>IFERROR(IF(AA29,EXP(LN(AA29)*VLOOKUP(AA$3,Conditions!$B:$AI,MATCH($B46&amp;"_slope",Conditions!$R$1:$AI$1,0)+16,FALSE)+VLOOKUP(AA$3,Conditions!$B:$AI,MATCH($B46&amp;"_intercept",Conditions!$R$1:$AI$1,0)+16,FALSE)),""),"")</f>
        <v/>
      </c>
      <c r="AB46" s="69" t="str">
        <f>IFERROR(IF(AB29,EXP(LN(AB29)*VLOOKUP(AB$3,Conditions!$B:$AI,MATCH($B46&amp;"_slope",Conditions!$R$1:$AI$1,0)+16,FALSE)+VLOOKUP(AB$3,Conditions!$B:$AI,MATCH($B46&amp;"_intercept",Conditions!$R$1:$AI$1,0)+16,FALSE)),""),"")</f>
        <v/>
      </c>
      <c r="AC46" s="69" t="str">
        <f>IFERROR(IF(AC29,EXP(LN(AC29)*VLOOKUP(AC$3,Conditions!$B:$AI,MATCH($B46&amp;"_slope",Conditions!$R$1:$AI$1,0)+16,FALSE)+VLOOKUP(AC$3,Conditions!$B:$AI,MATCH($B46&amp;"_intercept",Conditions!$R$1:$AI$1,0)+16,FALSE)),""),"")</f>
        <v/>
      </c>
      <c r="AD46" s="69" t="str">
        <f>IFERROR(IF(AD29,EXP(LN(AD29)*VLOOKUP(AD$3,Conditions!$B:$AI,MATCH($B46&amp;"_slope",Conditions!$R$1:$AI$1,0)+16,FALSE)+VLOOKUP(AD$3,Conditions!$B:$AI,MATCH($B46&amp;"_intercept",Conditions!$R$1:$AI$1,0)+16,FALSE)),""),"")</f>
        <v/>
      </c>
      <c r="AE46" s="69" t="str">
        <f>IFERROR(IF(AE29,EXP(LN(AE29)*VLOOKUP(AE$3,Conditions!$B:$AI,MATCH($B46&amp;"_slope",Conditions!$R$1:$AI$1,0)+16,FALSE)+VLOOKUP(AE$3,Conditions!$B:$AI,MATCH($B46&amp;"_intercept",Conditions!$R$1:$AI$1,0)+16,FALSE)),""),"")</f>
        <v/>
      </c>
      <c r="AF46" s="69" t="str">
        <f>IFERROR(IF(AF29,EXP(LN(AF29)*VLOOKUP(AF$3,Conditions!$B:$AI,MATCH($B46&amp;"_slope",Conditions!$R$1:$AI$1,0)+16,FALSE)+VLOOKUP(AF$3,Conditions!$B:$AI,MATCH($B46&amp;"_intercept",Conditions!$R$1:$AI$1,0)+16,FALSE)),""),"")</f>
        <v/>
      </c>
      <c r="AG46" s="69" t="str">
        <f>IFERROR(IF(AG29,EXP(LN(AG29)*VLOOKUP(AG$3,Conditions!$B:$AI,MATCH($B46&amp;"_slope",Conditions!$R$1:$AI$1,0)+16,FALSE)+VLOOKUP(AG$3,Conditions!$B:$AI,MATCH($B46&amp;"_intercept",Conditions!$R$1:$AI$1,0)+16,FALSE)),""),"")</f>
        <v/>
      </c>
      <c r="AH46" s="69" t="str">
        <f>IFERROR(IF(AH29,EXP(LN(AH29)*VLOOKUP(AH$3,Conditions!$B:$AI,MATCH($B46&amp;"_slope",Conditions!$R$1:$AI$1,0)+16,FALSE)+VLOOKUP(AH$3,Conditions!$B:$AI,MATCH($B46&amp;"_intercept",Conditions!$R$1:$AI$1,0)+16,FALSE)),""),"")</f>
        <v/>
      </c>
      <c r="AI46" s="69" t="str">
        <f>IFERROR(IF(AI29,EXP(LN(AI29)*VLOOKUP(AI$3,Conditions!$B:$AI,MATCH($B46&amp;"_slope",Conditions!$R$1:$AI$1,0)+16,FALSE)+VLOOKUP(AI$3,Conditions!$B:$AI,MATCH($B46&amp;"_intercept",Conditions!$R$1:$AI$1,0)+16,FALSE)),""),"")</f>
        <v/>
      </c>
      <c r="AJ46" s="69" t="str">
        <f>IFERROR(IF(AJ29,EXP(LN(AJ29)*VLOOKUP(AJ$3,Conditions!$B:$AI,MATCH($B46&amp;"_slope",Conditions!$R$1:$AI$1,0)+16,FALSE)+VLOOKUP(AJ$3,Conditions!$B:$AI,MATCH($B46&amp;"_intercept",Conditions!$R$1:$AI$1,0)+16,FALSE)),""),"")</f>
        <v/>
      </c>
      <c r="AK46" s="69" t="str">
        <f>IFERROR(IF(AK29,EXP(LN(AK29)*VLOOKUP(AK$3,Conditions!$B:$AI,MATCH($B46&amp;"_slope",Conditions!$R$1:$AI$1,0)+16,FALSE)+VLOOKUP(AK$3,Conditions!$B:$AI,MATCH($B46&amp;"_intercept",Conditions!$R$1:$AI$1,0)+16,FALSE)),""),"")</f>
        <v/>
      </c>
      <c r="AL46" s="69" t="str">
        <f>IFERROR(IF(AL29,EXP(LN(AL29)*VLOOKUP(AL$3,Conditions!$B:$AI,MATCH($B46&amp;"_slope",Conditions!$R$1:$AI$1,0)+16,FALSE)+VLOOKUP(AL$3,Conditions!$B:$AI,MATCH($B46&amp;"_intercept",Conditions!$R$1:$AI$1,0)+16,FALSE)),""),"")</f>
        <v/>
      </c>
      <c r="AM46" s="69" t="str">
        <f>IFERROR(IF(AM29,EXP(LN(AM29)*VLOOKUP(AM$3,Conditions!$B:$AI,MATCH($B46&amp;"_slope",Conditions!$R$1:$AI$1,0)+16,FALSE)+VLOOKUP(AM$3,Conditions!$B:$AI,MATCH($B46&amp;"_intercept",Conditions!$R$1:$AI$1,0)+16,FALSE)),""),"")</f>
        <v/>
      </c>
      <c r="AN46" s="69" t="str">
        <f>IFERROR(IF(AN29,EXP(LN(AN29)*VLOOKUP(AN$3,Conditions!$B:$AI,MATCH($B46&amp;"_slope",Conditions!$R$1:$AI$1,0)+16,FALSE)+VLOOKUP(AN$3,Conditions!$B:$AI,MATCH($B46&amp;"_intercept",Conditions!$R$1:$AI$1,0)+16,FALSE)),""),"")</f>
        <v/>
      </c>
      <c r="AO46" s="69" t="str">
        <f>IFERROR(IF(AO29,EXP(LN(AO29)*VLOOKUP(AO$3,Conditions!$B:$AI,MATCH($B46&amp;"_slope",Conditions!$R$1:$AI$1,0)+16,FALSE)+VLOOKUP(AO$3,Conditions!$B:$AI,MATCH($B46&amp;"_intercept",Conditions!$R$1:$AI$1,0)+16,FALSE)),""),"")</f>
        <v/>
      </c>
      <c r="AP46" s="69" t="str">
        <f>IFERROR(IF(AP29,EXP(LN(AP29)*VLOOKUP(AP$3,Conditions!$B:$AI,MATCH($B46&amp;"_slope",Conditions!$R$1:$AI$1,0)+16,FALSE)+VLOOKUP(AP$3,Conditions!$B:$AI,MATCH($B46&amp;"_intercept",Conditions!$R$1:$AI$1,0)+16,FALSE)),""),"")</f>
        <v/>
      </c>
      <c r="AQ46" s="69" t="str">
        <f>IFERROR(IF(AQ29,EXP(LN(AQ29)*VLOOKUP(AQ$3,Conditions!$B:$AI,MATCH($B46&amp;"_slope",Conditions!$R$1:$AI$1,0)+16,FALSE)+VLOOKUP(AQ$3,Conditions!$B:$AI,MATCH($B46&amp;"_intercept",Conditions!$R$1:$AI$1,0)+16,FALSE)),""),"")</f>
        <v/>
      </c>
      <c r="AR46" s="69" t="str">
        <f>IFERROR(IF(AR29,EXP(LN(AR29)*VLOOKUP(AR$3,Conditions!$B:$AI,MATCH($B46&amp;"_slope",Conditions!$R$1:$AI$1,0)+16,FALSE)+VLOOKUP(AR$3,Conditions!$B:$AI,MATCH($B46&amp;"_intercept",Conditions!$R$1:$AI$1,0)+16,FALSE)),""),"")</f>
        <v/>
      </c>
      <c r="AS46" s="69" t="str">
        <f>IFERROR(IF(AS29,EXP(LN(AS29)*VLOOKUP(AS$3,Conditions!$B:$AI,MATCH($B46&amp;"_slope",Conditions!$R$1:$AI$1,0)+16,FALSE)+VLOOKUP(AS$3,Conditions!$B:$AI,MATCH($B46&amp;"_intercept",Conditions!$R$1:$AI$1,0)+16,FALSE)),""),"")</f>
        <v/>
      </c>
      <c r="AT46" s="69" t="str">
        <f>IFERROR(IF(AT29,EXP(LN(AT29)*VLOOKUP(AT$3,Conditions!$B:$AI,MATCH($B46&amp;"_slope",Conditions!$R$1:$AI$1,0)+16,FALSE)+VLOOKUP(AT$3,Conditions!$B:$AI,MATCH($B46&amp;"_intercept",Conditions!$R$1:$AI$1,0)+16,FALSE)),""),"")</f>
        <v/>
      </c>
      <c r="AU46" s="69" t="str">
        <f>IFERROR(IF(AU29,EXP(LN(AU29)*VLOOKUP(AU$3,Conditions!$B:$AI,MATCH($B46&amp;"_slope",Conditions!$R$1:$AI$1,0)+16,FALSE)+VLOOKUP(AU$3,Conditions!$B:$AI,MATCH($B46&amp;"_intercept",Conditions!$R$1:$AI$1,0)+16,FALSE)),""),"")</f>
        <v/>
      </c>
      <c r="AV46" s="69" t="str">
        <f>IFERROR(IF(AV29,EXP(LN(AV29)*VLOOKUP(AV$3,Conditions!$B:$AI,MATCH($B46&amp;"_slope",Conditions!$R$1:$AI$1,0)+16,FALSE)+VLOOKUP(AV$3,Conditions!$B:$AI,MATCH($B46&amp;"_intercept",Conditions!$R$1:$AI$1,0)+16,FALSE)),""),"")</f>
        <v/>
      </c>
      <c r="AW46" s="69" t="str">
        <f>IFERROR(IF(AW29,EXP(LN(AW29)*VLOOKUP(AW$3,Conditions!$B:$AI,MATCH($B46&amp;"_slope",Conditions!$R$1:$AI$1,0)+16,FALSE)+VLOOKUP(AW$3,Conditions!$B:$AI,MATCH($B46&amp;"_intercept",Conditions!$R$1:$AI$1,0)+16,FALSE)),""),"")</f>
        <v/>
      </c>
      <c r="AX46" s="69" t="str">
        <f>IFERROR(IF(AX29,EXP(LN(AX29)*VLOOKUP(AX$3,Conditions!$B:$AI,MATCH($B46&amp;"_slope",Conditions!$R$1:$AI$1,0)+16,FALSE)+VLOOKUP(AX$3,Conditions!$B:$AI,MATCH($B46&amp;"_intercept",Conditions!$R$1:$AI$1,0)+16,FALSE)),""),"")</f>
        <v/>
      </c>
      <c r="AY46" s="69" t="str">
        <f>IFERROR(IF(AY29,EXP(LN(AY29)*VLOOKUP(AY$3,Conditions!$B:$AI,MATCH($B46&amp;"_slope",Conditions!$R$1:$AI$1,0)+16,FALSE)+VLOOKUP(AY$3,Conditions!$B:$AI,MATCH($B46&amp;"_intercept",Conditions!$R$1:$AI$1,0)+16,FALSE)),""),"")</f>
        <v/>
      </c>
      <c r="AZ46" s="69" t="str">
        <f>IFERROR(IF(AZ29,EXP(LN(AZ29)*VLOOKUP(AZ$3,Conditions!$B:$AI,MATCH($B46&amp;"_slope",Conditions!$R$1:$AI$1,0)+16,FALSE)+VLOOKUP(AZ$3,Conditions!$B:$AI,MATCH($B46&amp;"_intercept",Conditions!$R$1:$AI$1,0)+16,FALSE)),""),"")</f>
        <v/>
      </c>
      <c r="BA46" s="69" t="str">
        <f>IFERROR(IF(BA29,EXP(LN(BA29)*VLOOKUP(BA$3,Conditions!$B:$AI,MATCH($B46&amp;"_slope",Conditions!$R$1:$AI$1,0)+16,FALSE)+VLOOKUP(BA$3,Conditions!$B:$AI,MATCH($B46&amp;"_intercept",Conditions!$R$1:$AI$1,0)+16,FALSE)),""),"")</f>
        <v/>
      </c>
      <c r="BB46" s="69">
        <f>IFERROR(IF(BB29,EXP(LN(BB29)*VLOOKUP(BB$3,Conditions!$B:$AI,MATCH($B46&amp;"_slope",Conditions!$R$1:$AI$1,0)+16,FALSE)+VLOOKUP(BB$3,Conditions!$B:$AI,MATCH($B46&amp;"_intercept",Conditions!$R$1:$AI$1,0)+16,FALSE)),""),"")</f>
        <v>2.3141939417241757E-4</v>
      </c>
      <c r="BC46" s="69">
        <f>IFERROR(IF(BC29,EXP(LN(BC29)*VLOOKUP(BC$3,Conditions!$B:$AI,MATCH($B46&amp;"_slope",Conditions!$R$1:$AI$1,0)+16,FALSE)+VLOOKUP(BC$3,Conditions!$B:$AI,MATCH($B46&amp;"_intercept",Conditions!$R$1:$AI$1,0)+16,FALSE)),""),"")</f>
        <v>2.693004495174764E-4</v>
      </c>
      <c r="BD46" s="69">
        <f>IFERROR(IF(BD29,EXP(LN(BD29)*VLOOKUP(BD$3,Conditions!$B:$AI,MATCH($B46&amp;"_slope",Conditions!$R$1:$AI$1,0)+16,FALSE)+VLOOKUP(BD$3,Conditions!$B:$AI,MATCH($B46&amp;"_intercept",Conditions!$R$1:$AI$1,0)+16,FALSE)),""),"")</f>
        <v>1.8801763471432454E-4</v>
      </c>
      <c r="BE46" s="69">
        <f>IFERROR(IF(BE29,EXP(LN(BE29)*VLOOKUP(BE$3,Conditions!$B:$AI,MATCH($B46&amp;"_slope",Conditions!$R$1:$AI$1,0)+16,FALSE)+VLOOKUP(BE$3,Conditions!$B:$AI,MATCH($B46&amp;"_intercept",Conditions!$R$1:$AI$1,0)+16,FALSE)),""),"")</f>
        <v>2.3979374444005298E-4</v>
      </c>
      <c r="BF46" s="69">
        <f>IFERROR(IF(BF29,EXP(LN(BF29)*VLOOKUP(BF$3,Conditions!$B:$AI,MATCH($B46&amp;"_slope",Conditions!$R$1:$AI$1,0)+16,FALSE)+VLOOKUP(BF$3,Conditions!$B:$AI,MATCH($B46&amp;"_intercept",Conditions!$R$1:$AI$1,0)+16,FALSE)),""),"")</f>
        <v>1.9754530676296565E-4</v>
      </c>
      <c r="BG46" s="69">
        <f>IFERROR(IF(BG29,EXP(LN(BG29)*VLOOKUP(BG$3,Conditions!$B:$AI,MATCH($B46&amp;"_slope",Conditions!$R$1:$AI$1,0)+16,FALSE)+VLOOKUP(BG$3,Conditions!$B:$AI,MATCH($B46&amp;"_intercept",Conditions!$R$1:$AI$1,0)+16,FALSE)),""),"")</f>
        <v>2.1079415608516393E-4</v>
      </c>
      <c r="BH46" s="69">
        <f>IFERROR(IF(BH29,EXP(LN(BH29)*VLOOKUP(BH$3,Conditions!$B:$AI,MATCH($B46&amp;"_slope",Conditions!$R$1:$AI$1,0)+16,FALSE)+VLOOKUP(BH$3,Conditions!$B:$AI,MATCH($B46&amp;"_intercept",Conditions!$R$1:$AI$1,0)+16,FALSE)),""),"")</f>
        <v>3.0475622254827397E-4</v>
      </c>
      <c r="BI46" s="69">
        <f>IFERROR(IF(BI29,EXP(LN(BI29)*VLOOKUP(BI$3,Conditions!$B:$AI,MATCH($B46&amp;"_slope",Conditions!$R$1:$AI$1,0)+16,FALSE)+VLOOKUP(BI$3,Conditions!$B:$AI,MATCH($B46&amp;"_intercept",Conditions!$R$1:$AI$1,0)+16,FALSE)),""),"")</f>
        <v>2.7752906684435789E-4</v>
      </c>
      <c r="BJ46" s="69">
        <f>IFERROR(IF(BJ29,EXP(LN(BJ29)*VLOOKUP(BJ$3,Conditions!$B:$AI,MATCH($B46&amp;"_slope",Conditions!$R$1:$AI$1,0)+16,FALSE)+VLOOKUP(BJ$3,Conditions!$B:$AI,MATCH($B46&amp;"_intercept",Conditions!$R$1:$AI$1,0)+16,FALSE)),""),"")</f>
        <v>2.4813373280680438E-4</v>
      </c>
      <c r="BK46" s="69">
        <f>IFERROR(IF(BK29,EXP(LN(BK29)*VLOOKUP(BK$3,Conditions!$B:$AI,MATCH($B46&amp;"_slope",Conditions!$R$1:$AI$1,0)+16,FALSE)+VLOOKUP(BK$3,Conditions!$B:$AI,MATCH($B46&amp;"_intercept",Conditions!$R$1:$AI$1,0)+16,FALSE)),""),"")</f>
        <v>2.802655141544803E-4</v>
      </c>
      <c r="BL46" s="69">
        <f>IFERROR(IF(BL29,EXP(LN(BL29)*VLOOKUP(BL$3,Conditions!$B:$AI,MATCH($B46&amp;"_slope",Conditions!$R$1:$AI$1,0)+16,FALSE)+VLOOKUP(BL$3,Conditions!$B:$AI,MATCH($B46&amp;"_intercept",Conditions!$R$1:$AI$1,0)+16,FALSE)),""),"")</f>
        <v>3.8044625166589374E-4</v>
      </c>
      <c r="BM46" s="69">
        <f>IFERROR(IF(BM29,EXP(LN(BM29)*VLOOKUP(BM$3,Conditions!$B:$AI,MATCH($B46&amp;"_slope",Conditions!$R$1:$AI$1,0)+16,FALSE)+VLOOKUP(BM$3,Conditions!$B:$AI,MATCH($B46&amp;"_intercept",Conditions!$R$1:$AI$1,0)+16,FALSE)),""),"")</f>
        <v>4.3453012632971088E-4</v>
      </c>
      <c r="BN46" s="69">
        <f>IFERROR(IF(BN29,EXP(LN(BN29)*VLOOKUP(BN$3,Conditions!$B:$AI,MATCH($B46&amp;"_slope",Conditions!$R$1:$AI$1,0)+16,FALSE)+VLOOKUP(BN$3,Conditions!$B:$AI,MATCH($B46&amp;"_intercept",Conditions!$R$1:$AI$1,0)+16,FALSE)),""),"")</f>
        <v>4.2586318749986173E-4</v>
      </c>
      <c r="BO46" s="69">
        <f>IFERROR(IF(BO29,EXP(LN(BO29)*VLOOKUP(BO$3,Conditions!$B:$AI,MATCH($B46&amp;"_slope",Conditions!$R$1:$AI$1,0)+16,FALSE)+VLOOKUP(BO$3,Conditions!$B:$AI,MATCH($B46&amp;"_intercept",Conditions!$R$1:$AI$1,0)+16,FALSE)),""),"")</f>
        <v>4.3972049305530464E-4</v>
      </c>
      <c r="BP46" s="69">
        <f>IFERROR(IF(BP29,EXP(LN(BP29)*VLOOKUP(BP$3,Conditions!$B:$AI,MATCH($B46&amp;"_slope",Conditions!$R$1:$AI$1,0)+16,FALSE)+VLOOKUP(BP$3,Conditions!$B:$AI,MATCH($B46&amp;"_intercept",Conditions!$R$1:$AI$1,0)+16,FALSE)),""),"")</f>
        <v>4.8099201237723223E-4</v>
      </c>
      <c r="BQ46" s="69">
        <f>IFERROR(IF(BQ29,EXP(LN(BQ29)*VLOOKUP(BQ$3,Conditions!$B:$AI,MATCH($B46&amp;"_slope",Conditions!$R$1:$AI$1,0)+16,FALSE)+VLOOKUP(BQ$3,Conditions!$B:$AI,MATCH($B46&amp;"_intercept",Conditions!$R$1:$AI$1,0)+16,FALSE)),""),"")</f>
        <v>8.6227535373734261E-4</v>
      </c>
      <c r="BR46" s="69">
        <f>IFERROR(IF(BR29,EXP(LN(BR29)*VLOOKUP(BR$3,Conditions!$B:$AI,MATCH($B46&amp;"_slope",Conditions!$R$1:$AI$1,0)+16,FALSE)+VLOOKUP(BR$3,Conditions!$B:$AI,MATCH($B46&amp;"_intercept",Conditions!$R$1:$AI$1,0)+16,FALSE)),""),"")</f>
        <v>9.5748827945261355E-4</v>
      </c>
      <c r="BS46" s="69">
        <f>IFERROR(IF(BS29,EXP(LN(BS29)*VLOOKUP(BS$3,Conditions!$B:$AI,MATCH($B46&amp;"_slope",Conditions!$R$1:$AI$1,0)+16,FALSE)+VLOOKUP(BS$3,Conditions!$B:$AI,MATCH($B46&amp;"_intercept",Conditions!$R$1:$AI$1,0)+16,FALSE)),""),"")</f>
        <v>9.3379409093828831E-4</v>
      </c>
      <c r="BT46" s="69">
        <f>IFERROR(IF(BT29,EXP(LN(BT29)*VLOOKUP(BT$3,Conditions!$B:$AI,MATCH($B46&amp;"_slope",Conditions!$R$1:$AI$1,0)+16,FALSE)+VLOOKUP(BT$3,Conditions!$B:$AI,MATCH($B46&amp;"_intercept",Conditions!$R$1:$AI$1,0)+16,FALSE)),""),"")</f>
        <v>8.8698583894390053E-4</v>
      </c>
      <c r="BU46" s="69">
        <f>IFERROR(IF(BU29,EXP(LN(BU29)*VLOOKUP(BU$3,Conditions!$B:$AI,MATCH($B46&amp;"_slope",Conditions!$R$1:$AI$1,0)+16,FALSE)+VLOOKUP(BU$3,Conditions!$B:$AI,MATCH($B46&amp;"_intercept",Conditions!$R$1:$AI$1,0)+16,FALSE)),""),"")</f>
        <v>9.3300307195482086E-4</v>
      </c>
      <c r="BV46" s="69">
        <f>IFERROR(IF(BV29,EXP(LN(BV29)*VLOOKUP(BV$3,Conditions!$B:$AI,MATCH($B46&amp;"_slope",Conditions!$R$1:$AI$1,0)+16,FALSE)+VLOOKUP(BV$3,Conditions!$B:$AI,MATCH($B46&amp;"_intercept",Conditions!$R$1:$AI$1,0)+16,FALSE)),""),"")</f>
        <v>1.1940153475808034E-3</v>
      </c>
      <c r="BW46" s="69">
        <f>IFERROR(IF(BW29,EXP(LN(BW29)*VLOOKUP(BW$3,Conditions!$B:$AI,MATCH($B46&amp;"_slope",Conditions!$R$1:$AI$1,0)+16,FALSE)+VLOOKUP(BW$3,Conditions!$B:$AI,MATCH($B46&amp;"_intercept",Conditions!$R$1:$AI$1,0)+16,FALSE)),""),"")</f>
        <v>1.2331276207545214E-3</v>
      </c>
      <c r="BX46" s="69">
        <f>IFERROR(IF(BX29,EXP(LN(BX29)*VLOOKUP(BX$3,Conditions!$B:$AI,MATCH($B46&amp;"_slope",Conditions!$R$1:$AI$1,0)+16,FALSE)+VLOOKUP(BX$3,Conditions!$B:$AI,MATCH($B46&amp;"_intercept",Conditions!$R$1:$AI$1,0)+16,FALSE)),""),"")</f>
        <v>1.2713314051391357E-3</v>
      </c>
      <c r="BY46" s="69">
        <f>IFERROR(IF(BY29,EXP(LN(BY29)*VLOOKUP(BY$3,Conditions!$B:$AI,MATCH($B46&amp;"_slope",Conditions!$R$1:$AI$1,0)+16,FALSE)+VLOOKUP(BY$3,Conditions!$B:$AI,MATCH($B46&amp;"_intercept",Conditions!$R$1:$AI$1,0)+16,FALSE)),""),"")</f>
        <v>1.2361890096478018E-3</v>
      </c>
      <c r="BZ46" s="69">
        <f>IFERROR(IF(BZ29,EXP(LN(BZ29)*VLOOKUP(BZ$3,Conditions!$B:$AI,MATCH($B46&amp;"_slope",Conditions!$R$1:$AI$1,0)+16,FALSE)+VLOOKUP(BZ$3,Conditions!$B:$AI,MATCH($B46&amp;"_intercept",Conditions!$R$1:$AI$1,0)+16,FALSE)),""),"")</f>
        <v>1.2407794176578224E-3</v>
      </c>
      <c r="CA46" s="69">
        <f>IFERROR(IF(CA29,EXP(LN(CA29)*VLOOKUP(CA$3,Conditions!$B:$AI,MATCH($B46&amp;"_slope",Conditions!$R$1:$AI$1,0)+16,FALSE)+VLOOKUP(CA$3,Conditions!$B:$AI,MATCH($B46&amp;"_intercept",Conditions!$R$1:$AI$1,0)+16,FALSE)),""),"")</f>
        <v>1.2629383269798947E-3</v>
      </c>
      <c r="CB46" s="69">
        <f>IFERROR(IF(CB29,EXP(LN(CB29)*VLOOKUP(CB$3,Conditions!$B:$AI,MATCH($B46&amp;"_slope",Conditions!$R$1:$AI$1,0)+16,FALSE)+VLOOKUP(CB$3,Conditions!$B:$AI,MATCH($B46&amp;"_intercept",Conditions!$R$1:$AI$1,0)+16,FALSE)),""),"")</f>
        <v>1.2858131886898153E-3</v>
      </c>
      <c r="CC46" s="69">
        <f>IFERROR(IF(CC29,EXP(LN(CC29)*VLOOKUP(CC$3,Conditions!$B:$AI,MATCH($B46&amp;"_slope",Conditions!$R$1:$AI$1,0)+16,FALSE)+VLOOKUP(CC$3,Conditions!$B:$AI,MATCH($B46&amp;"_intercept",Conditions!$R$1:$AI$1,0)+16,FALSE)),""),"")</f>
        <v>1.1817138538332643E-3</v>
      </c>
      <c r="CD46" s="69">
        <f>IFERROR(IF(CD29,EXP(LN(CD29)*VLOOKUP(CD$3,Conditions!$B:$AI,MATCH($B46&amp;"_slope",Conditions!$R$1:$AI$1,0)+16,FALSE)+VLOOKUP(CD$3,Conditions!$B:$AI,MATCH($B46&amp;"_intercept",Conditions!$R$1:$AI$1,0)+16,FALSE)),""),"")</f>
        <v>1.2193402339820321E-3</v>
      </c>
      <c r="CE46" s="69">
        <f>IFERROR(IF(CE29,EXP(LN(CE29)*VLOOKUP(CE$3,Conditions!$B:$AI,MATCH($B46&amp;"_slope",Conditions!$R$1:$AI$1,0)+16,FALSE)+VLOOKUP(CE$3,Conditions!$B:$AI,MATCH($B46&amp;"_intercept",Conditions!$R$1:$AI$1,0)+16,FALSE)),""),"")</f>
        <v>1.2896209801756789E-3</v>
      </c>
      <c r="CF46" s="69">
        <f>IFERROR(IF(CF29,EXP(LN(CF29)*VLOOKUP(CF$3,Conditions!$B:$AI,MATCH($B46&amp;"_slope",Conditions!$R$1:$AI$1,0)+16,FALSE)+VLOOKUP(CF$3,Conditions!$B:$AI,MATCH($B46&amp;"_intercept",Conditions!$R$1:$AI$1,0)+16,FALSE)),""),"")</f>
        <v>4.5783062143395101E-4</v>
      </c>
      <c r="CG46" s="69">
        <f>IFERROR(IF(CG29,EXP(LN(CG29)*VLOOKUP(CG$3,Conditions!$B:$AI,MATCH($B46&amp;"_slope",Conditions!$R$1:$AI$1,0)+16,FALSE)+VLOOKUP(CG$3,Conditions!$B:$AI,MATCH($B46&amp;"_intercept",Conditions!$R$1:$AI$1,0)+16,FALSE)),""),"")</f>
        <v>3.9886070859136127E-4</v>
      </c>
      <c r="CH46" s="69">
        <f>IFERROR(IF(CH29,EXP(LN(CH29)*VLOOKUP(CH$3,Conditions!$B:$AI,MATCH($B46&amp;"_slope",Conditions!$R$1:$AI$1,0)+16,FALSE)+VLOOKUP(CH$3,Conditions!$B:$AI,MATCH($B46&amp;"_intercept",Conditions!$R$1:$AI$1,0)+16,FALSE)),""),"")</f>
        <v>3.663455344186342E-4</v>
      </c>
      <c r="CI46" s="69">
        <f>IFERROR(IF(CI29,EXP(LN(CI29)*VLOOKUP(CI$3,Conditions!$B:$AI,MATCH($B46&amp;"_slope",Conditions!$R$1:$AI$1,0)+16,FALSE)+VLOOKUP(CI$3,Conditions!$B:$AI,MATCH($B46&amp;"_intercept",Conditions!$R$1:$AI$1,0)+16,FALSE)),""),"")</f>
        <v>3.7692693800580088E-4</v>
      </c>
      <c r="CJ46" s="69">
        <f>IFERROR(IF(CJ29,EXP(LN(CJ29)*VLOOKUP(CJ$3,Conditions!$B:$AI,MATCH($B46&amp;"_slope",Conditions!$R$1:$AI$1,0)+16,FALSE)+VLOOKUP(CJ$3,Conditions!$B:$AI,MATCH($B46&amp;"_intercept",Conditions!$R$1:$AI$1,0)+16,FALSE)),""),"")</f>
        <v>3.6811157919929672E-4</v>
      </c>
      <c r="CK46" s="69">
        <f>IFERROR(IF(CK29,EXP(LN(CK29)*VLOOKUP(CK$3,Conditions!$B:$AI,MATCH($B46&amp;"_slope",Conditions!$R$1:$AI$1,0)+16,FALSE)+VLOOKUP(CK$3,Conditions!$B:$AI,MATCH($B46&amp;"_intercept",Conditions!$R$1:$AI$1,0)+16,FALSE)),""),"")</f>
        <v>2.0701906067294442E-4</v>
      </c>
      <c r="CL46" s="69">
        <f>IFERROR(IF(CL29,EXP(LN(CL29)*VLOOKUP(CL$3,Conditions!$B:$AI,MATCH($B46&amp;"_slope",Conditions!$R$1:$AI$1,0)+16,FALSE)+VLOOKUP(CL$3,Conditions!$B:$AI,MATCH($B46&amp;"_intercept",Conditions!$R$1:$AI$1,0)+16,FALSE)),""),"")</f>
        <v>1.7458175615946776E-4</v>
      </c>
      <c r="CM46" s="69">
        <f>IFERROR(IF(CM29,EXP(LN(CM29)*VLOOKUP(CM$3,Conditions!$B:$AI,MATCH($B46&amp;"_slope",Conditions!$R$1:$AI$1,0)+16,FALSE)+VLOOKUP(CM$3,Conditions!$B:$AI,MATCH($B46&amp;"_intercept",Conditions!$R$1:$AI$1,0)+16,FALSE)),""),"")</f>
        <v>2.2113514959713084E-4</v>
      </c>
      <c r="CN46" s="69">
        <f>IFERROR(IF(CN29,EXP(LN(CN29)*VLOOKUP(CN$3,Conditions!$B:$AI,MATCH($B46&amp;"_slope",Conditions!$R$1:$AI$1,0)+16,FALSE)+VLOOKUP(CN$3,Conditions!$B:$AI,MATCH($B46&amp;"_intercept",Conditions!$R$1:$AI$1,0)+16,FALSE)),""),"")</f>
        <v>1.7747084901794934E-4</v>
      </c>
      <c r="CO46" s="69">
        <f>IFERROR(IF(CO29,EXP(LN(CO29)*VLOOKUP(CO$3,Conditions!$B:$AI,MATCH($B46&amp;"_slope",Conditions!$R$1:$AI$1,0)+16,FALSE)+VLOOKUP(CO$3,Conditions!$B:$AI,MATCH($B46&amp;"_intercept",Conditions!$R$1:$AI$1,0)+16,FALSE)),""),"")</f>
        <v>1.908817923549266E-4</v>
      </c>
      <c r="CP46" s="69">
        <f>IFERROR(IF(CP29,EXP(LN(CP29)*VLOOKUP(CP$3,Conditions!$B:$AI,MATCH($B46&amp;"_slope",Conditions!$R$1:$AI$1,0)+16,FALSE)+VLOOKUP(CP$3,Conditions!$B:$AI,MATCH($B46&amp;"_intercept",Conditions!$R$1:$AI$1,0)+16,FALSE)),""),"")</f>
        <v>4.0933810062271982E-4</v>
      </c>
      <c r="CQ46" s="69">
        <f>IFERROR(IF(CQ29,EXP(LN(CQ29)*VLOOKUP(CQ$3,Conditions!$B:$AI,MATCH($B46&amp;"_slope",Conditions!$R$1:$AI$1,0)+16,FALSE)+VLOOKUP(CQ$3,Conditions!$B:$AI,MATCH($B46&amp;"_intercept",Conditions!$R$1:$AI$1,0)+16,FALSE)),""),"")</f>
        <v>4.518034638628563E-4</v>
      </c>
      <c r="CR46" s="69">
        <f>IFERROR(IF(CR29,EXP(LN(CR29)*VLOOKUP(CR$3,Conditions!$B:$AI,MATCH($B46&amp;"_slope",Conditions!$R$1:$AI$1,0)+16,FALSE)+VLOOKUP(CR$3,Conditions!$B:$AI,MATCH($B46&amp;"_intercept",Conditions!$R$1:$AI$1,0)+16,FALSE)),""),"")</f>
        <v>3.557279528716245E-4</v>
      </c>
      <c r="CS46" s="69">
        <f>IFERROR(IF(CS29,EXP(LN(CS29)*VLOOKUP(CS$3,Conditions!$B:$AI,MATCH($B46&amp;"_slope",Conditions!$R$1:$AI$1,0)+16,FALSE)+VLOOKUP(CS$3,Conditions!$B:$AI,MATCH($B46&amp;"_intercept",Conditions!$R$1:$AI$1,0)+16,FALSE)),""),"")</f>
        <v>3.672286820283781E-4</v>
      </c>
      <c r="CT46" s="69">
        <f>IFERROR(IF(CT29,EXP(LN(CT29)*VLOOKUP(CT$3,Conditions!$B:$AI,MATCH($B46&amp;"_slope",Conditions!$R$1:$AI$1,0)+16,FALSE)+VLOOKUP(CT$3,Conditions!$B:$AI,MATCH($B46&amp;"_intercept",Conditions!$R$1:$AI$1,0)+16,FALSE)),""),"")</f>
        <v>3.663455344186342E-4</v>
      </c>
      <c r="CU46" s="69">
        <f>IFERROR(IF(CU29,EXP(LN(CU29)*VLOOKUP(CU$3,Conditions!$B:$AI,MATCH($B46&amp;"_slope",Conditions!$R$1:$AI$1,0)+16,FALSE)+VLOOKUP(CU$3,Conditions!$B:$AI,MATCH($B46&amp;"_intercept",Conditions!$R$1:$AI$1,0)+16,FALSE)),""),"")</f>
        <v>6.1412239422883104E-4</v>
      </c>
      <c r="CV46" s="69">
        <f>IFERROR(IF(CV29,EXP(LN(CV29)*VLOOKUP(CV$3,Conditions!$B:$AI,MATCH($B46&amp;"_slope",Conditions!$R$1:$AI$1,0)+16,FALSE)+VLOOKUP(CV$3,Conditions!$B:$AI,MATCH($B46&amp;"_intercept",Conditions!$R$1:$AI$1,0)+16,FALSE)),""),"")</f>
        <v>5.1506683748573257E-4</v>
      </c>
      <c r="CW46" s="69">
        <f>IFERROR(IF(CW29,EXP(LN(CW29)*VLOOKUP(CW$3,Conditions!$B:$AI,MATCH($B46&amp;"_slope",Conditions!$R$1:$AI$1,0)+16,FALSE)+VLOOKUP(CW$3,Conditions!$B:$AI,MATCH($B46&amp;"_intercept",Conditions!$R$1:$AI$1,0)+16,FALSE)),""),"")</f>
        <v>5.4213557694304034E-4</v>
      </c>
      <c r="CX46" s="69">
        <f>IFERROR(IF(CX29,EXP(LN(CX29)*VLOOKUP(CX$3,Conditions!$B:$AI,MATCH($B46&amp;"_slope",Conditions!$R$1:$AI$1,0)+16,FALSE)+VLOOKUP(CX$3,Conditions!$B:$AI,MATCH($B46&amp;"_intercept",Conditions!$R$1:$AI$1,0)+16,FALSE)),""),"")</f>
        <v>5.2777568128045736E-4</v>
      </c>
      <c r="CY46" s="69">
        <f>IFERROR(IF(CY29,EXP(LN(CY29)*VLOOKUP(CY$3,Conditions!$B:$AI,MATCH($B46&amp;"_slope",Conditions!$R$1:$AI$1,0)+16,FALSE)+VLOOKUP(CY$3,Conditions!$B:$AI,MATCH($B46&amp;"_intercept",Conditions!$R$1:$AI$1,0)+16,FALSE)),""),"")</f>
        <v>5.9413827183580725E-4</v>
      </c>
      <c r="CZ46" s="69">
        <f>IFERROR(IF(CZ29,EXP(LN(CZ29)*VLOOKUP(CZ$3,Conditions!$B:$AI,MATCH($B46&amp;"_slope",Conditions!$R$1:$AI$1,0)+16,FALSE)+VLOOKUP(CZ$3,Conditions!$B:$AI,MATCH($B46&amp;"_intercept",Conditions!$R$1:$AI$1,0)+16,FALSE)),""),"")</f>
        <v>7.9569379447779528E-4</v>
      </c>
      <c r="DA46" s="69">
        <f>IFERROR(IF(DA29,EXP(LN(DA29)*VLOOKUP(DA$3,Conditions!$B:$AI,MATCH($B46&amp;"_slope",Conditions!$R$1:$AI$1,0)+16,FALSE)+VLOOKUP(DA$3,Conditions!$B:$AI,MATCH($B46&amp;"_intercept",Conditions!$R$1:$AI$1,0)+16,FALSE)),""),"")</f>
        <v>7.8197688724831571E-4</v>
      </c>
      <c r="DB46" s="69">
        <f>IFERROR(IF(DB29,EXP(LN(DB29)*VLOOKUP(DB$3,Conditions!$B:$AI,MATCH($B46&amp;"_slope",Conditions!$R$1:$AI$1,0)+16,FALSE)+VLOOKUP(DB$3,Conditions!$B:$AI,MATCH($B46&amp;"_intercept",Conditions!$R$1:$AI$1,0)+16,FALSE)),""),"")</f>
        <v>7.3333262721263681E-4</v>
      </c>
      <c r="DC46" s="69">
        <f>IFERROR(IF(DC29,EXP(LN(DC29)*VLOOKUP(DC$3,Conditions!$B:$AI,MATCH($B46&amp;"_slope",Conditions!$R$1:$AI$1,0)+16,FALSE)+VLOOKUP(DC$3,Conditions!$B:$AI,MATCH($B46&amp;"_intercept",Conditions!$R$1:$AI$1,0)+16,FALSE)),""),"")</f>
        <v>8.2384748175753388E-4</v>
      </c>
      <c r="DD46" s="69">
        <f>IFERROR(IF(DD29,EXP(LN(DD29)*VLOOKUP(DD$3,Conditions!$B:$AI,MATCH($B46&amp;"_slope",Conditions!$R$1:$AI$1,0)+16,FALSE)+VLOOKUP(DD$3,Conditions!$B:$AI,MATCH($B46&amp;"_intercept",Conditions!$R$1:$AI$1,0)+16,FALSE)),""),"")</f>
        <v>7.5851147631634641E-4</v>
      </c>
      <c r="DE46" s="69">
        <f>IFERROR(IF(DE29,EXP(LN(DE29)*VLOOKUP(DE$3,Conditions!$B:$AI,MATCH($B46&amp;"_slope",Conditions!$R$1:$AI$1,0)+16,FALSE)+VLOOKUP(DE$3,Conditions!$B:$AI,MATCH($B46&amp;"_intercept",Conditions!$R$1:$AI$1,0)+16,FALSE)),""),"")</f>
        <v>1.1924784812874824E-3</v>
      </c>
      <c r="DF46" s="69">
        <f>IFERROR(IF(DF29,EXP(LN(DF29)*VLOOKUP(DF$3,Conditions!$B:$AI,MATCH($B46&amp;"_slope",Conditions!$R$1:$AI$1,0)+16,FALSE)+VLOOKUP(DF$3,Conditions!$B:$AI,MATCH($B46&amp;"_intercept",Conditions!$R$1:$AI$1,0)+16,FALSE)),""),"")</f>
        <v>1.12539336626996E-3</v>
      </c>
      <c r="DG46" s="69">
        <f>IFERROR(IF(DG29,EXP(LN(DG29)*VLOOKUP(DG$3,Conditions!$B:$AI,MATCH($B46&amp;"_slope",Conditions!$R$1:$AI$1,0)+16,FALSE)+VLOOKUP(DG$3,Conditions!$B:$AI,MATCH($B46&amp;"_intercept",Conditions!$R$1:$AI$1,0)+16,FALSE)),""),"")</f>
        <v>1.140856043721771E-3</v>
      </c>
      <c r="DH46" s="69">
        <f>IFERROR(IF(DH29,EXP(LN(DH29)*VLOOKUP(DH$3,Conditions!$B:$AI,MATCH($B46&amp;"_slope",Conditions!$R$1:$AI$1,0)+16,FALSE)+VLOOKUP(DH$3,Conditions!$B:$AI,MATCH($B46&amp;"_intercept",Conditions!$R$1:$AI$1,0)+16,FALSE)),""),"")</f>
        <v>1.394208976193899E-3</v>
      </c>
      <c r="DI46" s="69">
        <f>IFERROR(IF(DI29,EXP(LN(DI29)*VLOOKUP(DI$3,Conditions!$B:$AI,MATCH($B46&amp;"_slope",Conditions!$R$1:$AI$1,0)+16,FALSE)+VLOOKUP(DI$3,Conditions!$B:$AI,MATCH($B46&amp;"_intercept",Conditions!$R$1:$AI$1,0)+16,FALSE)),""),"")</f>
        <v>1.2216394035100358E-3</v>
      </c>
      <c r="DJ46" s="69">
        <f>IFERROR(IF(DJ29,EXP(LN(DJ29)*VLOOKUP(DJ$3,Conditions!$B:$AI,MATCH($B46&amp;"_slope",Conditions!$R$1:$AI$1,0)+16,FALSE)+VLOOKUP(DJ$3,Conditions!$B:$AI,MATCH($B46&amp;"_intercept",Conditions!$R$1:$AI$1,0)+16,FALSE)),""),"")</f>
        <v>1.2781936093271865E-3</v>
      </c>
      <c r="DK46" s="69">
        <f>IFERROR(IF(DK29,EXP(LN(DK29)*VLOOKUP(DK$3,Conditions!$B:$AI,MATCH($B46&amp;"_slope",Conditions!$R$1:$AI$1,0)+16,FALSE)+VLOOKUP(DK$3,Conditions!$B:$AI,MATCH($B46&amp;"_intercept",Conditions!$R$1:$AI$1,0)+16,FALSE)),""),"")</f>
        <v>1.3017970282821474E-3</v>
      </c>
      <c r="DL46" s="69">
        <f>IFERROR(IF(DL29,EXP(LN(DL29)*VLOOKUP(DL$3,Conditions!$B:$AI,MATCH($B46&amp;"_slope",Conditions!$R$1:$AI$1,0)+16,FALSE)+VLOOKUP(DL$3,Conditions!$B:$AI,MATCH($B46&amp;"_intercept",Conditions!$R$1:$AI$1,0)+16,FALSE)),""),"")</f>
        <v>1.2637016053445641E-3</v>
      </c>
      <c r="DM46" s="69">
        <f>IFERROR(IF(DM29,EXP(LN(DM29)*VLOOKUP(DM$3,Conditions!$B:$AI,MATCH($B46&amp;"_slope",Conditions!$R$1:$AI$1,0)+16,FALSE)+VLOOKUP(DM$3,Conditions!$B:$AI,MATCH($B46&amp;"_intercept",Conditions!$R$1:$AI$1,0)+16,FALSE)),""),"")</f>
        <v>1.3329372685087432E-3</v>
      </c>
      <c r="DN46" s="69">
        <f>IFERROR(IF(DN29,EXP(LN(DN29)*VLOOKUP(DN$3,Conditions!$B:$AI,MATCH($B46&amp;"_slope",Conditions!$R$1:$AI$1,0)+16,FALSE)+VLOOKUP(DN$3,Conditions!$B:$AI,MATCH($B46&amp;"_intercept",Conditions!$R$1:$AI$1,0)+16,FALSE)),""),"")</f>
        <v>1.3382452738122028E-3</v>
      </c>
      <c r="DO46" s="69">
        <f>IFERROR(IF(DO29,EXP(LN(DO29)*VLOOKUP(DO$3,Conditions!$B:$AI,MATCH($B46&amp;"_slope",Conditions!$R$1:$AI$1,0)+16,FALSE)+VLOOKUP(DO$3,Conditions!$B:$AI,MATCH($B46&amp;"_intercept",Conditions!$R$1:$AI$1,0)+16,FALSE)),""),"")</f>
        <v>1.459667713713464E-3</v>
      </c>
      <c r="DP46" s="69">
        <f>IFERROR(IF(DP29,EXP(LN(DP29)*VLOOKUP(DP$3,Conditions!$B:$AI,MATCH($B46&amp;"_slope",Conditions!$R$1:$AI$1,0)+16,FALSE)+VLOOKUP(DP$3,Conditions!$B:$AI,MATCH($B46&amp;"_intercept",Conditions!$R$1:$AI$1,0)+16,FALSE)),""),"")</f>
        <v>1.4002430735677843E-3</v>
      </c>
      <c r="DQ46" s="69">
        <f>IFERROR(IF(DQ29,EXP(LN(DQ29)*VLOOKUP(DQ$3,Conditions!$B:$AI,MATCH($B46&amp;"_slope",Conditions!$R$1:$AI$1,0)+16,FALSE)+VLOOKUP(DQ$3,Conditions!$B:$AI,MATCH($B46&amp;"_intercept",Conditions!$R$1:$AI$1,0)+16,FALSE)),""),"")</f>
        <v>1.4160680360511856E-3</v>
      </c>
      <c r="DR46" s="69">
        <f>IFERROR(IF(DR29,EXP(LN(DR29)*VLOOKUP(DR$3,Conditions!$B:$AI,MATCH($B46&amp;"_slope",Conditions!$R$1:$AI$1,0)+16,FALSE)+VLOOKUP(DR$3,Conditions!$B:$AI,MATCH($B46&amp;"_intercept",Conditions!$R$1:$AI$1,0)+16,FALSE)),""),"")</f>
        <v>1.3821315192597806E-3</v>
      </c>
      <c r="DS46" s="69">
        <f>IFERROR(IF(DS29,EXP(LN(DS29)*VLOOKUP(DS$3,Conditions!$B:$AI,MATCH($B46&amp;"_slope",Conditions!$R$1:$AI$1,0)+16,FALSE)+VLOOKUP(DS$3,Conditions!$B:$AI,MATCH($B46&amp;"_intercept",Conditions!$R$1:$AI$1,0)+16,FALSE)),""),"")</f>
        <v>1.4769145371135864E-3</v>
      </c>
      <c r="DT46" s="69">
        <f>IFERROR(IF(DT29,EXP(LN(DT29)*VLOOKUP(DT$3,Conditions!$B:$AI,MATCH($B46&amp;"_slope",Conditions!$R$1:$AI$1,0)+16,FALSE)+VLOOKUP(DT$3,Conditions!$B:$AI,MATCH($B46&amp;"_intercept",Conditions!$R$1:$AI$1,0)+16,FALSE)),""),"")</f>
        <v>1.6303664630933816E-3</v>
      </c>
      <c r="DU46" s="69">
        <f>IFERROR(IF(DU29,EXP(LN(DU29)*VLOOKUP(DU$3,Conditions!$B:$AI,MATCH($B46&amp;"_slope",Conditions!$R$1:$AI$1,0)+16,FALSE)+VLOOKUP(DU$3,Conditions!$B:$AI,MATCH($B46&amp;"_intercept",Conditions!$R$1:$AI$1,0)+16,FALSE)),""),"")</f>
        <v>1.5694970149677211E-3</v>
      </c>
      <c r="DV46" s="69">
        <f>IFERROR(IF(DV29,EXP(LN(DV29)*VLOOKUP(DV$3,Conditions!$B:$AI,MATCH($B46&amp;"_slope",Conditions!$R$1:$AI$1,0)+16,FALSE)+VLOOKUP(DV$3,Conditions!$B:$AI,MATCH($B46&amp;"_intercept",Conditions!$R$1:$AI$1,0)+16,FALSE)),""),"")</f>
        <v>1.4701686243233192E-3</v>
      </c>
      <c r="DW46" s="69">
        <f>IFERROR(IF(DW29,EXP(LN(DW29)*VLOOKUP(DW$3,Conditions!$B:$AI,MATCH($B46&amp;"_slope",Conditions!$R$1:$AI$1,0)+16,FALSE)+VLOOKUP(DW$3,Conditions!$B:$AI,MATCH($B46&amp;"_intercept",Conditions!$R$1:$AI$1,0)+16,FALSE)),""),"")</f>
        <v>1.4903954860189435E-3</v>
      </c>
      <c r="DX46" s="69">
        <f>IFERROR(IF(DX29,EXP(LN(DX29)*VLOOKUP(DX$3,Conditions!$B:$AI,MATCH($B46&amp;"_slope",Conditions!$R$1:$AI$1,0)+16,FALSE)+VLOOKUP(DX$3,Conditions!$B:$AI,MATCH($B46&amp;"_intercept",Conditions!$R$1:$AI$1,0)+16,FALSE)),""),"")</f>
        <v>1.5285140099037754E-3</v>
      </c>
      <c r="DY46" s="69">
        <f>IFERROR(IF(DY29,EXP(LN(DY29)*VLOOKUP(DY$3,Conditions!$B:$AI,MATCH($B46&amp;"_slope",Conditions!$R$1:$AI$1,0)+16,FALSE)+VLOOKUP(DY$3,Conditions!$B:$AI,MATCH($B46&amp;"_intercept",Conditions!$R$1:$AI$1,0)+16,FALSE)),""),"")</f>
        <v>2.802655141544803E-4</v>
      </c>
      <c r="DZ46" s="69">
        <f>IFERROR(IF(DZ29,EXP(LN(DZ29)*VLOOKUP(DZ$3,Conditions!$B:$AI,MATCH($B46&amp;"_slope",Conditions!$R$1:$AI$1,0)+16,FALSE)+VLOOKUP(DZ$3,Conditions!$B:$AI,MATCH($B46&amp;"_intercept",Conditions!$R$1:$AI$1,0)+16,FALSE)),""),"")</f>
        <v>3.1556574929741195E-4</v>
      </c>
      <c r="EA46" s="69">
        <f>IFERROR(IF(EA29,EXP(LN(EA29)*VLOOKUP(EA$3,Conditions!$B:$AI,MATCH($B46&amp;"_slope",Conditions!$R$1:$AI$1,0)+16,FALSE)+VLOOKUP(EA$3,Conditions!$B:$AI,MATCH($B46&amp;"_intercept",Conditions!$R$1:$AI$1,0)+16,FALSE)),""),"")</f>
        <v>3.5306774974914329E-4</v>
      </c>
      <c r="EB46" s="69">
        <f>IFERROR(IF(EB29,EXP(LN(EB29)*VLOOKUP(EB$3,Conditions!$B:$AI,MATCH($B46&amp;"_slope",Conditions!$R$1:$AI$1,0)+16,FALSE)+VLOOKUP(EB$3,Conditions!$B:$AI,MATCH($B46&amp;"_intercept",Conditions!$R$1:$AI$1,0)+16,FALSE)),""),"")</f>
        <v>4.0846620304175443E-4</v>
      </c>
      <c r="EC46" s="69">
        <f>IFERROR(IF(EC29,EXP(LN(EC29)*VLOOKUP(EC$3,Conditions!$B:$AI,MATCH($B46&amp;"_slope",Conditions!$R$1:$AI$1,0)+16,FALSE)+VLOOKUP(EC$3,Conditions!$B:$AI,MATCH($B46&amp;"_intercept",Conditions!$R$1:$AI$1,0)+16,FALSE)),""),"")</f>
        <v>3.7252233430135528E-4</v>
      </c>
      <c r="ED46" s="69">
        <f>IFERROR(IF(ED29,EXP(LN(ED29)*VLOOKUP(ED$3,Conditions!$B:$AI,MATCH($B46&amp;"_slope",Conditions!$R$1:$AI$1,0)+16,FALSE)+VLOOKUP(ED$3,Conditions!$B:$AI,MATCH($B46&amp;"_intercept",Conditions!$R$1:$AI$1,0)+16,FALSE)),""),"")</f>
        <v>2.6196116760464046E-4</v>
      </c>
      <c r="EE46" s="69">
        <f>IFERROR(IF(EE29,EXP(LN(EE29)*VLOOKUP(EE$3,Conditions!$B:$AI,MATCH($B46&amp;"_slope",Conditions!$R$1:$AI$1,0)+16,FALSE)+VLOOKUP(EE$3,Conditions!$B:$AI,MATCH($B46&amp;"_intercept",Conditions!$R$1:$AI$1,0)+16,FALSE)),""),"")</f>
        <v>3.0836434735840982E-4</v>
      </c>
      <c r="EF46" s="69">
        <f>IFERROR(IF(EF29,EXP(LN(EF29)*VLOOKUP(EF$3,Conditions!$B:$AI,MATCH($B46&amp;"_slope",Conditions!$R$1:$AI$1,0)+16,FALSE)+VLOOKUP(EF$3,Conditions!$B:$AI,MATCH($B46&amp;"_intercept",Conditions!$R$1:$AI$1,0)+16,FALSE)),""),"")</f>
        <v>2.6563379837539865E-4</v>
      </c>
      <c r="EG46" s="69">
        <f>IFERROR(IF(EG29,EXP(LN(EG29)*VLOOKUP(EG$3,Conditions!$B:$AI,MATCH($B46&amp;"_slope",Conditions!$R$1:$AI$1,0)+16,FALSE)+VLOOKUP(EG$3,Conditions!$B:$AI,MATCH($B46&amp;"_intercept",Conditions!$R$1:$AI$1,0)+16,FALSE)),""),"")</f>
        <v>2.6838434177256889E-4</v>
      </c>
      <c r="EH46" s="69">
        <f>IFERROR(IF(EH29,EXP(LN(EH29)*VLOOKUP(EH$3,Conditions!$B:$AI,MATCH($B46&amp;"_slope",Conditions!$R$1:$AI$1,0)+16,FALSE)+VLOOKUP(EH$3,Conditions!$B:$AI,MATCH($B46&amp;"_intercept",Conditions!$R$1:$AI$1,0)+16,FALSE)),""),"")</f>
        <v>2.6746786504483434E-4</v>
      </c>
      <c r="EI46" s="69">
        <f>IFERROR(IF(EI29,EXP(LN(EI29)*VLOOKUP(EI$3,Conditions!$B:$AI,MATCH($B46&amp;"_slope",Conditions!$R$1:$AI$1,0)+16,FALSE)+VLOOKUP(EI$3,Conditions!$B:$AI,MATCH($B46&amp;"_intercept",Conditions!$R$1:$AI$1,0)+16,FALSE)),""),"")</f>
        <v>3.6281042460017628E-4</v>
      </c>
      <c r="EJ46" s="69">
        <f>IFERROR(IF(EJ29,EXP(LN(EJ29)*VLOOKUP(EJ$3,Conditions!$B:$AI,MATCH($B46&amp;"_slope",Conditions!$R$1:$AI$1,0)+16,FALSE)+VLOOKUP(EJ$3,Conditions!$B:$AI,MATCH($B46&amp;"_intercept",Conditions!$R$1:$AI$1,0)+16,FALSE)),""),"")</f>
        <v>4.1020977920858299E-4</v>
      </c>
      <c r="EK46" s="69">
        <f>IFERROR(IF(EK29,EXP(LN(EK29)*VLOOKUP(EK$3,Conditions!$B:$AI,MATCH($B46&amp;"_slope",Conditions!$R$1:$AI$1,0)+16,FALSE)+VLOOKUP(EK$3,Conditions!$B:$AI,MATCH($B46&amp;"_intercept",Conditions!$R$1:$AI$1,0)+16,FALSE)),""),"")</f>
        <v>4.388559359186317E-4</v>
      </c>
      <c r="EL46" s="69">
        <f>IFERROR(IF(EL29,EXP(LN(EL29)*VLOOKUP(EL$3,Conditions!$B:$AI,MATCH($B46&amp;"_slope",Conditions!$R$1:$AI$1,0)+16,FALSE)+VLOOKUP(EL$3,Conditions!$B:$AI,MATCH($B46&amp;"_intercept",Conditions!$R$1:$AI$1,0)+16,FALSE)),""),"")</f>
        <v>4.3539569308113165E-4</v>
      </c>
      <c r="EM46" s="69">
        <f>IFERROR(IF(EM29,EXP(LN(EM29)*VLOOKUP(EM$3,Conditions!$B:$AI,MATCH($B46&amp;"_slope",Conditions!$R$1:$AI$1,0)+16,FALSE)+VLOOKUP(EM$3,Conditions!$B:$AI,MATCH($B46&amp;"_intercept",Conditions!$R$1:$AI$1,0)+16,FALSE)),""),"")</f>
        <v>4.3712621834233014E-4</v>
      </c>
      <c r="EN46" s="69">
        <f>IFERROR(IF(EN29,EXP(LN(EN29)*VLOOKUP(EN$3,Conditions!$B:$AI,MATCH($B46&amp;"_slope",Conditions!$R$1:$AI$1,0)+16,FALSE)+VLOOKUP(EN$3,Conditions!$B:$AI,MATCH($B46&amp;"_intercept",Conditions!$R$1:$AI$1,0)+16,FALSE)),""),"")</f>
        <v>6.6540145752122992E-4</v>
      </c>
      <c r="EO46" s="69">
        <f>IFERROR(IF(EO29,EXP(LN(EO29)*VLOOKUP(EO$3,Conditions!$B:$AI,MATCH($B46&amp;"_slope",Conditions!$R$1:$AI$1,0)+16,FALSE)+VLOOKUP(EO$3,Conditions!$B:$AI,MATCH($B46&amp;"_intercept",Conditions!$R$1:$AI$1,0)+16,FALSE)),""),"")</f>
        <v>6.7280572296511394E-4</v>
      </c>
      <c r="EP46" s="69">
        <f>IFERROR(IF(EP29,EXP(LN(EP29)*VLOOKUP(EP$3,Conditions!$B:$AI,MATCH($B46&amp;"_slope",Conditions!$R$1:$AI$1,0)+16,FALSE)+VLOOKUP(EP$3,Conditions!$B:$AI,MATCH($B46&amp;"_intercept",Conditions!$R$1:$AI$1,0)+16,FALSE)),""),"")</f>
        <v>6.1079709758606895E-4</v>
      </c>
      <c r="EQ46" s="69">
        <f>IFERROR(IF(EQ29,EXP(LN(EQ29)*VLOOKUP(EQ$3,Conditions!$B:$AI,MATCH($B46&amp;"_slope",Conditions!$R$1:$AI$1,0)+16,FALSE)+VLOOKUP(EQ$3,Conditions!$B:$AI,MATCH($B46&amp;"_intercept",Conditions!$R$1:$AI$1,0)+16,FALSE)),""),"")</f>
        <v>7.227435310384841E-4</v>
      </c>
      <c r="ER46" s="69">
        <f>IFERROR(IF(ER29,EXP(LN(ER29)*VLOOKUP(ER$3,Conditions!$B:$AI,MATCH($B46&amp;"_slope",Conditions!$R$1:$AI$1,0)+16,FALSE)+VLOOKUP(ER$3,Conditions!$B:$AI,MATCH($B46&amp;"_intercept",Conditions!$R$1:$AI$1,0)+16,FALSE)),""),"")</f>
        <v>7.0069183081605975E-4</v>
      </c>
      <c r="ES46" s="69">
        <f>IFERROR(IF(ES29,EXP(LN(ES29)*VLOOKUP(ES$3,Conditions!$B:$AI,MATCH($B46&amp;"_slope",Conditions!$R$1:$AI$1,0)+16,FALSE)+VLOOKUP(ES$3,Conditions!$B:$AI,MATCH($B46&amp;"_intercept",Conditions!$R$1:$AI$1,0)+16,FALSE)),""),"")</f>
        <v>8.2946450132107734E-4</v>
      </c>
      <c r="ET46" s="69">
        <f>IFERROR(IF(ET29,EXP(LN(ET29)*VLOOKUP(ET$3,Conditions!$B:$AI,MATCH($B46&amp;"_slope",Conditions!$R$1:$AI$1,0)+16,FALSE)+VLOOKUP(ET$3,Conditions!$B:$AI,MATCH($B46&amp;"_intercept",Conditions!$R$1:$AI$1,0)+16,FALSE)),""),"")</f>
        <v>7.5770081008678556E-4</v>
      </c>
      <c r="EU46" s="69">
        <f>IFERROR(IF(EU29,EXP(LN(EU29)*VLOOKUP(EU$3,Conditions!$B:$AI,MATCH($B46&amp;"_slope",Conditions!$R$1:$AI$1,0)+16,FALSE)+VLOOKUP(EU$3,Conditions!$B:$AI,MATCH($B46&amp;"_intercept",Conditions!$R$1:$AI$1,0)+16,FALSE)),""),"")</f>
        <v>8.3507703791724675E-4</v>
      </c>
      <c r="EV46" s="69">
        <f>IFERROR(IF(EV29,EXP(LN(EV29)*VLOOKUP(EV$3,Conditions!$B:$AI,MATCH($B46&amp;"_slope",Conditions!$R$1:$AI$1,0)+16,FALSE)+VLOOKUP(EV$3,Conditions!$B:$AI,MATCH($B46&amp;"_intercept",Conditions!$R$1:$AI$1,0)+16,FALSE)),""),"")</f>
        <v>7.9246881315540884E-4</v>
      </c>
      <c r="EW46" s="69">
        <f>IFERROR(IF(EW29,EXP(LN(EW29)*VLOOKUP(EW$3,Conditions!$B:$AI,MATCH($B46&amp;"_slope",Conditions!$R$1:$AI$1,0)+16,FALSE)+VLOOKUP(EW$3,Conditions!$B:$AI,MATCH($B46&amp;"_intercept",Conditions!$R$1:$AI$1,0)+16,FALSE)),""),"")</f>
        <v>8.5508577427100875E-4</v>
      </c>
      <c r="EX46" s="69">
        <f>IFERROR(IF(EX29,EXP(LN(EX29)*VLOOKUP(EX$3,Conditions!$B:$AI,MATCH($B46&amp;"_slope",Conditions!$R$1:$AI$1,0)+16,FALSE)+VLOOKUP(EX$3,Conditions!$B:$AI,MATCH($B46&amp;"_intercept",Conditions!$R$1:$AI$1,0)+16,FALSE)),""),"")</f>
        <v>1.0920630500740943E-3</v>
      </c>
      <c r="EY46" s="69">
        <f>IFERROR(IF(EY29,EXP(LN(EY29)*VLOOKUP(EY$3,Conditions!$B:$AI,MATCH($B46&amp;"_slope",Conditions!$R$1:$AI$1,0)+16,FALSE)+VLOOKUP(EY$3,Conditions!$B:$AI,MATCH($B46&amp;"_intercept",Conditions!$R$1:$AI$1,0)+16,FALSE)),""),"")</f>
        <v>1.139310893422979E-3</v>
      </c>
      <c r="EZ46" s="69">
        <f>IFERROR(IF(EZ29,EXP(LN(EZ29)*VLOOKUP(EZ$3,Conditions!$B:$AI,MATCH($B46&amp;"_slope",Conditions!$R$1:$AI$1,0)+16,FALSE)+VLOOKUP(EZ$3,Conditions!$B:$AI,MATCH($B46&amp;"_intercept",Conditions!$R$1:$AI$1,0)+16,FALSE)),""),"")</f>
        <v>1.1284878961606087E-3</v>
      </c>
      <c r="FA46" s="69">
        <f>IFERROR(IF(FA29,EXP(LN(FA29)*VLOOKUP(FA$3,Conditions!$B:$AI,MATCH($B46&amp;"_slope",Conditions!$R$1:$AI$1,0)+16,FALSE)+VLOOKUP(FA$3,Conditions!$B:$AI,MATCH($B46&amp;"_intercept",Conditions!$R$1:$AI$1,0)+16,FALSE)),""),"")</f>
        <v>1.1840215300017642E-3</v>
      </c>
      <c r="FB46" s="69">
        <f>IFERROR(IF(FB29,EXP(LN(FB29)*VLOOKUP(FB$3,Conditions!$B:$AI,MATCH($B46&amp;"_slope",Conditions!$R$1:$AI$1,0)+16,FALSE)+VLOOKUP(FB$3,Conditions!$B:$AI,MATCH($B46&amp;"_intercept",Conditions!$R$1:$AI$1,0)+16,FALSE)),""),"")</f>
        <v>1.0375446748459361E-3</v>
      </c>
      <c r="FC46" s="69">
        <f>IFERROR(IF(FC29,EXP(LN(FC29)*VLOOKUP(FC$3,Conditions!$B:$AI,MATCH($B46&amp;"_slope",Conditions!$R$1:$AI$1,0)+16,FALSE)+VLOOKUP(FC$3,Conditions!$B:$AI,MATCH($B46&amp;"_intercept",Conditions!$R$1:$AI$1,0)+16,FALSE)),""),"")</f>
        <v>1.2941885805286418E-3</v>
      </c>
      <c r="FD46" s="69">
        <f>IFERROR(IF(FD29,EXP(LN(FD29)*VLOOKUP(FD$3,Conditions!$B:$AI,MATCH($B46&amp;"_slope",Conditions!$R$1:$AI$1,0)+16,FALSE)+VLOOKUP(FD$3,Conditions!$B:$AI,MATCH($B46&amp;"_intercept",Conditions!$R$1:$AI$1,0)+16,FALSE)),""),"")</f>
        <v>1.3017970282821474E-3</v>
      </c>
      <c r="FE46" s="69">
        <f>IFERROR(IF(FE29,EXP(LN(FE29)*VLOOKUP(FE$3,Conditions!$B:$AI,MATCH($B46&amp;"_slope",Conditions!$R$1:$AI$1,0)+16,FALSE)+VLOOKUP(FE$3,Conditions!$B:$AI,MATCH($B46&amp;"_intercept",Conditions!$R$1:$AI$1,0)+16,FALSE)),""),"")</f>
        <v>1.262174994201423E-3</v>
      </c>
      <c r="FF46" s="69">
        <f>IFERROR(IF(FF29,EXP(LN(FF29)*VLOOKUP(FF$3,Conditions!$B:$AI,MATCH($B46&amp;"_slope",Conditions!$R$1:$AI$1,0)+16,FALSE)+VLOOKUP(FF$3,Conditions!$B:$AI,MATCH($B46&amp;"_intercept",Conditions!$R$1:$AI$1,0)+16,FALSE)),""),"")</f>
        <v>1.3511258341686349E-3</v>
      </c>
      <c r="FG46" s="69">
        <f>IFERROR(IF(FG29,EXP(LN(FG29)*VLOOKUP(FG$3,Conditions!$B:$AI,MATCH($B46&amp;"_slope",Conditions!$R$1:$AI$1,0)+16,FALSE)+VLOOKUP(FG$3,Conditions!$B:$AI,MATCH($B46&amp;"_intercept",Conditions!$R$1:$AI$1,0)+16,FALSE)),""),"")</f>
        <v>1.3055992842746786E-3</v>
      </c>
      <c r="FH46" s="69">
        <f>IFERROR(IF(FH29,EXP(LN(FH29)*VLOOKUP(FH$3,Conditions!$B:$AI,MATCH($B46&amp;"_slope",Conditions!$R$1:$AI$1,0)+16,FALSE)+VLOOKUP(FH$3,Conditions!$B:$AI,MATCH($B46&amp;"_intercept",Conditions!$R$1:$AI$1,0)+16,FALSE)),""),"")</f>
        <v>1.514326244189751E-3</v>
      </c>
      <c r="FI46" s="69">
        <f>IFERROR(IF(FI29,EXP(LN(FI29)*VLOOKUP(FI$3,Conditions!$B:$AI,MATCH($B46&amp;"_slope",Conditions!$R$1:$AI$1,0)+16,FALSE)+VLOOKUP(FI$3,Conditions!$B:$AI,MATCH($B46&amp;"_intercept",Conditions!$R$1:$AI$1,0)+16,FALSE)),""),"")</f>
        <v>1.5769348305177189E-3</v>
      </c>
      <c r="FJ46" s="69">
        <f>IFERROR(IF(FJ29,EXP(LN(FJ29)*VLOOKUP(FJ$3,Conditions!$B:$AI,MATCH($B46&amp;"_slope",Conditions!$R$1:$AI$1,0)+16,FALSE)+VLOOKUP(FJ$3,Conditions!$B:$AI,MATCH($B46&amp;"_intercept",Conditions!$R$1:$AI$1,0)+16,FALSE)),""),"")</f>
        <v>1.4874009668797267E-3</v>
      </c>
      <c r="FK46" s="69">
        <f>IFERROR(IF(FK29,EXP(LN(FK29)*VLOOKUP(FK$3,Conditions!$B:$AI,MATCH($B46&amp;"_slope",Conditions!$R$1:$AI$1,0)+16,FALSE)+VLOOKUP(FK$3,Conditions!$B:$AI,MATCH($B46&amp;"_intercept",Conditions!$R$1:$AI$1,0)+16,FALSE)),""),"")</f>
        <v>1.4859034407010308E-3</v>
      </c>
      <c r="FL46" s="69">
        <f>IFERROR(IF(FL29,EXP(LN(FL29)*VLOOKUP(FL$3,Conditions!$B:$AI,MATCH($B46&amp;"_slope",Conditions!$R$1:$AI$1,0)+16,FALSE)+VLOOKUP(FL$3,Conditions!$B:$AI,MATCH($B46&amp;"_intercept",Conditions!$R$1:$AI$1,0)+16,FALSE)),""),"")</f>
        <v>1.4888983152453719E-3</v>
      </c>
      <c r="FM46" s="69">
        <f>IFERROR(IF(FM29,EXP(LN(FM29)*VLOOKUP(FM$3,Conditions!$B:$AI,MATCH($B46&amp;"_slope",Conditions!$R$1:$AI$1,0)+16,FALSE)+VLOOKUP(FM$3,Conditions!$B:$AI,MATCH($B46&amp;"_intercept",Conditions!$R$1:$AI$1,0)+16,FALSE)),""),"")</f>
        <v>1.4566658190128369E-3</v>
      </c>
      <c r="FN46" s="69">
        <f>IFERROR(IF(FN29,EXP(LN(FN29)*VLOOKUP(FN$3,Conditions!$B:$AI,MATCH($B46&amp;"_slope",Conditions!$R$1:$AI$1,0)+16,FALSE)+VLOOKUP(FN$3,Conditions!$B:$AI,MATCH($B46&amp;"_intercept",Conditions!$R$1:$AI$1,0)+16,FALSE)),""),"")</f>
        <v>1.625180885885138E-3</v>
      </c>
      <c r="FO46" s="69">
        <f>IFERROR(IF(FO29,EXP(LN(FO29)*VLOOKUP(FO$3,Conditions!$B:$AI,MATCH($B46&amp;"_slope",Conditions!$R$1:$AI$1,0)+16,FALSE)+VLOOKUP(FO$3,Conditions!$B:$AI,MATCH($B46&amp;"_intercept",Conditions!$R$1:$AI$1,0)+16,FALSE)),""),"")</f>
        <v>1.5352291040166821E-3</v>
      </c>
      <c r="FP46" s="69">
        <f>IFERROR(IF(FP29,EXP(LN(FP29)*VLOOKUP(FP$3,Conditions!$B:$AI,MATCH($B46&amp;"_slope",Conditions!$R$1:$AI$1,0)+16,FALSE)+VLOOKUP(FP$3,Conditions!$B:$AI,MATCH($B46&amp;"_intercept",Conditions!$R$1:$AI$1,0)+16,FALSE)),""),"")</f>
        <v>1.4956341883670379E-3</v>
      </c>
      <c r="FQ46" s="69">
        <f>IFERROR(IF(FQ29,EXP(LN(FQ29)*VLOOKUP(FQ$3,Conditions!$B:$AI,MATCH($B46&amp;"_slope",Conditions!$R$1:$AI$1,0)+16,FALSE)+VLOOKUP(FQ$3,Conditions!$B:$AI,MATCH($B46&amp;"_intercept",Conditions!$R$1:$AI$1,0)+16,FALSE)),""),"")</f>
        <v>1.4258539834776766E-3</v>
      </c>
      <c r="FR46" s="69" t="str">
        <f>IFERROR(IF(FR29,EXP(LN(FR29)*VLOOKUP(FR$3,Conditions!$B:$AI,MATCH($B46&amp;"_slope",Conditions!$R$1:$AI$1,0)+16,FALSE)+VLOOKUP(FR$3,Conditions!$B:$AI,MATCH($B46&amp;"_intercept",Conditions!$R$1:$AI$1,0)+16,FALSE)),""),"")</f>
        <v/>
      </c>
      <c r="FS46" s="69" t="str">
        <f>IFERROR(IF(FS29,EXP(LN(FS29)*VLOOKUP(FS$3,Conditions!$B:$AI,MATCH($B46&amp;"_slope",Conditions!$R$1:$AI$1,0)+16,FALSE)+VLOOKUP(FS$3,Conditions!$B:$AI,MATCH($B46&amp;"_intercept",Conditions!$R$1:$AI$1,0)+16,FALSE)),""),"")</f>
        <v/>
      </c>
      <c r="FT46" s="69">
        <f>IFERROR(IF(FT29,EXP(LN(FT29)*VLOOKUP(FT$3,Conditions!$B:$AI,MATCH($B46&amp;"_slope",Conditions!$R$1:$AI$1,0)+16,FALSE)+VLOOKUP(FT$3,Conditions!$B:$AI,MATCH($B46&amp;"_intercept",Conditions!$R$1:$AI$1,0)+16,FALSE)),""),"")</f>
        <v>5.7714083834329171E-5</v>
      </c>
      <c r="FU46" s="69" t="str">
        <f>IFERROR(IF(FU29,EXP(LN(FU29)*VLOOKUP(FU$3,Conditions!$B:$AI,MATCH($B46&amp;"_slope",Conditions!$R$1:$AI$1,0)+16,FALSE)+VLOOKUP(FU$3,Conditions!$B:$AI,MATCH($B46&amp;"_intercept",Conditions!$R$1:$AI$1,0)+16,FALSE)),""),"")</f>
        <v/>
      </c>
      <c r="FV46" s="69" t="str">
        <f>IFERROR(IF(FV29,EXP(LN(FV29)*VLOOKUP(FV$3,Conditions!$B:$AI,MATCH($B46&amp;"_slope",Conditions!$R$1:$AI$1,0)+16,FALSE)+VLOOKUP(FV$3,Conditions!$B:$AI,MATCH($B46&amp;"_intercept",Conditions!$R$1:$AI$1,0)+16,FALSE)),""),"")</f>
        <v/>
      </c>
      <c r="FW46" s="69" t="str">
        <f>IFERROR(IF(FW29,EXP(LN(FW29)*VLOOKUP(FW$3,Conditions!$B:$AI,MATCH($B46&amp;"_slope",Conditions!$R$1:$AI$1,0)+16,FALSE)+VLOOKUP(FW$3,Conditions!$B:$AI,MATCH($B46&amp;"_intercept",Conditions!$R$1:$AI$1,0)+16,FALSE)),""),"")</f>
        <v/>
      </c>
      <c r="FX46" s="69" t="str">
        <f>IFERROR(IF(FX29,EXP(LN(FX29)*VLOOKUP(FX$3,Conditions!$B:$AI,MATCH($B46&amp;"_slope",Conditions!$R$1:$AI$1,0)+16,FALSE)+VLOOKUP(FX$3,Conditions!$B:$AI,MATCH($B46&amp;"_intercept",Conditions!$R$1:$AI$1,0)+16,FALSE)),""),"")</f>
        <v/>
      </c>
      <c r="FY46" s="69" t="str">
        <f>IFERROR(IF(FY29,EXP(LN(FY29)*VLOOKUP(FY$3,Conditions!$B:$AI,MATCH($B46&amp;"_slope",Conditions!$R$1:$AI$1,0)+16,FALSE)+VLOOKUP(FY$3,Conditions!$B:$AI,MATCH($B46&amp;"_intercept",Conditions!$R$1:$AI$1,0)+16,FALSE)),""),"")</f>
        <v/>
      </c>
      <c r="FZ46" s="69" t="str">
        <f>IFERROR(IF(FZ29,EXP(LN(FZ29)*VLOOKUP(FZ$3,Conditions!$B:$AI,MATCH($B46&amp;"_slope",Conditions!$R$1:$AI$1,0)+16,FALSE)+VLOOKUP(FZ$3,Conditions!$B:$AI,MATCH($B46&amp;"_intercept",Conditions!$R$1:$AI$1,0)+16,FALSE)),""),"")</f>
        <v/>
      </c>
      <c r="GA46" s="69" t="str">
        <f>IFERROR(IF(GA29,EXP(LN(GA29)*VLOOKUP(GA$3,Conditions!$B:$AI,MATCH($B46&amp;"_slope",Conditions!$R$1:$AI$1,0)+16,FALSE)+VLOOKUP(GA$3,Conditions!$B:$AI,MATCH($B46&amp;"_intercept",Conditions!$R$1:$AI$1,0)+16,FALSE)),""),"")</f>
        <v/>
      </c>
      <c r="GB46" s="69" t="str">
        <f>IFERROR(IF(GB29,EXP(LN(GB29)*VLOOKUP(GB$3,Conditions!$B:$AI,MATCH($B46&amp;"_slope",Conditions!$R$1:$AI$1,0)+16,FALSE)+VLOOKUP(GB$3,Conditions!$B:$AI,MATCH($B46&amp;"_intercept",Conditions!$R$1:$AI$1,0)+16,FALSE)),""),"")</f>
        <v/>
      </c>
      <c r="GC46" s="69">
        <f>IFERROR(IF(GC29,EXP(LN(GC29)*VLOOKUP(GC$3,Conditions!$B:$AI,MATCH($B46&amp;"_slope",Conditions!$R$1:$AI$1,0)+16,FALSE)+VLOOKUP(GC$3,Conditions!$B:$AI,MATCH($B46&amp;"_intercept",Conditions!$R$1:$AI$1,0)+16,FALSE)),""),"")</f>
        <v>2.5090634202990067E-4</v>
      </c>
      <c r="GD46" s="69" t="str">
        <f>IFERROR(IF(GD29,EXP(LN(GD29)*VLOOKUP(GD$3,Conditions!$B:$AI,MATCH($B46&amp;"_slope",Conditions!$R$1:$AI$1,0)+16,FALSE)+VLOOKUP(GD$3,Conditions!$B:$AI,MATCH($B46&amp;"_intercept",Conditions!$R$1:$AI$1,0)+16,FALSE)),""),"")</f>
        <v/>
      </c>
      <c r="GE46" s="69" t="str">
        <f>IFERROR(IF(GE29,EXP(LN(GE29)*VLOOKUP(GE$3,Conditions!$B:$AI,MATCH($B46&amp;"_slope",Conditions!$R$1:$AI$1,0)+16,FALSE)+VLOOKUP(GE$3,Conditions!$B:$AI,MATCH($B46&amp;"_intercept",Conditions!$R$1:$AI$1,0)+16,FALSE)),""),"")</f>
        <v/>
      </c>
      <c r="GF46" s="69" t="str">
        <f>IFERROR(IF(GF29,EXP(LN(GF29)*VLOOKUP(GF$3,Conditions!$B:$AI,MATCH($B46&amp;"_slope",Conditions!$R$1:$AI$1,0)+16,FALSE)+VLOOKUP(GF$3,Conditions!$B:$AI,MATCH($B46&amp;"_intercept",Conditions!$R$1:$AI$1,0)+16,FALSE)),""),"")</f>
        <v/>
      </c>
      <c r="GG46" s="69" t="str">
        <f>IFERROR(IF(GG29,EXP(LN(GG29)*VLOOKUP(GG$3,Conditions!$B:$AI,MATCH($B46&amp;"_slope",Conditions!$R$1:$AI$1,0)+16,FALSE)+VLOOKUP(GG$3,Conditions!$B:$AI,MATCH($B46&amp;"_intercept",Conditions!$R$1:$AI$1,0)+16,FALSE)),""),"")</f>
        <v/>
      </c>
      <c r="GH46" s="69" t="str">
        <f>IFERROR(IF(GH29,EXP(LN(GH29)*VLOOKUP(GH$3,Conditions!$B:$AI,MATCH($B46&amp;"_slope",Conditions!$R$1:$AI$1,0)+16,FALSE)+VLOOKUP(GH$3,Conditions!$B:$AI,MATCH($B46&amp;"_intercept",Conditions!$R$1:$AI$1,0)+16,FALSE)),""),"")</f>
        <v/>
      </c>
      <c r="GI46" s="69" t="str">
        <f>IFERROR(IF(GI29,EXP(LN(GI29)*VLOOKUP(GI$3,Conditions!$B:$AI,MATCH($B46&amp;"_slope",Conditions!$R$1:$AI$1,0)+16,FALSE)+VLOOKUP(GI$3,Conditions!$B:$AI,MATCH($B46&amp;"_intercept",Conditions!$R$1:$AI$1,0)+16,FALSE)),""),"")</f>
        <v/>
      </c>
      <c r="GJ46" s="69" t="str">
        <f>IFERROR(IF(GJ29,EXP(LN(GJ29)*VLOOKUP(GJ$3,Conditions!$B:$AI,MATCH($B46&amp;"_slope",Conditions!$R$1:$AI$1,0)+16,FALSE)+VLOOKUP(GJ$3,Conditions!$B:$AI,MATCH($B46&amp;"_intercept",Conditions!$R$1:$AI$1,0)+16,FALSE)),""),"")</f>
        <v/>
      </c>
      <c r="GK46" s="69" t="str">
        <f>IFERROR(IF(GK29,EXP(LN(GK29)*VLOOKUP(GK$3,Conditions!$B:$AI,MATCH($B46&amp;"_slope",Conditions!$R$1:$AI$1,0)+16,FALSE)+VLOOKUP(GK$3,Conditions!$B:$AI,MATCH($B46&amp;"_intercept",Conditions!$R$1:$AI$1,0)+16,FALSE)),""),"")</f>
        <v/>
      </c>
      <c r="GL46" s="69" t="str">
        <f>IFERROR(IF(GL29,EXP(LN(GL29)*VLOOKUP(GL$3,Conditions!$B:$AI,MATCH($B46&amp;"_slope",Conditions!$R$1:$AI$1,0)+16,FALSE)+VLOOKUP(GL$3,Conditions!$B:$AI,MATCH($B46&amp;"_intercept",Conditions!$R$1:$AI$1,0)+16,FALSE)),""),"")</f>
        <v/>
      </c>
      <c r="GM46" s="69" t="str">
        <f>IFERROR(IF(GM29,EXP(LN(GM29)*VLOOKUP(GM$3,Conditions!$B:$AI,MATCH($B46&amp;"_slope",Conditions!$R$1:$AI$1,0)+16,FALSE)+VLOOKUP(GM$3,Conditions!$B:$AI,MATCH($B46&amp;"_intercept",Conditions!$R$1:$AI$1,0)+16,FALSE)),""),"")</f>
        <v/>
      </c>
      <c r="GN46" s="69" t="str">
        <f>IFERROR(IF(GN29,EXP(LN(GN29)*VLOOKUP(GN$3,Conditions!$B:$AI,MATCH($B46&amp;"_slope",Conditions!$R$1:$AI$1,0)+16,FALSE)+VLOOKUP(GN$3,Conditions!$B:$AI,MATCH($B46&amp;"_intercept",Conditions!$R$1:$AI$1,0)+16,FALSE)),""),"")</f>
        <v/>
      </c>
      <c r="GO46" s="69" t="str">
        <f>IFERROR(IF(GO29,EXP(LN(GO29)*VLOOKUP(GO$3,Conditions!$B:$AI,MATCH($B46&amp;"_slope",Conditions!$R$1:$AI$1,0)+16,FALSE)+VLOOKUP(GO$3,Conditions!$B:$AI,MATCH($B46&amp;"_intercept",Conditions!$R$1:$AI$1,0)+16,FALSE)),""),"")</f>
        <v/>
      </c>
      <c r="GP46" s="69" t="str">
        <f>IFERROR(IF(GP29,EXP(LN(GP29)*VLOOKUP(GP$3,Conditions!$B:$AI,MATCH($B46&amp;"_slope",Conditions!$R$1:$AI$1,0)+16,FALSE)+VLOOKUP(GP$3,Conditions!$B:$AI,MATCH($B46&amp;"_intercept",Conditions!$R$1:$AI$1,0)+16,FALSE)),""),"")</f>
        <v/>
      </c>
      <c r="GQ46" s="69" t="str">
        <f>IFERROR(IF(GQ29,EXP(LN(GQ29)*VLOOKUP(GQ$3,Conditions!$B:$AI,MATCH($B46&amp;"_slope",Conditions!$R$1:$AI$1,0)+16,FALSE)+VLOOKUP(GQ$3,Conditions!$B:$AI,MATCH($B46&amp;"_intercept",Conditions!$R$1:$AI$1,0)+16,FALSE)),""),"")</f>
        <v/>
      </c>
      <c r="GR46" s="69" t="str">
        <f>IFERROR(IF(GR29,EXP(LN(GR29)*VLOOKUP(GR$3,Conditions!$B:$AI,MATCH($B46&amp;"_slope",Conditions!$R$1:$AI$1,0)+16,FALSE)+VLOOKUP(GR$3,Conditions!$B:$AI,MATCH($B46&amp;"_intercept",Conditions!$R$1:$AI$1,0)+16,FALSE)),""),"")</f>
        <v/>
      </c>
      <c r="GS46" s="69" t="str">
        <f>IFERROR(IF(GS29,EXP(LN(GS29)*VLOOKUP(GS$3,Conditions!$B:$AI,MATCH($B46&amp;"_slope",Conditions!$R$1:$AI$1,0)+16,FALSE)+VLOOKUP(GS$3,Conditions!$B:$AI,MATCH($B46&amp;"_intercept",Conditions!$R$1:$AI$1,0)+16,FALSE)),""),"")</f>
        <v/>
      </c>
      <c r="GT46" s="69" t="str">
        <f>IFERROR(IF(GT29,EXP(LN(GT29)*VLOOKUP(GT$3,Conditions!$B:$AI,MATCH($B46&amp;"_slope",Conditions!$R$1:$AI$1,0)+16,FALSE)+VLOOKUP(GT$3,Conditions!$B:$AI,MATCH($B46&amp;"_intercept",Conditions!$R$1:$AI$1,0)+16,FALSE)),""),"")</f>
        <v/>
      </c>
      <c r="GU46" s="69" t="str">
        <f>IFERROR(IF(GU29,EXP(LN(GU29)*VLOOKUP(GU$3,Conditions!$B:$AI,MATCH($B46&amp;"_slope",Conditions!$R$1:$AI$1,0)+16,FALSE)+VLOOKUP(GU$3,Conditions!$B:$AI,MATCH($B46&amp;"_intercept",Conditions!$R$1:$AI$1,0)+16,FALSE)),""),"")</f>
        <v/>
      </c>
      <c r="GV46" s="69" t="str">
        <f>IFERROR(IF(GV29,EXP(LN(GV29)*VLOOKUP(GV$3,Conditions!$B:$AI,MATCH($B46&amp;"_slope",Conditions!$R$1:$AI$1,0)+16,FALSE)+VLOOKUP(GV$3,Conditions!$B:$AI,MATCH($B46&amp;"_intercept",Conditions!$R$1:$AI$1,0)+16,FALSE)),""),"")</f>
        <v/>
      </c>
      <c r="GW46" s="69" t="str">
        <f>IFERROR(IF(GW29,EXP(LN(GW29)*VLOOKUP(GW$3,Conditions!$B:$AI,MATCH($B46&amp;"_slope",Conditions!$R$1:$AI$1,0)+16,FALSE)+VLOOKUP(GW$3,Conditions!$B:$AI,MATCH($B46&amp;"_intercept",Conditions!$R$1:$AI$1,0)+16,FALSE)),""),"")</f>
        <v/>
      </c>
      <c r="GX46" s="69" t="str">
        <f>IFERROR(IF(GX29,EXP(LN(GX29)*VLOOKUP(GX$3,Conditions!$B:$AI,MATCH($B46&amp;"_slope",Conditions!$R$1:$AI$1,0)+16,FALSE)+VLOOKUP(GX$3,Conditions!$B:$AI,MATCH($B46&amp;"_intercept",Conditions!$R$1:$AI$1,0)+16,FALSE)),""),"")</f>
        <v/>
      </c>
      <c r="GY46" s="69" t="str">
        <f>IFERROR(IF(GY29,EXP(LN(GY29)*VLOOKUP(GY$3,Conditions!$B:$AI,MATCH($B46&amp;"_slope",Conditions!$R$1:$AI$1,0)+16,FALSE)+VLOOKUP(GY$3,Conditions!$B:$AI,MATCH($B46&amp;"_intercept",Conditions!$R$1:$AI$1,0)+16,FALSE)),""),"")</f>
        <v/>
      </c>
      <c r="GZ46" s="69" t="str">
        <f>IFERROR(IF(GZ29,EXP(LN(GZ29)*VLOOKUP(GZ$3,Conditions!$B:$AI,MATCH($B46&amp;"_slope",Conditions!$R$1:$AI$1,0)+16,FALSE)+VLOOKUP(GZ$3,Conditions!$B:$AI,MATCH($B46&amp;"_intercept",Conditions!$R$1:$AI$1,0)+16,FALSE)),""),"")</f>
        <v/>
      </c>
      <c r="HA46" s="69" t="str">
        <f>IFERROR(IF(HA29,EXP(LN(HA29)*VLOOKUP(HA$3,Conditions!$B:$AI,MATCH($B46&amp;"_slope",Conditions!$R$1:$AI$1,0)+16,FALSE)+VLOOKUP(HA$3,Conditions!$B:$AI,MATCH($B46&amp;"_intercept",Conditions!$R$1:$AI$1,0)+16,FALSE)),""),"")</f>
        <v/>
      </c>
      <c r="HB46" s="69" t="str">
        <f>IFERROR(IF(HB29,EXP(LN(HB29)*VLOOKUP(HB$3,Conditions!$B:$AI,MATCH($B46&amp;"_slope",Conditions!$R$1:$AI$1,0)+16,FALSE)+VLOOKUP(HB$3,Conditions!$B:$AI,MATCH($B46&amp;"_intercept",Conditions!$R$1:$AI$1,0)+16,FALSE)),""),"")</f>
        <v/>
      </c>
      <c r="HC46" s="69" t="str">
        <f>IFERROR(IF(HC29,EXP(LN(HC29)*VLOOKUP(HC$3,Conditions!$B:$AI,MATCH($B46&amp;"_slope",Conditions!$R$1:$AI$1,0)+16,FALSE)+VLOOKUP(HC$3,Conditions!$B:$AI,MATCH($B46&amp;"_intercept",Conditions!$R$1:$AI$1,0)+16,FALSE)),""),"")</f>
        <v/>
      </c>
      <c r="HD46" s="69" t="str">
        <f>IFERROR(IF(HD29,EXP(LN(HD29)*VLOOKUP(HD$3,Conditions!$B:$AI,MATCH($B46&amp;"_slope",Conditions!$R$1:$AI$1,0)+16,FALSE)+VLOOKUP(HD$3,Conditions!$B:$AI,MATCH($B46&amp;"_intercept",Conditions!$R$1:$AI$1,0)+16,FALSE)),""),"")</f>
        <v/>
      </c>
      <c r="HE46" s="69" t="str">
        <f>IFERROR(IF(HE29,EXP(LN(HE29)*VLOOKUP(HE$3,Conditions!$B:$AI,MATCH($B46&amp;"_slope",Conditions!$R$1:$AI$1,0)+16,FALSE)+VLOOKUP(HE$3,Conditions!$B:$AI,MATCH($B46&amp;"_intercept",Conditions!$R$1:$AI$1,0)+16,FALSE)),""),"")</f>
        <v/>
      </c>
      <c r="HF46" s="69" t="str">
        <f>IFERROR(IF(HF29,EXP(LN(HF29)*VLOOKUP(HF$3,Conditions!$B:$AI,MATCH($B46&amp;"_slope",Conditions!$R$1:$AI$1,0)+16,FALSE)+VLOOKUP(HF$3,Conditions!$B:$AI,MATCH($B46&amp;"_intercept",Conditions!$R$1:$AI$1,0)+16,FALSE)),""),"")</f>
        <v/>
      </c>
      <c r="HG46" s="69" t="str">
        <f>IFERROR(IF(HG29,EXP(LN(HG29)*VLOOKUP(HG$3,Conditions!$B:$AI,MATCH($B46&amp;"_slope",Conditions!$R$1:$AI$1,0)+16,FALSE)+VLOOKUP(HG$3,Conditions!$B:$AI,MATCH($B46&amp;"_intercept",Conditions!$R$1:$AI$1,0)+16,FALSE)),""),"")</f>
        <v/>
      </c>
      <c r="HH46" s="69" t="str">
        <f>IFERROR(IF(HH29,EXP(LN(HH29)*VLOOKUP(HH$3,Conditions!$B:$AI,MATCH($B46&amp;"_slope",Conditions!$R$1:$AI$1,0)+16,FALSE)+VLOOKUP(HH$3,Conditions!$B:$AI,MATCH($B46&amp;"_intercept",Conditions!$R$1:$AI$1,0)+16,FALSE)),""),"")</f>
        <v/>
      </c>
      <c r="HI46" s="69" t="str">
        <f>IFERROR(IF(HI29,EXP(LN(HI29)*VLOOKUP(HI$3,Conditions!$B:$AI,MATCH($B46&amp;"_slope",Conditions!$R$1:$AI$1,0)+16,FALSE)+VLOOKUP(HI$3,Conditions!$B:$AI,MATCH($B46&amp;"_intercept",Conditions!$R$1:$AI$1,0)+16,FALSE)),""),"")</f>
        <v/>
      </c>
      <c r="HJ46" s="69" t="str">
        <f>IFERROR(IF(HJ29,EXP(LN(HJ29)*VLOOKUP(HJ$3,Conditions!$B:$AI,MATCH($B46&amp;"_slope",Conditions!$R$1:$AI$1,0)+16,FALSE)+VLOOKUP(HJ$3,Conditions!$B:$AI,MATCH($B46&amp;"_intercept",Conditions!$R$1:$AI$1,0)+16,FALSE)),""),"")</f>
        <v/>
      </c>
      <c r="HK46" s="69" t="str">
        <f>IFERROR(IF(HK29,EXP(LN(HK29)*VLOOKUP(HK$3,Conditions!$B:$AI,MATCH($B46&amp;"_slope",Conditions!$R$1:$AI$1,0)+16,FALSE)+VLOOKUP(HK$3,Conditions!$B:$AI,MATCH($B46&amp;"_intercept",Conditions!$R$1:$AI$1,0)+16,FALSE)),""),"")</f>
        <v/>
      </c>
      <c r="HL46" s="69" t="str">
        <f>IFERROR(IF(HL29,EXP(LN(HL29)*VLOOKUP(HL$3,Conditions!$B:$AI,MATCH($B46&amp;"_slope",Conditions!$R$1:$AI$1,0)+16,FALSE)+VLOOKUP(HL$3,Conditions!$B:$AI,MATCH($B46&amp;"_intercept",Conditions!$R$1:$AI$1,0)+16,FALSE)),""),"")</f>
        <v/>
      </c>
      <c r="HM46" s="69" t="str">
        <f>IFERROR(IF(HM29,EXP(LN(HM29)*VLOOKUP(HM$3,Conditions!$B:$AI,MATCH($B46&amp;"_slope",Conditions!$R$1:$AI$1,0)+16,FALSE)+VLOOKUP(HM$3,Conditions!$B:$AI,MATCH($B46&amp;"_intercept",Conditions!$R$1:$AI$1,0)+16,FALSE)),""),"")</f>
        <v/>
      </c>
      <c r="HN46" s="69" t="str">
        <f>IFERROR(IF(HN29,EXP(LN(HN29)*VLOOKUP(HN$3,Conditions!$B:$AI,MATCH($B46&amp;"_slope",Conditions!$R$1:$AI$1,0)+16,FALSE)+VLOOKUP(HN$3,Conditions!$B:$AI,MATCH($B46&amp;"_intercept",Conditions!$R$1:$AI$1,0)+16,FALSE)),""),"")</f>
        <v/>
      </c>
      <c r="HO46" s="69" t="str">
        <f>IFERROR(IF(HO29,EXP(LN(HO29)*VLOOKUP(HO$3,Conditions!$B:$AI,MATCH($B46&amp;"_slope",Conditions!$R$1:$AI$1,0)+16,FALSE)+VLOOKUP(HO$3,Conditions!$B:$AI,MATCH($B46&amp;"_intercept",Conditions!$R$1:$AI$1,0)+16,FALSE)),""),"")</f>
        <v/>
      </c>
      <c r="HP46" s="69" t="str">
        <f>IFERROR(IF(HP29,EXP(LN(HP29)*VLOOKUP(HP$3,Conditions!$B:$AI,MATCH($B46&amp;"_slope",Conditions!$R$1:$AI$1,0)+16,FALSE)+VLOOKUP(HP$3,Conditions!$B:$AI,MATCH($B46&amp;"_intercept",Conditions!$R$1:$AI$1,0)+16,FALSE)),""),"")</f>
        <v/>
      </c>
      <c r="HQ46" s="69" t="str">
        <f>IFERROR(IF(HQ29,EXP(LN(HQ29)*VLOOKUP(HQ$3,Conditions!$B:$AI,MATCH($B46&amp;"_slope",Conditions!$R$1:$AI$1,0)+16,FALSE)+VLOOKUP(HQ$3,Conditions!$B:$AI,MATCH($B46&amp;"_intercept",Conditions!$R$1:$AI$1,0)+16,FALSE)),""),"")</f>
        <v/>
      </c>
      <c r="HR46" s="69" t="str">
        <f>IFERROR(IF(HR29,EXP(LN(HR29)*VLOOKUP(HR$3,Conditions!$B:$AI,MATCH($B46&amp;"_slope",Conditions!$R$1:$AI$1,0)+16,FALSE)+VLOOKUP(HR$3,Conditions!$B:$AI,MATCH($B46&amp;"_intercept",Conditions!$R$1:$AI$1,0)+16,FALSE)),""),"")</f>
        <v/>
      </c>
      <c r="HS46" s="69" t="str">
        <f>IFERROR(IF(HS29,EXP(LN(HS29)*VLOOKUP(HS$3,Conditions!$B:$AI,MATCH($B46&amp;"_slope",Conditions!$R$1:$AI$1,0)+16,FALSE)+VLOOKUP(HS$3,Conditions!$B:$AI,MATCH($B46&amp;"_intercept",Conditions!$R$1:$AI$1,0)+16,FALSE)),""),"")</f>
        <v/>
      </c>
      <c r="HT46" s="69" t="str">
        <f>IFERROR(IF(HT29,EXP(LN(HT29)*VLOOKUP(HT$3,Conditions!$B:$AI,MATCH($B46&amp;"_slope",Conditions!$R$1:$AI$1,0)+16,FALSE)+VLOOKUP(HT$3,Conditions!$B:$AI,MATCH($B46&amp;"_intercept",Conditions!$R$1:$AI$1,0)+16,FALSE)),""),"")</f>
        <v/>
      </c>
      <c r="HU46" s="69" t="str">
        <f>IFERROR(IF(HU29,EXP(LN(HU29)*VLOOKUP(HU$3,Conditions!$B:$AI,MATCH($B46&amp;"_slope",Conditions!$R$1:$AI$1,0)+16,FALSE)+VLOOKUP(HU$3,Conditions!$B:$AI,MATCH($B46&amp;"_intercept",Conditions!$R$1:$AI$1,0)+16,FALSE)),""),"")</f>
        <v/>
      </c>
      <c r="HV46" s="69" t="str">
        <f>IFERROR(IF(HV29,EXP(LN(HV29)*VLOOKUP(HV$3,Conditions!$B:$AI,MATCH($B46&amp;"_slope",Conditions!$R$1:$AI$1,0)+16,FALSE)+VLOOKUP(HV$3,Conditions!$B:$AI,MATCH($B46&amp;"_intercept",Conditions!$R$1:$AI$1,0)+16,FALSE)),""),"")</f>
        <v/>
      </c>
      <c r="HW46" s="69" t="str">
        <f>IFERROR(IF(HW29,EXP(LN(HW29)*VLOOKUP(HW$3,Conditions!$B:$AI,MATCH($B46&amp;"_slope",Conditions!$R$1:$AI$1,0)+16,FALSE)+VLOOKUP(HW$3,Conditions!$B:$AI,MATCH($B46&amp;"_intercept",Conditions!$R$1:$AI$1,0)+16,FALSE)),""),"")</f>
        <v/>
      </c>
      <c r="HX46" s="69" t="str">
        <f>IFERROR(IF(HX29,EXP(LN(HX29)*VLOOKUP(HX$3,Conditions!$B:$AI,MATCH($B46&amp;"_slope",Conditions!$R$1:$AI$1,0)+16,FALSE)+VLOOKUP(HX$3,Conditions!$B:$AI,MATCH($B46&amp;"_intercept",Conditions!$R$1:$AI$1,0)+16,FALSE)),""),"")</f>
        <v/>
      </c>
      <c r="HY46" s="69" t="str">
        <f>IFERROR(IF(HY29,EXP(LN(HY29)*VLOOKUP(HY$3,Conditions!$B:$AI,MATCH($B46&amp;"_slope",Conditions!$R$1:$AI$1,0)+16,FALSE)+VLOOKUP(HY$3,Conditions!$B:$AI,MATCH($B46&amp;"_intercept",Conditions!$R$1:$AI$1,0)+16,FALSE)),""),"")</f>
        <v/>
      </c>
      <c r="HZ46" s="69" t="str">
        <f>IFERROR(IF(HZ29,EXP(LN(HZ29)*VLOOKUP(HZ$3,Conditions!$B:$AI,MATCH($B46&amp;"_slope",Conditions!$R$1:$AI$1,0)+16,FALSE)+VLOOKUP(HZ$3,Conditions!$B:$AI,MATCH($B46&amp;"_intercept",Conditions!$R$1:$AI$1,0)+16,FALSE)),""),"")</f>
        <v/>
      </c>
      <c r="IA46" s="69" t="str">
        <f>IFERROR(IF(IA29,EXP(LN(IA29)*VLOOKUP(IA$3,Conditions!$B:$AI,MATCH($B46&amp;"_slope",Conditions!$R$1:$AI$1,0)+16,FALSE)+VLOOKUP(IA$3,Conditions!$B:$AI,MATCH($B46&amp;"_intercept",Conditions!$R$1:$AI$1,0)+16,FALSE)),""),"")</f>
        <v/>
      </c>
      <c r="IB46" s="69" t="str">
        <f>IFERROR(IF(IB29,EXP(LN(IB29)*VLOOKUP(IB$3,Conditions!$B:$AI,MATCH($B46&amp;"_slope",Conditions!$R$1:$AI$1,0)+16,FALSE)+VLOOKUP(IB$3,Conditions!$B:$AI,MATCH($B46&amp;"_intercept",Conditions!$R$1:$AI$1,0)+16,FALSE)),""),"")</f>
        <v/>
      </c>
      <c r="IC46" s="69" t="str">
        <f>IFERROR(IF(IC29,EXP(LN(IC29)*VLOOKUP(IC$3,Conditions!$B:$AI,MATCH($B46&amp;"_slope",Conditions!$R$1:$AI$1,0)+16,FALSE)+VLOOKUP(IC$3,Conditions!$B:$AI,MATCH($B46&amp;"_intercept",Conditions!$R$1:$AI$1,0)+16,FALSE)),""),"")</f>
        <v/>
      </c>
      <c r="ID46" s="69" t="str">
        <f>IFERROR(IF(ID29,EXP(LN(ID29)*VLOOKUP(ID$3,Conditions!$B:$AI,MATCH($B46&amp;"_slope",Conditions!$R$1:$AI$1,0)+16,FALSE)+VLOOKUP(ID$3,Conditions!$B:$AI,MATCH($B46&amp;"_intercept",Conditions!$R$1:$AI$1,0)+16,FALSE)),""),"")</f>
        <v/>
      </c>
      <c r="IE46" s="69" t="str">
        <f>IFERROR(IF(IE29,EXP(LN(IE29)*VLOOKUP(IE$3,Conditions!$B:$AI,MATCH($B46&amp;"_slope",Conditions!$R$1:$AI$1,0)+16,FALSE)+VLOOKUP(IE$3,Conditions!$B:$AI,MATCH($B46&amp;"_intercept",Conditions!$R$1:$AI$1,0)+16,FALSE)),""),"")</f>
        <v/>
      </c>
      <c r="IF46" s="69" t="str">
        <f>IFERROR(IF(IF29,EXP(LN(IF29)*VLOOKUP(IF$3,Conditions!$B:$AI,MATCH($B46&amp;"_slope",Conditions!$R$1:$AI$1,0)+16,FALSE)+VLOOKUP(IF$3,Conditions!$B:$AI,MATCH($B46&amp;"_intercept",Conditions!$R$1:$AI$1,0)+16,FALSE)),""),"")</f>
        <v/>
      </c>
      <c r="IG46" s="69" t="str">
        <f>IFERROR(IF(IG29,EXP(LN(IG29)*VLOOKUP(IG$3,Conditions!$B:$AI,MATCH($B46&amp;"_slope",Conditions!$R$1:$AI$1,0)+16,FALSE)+VLOOKUP(IG$3,Conditions!$B:$AI,MATCH($B46&amp;"_intercept",Conditions!$R$1:$AI$1,0)+16,FALSE)),""),"")</f>
        <v/>
      </c>
      <c r="IH46" s="69" t="str">
        <f>IFERROR(IF(IH29,EXP(LN(IH29)*VLOOKUP(IH$3,Conditions!$B:$AI,MATCH($B46&amp;"_slope",Conditions!$R$1:$AI$1,0)+16,FALSE)+VLOOKUP(IH$3,Conditions!$B:$AI,MATCH($B46&amp;"_intercept",Conditions!$R$1:$AI$1,0)+16,FALSE)),""),"")</f>
        <v/>
      </c>
      <c r="II46" s="69" t="str">
        <f>IFERROR(IF(II29,EXP(LN(II29)*VLOOKUP(II$3,Conditions!$B:$AI,MATCH($B46&amp;"_slope",Conditions!$R$1:$AI$1,0)+16,FALSE)+VLOOKUP(II$3,Conditions!$B:$AI,MATCH($B46&amp;"_intercept",Conditions!$R$1:$AI$1,0)+16,FALSE)),""),"")</f>
        <v/>
      </c>
      <c r="IJ46" s="69" t="str">
        <f>IFERROR(IF(IJ29,EXP(LN(IJ29)*VLOOKUP(IJ$3,Conditions!$B:$AI,MATCH($B46&amp;"_slope",Conditions!$R$1:$AI$1,0)+16,FALSE)+VLOOKUP(IJ$3,Conditions!$B:$AI,MATCH($B46&amp;"_intercept",Conditions!$R$1:$AI$1,0)+16,FALSE)),""),"")</f>
        <v/>
      </c>
      <c r="IK46" s="69" t="str">
        <f>IFERROR(IF(IK29,EXP(LN(IK29)*VLOOKUP(IK$3,Conditions!$B:$AI,MATCH($B46&amp;"_slope",Conditions!$R$1:$AI$1,0)+16,FALSE)+VLOOKUP(IK$3,Conditions!$B:$AI,MATCH($B46&amp;"_intercept",Conditions!$R$1:$AI$1,0)+16,FALSE)),""),"")</f>
        <v/>
      </c>
      <c r="IL46" s="69" t="str">
        <f>IFERROR(IF(IL29,EXP(LN(IL29)*VLOOKUP(IL$3,Conditions!$B:$AI,MATCH($B46&amp;"_slope",Conditions!$R$1:$AI$1,0)+16,FALSE)+VLOOKUP(IL$3,Conditions!$B:$AI,MATCH($B46&amp;"_intercept",Conditions!$R$1:$AI$1,0)+16,FALSE)),""),"")</f>
        <v/>
      </c>
      <c r="IM46" s="69" t="str">
        <f>IFERROR(IF(IM29,EXP(LN(IM29)*VLOOKUP(IM$3,Conditions!$B:$AI,MATCH($B46&amp;"_slope",Conditions!$R$1:$AI$1,0)+16,FALSE)+VLOOKUP(IM$3,Conditions!$B:$AI,MATCH($B46&amp;"_intercept",Conditions!$R$1:$AI$1,0)+16,FALSE)),""),"")</f>
        <v/>
      </c>
      <c r="IN46" s="69" t="str">
        <f>IFERROR(IF(IN29,EXP(LN(IN29)*VLOOKUP(IN$3,Conditions!$B:$AI,MATCH($B46&amp;"_slope",Conditions!$R$1:$AI$1,0)+16,FALSE)+VLOOKUP(IN$3,Conditions!$B:$AI,MATCH($B46&amp;"_intercept",Conditions!$R$1:$AI$1,0)+16,FALSE)),""),"")</f>
        <v/>
      </c>
      <c r="IO46" s="69" t="str">
        <f>IFERROR(IF(IO29,EXP(LN(IO29)*VLOOKUP(IO$3,Conditions!$B:$AI,MATCH($B46&amp;"_slope",Conditions!$R$1:$AI$1,0)+16,FALSE)+VLOOKUP(IO$3,Conditions!$B:$AI,MATCH($B46&amp;"_intercept",Conditions!$R$1:$AI$1,0)+16,FALSE)),""),"")</f>
        <v/>
      </c>
      <c r="IP46" s="69" t="str">
        <f>IFERROR(IF(IP29,EXP(LN(IP29)*VLOOKUP(IP$3,Conditions!$B:$AI,MATCH($B46&amp;"_slope",Conditions!$R$1:$AI$1,0)+16,FALSE)+VLOOKUP(IP$3,Conditions!$B:$AI,MATCH($B46&amp;"_intercept",Conditions!$R$1:$AI$1,0)+16,FALSE)),""),"")</f>
        <v/>
      </c>
      <c r="IQ46" s="69" t="str">
        <f>IFERROR(IF(IQ29,EXP(LN(IQ29)*VLOOKUP(IQ$3,Conditions!$B:$AI,MATCH($B46&amp;"_slope",Conditions!$R$1:$AI$1,0)+16,FALSE)+VLOOKUP(IQ$3,Conditions!$B:$AI,MATCH($B46&amp;"_intercept",Conditions!$R$1:$AI$1,0)+16,FALSE)),""),"")</f>
        <v/>
      </c>
      <c r="IR46" s="69" t="str">
        <f>IFERROR(IF(IR29,EXP(LN(IR29)*VLOOKUP(IR$3,Conditions!$B:$AI,MATCH($B46&amp;"_slope",Conditions!$R$1:$AI$1,0)+16,FALSE)+VLOOKUP(IR$3,Conditions!$B:$AI,MATCH($B46&amp;"_intercept",Conditions!$R$1:$AI$1,0)+16,FALSE)),""),"")</f>
        <v/>
      </c>
      <c r="IS46" s="69" t="str">
        <f>IFERROR(IF(IS29,EXP(LN(IS29)*VLOOKUP(IS$3,Conditions!$B:$AI,MATCH($B46&amp;"_slope",Conditions!$R$1:$AI$1,0)+16,FALSE)+VLOOKUP(IS$3,Conditions!$B:$AI,MATCH($B46&amp;"_intercept",Conditions!$R$1:$AI$1,0)+16,FALSE)),""),"")</f>
        <v/>
      </c>
      <c r="IT46" s="69" t="str">
        <f>IFERROR(IF(IT29,EXP(LN(IT29)*VLOOKUP(IT$3,Conditions!$B:$AI,MATCH($B46&amp;"_slope",Conditions!$R$1:$AI$1,0)+16,FALSE)+VLOOKUP(IT$3,Conditions!$B:$AI,MATCH($B46&amp;"_intercept",Conditions!$R$1:$AI$1,0)+16,FALSE)),""),"")</f>
        <v/>
      </c>
      <c r="IU46" s="69" t="str">
        <f>IFERROR(IF(IU29,EXP(LN(IU29)*VLOOKUP(IU$3,Conditions!$B:$AI,MATCH($B46&amp;"_slope",Conditions!$R$1:$AI$1,0)+16,FALSE)+VLOOKUP(IU$3,Conditions!$B:$AI,MATCH($B46&amp;"_intercept",Conditions!$R$1:$AI$1,0)+16,FALSE)),""),"")</f>
        <v/>
      </c>
      <c r="IV46" s="69" t="str">
        <f>IFERROR(IF(IV29,EXP(LN(IV29)*VLOOKUP(IV$3,Conditions!$B:$AI,MATCH($B46&amp;"_slope",Conditions!$R$1:$AI$1,0)+16,FALSE)+VLOOKUP(IV$3,Conditions!$B:$AI,MATCH($B46&amp;"_intercept",Conditions!$R$1:$AI$1,0)+16,FALSE)),""),"")</f>
        <v/>
      </c>
      <c r="IW46" s="69" t="str">
        <f>IFERROR(IF(IW29,EXP(LN(IW29)*VLOOKUP(IW$3,Conditions!$B:$AI,MATCH($B46&amp;"_slope",Conditions!$R$1:$AI$1,0)+16,FALSE)+VLOOKUP(IW$3,Conditions!$B:$AI,MATCH($B46&amp;"_intercept",Conditions!$R$1:$AI$1,0)+16,FALSE)),""),"")</f>
        <v/>
      </c>
      <c r="IX46" s="69" t="str">
        <f>IFERROR(IF(IX29,EXP(LN(IX29)*VLOOKUP(IX$3,Conditions!$B:$AI,MATCH($B46&amp;"_slope",Conditions!$R$1:$AI$1,0)+16,FALSE)+VLOOKUP(IX$3,Conditions!$B:$AI,MATCH($B46&amp;"_intercept",Conditions!$R$1:$AI$1,0)+16,FALSE)),""),"")</f>
        <v/>
      </c>
      <c r="IY46" s="69"/>
      <c r="IZ46" s="69"/>
      <c r="JA46" s="69"/>
      <c r="JB46" s="69"/>
      <c r="JC46" s="69"/>
      <c r="JE46" s="56" t="str">
        <f t="shared" si="54"/>
        <v>ethylene glycol_RI</v>
      </c>
      <c r="JF46" s="69" t="str">
        <f>IFERROR(IF(JF29,EXP(LN(JF29)*VLOOKUP(JF$3,Conditions!$B:$AI,MATCH($B46&amp;"_slope",Conditions!$R$1:$AI$1,0)+16,FALSE)+VLOOKUP(JF$3,Conditions!$B:$AI,MATCH($B46&amp;"_intercept",Conditions!$R$1:$AI$1,0)+16,FALSE)),""),"")</f>
        <v/>
      </c>
      <c r="JG46" s="69" t="str">
        <f>IFERROR(IF(JG29,EXP(LN(JG29)*VLOOKUP(JG$3,Conditions!$B:$AI,MATCH($B46&amp;"_slope",Conditions!$R$1:$AI$1,0)+16,FALSE)+VLOOKUP(JG$3,Conditions!$B:$AI,MATCH($B46&amp;"_intercept",Conditions!$R$1:$AI$1,0)+16,FALSE)),""),"")</f>
        <v/>
      </c>
      <c r="JH46" s="69" t="str">
        <f>IFERROR(IF(JH29,EXP(LN(JH29)*VLOOKUP(JH$3,Conditions!$B:$AI,MATCH($B46&amp;"_slope",Conditions!$R$1:$AI$1,0)+16,FALSE)+VLOOKUP(JH$3,Conditions!$B:$AI,MATCH($B46&amp;"_intercept",Conditions!$R$1:$AI$1,0)+16,FALSE)),""),"")</f>
        <v/>
      </c>
      <c r="JI46" s="69" t="str">
        <f>IFERROR(IF(JI29,EXP(LN(JI29)*VLOOKUP(JI$3,Conditions!$B:$AI,MATCH($B46&amp;"_slope",Conditions!$R$1:$AI$1,0)+16,FALSE)+VLOOKUP(JI$3,Conditions!$B:$AI,MATCH($B46&amp;"_intercept",Conditions!$R$1:$AI$1,0)+16,FALSE)),""),"")</f>
        <v/>
      </c>
      <c r="JJ46" s="69" t="str">
        <f>IFERROR(IF(JJ29,EXP(LN(JJ29)*VLOOKUP(JJ$3,Conditions!$B:$AI,MATCH($B46&amp;"_slope",Conditions!$R$1:$AI$1,0)+16,FALSE)+VLOOKUP(JJ$3,Conditions!$B:$AI,MATCH($B46&amp;"_intercept",Conditions!$R$1:$AI$1,0)+16,FALSE)),""),"")</f>
        <v/>
      </c>
      <c r="JK46" s="69" t="str">
        <f>IFERROR(IF(JK29,EXP(LN(JK29)*VLOOKUP(JK$3,Conditions!$B:$AI,MATCH($B46&amp;"_slope",Conditions!$R$1:$AI$1,0)+16,FALSE)+VLOOKUP(JK$3,Conditions!$B:$AI,MATCH($B46&amp;"_intercept",Conditions!$R$1:$AI$1,0)+16,FALSE)),""),"")</f>
        <v/>
      </c>
      <c r="JL46" s="69" t="str">
        <f>IFERROR(IF(JL29,EXP(LN(JL29)*VLOOKUP(JL$3,Conditions!$B:$AI,MATCH($B46&amp;"_slope",Conditions!$R$1:$AI$1,0)+16,FALSE)+VLOOKUP(JL$3,Conditions!$B:$AI,MATCH($B46&amp;"_intercept",Conditions!$R$1:$AI$1,0)+16,FALSE)),""),"")</f>
        <v/>
      </c>
      <c r="JM46" s="69" t="str">
        <f>IFERROR(IF(JM29,EXP(LN(JM29)*VLOOKUP(JM$3,Conditions!$B:$AI,MATCH($B46&amp;"_slope",Conditions!$R$1:$AI$1,0)+16,FALSE)+VLOOKUP(JM$3,Conditions!$B:$AI,MATCH($B46&amp;"_intercept",Conditions!$R$1:$AI$1,0)+16,FALSE)),""),"")</f>
        <v/>
      </c>
      <c r="JN46" s="69" t="str">
        <f>IFERROR(IF(JN29,EXP(LN(JN29)*VLOOKUP(JN$3,Conditions!$B:$AI,MATCH($B46&amp;"_slope",Conditions!$R$1:$AI$1,0)+16,FALSE)+VLOOKUP(JN$3,Conditions!$B:$AI,MATCH($B46&amp;"_intercept",Conditions!$R$1:$AI$1,0)+16,FALSE)),""),"")</f>
        <v/>
      </c>
      <c r="JO46" s="69" t="str">
        <f>IFERROR(IF(JO29,EXP(LN(JO29)*VLOOKUP(JO$3,Conditions!$B:$AI,MATCH($B46&amp;"_slope",Conditions!$R$1:$AI$1,0)+16,FALSE)+VLOOKUP(JO$3,Conditions!$B:$AI,MATCH($B46&amp;"_intercept",Conditions!$R$1:$AI$1,0)+16,FALSE)),""),"")</f>
        <v/>
      </c>
      <c r="JP46" s="69">
        <f>IFERROR(IF(JP29,EXP(LN(JP29)*VLOOKUP(JP$3,Conditions!$B:$AI,MATCH($B46&amp;"_slope",Conditions!$R$1:$AI$1,0)+16,FALSE)+VLOOKUP(JP$3,Conditions!$B:$AI,MATCH($B46&amp;"_intercept",Conditions!$R$1:$AI$1,0)+16,FALSE)),""),"")</f>
        <v>2.2544255133918087E-4</v>
      </c>
      <c r="JQ46" s="69">
        <f>IFERROR(IF(JQ29,EXP(LN(JQ29)*VLOOKUP(JQ$3,Conditions!$B:$AI,MATCH($B46&amp;"_slope",Conditions!$R$1:$AI$1,0)+16,FALSE)+VLOOKUP(JQ$3,Conditions!$B:$AI,MATCH($B46&amp;"_intercept",Conditions!$R$1:$AI$1,0)+16,FALSE)),""),"")</f>
        <v>2.5436703391954477E-4</v>
      </c>
      <c r="JR46" s="69">
        <f>IFERROR(IF(JR29,EXP(LN(JR29)*VLOOKUP(JR$3,Conditions!$B:$AI,MATCH($B46&amp;"_slope",Conditions!$R$1:$AI$1,0)+16,FALSE)+VLOOKUP(JR$3,Conditions!$B:$AI,MATCH($B46&amp;"_intercept",Conditions!$R$1:$AI$1,0)+16,FALSE)),""),"")</f>
        <v>4.2021852624408458E-4</v>
      </c>
      <c r="JS46" s="69">
        <f>IFERROR(IF(JS29,EXP(LN(JS29)*VLOOKUP(JS$3,Conditions!$B:$AI,MATCH($B46&amp;"_slope",Conditions!$R$1:$AI$1,0)+16,FALSE)+VLOOKUP(JS$3,Conditions!$B:$AI,MATCH($B46&amp;"_intercept",Conditions!$R$1:$AI$1,0)+16,FALSE)),""),"")</f>
        <v>9.147876313822024E-4</v>
      </c>
      <c r="JT46" s="69">
        <f>IFERROR(IF(JT29,EXP(LN(JT29)*VLOOKUP(JT$3,Conditions!$B:$AI,MATCH($B46&amp;"_slope",Conditions!$R$1:$AI$1,0)+16,FALSE)+VLOOKUP(JT$3,Conditions!$B:$AI,MATCH($B46&amp;"_intercept",Conditions!$R$1:$AI$1,0)+16,FALSE)),""),"")</f>
        <v>1.2351176253636927E-3</v>
      </c>
      <c r="JU46" s="69">
        <f>IFERROR(IF(JU29,EXP(LN(JU29)*VLOOKUP(JU$3,Conditions!$B:$AI,MATCH($B46&amp;"_slope",Conditions!$R$1:$AI$1,0)+16,FALSE)+VLOOKUP(JU$3,Conditions!$B:$AI,MATCH($B46&amp;"_intercept",Conditions!$R$1:$AI$1,0)+16,FALSE)),""),"")</f>
        <v>1.2479670347424541E-3</v>
      </c>
      <c r="JV46" s="69">
        <f>IFERROR(IF(JV29,EXP(LN(JV29)*VLOOKUP(JV$3,Conditions!$B:$AI,MATCH($B46&amp;"_slope",Conditions!$R$1:$AI$1,0)+16,FALSE)+VLOOKUP(JV$3,Conditions!$B:$AI,MATCH($B46&amp;"_intercept",Conditions!$R$1:$AI$1,0)+16,FALSE)),""),"")</f>
        <v>3.9378502704858149E-4</v>
      </c>
      <c r="JW46" s="69">
        <f>IFERROR(IF(JW29,EXP(LN(JW29)*VLOOKUP(JW$3,Conditions!$B:$AI,MATCH($B46&amp;"_slope",Conditions!$R$1:$AI$1,0)+16,FALSE)+VLOOKUP(JW$3,Conditions!$B:$AI,MATCH($B46&amp;"_intercept",Conditions!$R$1:$AI$1,0)+16,FALSE)),""),"")</f>
        <v>1.9431211011250438E-4</v>
      </c>
      <c r="JX46" s="69">
        <f>IFERROR(IF(JX29,EXP(LN(JX29)*VLOOKUP(JX$3,Conditions!$B:$AI,MATCH($B46&amp;"_slope",Conditions!$R$1:$AI$1,0)+16,FALSE)+VLOOKUP(JX$3,Conditions!$B:$AI,MATCH($B46&amp;"_intercept",Conditions!$R$1:$AI$1,0)+16,FALSE)),""),"")</f>
        <v>3.8549855610319584E-4</v>
      </c>
      <c r="JY46" s="69">
        <f>IFERROR(IF(JY29,EXP(LN(JY29)*VLOOKUP(JY$3,Conditions!$B:$AI,MATCH($B46&amp;"_slope",Conditions!$R$1:$AI$1,0)+16,FALSE)+VLOOKUP(JY$3,Conditions!$B:$AI,MATCH($B46&amp;"_intercept",Conditions!$R$1:$AI$1,0)+16,FALSE)),""),"")</f>
        <v>5.6652940927944581E-4</v>
      </c>
      <c r="JZ46" s="69">
        <f>IFERROR(IF(JZ29,EXP(LN(JZ29)*VLOOKUP(JZ$3,Conditions!$B:$AI,MATCH($B46&amp;"_slope",Conditions!$R$1:$AI$1,0)+16,FALSE)+VLOOKUP(JZ$3,Conditions!$B:$AI,MATCH($B46&amp;"_intercept",Conditions!$R$1:$AI$1,0)+16,FALSE)),""),"")</f>
        <v>1.1701674723108171E-3</v>
      </c>
      <c r="KA46" s="69">
        <f>IFERROR(IF(KA29,EXP(LN(KA29)*VLOOKUP(KA$3,Conditions!$B:$AI,MATCH($B46&amp;"_slope",Conditions!$R$1:$AI$1,0)+16,FALSE)+VLOOKUP(KA$3,Conditions!$B:$AI,MATCH($B46&amp;"_intercept",Conditions!$R$1:$AI$1,0)+16,FALSE)),""),"")</f>
        <v>1.3092102180593133E-3</v>
      </c>
      <c r="KB46" s="69">
        <f>IFERROR(IF(KB29,EXP(LN(KB29)*VLOOKUP(KB$3,Conditions!$B:$AI,MATCH($B46&amp;"_slope",Conditions!$R$1:$AI$1,0)+16,FALSE)+VLOOKUP(KB$3,Conditions!$B:$AI,MATCH($B46&amp;"_intercept",Conditions!$R$1:$AI$1,0)+16,FALSE)),""),"")</f>
        <v>1.4145617988230799E-3</v>
      </c>
      <c r="KC46" s="69">
        <f>IFERROR(IF(KC29,EXP(LN(KC29)*VLOOKUP(KC$3,Conditions!$B:$AI,MATCH($B46&amp;"_slope",Conditions!$R$1:$AI$1,0)+16,FALSE)+VLOOKUP(KC$3,Conditions!$B:$AI,MATCH($B46&amp;"_intercept",Conditions!$R$1:$AI$1,0)+16,FALSE)),""),"")</f>
        <v>1.5379141710854945E-3</v>
      </c>
      <c r="KD46" s="69">
        <f>IFERROR(IF(KD29,EXP(LN(KD29)*VLOOKUP(KD$3,Conditions!$B:$AI,MATCH($B46&amp;"_slope",Conditions!$R$1:$AI$1,0)+16,FALSE)+VLOOKUP(KD$3,Conditions!$B:$AI,MATCH($B46&amp;"_intercept",Conditions!$R$1:$AI$1,0)+16,FALSE)),""),"")</f>
        <v>3.3973078976859764E-4</v>
      </c>
      <c r="KE46" s="69">
        <f>IFERROR(IF(KE29,EXP(LN(KE29)*VLOOKUP(KE$3,Conditions!$B:$AI,MATCH($B46&amp;"_slope",Conditions!$R$1:$AI$1,0)+16,FALSE)+VLOOKUP(KE$3,Conditions!$B:$AI,MATCH($B46&amp;"_intercept",Conditions!$R$1:$AI$1,0)+16,FALSE)),""),"")</f>
        <v>2.7442390602346007E-4</v>
      </c>
      <c r="KF46" s="69">
        <f>IFERROR(IF(KF29,EXP(LN(KF29)*VLOOKUP(KF$3,Conditions!$B:$AI,MATCH($B46&amp;"_slope",Conditions!$R$1:$AI$1,0)+16,FALSE)+VLOOKUP(KF$3,Conditions!$B:$AI,MATCH($B46&amp;"_intercept",Conditions!$R$1:$AI$1,0)+16,FALSE)),""),"")</f>
        <v>4.1700142018746941E-4</v>
      </c>
      <c r="KG46" s="69">
        <f>IFERROR(IF(KG29,EXP(LN(KG29)*VLOOKUP(KG$3,Conditions!$B:$AI,MATCH($B46&amp;"_slope",Conditions!$R$1:$AI$1,0)+16,FALSE)+VLOOKUP(KG$3,Conditions!$B:$AI,MATCH($B46&amp;"_intercept",Conditions!$R$1:$AI$1,0)+16,FALSE)),""),"")</f>
        <v>6.7461418956693141E-4</v>
      </c>
      <c r="KH46" s="69">
        <f>IFERROR(IF(KH29,EXP(LN(KH29)*VLOOKUP(KH$3,Conditions!$B:$AI,MATCH($B46&amp;"_slope",Conditions!$R$1:$AI$1,0)+16,FALSE)+VLOOKUP(KH$3,Conditions!$B:$AI,MATCH($B46&amp;"_intercept",Conditions!$R$1:$AI$1,0)+16,FALSE)),""),"")</f>
        <v>8.0877951513848843E-4</v>
      </c>
      <c r="KI46" s="69">
        <f>IFERROR(IF(KI29,EXP(LN(KI29)*VLOOKUP(KI$3,Conditions!$B:$AI,MATCH($B46&amp;"_slope",Conditions!$R$1:$AI$1,0)+16,FALSE)+VLOOKUP(KI$3,Conditions!$B:$AI,MATCH($B46&amp;"_intercept",Conditions!$R$1:$AI$1,0)+16,FALSE)),""),"")</f>
        <v>1.1360266277121508E-3</v>
      </c>
      <c r="KJ46" s="69">
        <f>IFERROR(IF(KJ29,EXP(LN(KJ29)*VLOOKUP(KJ$3,Conditions!$B:$AI,MATCH($B46&amp;"_slope",Conditions!$R$1:$AI$1,0)+16,FALSE)+VLOOKUP(KJ$3,Conditions!$B:$AI,MATCH($B46&amp;"_intercept",Conditions!$R$1:$AI$1,0)+16,FALSE)),""),"")</f>
        <v>1.3030138925384433E-3</v>
      </c>
      <c r="KK46" s="69">
        <f>IFERROR(IF(KK29,EXP(LN(KK29)*VLOOKUP(KK$3,Conditions!$B:$AI,MATCH($B46&amp;"_slope",Conditions!$R$1:$AI$1,0)+16,FALSE)+VLOOKUP(KK$3,Conditions!$B:$AI,MATCH($B46&amp;"_intercept",Conditions!$R$1:$AI$1,0)+16,FALSE)),""),"")</f>
        <v>1.5107394901711767E-3</v>
      </c>
      <c r="KL46" s="69">
        <f>IFERROR(IF(KL29,EXP(LN(KL29)*VLOOKUP(KL$3,Conditions!$B:$AI,MATCH($B46&amp;"_slope",Conditions!$R$1:$AI$1,0)+16,FALSE)+VLOOKUP(KL$3,Conditions!$B:$AI,MATCH($B46&amp;"_intercept",Conditions!$R$1:$AI$1,0)+16,FALSE)),""),"")</f>
        <v>1.5078992641942861E-3</v>
      </c>
      <c r="KM46" s="69">
        <f>IFERROR(IF(KM29,EXP(LN(KM29)*VLOOKUP(KM$3,Conditions!$B:$AI,MATCH($B46&amp;"_slope",Conditions!$R$1:$AI$1,0)+16,FALSE)+VLOOKUP(KM$3,Conditions!$B:$AI,MATCH($B46&amp;"_intercept",Conditions!$R$1:$AI$1,0)+16,FALSE)),""),"")</f>
        <v>5.7714083834329171E-5</v>
      </c>
      <c r="KN46" s="69" t="str">
        <f>IFERROR(IF(KN29,EXP(LN(KN29)*VLOOKUP(KN$3,Conditions!$B:$AI,MATCH($B46&amp;"_slope",Conditions!$R$1:$AI$1,0)+16,FALSE)+VLOOKUP(KN$3,Conditions!$B:$AI,MATCH($B46&amp;"_intercept",Conditions!$R$1:$AI$1,0)+16,FALSE)),""),"")</f>
        <v/>
      </c>
      <c r="KO46" s="69">
        <f>IFERROR(IF(KO29,EXP(LN(KO29)*VLOOKUP(KO$3,Conditions!$B:$AI,MATCH($B46&amp;"_slope",Conditions!$R$1:$AI$1,0)+16,FALSE)+VLOOKUP(KO$3,Conditions!$B:$AI,MATCH($B46&amp;"_intercept",Conditions!$R$1:$AI$1,0)+16,FALSE)),""),"")</f>
        <v>2.5090634202990067E-4</v>
      </c>
      <c r="KP46" s="69" t="str">
        <f>IFERROR(IF(KP29,EXP(LN(KP29)*VLOOKUP(KP$3,Conditions!$B:$AI,MATCH($B46&amp;"_slope",Conditions!$R$1:$AI$1,0)+16,FALSE)+VLOOKUP(KP$3,Conditions!$B:$AI,MATCH($B46&amp;"_intercept",Conditions!$R$1:$AI$1,0)+16,FALSE)),""),"")</f>
        <v/>
      </c>
      <c r="KQ46" s="69" t="str">
        <f>IFERROR(IF(KQ29,EXP(LN(KQ29)*VLOOKUP(KQ$3,Conditions!$B:$AI,MATCH($B46&amp;"_slope",Conditions!$R$1:$AI$1,0)+16,FALSE)+VLOOKUP(KQ$3,Conditions!$B:$AI,MATCH($B46&amp;"_intercept",Conditions!$R$1:$AI$1,0)+16,FALSE)),""),"")</f>
        <v/>
      </c>
      <c r="KR46" s="69" t="str">
        <f>IFERROR(IF(KR29,EXP(LN(KR29)*VLOOKUP(KR$3,Conditions!$B:$AI,MATCH($B46&amp;"_slope",Conditions!$R$1:$AI$1,0)+16,FALSE)+VLOOKUP(KR$3,Conditions!$B:$AI,MATCH($B46&amp;"_intercept",Conditions!$R$1:$AI$1,0)+16,FALSE)),""),"")</f>
        <v/>
      </c>
      <c r="KS46" s="69" t="str">
        <f>IFERROR(IF(KS29,EXP(LN(KS29)*VLOOKUP(KS$3,Conditions!$B:$AI,MATCH($B46&amp;"_slope",Conditions!$R$1:$AI$1,0)+16,FALSE)+VLOOKUP(KS$3,Conditions!$B:$AI,MATCH($B46&amp;"_intercept",Conditions!$R$1:$AI$1,0)+16,FALSE)),""),"")</f>
        <v/>
      </c>
      <c r="KT46" s="69" t="str">
        <f>IFERROR(IF(KT29,EXP(LN(KT29)*VLOOKUP(KT$3,Conditions!$B:$AI,MATCH($B46&amp;"_slope",Conditions!$R$1:$AI$1,0)+16,FALSE)+VLOOKUP(KT$3,Conditions!$B:$AI,MATCH($B46&amp;"_intercept",Conditions!$R$1:$AI$1,0)+16,FALSE)),""),"")</f>
        <v/>
      </c>
      <c r="KU46" s="69" t="str">
        <f>IFERROR(IF(KU29,EXP(LN(KU29)*VLOOKUP(KU$3,Conditions!$B:$AI,MATCH($B46&amp;"_slope",Conditions!$R$1:$AI$1,0)+16,FALSE)+VLOOKUP(KU$3,Conditions!$B:$AI,MATCH($B46&amp;"_intercept",Conditions!$R$1:$AI$1,0)+16,FALSE)),""),"")</f>
        <v/>
      </c>
      <c r="KV46" s="69" t="str">
        <f>IFERROR(IF(KV29,EXP(LN(KV29)*VLOOKUP(KV$3,Conditions!$B:$AI,MATCH($B46&amp;"_slope",Conditions!$R$1:$AI$1,0)+16,FALSE)+VLOOKUP(KV$3,Conditions!$B:$AI,MATCH($B46&amp;"_intercept",Conditions!$R$1:$AI$1,0)+16,FALSE)),""),"")</f>
        <v/>
      </c>
      <c r="KW46" s="69" t="str">
        <f>IFERROR(IF(KW29,EXP(LN(KW29)*VLOOKUP(KW$3,Conditions!$B:$AI,MATCH($B46&amp;"_slope",Conditions!$R$1:$AI$1,0)+16,FALSE)+VLOOKUP(KW$3,Conditions!$B:$AI,MATCH($B46&amp;"_intercept",Conditions!$R$1:$AI$1,0)+16,FALSE)),""),"")</f>
        <v/>
      </c>
      <c r="KX46" s="69" t="str">
        <f>IFERROR(IF(KX29,EXP(LN(KX29)*VLOOKUP(KX$3,Conditions!$B:$AI,MATCH($B46&amp;"_slope",Conditions!$R$1:$AI$1,0)+16,FALSE)+VLOOKUP(KX$3,Conditions!$B:$AI,MATCH($B46&amp;"_intercept",Conditions!$R$1:$AI$1,0)+16,FALSE)),""),"")</f>
        <v/>
      </c>
      <c r="KY46" s="69" t="str">
        <f>IFERROR(IF(KY29,EXP(LN(KY29)*VLOOKUP(KY$3,Conditions!$B:$AI,MATCH($B46&amp;"_slope",Conditions!$R$1:$AI$1,0)+16,FALSE)+VLOOKUP(KY$3,Conditions!$B:$AI,MATCH($B46&amp;"_intercept",Conditions!$R$1:$AI$1,0)+16,FALSE)),""),"")</f>
        <v/>
      </c>
      <c r="KZ46" s="69" t="str">
        <f>IFERROR(IF(KZ29,EXP(LN(KZ29)*VLOOKUP(KZ$3,Conditions!$B:$AI,MATCH($B46&amp;"_slope",Conditions!$R$1:$AI$1,0)+16,FALSE)+VLOOKUP(KZ$3,Conditions!$B:$AI,MATCH($B46&amp;"_intercept",Conditions!$R$1:$AI$1,0)+16,FALSE)),""),"")</f>
        <v/>
      </c>
      <c r="LA46" s="69" t="str">
        <f>IFERROR(IF(LA29,EXP(LN(LA29)*VLOOKUP(LA$3,Conditions!$B:$AI,MATCH($B46&amp;"_slope",Conditions!$R$1:$AI$1,0)+16,FALSE)+VLOOKUP(LA$3,Conditions!$B:$AI,MATCH($B46&amp;"_intercept",Conditions!$R$1:$AI$1,0)+16,FALSE)),""),"")</f>
        <v/>
      </c>
      <c r="LB46" s="69" t="str">
        <f>IFERROR(IF(LB29,EXP(LN(LB29)*VLOOKUP(LB$3,Conditions!$B:$AI,MATCH($B46&amp;"_slope",Conditions!$R$1:$AI$1,0)+16,FALSE)+VLOOKUP(LB$3,Conditions!$B:$AI,MATCH($B46&amp;"_intercept",Conditions!$R$1:$AI$1,0)+16,FALSE)),""),"")</f>
        <v/>
      </c>
      <c r="LC46" s="69" t="str">
        <f>IFERROR(IF(LC29,EXP(LN(LC29)*VLOOKUP(LC$3,Conditions!$B:$AI,MATCH($B46&amp;"_slope",Conditions!$R$1:$AI$1,0)+16,FALSE)+VLOOKUP(LC$3,Conditions!$B:$AI,MATCH($B46&amp;"_intercept",Conditions!$R$1:$AI$1,0)+16,FALSE)),""),"")</f>
        <v/>
      </c>
      <c r="LD46" s="69"/>
      <c r="LE46" s="69"/>
      <c r="LF46" s="69"/>
      <c r="LG46" s="69"/>
    </row>
    <row r="47" spans="1:319" s="58" customFormat="1" x14ac:dyDescent="0.2">
      <c r="A47" s="64"/>
      <c r="B47" s="49" t="str">
        <f t="shared" si="55"/>
        <v>1,2-propanediol_RI</v>
      </c>
      <c r="C47" s="78">
        <v>3</v>
      </c>
      <c r="D47" s="69" t="str">
        <f>IFERROR(IF(D30,EXP(LN(D30)*VLOOKUP(D$3,Conditions!$B:$AI,MATCH($B47&amp;"_slope",Conditions!$R$1:$AI$1,0)+16,FALSE)+VLOOKUP(D$3,Conditions!$B:$AI,MATCH($B47&amp;"_intercept",Conditions!$R$1:$AI$1,0)+16,FALSE)),""),"")</f>
        <v/>
      </c>
      <c r="E47" s="69" t="str">
        <f>IFERROR(IF(E30,EXP(LN(E30)*VLOOKUP(E$3,Conditions!$B:$AI,MATCH($B47&amp;"_slope",Conditions!$R$1:$AI$1,0)+16,FALSE)+VLOOKUP(E$3,Conditions!$B:$AI,MATCH($B47&amp;"_intercept",Conditions!$R$1:$AI$1,0)+16,FALSE)),""),"")</f>
        <v/>
      </c>
      <c r="F47" s="69" t="str">
        <f>IFERROR(IF(F30,EXP(LN(F30)*VLOOKUP(F$3,Conditions!$B:$AI,MATCH($B47&amp;"_slope",Conditions!$R$1:$AI$1,0)+16,FALSE)+VLOOKUP(F$3,Conditions!$B:$AI,MATCH($B47&amp;"_intercept",Conditions!$R$1:$AI$1,0)+16,FALSE)),""),"")</f>
        <v/>
      </c>
      <c r="G47" s="69" t="str">
        <f>IFERROR(IF(G30,EXP(LN(G30)*VLOOKUP(G$3,Conditions!$B:$AI,MATCH($B47&amp;"_slope",Conditions!$R$1:$AI$1,0)+16,FALSE)+VLOOKUP(G$3,Conditions!$B:$AI,MATCH($B47&amp;"_intercept",Conditions!$R$1:$AI$1,0)+16,FALSE)),""),"")</f>
        <v/>
      </c>
      <c r="H47" s="69" t="str">
        <f>IFERROR(IF(H30,EXP(LN(H30)*VLOOKUP(H$3,Conditions!$B:$AI,MATCH($B47&amp;"_slope",Conditions!$R$1:$AI$1,0)+16,FALSE)+VLOOKUP(H$3,Conditions!$B:$AI,MATCH($B47&amp;"_intercept",Conditions!$R$1:$AI$1,0)+16,FALSE)),""),"")</f>
        <v/>
      </c>
      <c r="I47" s="69">
        <f>IFERROR(IF(I30,EXP(LN(I30)*VLOOKUP(I$3,Conditions!$B:$AI,MATCH($B47&amp;"_slope",Conditions!$R$1:$AI$1,0)+16,FALSE)+VLOOKUP(I$3,Conditions!$B:$AI,MATCH($B47&amp;"_intercept",Conditions!$R$1:$AI$1,0)+16,FALSE)),""),"")</f>
        <v>6.1330340499354836E-3</v>
      </c>
      <c r="J47" s="69">
        <f>IFERROR(IF(J30,EXP(LN(J30)*VLOOKUP(J$3,Conditions!$B:$AI,MATCH($B47&amp;"_slope",Conditions!$R$1:$AI$1,0)+16,FALSE)+VLOOKUP(J$3,Conditions!$B:$AI,MATCH($B47&amp;"_intercept",Conditions!$R$1:$AI$1,0)+16,FALSE)),""),"")</f>
        <v>6.2105574670129754E-3</v>
      </c>
      <c r="K47" s="69">
        <f>IFERROR(IF(K30,EXP(LN(K30)*VLOOKUP(K$3,Conditions!$B:$AI,MATCH($B47&amp;"_slope",Conditions!$R$1:$AI$1,0)+16,FALSE)+VLOOKUP(K$3,Conditions!$B:$AI,MATCH($B47&amp;"_intercept",Conditions!$R$1:$AI$1,0)+16,FALSE)),""),"")</f>
        <v>6.0452883689649291E-3</v>
      </c>
      <c r="L47" s="69">
        <f>IFERROR(IF(L30,EXP(LN(L30)*VLOOKUP(L$3,Conditions!$B:$AI,MATCH($B47&amp;"_slope",Conditions!$R$1:$AI$1,0)+16,FALSE)+VLOOKUP(L$3,Conditions!$B:$AI,MATCH($B47&amp;"_intercept",Conditions!$R$1:$AI$1,0)+16,FALSE)),""),"")</f>
        <v>6.1269339868329177E-3</v>
      </c>
      <c r="M47" s="69">
        <f>IFERROR(IF(M30,EXP(LN(M30)*VLOOKUP(M$3,Conditions!$B:$AI,MATCH($B47&amp;"_slope",Conditions!$R$1:$AI$1,0)+16,FALSE)+VLOOKUP(M$3,Conditions!$B:$AI,MATCH($B47&amp;"_intercept",Conditions!$R$1:$AI$1,0)+16,FALSE)),""),"")</f>
        <v>6.1080709479899792E-3</v>
      </c>
      <c r="N47" s="69">
        <f>IFERROR(IF(N30,EXP(LN(N30)*VLOOKUP(N$3,Conditions!$B:$AI,MATCH($B47&amp;"_slope",Conditions!$R$1:$AI$1,0)+16,FALSE)+VLOOKUP(N$3,Conditions!$B:$AI,MATCH($B47&amp;"_intercept",Conditions!$R$1:$AI$1,0)+16,FALSE)),""),"")</f>
        <v>1.1439529084814415E-2</v>
      </c>
      <c r="O47" s="69">
        <f>IFERROR(IF(O30,EXP(LN(O30)*VLOOKUP(O$3,Conditions!$B:$AI,MATCH($B47&amp;"_slope",Conditions!$R$1:$AI$1,0)+16,FALSE)+VLOOKUP(O$3,Conditions!$B:$AI,MATCH($B47&amp;"_intercept",Conditions!$R$1:$AI$1,0)+16,FALSE)),""),"")</f>
        <v>1.1512181466599108E-2</v>
      </c>
      <c r="P47" s="69">
        <f>IFERROR(IF(P30,EXP(LN(P30)*VLOOKUP(P$3,Conditions!$B:$AI,MATCH($B47&amp;"_slope",Conditions!$R$1:$AI$1,0)+16,FALSE)+VLOOKUP(P$3,Conditions!$B:$AI,MATCH($B47&amp;"_intercept",Conditions!$R$1:$AI$1,0)+16,FALSE)),""),"")</f>
        <v>1.1444860303952635E-2</v>
      </c>
      <c r="Q47" s="69">
        <f>IFERROR(IF(Q30,EXP(LN(Q30)*VLOOKUP(Q$3,Conditions!$B:$AI,MATCH($B47&amp;"_slope",Conditions!$R$1:$AI$1,0)+16,FALSE)+VLOOKUP(Q$3,Conditions!$B:$AI,MATCH($B47&amp;"_intercept",Conditions!$R$1:$AI$1,0)+16,FALSE)),""),"")</f>
        <v>1.154266594242938E-2</v>
      </c>
      <c r="R47" s="69">
        <f>IFERROR(IF(R30,EXP(LN(R30)*VLOOKUP(R$3,Conditions!$B:$AI,MATCH($B47&amp;"_slope",Conditions!$R$1:$AI$1,0)+16,FALSE)+VLOOKUP(R$3,Conditions!$B:$AI,MATCH($B47&amp;"_intercept",Conditions!$R$1:$AI$1,0)+16,FALSE)),""),"")</f>
        <v>1.1620974997268387E-2</v>
      </c>
      <c r="S47" s="69">
        <f>IFERROR(IF(S30,EXP(LN(S30)*VLOOKUP(S$3,Conditions!$B:$AI,MATCH($B47&amp;"_slope",Conditions!$R$1:$AI$1,0)+16,FALSE)+VLOOKUP(S$3,Conditions!$B:$AI,MATCH($B47&amp;"_intercept",Conditions!$R$1:$AI$1,0)+16,FALSE)),""),"")</f>
        <v>1.0948671789905901E-2</v>
      </c>
      <c r="T47" s="69">
        <f>IFERROR(IF(T30,EXP(LN(T30)*VLOOKUP(T$3,Conditions!$B:$AI,MATCH($B47&amp;"_slope",Conditions!$R$1:$AI$1,0)+16,FALSE)+VLOOKUP(T$3,Conditions!$B:$AI,MATCH($B47&amp;"_intercept",Conditions!$R$1:$AI$1,0)+16,FALSE)),""),"")</f>
        <v>1.0828653144079223E-2</v>
      </c>
      <c r="U47" s="69">
        <f>IFERROR(IF(U30,EXP(LN(U30)*VLOOKUP(U$3,Conditions!$B:$AI,MATCH($B47&amp;"_slope",Conditions!$R$1:$AI$1,0)+16,FALSE)+VLOOKUP(U$3,Conditions!$B:$AI,MATCH($B47&amp;"_intercept",Conditions!$R$1:$AI$1,0)+16,FALSE)),""),"")</f>
        <v>1.1570715658131309E-2</v>
      </c>
      <c r="V47" s="69">
        <f>IFERROR(IF(V30,EXP(LN(V30)*VLOOKUP(V$3,Conditions!$B:$AI,MATCH($B47&amp;"_slope",Conditions!$R$1:$AI$1,0)+16,FALSE)+VLOOKUP(V$3,Conditions!$B:$AI,MATCH($B47&amp;"_intercept",Conditions!$R$1:$AI$1,0)+16,FALSE)),""),"")</f>
        <v>1.1016149106966902E-2</v>
      </c>
      <c r="W47" s="69">
        <f>IFERROR(IF(W30,EXP(LN(W30)*VLOOKUP(W$3,Conditions!$B:$AI,MATCH($B47&amp;"_slope",Conditions!$R$1:$AI$1,0)+16,FALSE)+VLOOKUP(W$3,Conditions!$B:$AI,MATCH($B47&amp;"_intercept",Conditions!$R$1:$AI$1,0)+16,FALSE)),""),"")</f>
        <v>1.1536860716701984E-2</v>
      </c>
      <c r="X47" s="69">
        <f>IFERROR(IF(X30,EXP(LN(X30)*VLOOKUP(X$3,Conditions!$B:$AI,MATCH($B47&amp;"_slope",Conditions!$R$1:$AI$1,0)+16,FALSE)+VLOOKUP(X$3,Conditions!$B:$AI,MATCH($B47&amp;"_intercept",Conditions!$R$1:$AI$1,0)+16,FALSE)),""),"")</f>
        <v>2.3469230461121454E-2</v>
      </c>
      <c r="Y47" s="69">
        <f>IFERROR(IF(Y30,EXP(LN(Y30)*VLOOKUP(Y$3,Conditions!$B:$AI,MATCH($B47&amp;"_slope",Conditions!$R$1:$AI$1,0)+16,FALSE)+VLOOKUP(Y$3,Conditions!$B:$AI,MATCH($B47&amp;"_intercept",Conditions!$R$1:$AI$1,0)+16,FALSE)),""),"")</f>
        <v>2.3453042730973074E-2</v>
      </c>
      <c r="Z47" s="69">
        <f>IFERROR(IF(Z30,EXP(LN(Z30)*VLOOKUP(Z$3,Conditions!$B:$AI,MATCH($B47&amp;"_slope",Conditions!$R$1:$AI$1,0)+16,FALSE)+VLOOKUP(Z$3,Conditions!$B:$AI,MATCH($B47&amp;"_intercept",Conditions!$R$1:$AI$1,0)+16,FALSE)),""),"")</f>
        <v>2.3137105061902381E-2</v>
      </c>
      <c r="AA47" s="69">
        <f>IFERROR(IF(AA30,EXP(LN(AA30)*VLOOKUP(AA$3,Conditions!$B:$AI,MATCH($B47&amp;"_slope",Conditions!$R$1:$AI$1,0)+16,FALSE)+VLOOKUP(AA$3,Conditions!$B:$AI,MATCH($B47&amp;"_intercept",Conditions!$R$1:$AI$1,0)+16,FALSE)),""),"")</f>
        <v>2.3153340232211113E-2</v>
      </c>
      <c r="AB47" s="69">
        <f>IFERROR(IF(AB30,EXP(LN(AB30)*VLOOKUP(AB$3,Conditions!$B:$AI,MATCH($B47&amp;"_slope",Conditions!$R$1:$AI$1,0)+16,FALSE)+VLOOKUP(AB$3,Conditions!$B:$AI,MATCH($B47&amp;"_intercept",Conditions!$R$1:$AI$1,0)+16,FALSE)),""),"")</f>
        <v>2.3165827152729152E-2</v>
      </c>
      <c r="AC47" s="69">
        <f>IFERROR(IF(AC30,EXP(LN(AC30)*VLOOKUP(AC$3,Conditions!$B:$AI,MATCH($B47&amp;"_slope",Conditions!$R$1:$AI$1,0)+16,FALSE)+VLOOKUP(AC$3,Conditions!$B:$AI,MATCH($B47&amp;"_intercept",Conditions!$R$1:$AI$1,0)+16,FALSE)),""),"")</f>
        <v>3.221479756467812E-2</v>
      </c>
      <c r="AD47" s="69">
        <f>IFERROR(IF(AD30,EXP(LN(AD30)*VLOOKUP(AD$3,Conditions!$B:$AI,MATCH($B47&amp;"_slope",Conditions!$R$1:$AI$1,0)+16,FALSE)+VLOOKUP(AD$3,Conditions!$B:$AI,MATCH($B47&amp;"_intercept",Conditions!$R$1:$AI$1,0)+16,FALSE)),""),"")</f>
        <v>3.2253166167149523E-2</v>
      </c>
      <c r="AE47" s="69">
        <f>IFERROR(IF(AE30,EXP(LN(AE30)*VLOOKUP(AE$3,Conditions!$B:$AI,MATCH($B47&amp;"_slope",Conditions!$R$1:$AI$1,0)+16,FALSE)+VLOOKUP(AE$3,Conditions!$B:$AI,MATCH($B47&amp;"_intercept",Conditions!$R$1:$AI$1,0)+16,FALSE)),""),"")</f>
        <v>3.2227975772036163E-2</v>
      </c>
      <c r="AF47" s="69">
        <f>IFERROR(IF(AF30,EXP(LN(AF30)*VLOOKUP(AF$3,Conditions!$B:$AI,MATCH($B47&amp;"_slope",Conditions!$R$1:$AI$1,0)+16,FALSE)+VLOOKUP(AF$3,Conditions!$B:$AI,MATCH($B47&amp;"_intercept",Conditions!$R$1:$AI$1,0)+16,FALSE)),""),"")</f>
        <v>3.2262078674278785E-2</v>
      </c>
      <c r="AG47" s="69">
        <f>IFERROR(IF(AG30,EXP(LN(AG30)*VLOOKUP(AG$3,Conditions!$B:$AI,MATCH($B47&amp;"_slope",Conditions!$R$1:$AI$1,0)+16,FALSE)+VLOOKUP(AG$3,Conditions!$B:$AI,MATCH($B47&amp;"_intercept",Conditions!$R$1:$AI$1,0)+16,FALSE)),""),"")</f>
        <v>3.2238827540051675E-2</v>
      </c>
      <c r="AH47" s="69">
        <f>IFERROR(IF(AH30,EXP(LN(AH30)*VLOOKUP(AH$3,Conditions!$B:$AI,MATCH($B47&amp;"_slope",Conditions!$R$1:$AI$1,0)+16,FALSE)+VLOOKUP(AH$3,Conditions!$B:$AI,MATCH($B47&amp;"_intercept",Conditions!$R$1:$AI$1,0)+16,FALSE)),""),"")</f>
        <v>4.0614898515184988E-2</v>
      </c>
      <c r="AI47" s="69">
        <f>IFERROR(IF(AI30,EXP(LN(AI30)*VLOOKUP(AI$3,Conditions!$B:$AI,MATCH($B47&amp;"_slope",Conditions!$R$1:$AI$1,0)+16,FALSE)+VLOOKUP(AI$3,Conditions!$B:$AI,MATCH($B47&amp;"_intercept",Conditions!$R$1:$AI$1,0)+16,FALSE)),""),"")</f>
        <v>4.0770794765676965E-2</v>
      </c>
      <c r="AJ47" s="69">
        <f>IFERROR(IF(AJ30,EXP(LN(AJ30)*VLOOKUP(AJ$3,Conditions!$B:$AI,MATCH($B47&amp;"_slope",Conditions!$R$1:$AI$1,0)+16,FALSE)+VLOOKUP(AJ$3,Conditions!$B:$AI,MATCH($B47&amp;"_intercept",Conditions!$R$1:$AI$1,0)+16,FALSE)),""),"")</f>
        <v>4.0749426541946042E-2</v>
      </c>
      <c r="AK47" s="69">
        <f>IFERROR(IF(AK30,EXP(LN(AK30)*VLOOKUP(AK$3,Conditions!$B:$AI,MATCH($B47&amp;"_slope",Conditions!$R$1:$AI$1,0)+16,FALSE)+VLOOKUP(AK$3,Conditions!$B:$AI,MATCH($B47&amp;"_intercept",Conditions!$R$1:$AI$1,0)+16,FALSE)),""),"")</f>
        <v>4.0728792858255668E-2</v>
      </c>
      <c r="AL47" s="69">
        <f>IFERROR(IF(AL30,EXP(LN(AL30)*VLOOKUP(AL$3,Conditions!$B:$AI,MATCH($B47&amp;"_slope",Conditions!$R$1:$AI$1,0)+16,FALSE)+VLOOKUP(AL$3,Conditions!$B:$AI,MATCH($B47&amp;"_intercept",Conditions!$R$1:$AI$1,0)+16,FALSE)),""),"")</f>
        <v>4.0676093030519715E-2</v>
      </c>
      <c r="AM47" s="69">
        <f>IFERROR(IF(AM30,EXP(LN(AM30)*VLOOKUP(AM$3,Conditions!$B:$AI,MATCH($B47&amp;"_slope",Conditions!$R$1:$AI$1,0)+16,FALSE)+VLOOKUP(AM$3,Conditions!$B:$AI,MATCH($B47&amp;"_intercept",Conditions!$R$1:$AI$1,0)+16,FALSE)),""),"")</f>
        <v>3.9568173010691265E-2</v>
      </c>
      <c r="AN47" s="69">
        <f>IFERROR(IF(AN30,EXP(LN(AN30)*VLOOKUP(AN$3,Conditions!$B:$AI,MATCH($B47&amp;"_slope",Conditions!$R$1:$AI$1,0)+16,FALSE)+VLOOKUP(AN$3,Conditions!$B:$AI,MATCH($B47&amp;"_intercept",Conditions!$R$1:$AI$1,0)+16,FALSE)),""),"")</f>
        <v>3.9677522124396958E-2</v>
      </c>
      <c r="AO47" s="69">
        <f>IFERROR(IF(AO30,EXP(LN(AO30)*VLOOKUP(AO$3,Conditions!$B:$AI,MATCH($B47&amp;"_slope",Conditions!$R$1:$AI$1,0)+16,FALSE)+VLOOKUP(AO$3,Conditions!$B:$AI,MATCH($B47&amp;"_intercept",Conditions!$R$1:$AI$1,0)+16,FALSE)),""),"")</f>
        <v>3.958040852194853E-2</v>
      </c>
      <c r="AP47" s="69">
        <f>IFERROR(IF(AP30,EXP(LN(AP30)*VLOOKUP(AP$3,Conditions!$B:$AI,MATCH($B47&amp;"_slope",Conditions!$R$1:$AI$1,0)+16,FALSE)+VLOOKUP(AP$3,Conditions!$B:$AI,MATCH($B47&amp;"_intercept",Conditions!$R$1:$AI$1,0)+16,FALSE)),""),"")</f>
        <v>3.9681968846138775E-2</v>
      </c>
      <c r="AQ47" s="69">
        <f>IFERROR(IF(AQ30,EXP(LN(AQ30)*VLOOKUP(AQ$3,Conditions!$B:$AI,MATCH($B47&amp;"_slope",Conditions!$R$1:$AI$1,0)+16,FALSE)+VLOOKUP(AQ$3,Conditions!$B:$AI,MATCH($B47&amp;"_intercept",Conditions!$R$1:$AI$1,0)+16,FALSE)),""),"")</f>
        <v>3.9585228347665723E-2</v>
      </c>
      <c r="AR47" s="69">
        <f>IFERROR(IF(AR30,EXP(LN(AR30)*VLOOKUP(AR$3,Conditions!$B:$AI,MATCH($B47&amp;"_slope",Conditions!$R$1:$AI$1,0)+16,FALSE)+VLOOKUP(AR$3,Conditions!$B:$AI,MATCH($B47&amp;"_intercept",Conditions!$R$1:$AI$1,0)+16,FALSE)),""),"")</f>
        <v>1.4738573418314998E-3</v>
      </c>
      <c r="AS47" s="69">
        <f>IFERROR(IF(AS30,EXP(LN(AS30)*VLOOKUP(AS$3,Conditions!$B:$AI,MATCH($B47&amp;"_slope",Conditions!$R$1:$AI$1,0)+16,FALSE)+VLOOKUP(AS$3,Conditions!$B:$AI,MATCH($B47&amp;"_intercept",Conditions!$R$1:$AI$1,0)+16,FALSE)),""),"")</f>
        <v>1.2700483401599954E-3</v>
      </c>
      <c r="AT47" s="69">
        <f>IFERROR(IF(AT30,EXP(LN(AT30)*VLOOKUP(AT$3,Conditions!$B:$AI,MATCH($B47&amp;"_slope",Conditions!$R$1:$AI$1,0)+16,FALSE)+VLOOKUP(AT$3,Conditions!$B:$AI,MATCH($B47&amp;"_intercept",Conditions!$R$1:$AI$1,0)+16,FALSE)),""),"")</f>
        <v>1.5144708608626348E-3</v>
      </c>
      <c r="AU47" s="69">
        <f>IFERROR(IF(AU30,EXP(LN(AU30)*VLOOKUP(AU$3,Conditions!$B:$AI,MATCH($B47&amp;"_slope",Conditions!$R$1:$AI$1,0)+16,FALSE)+VLOOKUP(AU$3,Conditions!$B:$AI,MATCH($B47&amp;"_intercept",Conditions!$R$1:$AI$1,0)+16,FALSE)),""),"")</f>
        <v>1.3674061052768383E-3</v>
      </c>
      <c r="AV47" s="69">
        <f>IFERROR(IF(AV30,EXP(LN(AV30)*VLOOKUP(AV$3,Conditions!$B:$AI,MATCH($B47&amp;"_slope",Conditions!$R$1:$AI$1,0)+16,FALSE)+VLOOKUP(AV$3,Conditions!$B:$AI,MATCH($B47&amp;"_intercept",Conditions!$R$1:$AI$1,0)+16,FALSE)),""),"")</f>
        <v>1.423127519096744E-3</v>
      </c>
      <c r="AW47" s="69">
        <f>IFERROR(IF(AW30,EXP(LN(AW30)*VLOOKUP(AW$3,Conditions!$B:$AI,MATCH($B47&amp;"_slope",Conditions!$R$1:$AI$1,0)+16,FALSE)+VLOOKUP(AW$3,Conditions!$B:$AI,MATCH($B47&amp;"_intercept",Conditions!$R$1:$AI$1,0)+16,FALSE)),""),"")</f>
        <v>2.2011199012852908E-3</v>
      </c>
      <c r="AX47" s="69">
        <f>IFERROR(IF(AX30,EXP(LN(AX30)*VLOOKUP(AX$3,Conditions!$B:$AI,MATCH($B47&amp;"_slope",Conditions!$R$1:$AI$1,0)+16,FALSE)+VLOOKUP(AX$3,Conditions!$B:$AI,MATCH($B47&amp;"_intercept",Conditions!$R$1:$AI$1,0)+16,FALSE)),""),"")</f>
        <v>2.2322020729701551E-3</v>
      </c>
      <c r="AY47" s="69">
        <f>IFERROR(IF(AY30,EXP(LN(AY30)*VLOOKUP(AY$3,Conditions!$B:$AI,MATCH($B47&amp;"_slope",Conditions!$R$1:$AI$1,0)+16,FALSE)+VLOOKUP(AY$3,Conditions!$B:$AI,MATCH($B47&amp;"_intercept",Conditions!$R$1:$AI$1,0)+16,FALSE)),""),"")</f>
        <v>1.8056722515171631E-3</v>
      </c>
      <c r="AZ47" s="69">
        <f>IFERROR(IF(AZ30,EXP(LN(AZ30)*VLOOKUP(AZ$3,Conditions!$B:$AI,MATCH($B47&amp;"_slope",Conditions!$R$1:$AI$1,0)+16,FALSE)+VLOOKUP(AZ$3,Conditions!$B:$AI,MATCH($B47&amp;"_intercept",Conditions!$R$1:$AI$1,0)+16,FALSE)),""),"")</f>
        <v>1.9325173336726942E-3</v>
      </c>
      <c r="BA47" s="69">
        <f>IFERROR(IF(BA30,EXP(LN(BA30)*VLOOKUP(BA$3,Conditions!$B:$AI,MATCH($B47&amp;"_slope",Conditions!$R$1:$AI$1,0)+16,FALSE)+VLOOKUP(BA$3,Conditions!$B:$AI,MATCH($B47&amp;"_intercept",Conditions!$R$1:$AI$1,0)+16,FALSE)),""),"")</f>
        <v>1.9538361956459292E-3</v>
      </c>
      <c r="BB47" s="69">
        <f>IFERROR(IF(BB30,EXP(LN(BB30)*VLOOKUP(BB$3,Conditions!$B:$AI,MATCH($B47&amp;"_slope",Conditions!$R$1:$AI$1,0)+16,FALSE)+VLOOKUP(BB$3,Conditions!$B:$AI,MATCH($B47&amp;"_intercept",Conditions!$R$1:$AI$1,0)+16,FALSE)),""),"")</f>
        <v>2.7443623623268089E-3</v>
      </c>
      <c r="BC47" s="69">
        <f>IFERROR(IF(BC30,EXP(LN(BC30)*VLOOKUP(BC$3,Conditions!$B:$AI,MATCH($B47&amp;"_slope",Conditions!$R$1:$AI$1,0)+16,FALSE)+VLOOKUP(BC$3,Conditions!$B:$AI,MATCH($B47&amp;"_intercept",Conditions!$R$1:$AI$1,0)+16,FALSE)),""),"")</f>
        <v>2.9401025798507048E-3</v>
      </c>
      <c r="BD47" s="69">
        <f>IFERROR(IF(BD30,EXP(LN(BD30)*VLOOKUP(BD$3,Conditions!$B:$AI,MATCH($B47&amp;"_slope",Conditions!$R$1:$AI$1,0)+16,FALSE)+VLOOKUP(BD$3,Conditions!$B:$AI,MATCH($B47&amp;"_intercept",Conditions!$R$1:$AI$1,0)+16,FALSE)),""),"")</f>
        <v>2.810152985386759E-3</v>
      </c>
      <c r="BE47" s="69">
        <f>IFERROR(IF(BE30,EXP(LN(BE30)*VLOOKUP(BE$3,Conditions!$B:$AI,MATCH($B47&amp;"_slope",Conditions!$R$1:$AI$1,0)+16,FALSE)+VLOOKUP(BE$3,Conditions!$B:$AI,MATCH($B47&amp;"_intercept",Conditions!$R$1:$AI$1,0)+16,FALSE)),""),"")</f>
        <v>3.0088155993745177E-3</v>
      </c>
      <c r="BF47" s="69">
        <f>IFERROR(IF(BF30,EXP(LN(BF30)*VLOOKUP(BF$3,Conditions!$B:$AI,MATCH($B47&amp;"_slope",Conditions!$R$1:$AI$1,0)+16,FALSE)+VLOOKUP(BF$3,Conditions!$B:$AI,MATCH($B47&amp;"_intercept",Conditions!$R$1:$AI$1,0)+16,FALSE)),""),"")</f>
        <v>2.8984475274197105E-3</v>
      </c>
      <c r="BG47" s="69">
        <f>IFERROR(IF(BG30,EXP(LN(BG30)*VLOOKUP(BG$3,Conditions!$B:$AI,MATCH($B47&amp;"_slope",Conditions!$R$1:$AI$1,0)+16,FALSE)+VLOOKUP(BG$3,Conditions!$B:$AI,MATCH($B47&amp;"_intercept",Conditions!$R$1:$AI$1,0)+16,FALSE)),""),"")</f>
        <v>3.520978608974473E-3</v>
      </c>
      <c r="BH47" s="69">
        <f>IFERROR(IF(BH30,EXP(LN(BH30)*VLOOKUP(BH$3,Conditions!$B:$AI,MATCH($B47&amp;"_slope",Conditions!$R$1:$AI$1,0)+16,FALSE)+VLOOKUP(BH$3,Conditions!$B:$AI,MATCH($B47&amp;"_intercept",Conditions!$R$1:$AI$1,0)+16,FALSE)),""),"")</f>
        <v>3.4997128215529432E-3</v>
      </c>
      <c r="BI47" s="69">
        <f>IFERROR(IF(BI30,EXP(LN(BI30)*VLOOKUP(BI$3,Conditions!$B:$AI,MATCH($B47&amp;"_slope",Conditions!$R$1:$AI$1,0)+16,FALSE)+VLOOKUP(BI$3,Conditions!$B:$AI,MATCH($B47&amp;"_intercept",Conditions!$R$1:$AI$1,0)+16,FALSE)),""),"")</f>
        <v>3.5740224579862523E-3</v>
      </c>
      <c r="BJ47" s="69">
        <f>IFERROR(IF(BJ30,EXP(LN(BJ30)*VLOOKUP(BJ$3,Conditions!$B:$AI,MATCH($B47&amp;"_slope",Conditions!$R$1:$AI$1,0)+16,FALSE)+VLOOKUP(BJ$3,Conditions!$B:$AI,MATCH($B47&amp;"_intercept",Conditions!$R$1:$AI$1,0)+16,FALSE)),""),"")</f>
        <v>3.6194424158101975E-3</v>
      </c>
      <c r="BK47" s="69">
        <f>IFERROR(IF(BK30,EXP(LN(BK30)*VLOOKUP(BK$3,Conditions!$B:$AI,MATCH($B47&amp;"_slope",Conditions!$R$1:$AI$1,0)+16,FALSE)+VLOOKUP(BK$3,Conditions!$B:$AI,MATCH($B47&amp;"_intercept",Conditions!$R$1:$AI$1,0)+16,FALSE)),""),"")</f>
        <v>3.6032796276170708E-3</v>
      </c>
      <c r="BL47" s="69">
        <f>IFERROR(IF(BL30,EXP(LN(BL30)*VLOOKUP(BL$3,Conditions!$B:$AI,MATCH($B47&amp;"_slope",Conditions!$R$1:$AI$1,0)+16,FALSE)+VLOOKUP(BL$3,Conditions!$B:$AI,MATCH($B47&amp;"_intercept",Conditions!$R$1:$AI$1,0)+16,FALSE)),""),"")</f>
        <v>4.7860298625141398E-3</v>
      </c>
      <c r="BM47" s="69">
        <f>IFERROR(IF(BM30,EXP(LN(BM30)*VLOOKUP(BM$3,Conditions!$B:$AI,MATCH($B47&amp;"_slope",Conditions!$R$1:$AI$1,0)+16,FALSE)+VLOOKUP(BM$3,Conditions!$B:$AI,MATCH($B47&amp;"_intercept",Conditions!$R$1:$AI$1,0)+16,FALSE)),""),"")</f>
        <v>4.8170123126014272E-3</v>
      </c>
      <c r="BN47" s="69">
        <f>IFERROR(IF(BN30,EXP(LN(BN30)*VLOOKUP(BN$3,Conditions!$B:$AI,MATCH($B47&amp;"_slope",Conditions!$R$1:$AI$1,0)+16,FALSE)+VLOOKUP(BN$3,Conditions!$B:$AI,MATCH($B47&amp;"_intercept",Conditions!$R$1:$AI$1,0)+16,FALSE)),""),"")</f>
        <v>4.7754976787780382E-3</v>
      </c>
      <c r="BO47" s="69">
        <f>IFERROR(IF(BO30,EXP(LN(BO30)*VLOOKUP(BO$3,Conditions!$B:$AI,MATCH($B47&amp;"_slope",Conditions!$R$1:$AI$1,0)+16,FALSE)+VLOOKUP(BO$3,Conditions!$B:$AI,MATCH($B47&amp;"_intercept",Conditions!$R$1:$AI$1,0)+16,FALSE)),""),"")</f>
        <v>4.9416783836324519E-3</v>
      </c>
      <c r="BP47" s="69">
        <f>IFERROR(IF(BP30,EXP(LN(BP30)*VLOOKUP(BP$3,Conditions!$B:$AI,MATCH($B47&amp;"_slope",Conditions!$R$1:$AI$1,0)+16,FALSE)+VLOOKUP(BP$3,Conditions!$B:$AI,MATCH($B47&amp;"_intercept",Conditions!$R$1:$AI$1,0)+16,FALSE)),""),"")</f>
        <v>4.7473872877933027E-3</v>
      </c>
      <c r="BQ47" s="69">
        <f>IFERROR(IF(BQ30,EXP(LN(BQ30)*VLOOKUP(BQ$3,Conditions!$B:$AI,MATCH($B47&amp;"_slope",Conditions!$R$1:$AI$1,0)+16,FALSE)+VLOOKUP(BQ$3,Conditions!$B:$AI,MATCH($B47&amp;"_intercept",Conditions!$R$1:$AI$1,0)+16,FALSE)),""),"")</f>
        <v>6.8121569222345819E-3</v>
      </c>
      <c r="BR47" s="69">
        <f>IFERROR(IF(BR30,EXP(LN(BR30)*VLOOKUP(BR$3,Conditions!$B:$AI,MATCH($B47&amp;"_slope",Conditions!$R$1:$AI$1,0)+16,FALSE)+VLOOKUP(BR$3,Conditions!$B:$AI,MATCH($B47&amp;"_intercept",Conditions!$R$1:$AI$1,0)+16,FALSE)),""),"")</f>
        <v>6.9797543374250128E-3</v>
      </c>
      <c r="BS47" s="69">
        <f>IFERROR(IF(BS30,EXP(LN(BS30)*VLOOKUP(BS$3,Conditions!$B:$AI,MATCH($B47&amp;"_slope",Conditions!$R$1:$AI$1,0)+16,FALSE)+VLOOKUP(BS$3,Conditions!$B:$AI,MATCH($B47&amp;"_intercept",Conditions!$R$1:$AI$1,0)+16,FALSE)),""),"")</f>
        <v>6.8435809649498641E-3</v>
      </c>
      <c r="BT47" s="69">
        <f>IFERROR(IF(BT30,EXP(LN(BT30)*VLOOKUP(BT$3,Conditions!$B:$AI,MATCH($B47&amp;"_slope",Conditions!$R$1:$AI$1,0)+16,FALSE)+VLOOKUP(BT$3,Conditions!$B:$AI,MATCH($B47&amp;"_intercept",Conditions!$R$1:$AI$1,0)+16,FALSE)),""),"")</f>
        <v>6.9851461563856685E-3</v>
      </c>
      <c r="BU47" s="69">
        <f>IFERROR(IF(BU30,EXP(LN(BU30)*VLOOKUP(BU$3,Conditions!$B:$AI,MATCH($B47&amp;"_slope",Conditions!$R$1:$AI$1,0)+16,FALSE)+VLOOKUP(BU$3,Conditions!$B:$AI,MATCH($B47&amp;"_intercept",Conditions!$R$1:$AI$1,0)+16,FALSE)),""),"")</f>
        <v>6.830581698310887E-3</v>
      </c>
      <c r="BV47" s="69">
        <f>IFERROR(IF(BV30,EXP(LN(BV30)*VLOOKUP(BV$3,Conditions!$B:$AI,MATCH($B47&amp;"_slope",Conditions!$R$1:$AI$1,0)+16,FALSE)+VLOOKUP(BV$3,Conditions!$B:$AI,MATCH($B47&amp;"_intercept",Conditions!$R$1:$AI$1,0)+16,FALSE)),""),"")</f>
        <v>8.5587980106144636E-3</v>
      </c>
      <c r="BW47" s="69">
        <f>IFERROR(IF(BW30,EXP(LN(BW30)*VLOOKUP(BW$3,Conditions!$B:$AI,MATCH($B47&amp;"_slope",Conditions!$R$1:$AI$1,0)+16,FALSE)+VLOOKUP(BW$3,Conditions!$B:$AI,MATCH($B47&amp;"_intercept",Conditions!$R$1:$AI$1,0)+16,FALSE)),""),"")</f>
        <v>8.5066473172139261E-3</v>
      </c>
      <c r="BX47" s="69">
        <f>IFERROR(IF(BX30,EXP(LN(BX30)*VLOOKUP(BX$3,Conditions!$B:$AI,MATCH($B47&amp;"_slope",Conditions!$R$1:$AI$1,0)+16,FALSE)+VLOOKUP(BX$3,Conditions!$B:$AI,MATCH($B47&amp;"_intercept",Conditions!$R$1:$AI$1,0)+16,FALSE)),""),"")</f>
        <v>8.3300600677090487E-3</v>
      </c>
      <c r="BY47" s="69">
        <f>IFERROR(IF(BY30,EXP(LN(BY30)*VLOOKUP(BY$3,Conditions!$B:$AI,MATCH($B47&amp;"_slope",Conditions!$R$1:$AI$1,0)+16,FALSE)+VLOOKUP(BY$3,Conditions!$B:$AI,MATCH($B47&amp;"_intercept",Conditions!$R$1:$AI$1,0)+16,FALSE)),""),"")</f>
        <v>8.4435612036598325E-3</v>
      </c>
      <c r="BZ47" s="69">
        <f>IFERROR(IF(BZ30,EXP(LN(BZ30)*VLOOKUP(BZ$3,Conditions!$B:$AI,MATCH($B47&amp;"_slope",Conditions!$R$1:$AI$1,0)+16,FALSE)+VLOOKUP(BZ$3,Conditions!$B:$AI,MATCH($B47&amp;"_intercept",Conditions!$R$1:$AI$1,0)+16,FALSE)),""),"")</f>
        <v>8.4797705456022571E-3</v>
      </c>
      <c r="CA47" s="69">
        <f>IFERROR(IF(CA30,EXP(LN(CA30)*VLOOKUP(CA$3,Conditions!$B:$AI,MATCH($B47&amp;"_slope",Conditions!$R$1:$AI$1,0)+16,FALSE)+VLOOKUP(CA$3,Conditions!$B:$AI,MATCH($B47&amp;"_intercept",Conditions!$R$1:$AI$1,0)+16,FALSE)),""),"")</f>
        <v>7.7352511901064153E-3</v>
      </c>
      <c r="CB47" s="69">
        <f>IFERROR(IF(CB30,EXP(LN(CB30)*VLOOKUP(CB$3,Conditions!$B:$AI,MATCH($B47&amp;"_slope",Conditions!$R$1:$AI$1,0)+16,FALSE)+VLOOKUP(CB$3,Conditions!$B:$AI,MATCH($B47&amp;"_intercept",Conditions!$R$1:$AI$1,0)+16,FALSE)),""),"")</f>
        <v>7.7995359797093222E-3</v>
      </c>
      <c r="CC47" s="69">
        <f>IFERROR(IF(CC30,EXP(LN(CC30)*VLOOKUP(CC$3,Conditions!$B:$AI,MATCH($B47&amp;"_slope",Conditions!$R$1:$AI$1,0)+16,FALSE)+VLOOKUP(CC$3,Conditions!$B:$AI,MATCH($B47&amp;"_intercept",Conditions!$R$1:$AI$1,0)+16,FALSE)),""),"")</f>
        <v>7.7294493631723301E-3</v>
      </c>
      <c r="CD47" s="69">
        <f>IFERROR(IF(CD30,EXP(LN(CD30)*VLOOKUP(CD$3,Conditions!$B:$AI,MATCH($B47&amp;"_slope",Conditions!$R$1:$AI$1,0)+16,FALSE)+VLOOKUP(CD$3,Conditions!$B:$AI,MATCH($B47&amp;"_intercept",Conditions!$R$1:$AI$1,0)+16,FALSE)),""),"")</f>
        <v>7.6830008156346741E-3</v>
      </c>
      <c r="CE47" s="69">
        <f>IFERROR(IF(CE30,EXP(LN(CE30)*VLOOKUP(CE$3,Conditions!$B:$AI,MATCH($B47&amp;"_slope",Conditions!$R$1:$AI$1,0)+16,FALSE)+VLOOKUP(CE$3,Conditions!$B:$AI,MATCH($B47&amp;"_intercept",Conditions!$R$1:$AI$1,0)+16,FALSE)),""),"")</f>
        <v>7.5618432198883406E-3</v>
      </c>
      <c r="CF47" s="69">
        <f>IFERROR(IF(CF30,EXP(LN(CF30)*VLOOKUP(CF$3,Conditions!$B:$AI,MATCH($B47&amp;"_slope",Conditions!$R$1:$AI$1,0)+16,FALSE)+VLOOKUP(CF$3,Conditions!$B:$AI,MATCH($B47&amp;"_intercept",Conditions!$R$1:$AI$1,0)+16,FALSE)),""),"")</f>
        <v>8.5512250247374863E-4</v>
      </c>
      <c r="CG47" s="69">
        <f>IFERROR(IF(CG30,EXP(LN(CG30)*VLOOKUP(CG$3,Conditions!$B:$AI,MATCH($B47&amp;"_slope",Conditions!$R$1:$AI$1,0)+16,FALSE)+VLOOKUP(CG$3,Conditions!$B:$AI,MATCH($B47&amp;"_intercept",Conditions!$R$1:$AI$1,0)+16,FALSE)),""),"")</f>
        <v>8.3470839636003722E-4</v>
      </c>
      <c r="CH47" s="69">
        <f>IFERROR(IF(CH30,EXP(LN(CH30)*VLOOKUP(CH$3,Conditions!$B:$AI,MATCH($B47&amp;"_slope",Conditions!$R$1:$AI$1,0)+16,FALSE)+VLOOKUP(CH$3,Conditions!$B:$AI,MATCH($B47&amp;"_intercept",Conditions!$R$1:$AI$1,0)+16,FALSE)),""),"")</f>
        <v>8.5172751678759203E-4</v>
      </c>
      <c r="CI47" s="69">
        <f>IFERROR(IF(CI30,EXP(LN(CI30)*VLOOKUP(CI$3,Conditions!$B:$AI,MATCH($B47&amp;"_slope",Conditions!$R$1:$AI$1,0)+16,FALSE)+VLOOKUP(CI$3,Conditions!$B:$AI,MATCH($B47&amp;"_intercept",Conditions!$R$1:$AI$1,0)+16,FALSE)),""),"")</f>
        <v>8.9815924311154526E-4</v>
      </c>
      <c r="CJ47" s="69">
        <f>IFERROR(IF(CJ30,EXP(LN(CJ30)*VLOOKUP(CJ$3,Conditions!$B:$AI,MATCH($B47&amp;"_slope",Conditions!$R$1:$AI$1,0)+16,FALSE)+VLOOKUP(CJ$3,Conditions!$B:$AI,MATCH($B47&amp;"_intercept",Conditions!$R$1:$AI$1,0)+16,FALSE)),""),"")</f>
        <v>8.7880691524459104E-4</v>
      </c>
      <c r="CK47" s="69">
        <f>IFERROR(IF(CK30,EXP(LN(CK30)*VLOOKUP(CK$3,Conditions!$B:$AI,MATCH($B47&amp;"_slope",Conditions!$R$1:$AI$1,0)+16,FALSE)+VLOOKUP(CK$3,Conditions!$B:$AI,MATCH($B47&amp;"_intercept",Conditions!$R$1:$AI$1,0)+16,FALSE)),""),"")</f>
        <v>2.0870234765068066E-3</v>
      </c>
      <c r="CL47" s="69">
        <f>IFERROR(IF(CL30,EXP(LN(CL30)*VLOOKUP(CL$3,Conditions!$B:$AI,MATCH($B47&amp;"_slope",Conditions!$R$1:$AI$1,0)+16,FALSE)+VLOOKUP(CL$3,Conditions!$B:$AI,MATCH($B47&amp;"_intercept",Conditions!$R$1:$AI$1,0)+16,FALSE)),""),"")</f>
        <v>2.1616124723487467E-3</v>
      </c>
      <c r="CM47" s="69">
        <f>IFERROR(IF(CM30,EXP(LN(CM30)*VLOOKUP(CM$3,Conditions!$B:$AI,MATCH($B47&amp;"_slope",Conditions!$R$1:$AI$1,0)+16,FALSE)+VLOOKUP(CM$3,Conditions!$B:$AI,MATCH($B47&amp;"_intercept",Conditions!$R$1:$AI$1,0)+16,FALSE)),""),"")</f>
        <v>2.0912211112670723E-3</v>
      </c>
      <c r="CN47" s="69">
        <f>IFERROR(IF(CN30,EXP(LN(CN30)*VLOOKUP(CN$3,Conditions!$B:$AI,MATCH($B47&amp;"_slope",Conditions!$R$1:$AI$1,0)+16,FALSE)+VLOOKUP(CN$3,Conditions!$B:$AI,MATCH($B47&amp;"_intercept",Conditions!$R$1:$AI$1,0)+16,FALSE)),""),"")</f>
        <v>2.0667091111830527E-3</v>
      </c>
      <c r="CO47" s="69">
        <f>IFERROR(IF(CO30,EXP(LN(CO30)*VLOOKUP(CO$3,Conditions!$B:$AI,MATCH($B47&amp;"_slope",Conditions!$R$1:$AI$1,0)+16,FALSE)+VLOOKUP(CO$3,Conditions!$B:$AI,MATCH($B47&amp;"_intercept",Conditions!$R$1:$AI$1,0)+16,FALSE)),""),"")</f>
        <v>2.0351010814765405E-3</v>
      </c>
      <c r="CP47" s="69">
        <f>IFERROR(IF(CP30,EXP(LN(CP30)*VLOOKUP(CP$3,Conditions!$B:$AI,MATCH($B47&amp;"_slope",Conditions!$R$1:$AI$1,0)+16,FALSE)+VLOOKUP(CP$3,Conditions!$B:$AI,MATCH($B47&amp;"_intercept",Conditions!$R$1:$AI$1,0)+16,FALSE)),""),"")</f>
        <v>3.0591621042426235E-3</v>
      </c>
      <c r="CQ47" s="69">
        <f>IFERROR(IF(CQ30,EXP(LN(CQ30)*VLOOKUP(CQ$3,Conditions!$B:$AI,MATCH($B47&amp;"_slope",Conditions!$R$1:$AI$1,0)+16,FALSE)+VLOOKUP(CQ$3,Conditions!$B:$AI,MATCH($B47&amp;"_intercept",Conditions!$R$1:$AI$1,0)+16,FALSE)),""),"")</f>
        <v>3.1247315505815634E-3</v>
      </c>
      <c r="CR47" s="69">
        <f>IFERROR(IF(CR30,EXP(LN(CR30)*VLOOKUP(CR$3,Conditions!$B:$AI,MATCH($B47&amp;"_slope",Conditions!$R$1:$AI$1,0)+16,FALSE)+VLOOKUP(CR$3,Conditions!$B:$AI,MATCH($B47&amp;"_intercept",Conditions!$R$1:$AI$1,0)+16,FALSE)),""),"")</f>
        <v>3.1791465108019718E-3</v>
      </c>
      <c r="CS47" s="69">
        <f>IFERROR(IF(CS30,EXP(LN(CS30)*VLOOKUP(CS$3,Conditions!$B:$AI,MATCH($B47&amp;"_slope",Conditions!$R$1:$AI$1,0)+16,FALSE)+VLOOKUP(CS$3,Conditions!$B:$AI,MATCH($B47&amp;"_intercept",Conditions!$R$1:$AI$1,0)+16,FALSE)),""),"")</f>
        <v>3.1452410073366114E-3</v>
      </c>
      <c r="CT47" s="69">
        <f>IFERROR(IF(CT30,EXP(LN(CT30)*VLOOKUP(CT$3,Conditions!$B:$AI,MATCH($B47&amp;"_slope",Conditions!$R$1:$AI$1,0)+16,FALSE)+VLOOKUP(CT$3,Conditions!$B:$AI,MATCH($B47&amp;"_intercept",Conditions!$R$1:$AI$1,0)+16,FALSE)),""),"")</f>
        <v>3.1976655393846265E-3</v>
      </c>
      <c r="CU47" s="69">
        <f>IFERROR(IF(CU30,EXP(LN(CU30)*VLOOKUP(CU$3,Conditions!$B:$AI,MATCH($B47&amp;"_slope",Conditions!$R$1:$AI$1,0)+16,FALSE)+VLOOKUP(CU$3,Conditions!$B:$AI,MATCH($B47&amp;"_intercept",Conditions!$R$1:$AI$1,0)+16,FALSE)),""),"")</f>
        <v>4.3272120726780203E-3</v>
      </c>
      <c r="CV47" s="69">
        <f>IFERROR(IF(CV30,EXP(LN(CV30)*VLOOKUP(CV$3,Conditions!$B:$AI,MATCH($B47&amp;"_slope",Conditions!$R$1:$AI$1,0)+16,FALSE)+VLOOKUP(CV$3,Conditions!$B:$AI,MATCH($B47&amp;"_intercept",Conditions!$R$1:$AI$1,0)+16,FALSE)),""),"")</f>
        <v>4.2493399850118798E-3</v>
      </c>
      <c r="CW47" s="69">
        <f>IFERROR(IF(CW30,EXP(LN(CW30)*VLOOKUP(CW$3,Conditions!$B:$AI,MATCH($B47&amp;"_slope",Conditions!$R$1:$AI$1,0)+16,FALSE)+VLOOKUP(CW$3,Conditions!$B:$AI,MATCH($B47&amp;"_intercept",Conditions!$R$1:$AI$1,0)+16,FALSE)),""),"")</f>
        <v>4.2763302970970935E-3</v>
      </c>
      <c r="CX47" s="69">
        <f>IFERROR(IF(CX30,EXP(LN(CX30)*VLOOKUP(CX$3,Conditions!$B:$AI,MATCH($B47&amp;"_slope",Conditions!$R$1:$AI$1,0)+16,FALSE)+VLOOKUP(CX$3,Conditions!$B:$AI,MATCH($B47&amp;"_intercept",Conditions!$R$1:$AI$1,0)+16,FALSE)),""),"")</f>
        <v>4.2397345170503854E-3</v>
      </c>
      <c r="CY47" s="69">
        <f>IFERROR(IF(CY30,EXP(LN(CY30)*VLOOKUP(CY$3,Conditions!$B:$AI,MATCH($B47&amp;"_slope",Conditions!$R$1:$AI$1,0)+16,FALSE)+VLOOKUP(CY$3,Conditions!$B:$AI,MATCH($B47&amp;"_intercept",Conditions!$R$1:$AI$1,0)+16,FALSE)),""),"")</f>
        <v>4.2703356351237462E-3</v>
      </c>
      <c r="CZ47" s="69">
        <f>IFERROR(IF(CZ30,EXP(LN(CZ30)*VLOOKUP(CZ$3,Conditions!$B:$AI,MATCH($B47&amp;"_slope",Conditions!$R$1:$AI$1,0)+16,FALSE)+VLOOKUP(CZ$3,Conditions!$B:$AI,MATCH($B47&amp;"_intercept",Conditions!$R$1:$AI$1,0)+16,FALSE)),""),"")</f>
        <v>5.7010658862851485E-3</v>
      </c>
      <c r="DA47" s="69">
        <f>IFERROR(IF(DA30,EXP(LN(DA30)*VLOOKUP(DA$3,Conditions!$B:$AI,MATCH($B47&amp;"_slope",Conditions!$R$1:$AI$1,0)+16,FALSE)+VLOOKUP(DA$3,Conditions!$B:$AI,MATCH($B47&amp;"_intercept",Conditions!$R$1:$AI$1,0)+16,FALSE)),""),"")</f>
        <v>5.7320294090932233E-3</v>
      </c>
      <c r="DB47" s="69">
        <f>IFERROR(IF(DB30,EXP(LN(DB30)*VLOOKUP(DB$3,Conditions!$B:$AI,MATCH($B47&amp;"_slope",Conditions!$R$1:$AI$1,0)+16,FALSE)+VLOOKUP(DB$3,Conditions!$B:$AI,MATCH($B47&amp;"_intercept",Conditions!$R$1:$AI$1,0)+16,FALSE)),""),"")</f>
        <v>5.7157077000701542E-3</v>
      </c>
      <c r="DC47" s="69">
        <f>IFERROR(IF(DC30,EXP(LN(DC30)*VLOOKUP(DC$3,Conditions!$B:$AI,MATCH($B47&amp;"_slope",Conditions!$R$1:$AI$1,0)+16,FALSE)+VLOOKUP(DC$3,Conditions!$B:$AI,MATCH($B47&amp;"_intercept",Conditions!$R$1:$AI$1,0)+16,FALSE)),""),"")</f>
        <v>5.7252768167769946E-3</v>
      </c>
      <c r="DD47" s="69">
        <f>IFERROR(IF(DD30,EXP(LN(DD30)*VLOOKUP(DD$3,Conditions!$B:$AI,MATCH($B47&amp;"_slope",Conditions!$R$1:$AI$1,0)+16,FALSE)+VLOOKUP(DD$3,Conditions!$B:$AI,MATCH($B47&amp;"_intercept",Conditions!$R$1:$AI$1,0)+16,FALSE)),""),"")</f>
        <v>5.6858523292911056E-3</v>
      </c>
      <c r="DE47" s="69">
        <f>IFERROR(IF(DE30,EXP(LN(DE30)*VLOOKUP(DE$3,Conditions!$B:$AI,MATCH($B47&amp;"_slope",Conditions!$R$1:$AI$1,0)+16,FALSE)+VLOOKUP(DE$3,Conditions!$B:$AI,MATCH($B47&amp;"_intercept",Conditions!$R$1:$AI$1,0)+16,FALSE)),""),"")</f>
        <v>7.3854418094877854E-3</v>
      </c>
      <c r="DF47" s="69">
        <f>IFERROR(IF(DF30,EXP(LN(DF30)*VLOOKUP(DF$3,Conditions!$B:$AI,MATCH($B47&amp;"_slope",Conditions!$R$1:$AI$1,0)+16,FALSE)+VLOOKUP(DF$3,Conditions!$B:$AI,MATCH($B47&amp;"_intercept",Conditions!$R$1:$AI$1,0)+16,FALSE)),""),"")</f>
        <v>7.3838436998138477E-3</v>
      </c>
      <c r="DG47" s="69">
        <f>IFERROR(IF(DG30,EXP(LN(DG30)*VLOOKUP(DG$3,Conditions!$B:$AI,MATCH($B47&amp;"_slope",Conditions!$R$1:$AI$1,0)+16,FALSE)+VLOOKUP(DG$3,Conditions!$B:$AI,MATCH($B47&amp;"_intercept",Conditions!$R$1:$AI$1,0)+16,FALSE)),""),"")</f>
        <v>7.2990364636405384E-3</v>
      </c>
      <c r="DH47" s="69">
        <f>IFERROR(IF(DH30,EXP(LN(DH30)*VLOOKUP(DH$3,Conditions!$B:$AI,MATCH($B47&amp;"_slope",Conditions!$R$1:$AI$1,0)+16,FALSE)+VLOOKUP(DH$3,Conditions!$B:$AI,MATCH($B47&amp;"_intercept",Conditions!$R$1:$AI$1,0)+16,FALSE)),""),"")</f>
        <v>7.426434478612973E-3</v>
      </c>
      <c r="DI47" s="69">
        <f>IFERROR(IF(DI30,EXP(LN(DI30)*VLOOKUP(DI$3,Conditions!$B:$AI,MATCH($B47&amp;"_slope",Conditions!$R$1:$AI$1,0)+16,FALSE)+VLOOKUP(DI$3,Conditions!$B:$AI,MATCH($B47&amp;"_intercept",Conditions!$R$1:$AI$1,0)+16,FALSE)),""),"")</f>
        <v>7.4663154995959656E-3</v>
      </c>
      <c r="DJ47" s="69">
        <f>IFERROR(IF(DJ30,EXP(LN(DJ30)*VLOOKUP(DJ$3,Conditions!$B:$AI,MATCH($B47&amp;"_slope",Conditions!$R$1:$AI$1,0)+16,FALSE)+VLOOKUP(DJ$3,Conditions!$B:$AI,MATCH($B47&amp;"_intercept",Conditions!$R$1:$AI$1,0)+16,FALSE)),""),"")</f>
        <v>8.4207838871683521E-3</v>
      </c>
      <c r="DK47" s="69">
        <f>IFERROR(IF(DK30,EXP(LN(DK30)*VLOOKUP(DK$3,Conditions!$B:$AI,MATCH($B47&amp;"_slope",Conditions!$R$1:$AI$1,0)+16,FALSE)+VLOOKUP(DK$3,Conditions!$B:$AI,MATCH($B47&amp;"_intercept",Conditions!$R$1:$AI$1,0)+16,FALSE)),""),"")</f>
        <v>8.4368329238965565E-3</v>
      </c>
      <c r="DL47" s="69">
        <f>IFERROR(IF(DL30,EXP(LN(DL30)*VLOOKUP(DL$3,Conditions!$B:$AI,MATCH($B47&amp;"_slope",Conditions!$R$1:$AI$1,0)+16,FALSE)+VLOOKUP(DL$3,Conditions!$B:$AI,MATCH($B47&amp;"_intercept",Conditions!$R$1:$AI$1,0)+16,FALSE)),""),"")</f>
        <v>8.4782194020155757E-3</v>
      </c>
      <c r="DM47" s="69">
        <f>IFERROR(IF(DM30,EXP(LN(DM30)*VLOOKUP(DM$3,Conditions!$B:$AI,MATCH($B47&amp;"_slope",Conditions!$R$1:$AI$1,0)+16,FALSE)+VLOOKUP(DM$3,Conditions!$B:$AI,MATCH($B47&amp;"_intercept",Conditions!$R$1:$AI$1,0)+16,FALSE)),""),"")</f>
        <v>8.3643008393180784E-3</v>
      </c>
      <c r="DN47" s="69">
        <f>IFERROR(IF(DN30,EXP(LN(DN30)*VLOOKUP(DN$3,Conditions!$B:$AI,MATCH($B47&amp;"_slope",Conditions!$R$1:$AI$1,0)+16,FALSE)+VLOOKUP(DN$3,Conditions!$B:$AI,MATCH($B47&amp;"_intercept",Conditions!$R$1:$AI$1,0)+16,FALSE)),""),"")</f>
        <v>8.2968278570204924E-3</v>
      </c>
      <c r="DO47" s="69">
        <f>IFERROR(IF(DO30,EXP(LN(DO30)*VLOOKUP(DO$3,Conditions!$B:$AI,MATCH($B47&amp;"_slope",Conditions!$R$1:$AI$1,0)+16,FALSE)+VLOOKUP(DO$3,Conditions!$B:$AI,MATCH($B47&amp;"_intercept",Conditions!$R$1:$AI$1,0)+16,FALSE)),""),"")</f>
        <v>8.7333410178486795E-3</v>
      </c>
      <c r="DP47" s="69">
        <f>IFERROR(IF(DP30,EXP(LN(DP30)*VLOOKUP(DP$3,Conditions!$B:$AI,MATCH($B47&amp;"_slope",Conditions!$R$1:$AI$1,0)+16,FALSE)+VLOOKUP(DP$3,Conditions!$B:$AI,MATCH($B47&amp;"_intercept",Conditions!$R$1:$AI$1,0)+16,FALSE)),""),"")</f>
        <v>8.9531507002616594E-3</v>
      </c>
      <c r="DQ47" s="69">
        <f>IFERROR(IF(DQ30,EXP(LN(DQ30)*VLOOKUP(DQ$3,Conditions!$B:$AI,MATCH($B47&amp;"_slope",Conditions!$R$1:$AI$1,0)+16,FALSE)+VLOOKUP(DQ$3,Conditions!$B:$AI,MATCH($B47&amp;"_intercept",Conditions!$R$1:$AI$1,0)+16,FALSE)),""),"")</f>
        <v>8.7487508746824788E-3</v>
      </c>
      <c r="DR47" s="69">
        <f>IFERROR(IF(DR30,EXP(LN(DR30)*VLOOKUP(DR$3,Conditions!$B:$AI,MATCH($B47&amp;"_slope",Conditions!$R$1:$AI$1,0)+16,FALSE)+VLOOKUP(DR$3,Conditions!$B:$AI,MATCH($B47&amp;"_intercept",Conditions!$R$1:$AI$1,0)+16,FALSE)),""),"")</f>
        <v>8.8590176739897081E-3</v>
      </c>
      <c r="DS47" s="69">
        <f>IFERROR(IF(DS30,EXP(LN(DS30)*VLOOKUP(DS$3,Conditions!$B:$AI,MATCH($B47&amp;"_slope",Conditions!$R$1:$AI$1,0)+16,FALSE)+VLOOKUP(DS$3,Conditions!$B:$AI,MATCH($B47&amp;"_intercept",Conditions!$R$1:$AI$1,0)+16,FALSE)),""),"")</f>
        <v>8.7261477428818394E-3</v>
      </c>
      <c r="DT47" s="69">
        <f>IFERROR(IF(DT30,EXP(LN(DT30)*VLOOKUP(DT$3,Conditions!$B:$AI,MATCH($B47&amp;"_slope",Conditions!$R$1:$AI$1,0)+16,FALSE)+VLOOKUP(DT$3,Conditions!$B:$AI,MATCH($B47&amp;"_intercept",Conditions!$R$1:$AI$1,0)+16,FALSE)),""),"")</f>
        <v>8.7030178237156169E-3</v>
      </c>
      <c r="DU47" s="69">
        <f>IFERROR(IF(DU30,EXP(LN(DU30)*VLOOKUP(DU$3,Conditions!$B:$AI,MATCH($B47&amp;"_slope",Conditions!$R$1:$AI$1,0)+16,FALSE)+VLOOKUP(DU$3,Conditions!$B:$AI,MATCH($B47&amp;"_intercept",Conditions!$R$1:$AI$1,0)+16,FALSE)),""),"")</f>
        <v>8.8456988941461884E-3</v>
      </c>
      <c r="DV47" s="69">
        <f>IFERROR(IF(DV30,EXP(LN(DV30)*VLOOKUP(DV$3,Conditions!$B:$AI,MATCH($B47&amp;"_slope",Conditions!$R$1:$AI$1,0)+16,FALSE)+VLOOKUP(DV$3,Conditions!$B:$AI,MATCH($B47&amp;"_intercept",Conditions!$R$1:$AI$1,0)+16,FALSE)),""),"")</f>
        <v>8.7071307782475345E-3</v>
      </c>
      <c r="DW47" s="69">
        <f>IFERROR(IF(DW30,EXP(LN(DW30)*VLOOKUP(DW$3,Conditions!$B:$AI,MATCH($B47&amp;"_slope",Conditions!$R$1:$AI$1,0)+16,FALSE)+VLOOKUP(DW$3,Conditions!$B:$AI,MATCH($B47&amp;"_intercept",Conditions!$R$1:$AI$1,0)+16,FALSE)),""),"")</f>
        <v>8.8272503561094909E-3</v>
      </c>
      <c r="DX47" s="69">
        <f>IFERROR(IF(DX30,EXP(LN(DX30)*VLOOKUP(DX$3,Conditions!$B:$AI,MATCH($B47&amp;"_slope",Conditions!$R$1:$AI$1,0)+16,FALSE)+VLOOKUP(DX$3,Conditions!$B:$AI,MATCH($B47&amp;"_intercept",Conditions!$R$1:$AI$1,0)+16,FALSE)),""),"")</f>
        <v>8.668040739675989E-3</v>
      </c>
      <c r="DY47" s="69">
        <f>IFERROR(IF(DY30,EXP(LN(DY30)*VLOOKUP(DY$3,Conditions!$B:$AI,MATCH($B47&amp;"_slope",Conditions!$R$1:$AI$1,0)+16,FALSE)+VLOOKUP(DY$3,Conditions!$B:$AI,MATCH($B47&amp;"_intercept",Conditions!$R$1:$AI$1,0)+16,FALSE)),""),"")</f>
        <v>1.5712365908482474E-3</v>
      </c>
      <c r="DZ47" s="69">
        <f>IFERROR(IF(DZ30,EXP(LN(DZ30)*VLOOKUP(DZ$3,Conditions!$B:$AI,MATCH($B47&amp;"_slope",Conditions!$R$1:$AI$1,0)+16,FALSE)+VLOOKUP(DZ$3,Conditions!$B:$AI,MATCH($B47&amp;"_intercept",Conditions!$R$1:$AI$1,0)+16,FALSE)),""),"")</f>
        <v>1.6599806710766048E-3</v>
      </c>
      <c r="EA47" s="69">
        <f>IFERROR(IF(EA30,EXP(LN(EA30)*VLOOKUP(EA$3,Conditions!$B:$AI,MATCH($B47&amp;"_slope",Conditions!$R$1:$AI$1,0)+16,FALSE)+VLOOKUP(EA$3,Conditions!$B:$AI,MATCH($B47&amp;"_intercept",Conditions!$R$1:$AI$1,0)+16,FALSE)),""),"")</f>
        <v>1.682005415913218E-3</v>
      </c>
      <c r="EB47" s="69">
        <f>IFERROR(IF(EB30,EXP(LN(EB30)*VLOOKUP(EB$3,Conditions!$B:$AI,MATCH($B47&amp;"_slope",Conditions!$R$1:$AI$1,0)+16,FALSE)+VLOOKUP(EB$3,Conditions!$B:$AI,MATCH($B47&amp;"_intercept",Conditions!$R$1:$AI$1,0)+16,FALSE)),""),"")</f>
        <v>1.6886006810814902E-3</v>
      </c>
      <c r="EC47" s="69">
        <f>IFERROR(IF(EC30,EXP(LN(EC30)*VLOOKUP(EC$3,Conditions!$B:$AI,MATCH($B47&amp;"_slope",Conditions!$R$1:$AI$1,0)+16,FALSE)+VLOOKUP(EC$3,Conditions!$B:$AI,MATCH($B47&amp;"_intercept",Conditions!$R$1:$AI$1,0)+16,FALSE)),""),"")</f>
        <v>1.682005415913218E-3</v>
      </c>
      <c r="ED47" s="69">
        <f>IFERROR(IF(ED30,EXP(LN(ED30)*VLOOKUP(ED$3,Conditions!$B:$AI,MATCH($B47&amp;"_slope",Conditions!$R$1:$AI$1,0)+16,FALSE)+VLOOKUP(ED$3,Conditions!$B:$AI,MATCH($B47&amp;"_intercept",Conditions!$R$1:$AI$1,0)+16,FALSE)),""),"")</f>
        <v>2.4377972082324077E-3</v>
      </c>
      <c r="EE47" s="69">
        <f>IFERROR(IF(EE30,EXP(LN(EE30)*VLOOKUP(EE$3,Conditions!$B:$AI,MATCH($B47&amp;"_slope",Conditions!$R$1:$AI$1,0)+16,FALSE)+VLOOKUP(EE$3,Conditions!$B:$AI,MATCH($B47&amp;"_intercept",Conditions!$R$1:$AI$1,0)+16,FALSE)),""),"")</f>
        <v>2.431705438469961E-3</v>
      </c>
      <c r="EF47" s="69">
        <f>IFERROR(IF(EF30,EXP(LN(EF30)*VLOOKUP(EF$3,Conditions!$B:$AI,MATCH($B47&amp;"_slope",Conditions!$R$1:$AI$1,0)+16,FALSE)+VLOOKUP(EF$3,Conditions!$B:$AI,MATCH($B47&amp;"_intercept",Conditions!$R$1:$AI$1,0)+16,FALSE)),""),"")</f>
        <v>2.3166900847641238E-3</v>
      </c>
      <c r="EG47" s="69">
        <f>IFERROR(IF(EG30,EXP(LN(EG30)*VLOOKUP(EG$3,Conditions!$B:$AI,MATCH($B47&amp;"_slope",Conditions!$R$1:$AI$1,0)+16,FALSE)+VLOOKUP(EG$3,Conditions!$B:$AI,MATCH($B47&amp;"_intercept",Conditions!$R$1:$AI$1,0)+16,FALSE)),""),"")</f>
        <v>2.307792253551762E-3</v>
      </c>
      <c r="EH47" s="69">
        <f>IFERROR(IF(EH30,EXP(LN(EH30)*VLOOKUP(EH$3,Conditions!$B:$AI,MATCH($B47&amp;"_slope",Conditions!$R$1:$AI$1,0)+16,FALSE)+VLOOKUP(EH$3,Conditions!$B:$AI,MATCH($B47&amp;"_intercept",Conditions!$R$1:$AI$1,0)+16,FALSE)),""),"")</f>
        <v>2.3603880918641133E-3</v>
      </c>
      <c r="EI47" s="69">
        <f>IFERROR(IF(EI30,EXP(LN(EI30)*VLOOKUP(EI$3,Conditions!$B:$AI,MATCH($B47&amp;"_slope",Conditions!$R$1:$AI$1,0)+16,FALSE)+VLOOKUP(EI$3,Conditions!$B:$AI,MATCH($B47&amp;"_intercept",Conditions!$R$1:$AI$1,0)+16,FALSE)),""),"")</f>
        <v>3.6007916569825798E-3</v>
      </c>
      <c r="EJ47" s="69">
        <f>IFERROR(IF(EJ30,EXP(LN(EJ30)*VLOOKUP(EJ$3,Conditions!$B:$AI,MATCH($B47&amp;"_slope",Conditions!$R$1:$AI$1,0)+16,FALSE)+VLOOKUP(EJ$3,Conditions!$B:$AI,MATCH($B47&amp;"_intercept",Conditions!$R$1:$AI$1,0)+16,FALSE)),""),"")</f>
        <v>3.6411754545960196E-3</v>
      </c>
      <c r="EK47" s="69">
        <f>IFERROR(IF(EK30,EXP(LN(EK30)*VLOOKUP(EK$3,Conditions!$B:$AI,MATCH($B47&amp;"_slope",Conditions!$R$1:$AI$1,0)+16,FALSE)+VLOOKUP(EK$3,Conditions!$B:$AI,MATCH($B47&amp;"_intercept",Conditions!$R$1:$AI$1,0)+16,FALSE)),""),"")</f>
        <v>3.5484579725812244E-3</v>
      </c>
      <c r="EL47" s="69">
        <f>IFERROR(IF(EL30,EXP(LN(EL30)*VLOOKUP(EL$3,Conditions!$B:$AI,MATCH($B47&amp;"_slope",Conditions!$R$1:$AI$1,0)+16,FALSE)+VLOOKUP(EL$3,Conditions!$B:$AI,MATCH($B47&amp;"_intercept",Conditions!$R$1:$AI$1,0)+16,FALSE)),""),"")</f>
        <v>3.5802517044787076E-3</v>
      </c>
      <c r="EM47" s="69">
        <f>IFERROR(IF(EM30,EXP(LN(EM30)*VLOOKUP(EM$3,Conditions!$B:$AI,MATCH($B47&amp;"_slope",Conditions!$R$1:$AI$1,0)+16,FALSE)+VLOOKUP(EM$3,Conditions!$B:$AI,MATCH($B47&amp;"_intercept",Conditions!$R$1:$AI$1,0)+16,FALSE)),""),"")</f>
        <v>3.5727763275405322E-3</v>
      </c>
      <c r="EN47" s="69">
        <f>IFERROR(IF(EN30,EXP(LN(EN30)*VLOOKUP(EN$3,Conditions!$B:$AI,MATCH($B47&amp;"_slope",Conditions!$R$1:$AI$1,0)+16,FALSE)+VLOOKUP(EN$3,Conditions!$B:$AI,MATCH($B47&amp;"_intercept",Conditions!$R$1:$AI$1,0)+16,FALSE)),""),"")</f>
        <v>4.9283125139039314E-3</v>
      </c>
      <c r="EO47" s="69">
        <f>IFERROR(IF(EO30,EXP(LN(EO30)*VLOOKUP(EO$3,Conditions!$B:$AI,MATCH($B47&amp;"_slope",Conditions!$R$1:$AI$1,0)+16,FALSE)+VLOOKUP(EO$3,Conditions!$B:$AI,MATCH($B47&amp;"_intercept",Conditions!$R$1:$AI$1,0)+16,FALSE)),""),"")</f>
        <v>4.8928259039506625E-3</v>
      </c>
      <c r="EP47" s="69">
        <f>IFERROR(IF(EP30,EXP(LN(EP30)*VLOOKUP(EP$3,Conditions!$B:$AI,MATCH($B47&amp;"_slope",Conditions!$R$1:$AI$1,0)+16,FALSE)+VLOOKUP(EP$3,Conditions!$B:$AI,MATCH($B47&amp;"_intercept",Conditions!$R$1:$AI$1,0)+16,FALSE)),""),"")</f>
        <v>4.9573588033776624E-3</v>
      </c>
      <c r="EQ47" s="69">
        <f>IFERROR(IF(EQ30,EXP(LN(EQ30)*VLOOKUP(EQ$3,Conditions!$B:$AI,MATCH($B47&amp;"_slope",Conditions!$R$1:$AI$1,0)+16,FALSE)+VLOOKUP(EQ$3,Conditions!$B:$AI,MATCH($B47&amp;"_intercept",Conditions!$R$1:$AI$1,0)+16,FALSE)),""),"")</f>
        <v>4.8730223683111666E-3</v>
      </c>
      <c r="ER47" s="69">
        <f>IFERROR(IF(ER30,EXP(LN(ER30)*VLOOKUP(ER$3,Conditions!$B:$AI,MATCH($B47&amp;"_slope",Conditions!$R$1:$AI$1,0)+16,FALSE)+VLOOKUP(ER$3,Conditions!$B:$AI,MATCH($B47&amp;"_intercept",Conditions!$R$1:$AI$1,0)+16,FALSE)),""),"")</f>
        <v>4.9242430879152524E-3</v>
      </c>
      <c r="ES47" s="69">
        <f>IFERROR(IF(ES30,EXP(LN(ES30)*VLOOKUP(ES$3,Conditions!$B:$AI,MATCH($B47&amp;"_slope",Conditions!$R$1:$AI$1,0)+16,FALSE)+VLOOKUP(ES$3,Conditions!$B:$AI,MATCH($B47&amp;"_intercept",Conditions!$R$1:$AI$1,0)+16,FALSE)),""),"")</f>
        <v>5.5592939096053206E-3</v>
      </c>
      <c r="ET47" s="69">
        <f>IFERROR(IF(ET30,EXP(LN(ET30)*VLOOKUP(ET$3,Conditions!$B:$AI,MATCH($B47&amp;"_slope",Conditions!$R$1:$AI$1,0)+16,FALSE)+VLOOKUP(ET$3,Conditions!$B:$AI,MATCH($B47&amp;"_intercept",Conditions!$R$1:$AI$1,0)+16,FALSE)),""),"")</f>
        <v>5.677960359111796E-3</v>
      </c>
      <c r="EU47" s="69">
        <f>IFERROR(IF(EU30,EXP(LN(EU30)*VLOOKUP(EU$3,Conditions!$B:$AI,MATCH($B47&amp;"_slope",Conditions!$R$1:$AI$1,0)+16,FALSE)+VLOOKUP(EU$3,Conditions!$B:$AI,MATCH($B47&amp;"_intercept",Conditions!$R$1:$AI$1,0)+16,FALSE)),""),"")</f>
        <v>5.596081923054181E-3</v>
      </c>
      <c r="EV47" s="69">
        <f>IFERROR(IF(EV30,EXP(LN(EV30)*VLOOKUP(EV$3,Conditions!$B:$AI,MATCH($B47&amp;"_slope",Conditions!$R$1:$AI$1,0)+16,FALSE)+VLOOKUP(EV$3,Conditions!$B:$AI,MATCH($B47&amp;"_intercept",Conditions!$R$1:$AI$1,0)+16,FALSE)),""),"")</f>
        <v>5.6520128984156983E-3</v>
      </c>
      <c r="EW47" s="69">
        <f>IFERROR(IF(EW30,EXP(LN(EW30)*VLOOKUP(EW$3,Conditions!$B:$AI,MATCH($B47&amp;"_slope",Conditions!$R$1:$AI$1,0)+16,FALSE)+VLOOKUP(EW$3,Conditions!$B:$AI,MATCH($B47&amp;"_intercept",Conditions!$R$1:$AI$1,0)+16,FALSE)),""),"")</f>
        <v>5.6079561161683708E-3</v>
      </c>
      <c r="EX47" s="69">
        <f>IFERROR(IF(EX30,EXP(LN(EX30)*VLOOKUP(EX$3,Conditions!$B:$AI,MATCH($B47&amp;"_slope",Conditions!$R$1:$AI$1,0)+16,FALSE)+VLOOKUP(EX$3,Conditions!$B:$AI,MATCH($B47&amp;"_intercept",Conditions!$R$1:$AI$1,0)+16,FALSE)),""),"")</f>
        <v>7.3470665228750577E-3</v>
      </c>
      <c r="EY47" s="69">
        <f>IFERROR(IF(EY30,EXP(LN(EY30)*VLOOKUP(EY$3,Conditions!$B:$AI,MATCH($B47&amp;"_slope",Conditions!$R$1:$AI$1,0)+16,FALSE)+VLOOKUP(EY$3,Conditions!$B:$AI,MATCH($B47&amp;"_intercept",Conditions!$R$1:$AI$1,0)+16,FALSE)),""),"")</f>
        <v>7.398756489572153E-3</v>
      </c>
      <c r="EZ47" s="69">
        <f>IFERROR(IF(EZ30,EXP(LN(EZ30)*VLOOKUP(EZ$3,Conditions!$B:$AI,MATCH($B47&amp;"_slope",Conditions!$R$1:$AI$1,0)+16,FALSE)+VLOOKUP(EZ$3,Conditions!$B:$AI,MATCH($B47&amp;"_intercept",Conditions!$R$1:$AI$1,0)+16,FALSE)),""),"")</f>
        <v>7.3411998255664889E-3</v>
      </c>
      <c r="FA47" s="69">
        <f>IFERROR(IF(FA30,EXP(LN(FA30)*VLOOKUP(FA$3,Conditions!$B:$AI,MATCH($B47&amp;"_slope",Conditions!$R$1:$AI$1,0)+16,FALSE)+VLOOKUP(FA$3,Conditions!$B:$AI,MATCH($B47&amp;"_intercept",Conditions!$R$1:$AI$1,0)+16,FALSE)),""),"")</f>
        <v>7.3267954566437797E-3</v>
      </c>
      <c r="FB47" s="69">
        <f>IFERROR(IF(FB30,EXP(LN(FB30)*VLOOKUP(FB$3,Conditions!$B:$AI,MATCH($B47&amp;"_slope",Conditions!$R$1:$AI$1,0)+16,FALSE)+VLOOKUP(FB$3,Conditions!$B:$AI,MATCH($B47&amp;"_intercept",Conditions!$R$1:$AI$1,0)+16,FALSE)),""),"")</f>
        <v>7.3753191866510201E-3</v>
      </c>
      <c r="FC47" s="69">
        <f>IFERROR(IF(FC30,EXP(LN(FC30)*VLOOKUP(FC$3,Conditions!$B:$AI,MATCH($B47&amp;"_slope",Conditions!$R$1:$AI$1,0)+16,FALSE)+VLOOKUP(FC$3,Conditions!$B:$AI,MATCH($B47&amp;"_intercept",Conditions!$R$1:$AI$1,0)+16,FALSE)),""),"")</f>
        <v>7.7188981774701524E-3</v>
      </c>
      <c r="FD47" s="69">
        <f>IFERROR(IF(FD30,EXP(LN(FD30)*VLOOKUP(FD$3,Conditions!$B:$AI,MATCH($B47&amp;"_slope",Conditions!$R$1:$AI$1,0)+16,FALSE)+VLOOKUP(FD$3,Conditions!$B:$AI,MATCH($B47&amp;"_intercept",Conditions!$R$1:$AI$1,0)+16,FALSE)),""),"")</f>
        <v>7.7020098003702051E-3</v>
      </c>
      <c r="FE47" s="69">
        <f>IFERROR(IF(FE30,EXP(LN(FE30)*VLOOKUP(FE$3,Conditions!$B:$AI,MATCH($B47&amp;"_slope",Conditions!$R$1:$AI$1,0)+16,FALSE)+VLOOKUP(FE$3,Conditions!$B:$AI,MATCH($B47&amp;"_intercept",Conditions!$R$1:$AI$1,0)+16,FALSE)),""),"")</f>
        <v>7.6993702696761881E-3</v>
      </c>
      <c r="FF47" s="69">
        <f>IFERROR(IF(FF30,EXP(LN(FF30)*VLOOKUP(FF$3,Conditions!$B:$AI,MATCH($B47&amp;"_slope",Conditions!$R$1:$AI$1,0)+16,FALSE)+VLOOKUP(FF$3,Conditions!$B:$AI,MATCH($B47&amp;"_intercept",Conditions!$R$1:$AI$1,0)+16,FALSE)),""),"")</f>
        <v>7.6110971252301412E-3</v>
      </c>
      <c r="FG47" s="69">
        <f>IFERROR(IF(FG30,EXP(LN(FG30)*VLOOKUP(FG$3,Conditions!$B:$AI,MATCH($B47&amp;"_slope",Conditions!$R$1:$AI$1,0)+16,FALSE)+VLOOKUP(FG$3,Conditions!$B:$AI,MATCH($B47&amp;"_intercept",Conditions!$R$1:$AI$1,0)+16,FALSE)),""),"")</f>
        <v>7.7268118583654587E-3</v>
      </c>
      <c r="FH47" s="69">
        <f>IFERROR(IF(FH30,EXP(LN(FH30)*VLOOKUP(FH$3,Conditions!$B:$AI,MATCH($B47&amp;"_slope",Conditions!$R$1:$AI$1,0)+16,FALSE)+VLOOKUP(FH$3,Conditions!$B:$AI,MATCH($B47&amp;"_intercept",Conditions!$R$1:$AI$1,0)+16,FALSE)),""),"")</f>
        <v>8.8298131504091701E-3</v>
      </c>
      <c r="FI47" s="69">
        <f>IFERROR(IF(FI30,EXP(LN(FI30)*VLOOKUP(FI$3,Conditions!$B:$AI,MATCH($B47&amp;"_slope",Conditions!$R$1:$AI$1,0)+16,FALSE)+VLOOKUP(FI$3,Conditions!$B:$AI,MATCH($B47&amp;"_intercept",Conditions!$R$1:$AI$1,0)+16,FALSE)),""),"")</f>
        <v>8.7949453640305108E-3</v>
      </c>
      <c r="FJ47" s="69">
        <f>IFERROR(IF(FJ30,EXP(LN(FJ30)*VLOOKUP(FJ$3,Conditions!$B:$AI,MATCH($B47&amp;"_slope",Conditions!$R$1:$AI$1,0)+16,FALSE)+VLOOKUP(FJ$3,Conditions!$B:$AI,MATCH($B47&amp;"_intercept",Conditions!$R$1:$AI$1,0)+16,FALSE)),""),"")</f>
        <v>8.8538955782062143E-3</v>
      </c>
      <c r="FK47" s="69">
        <f>IFERROR(IF(FK30,EXP(LN(FK30)*VLOOKUP(FK$3,Conditions!$B:$AI,MATCH($B47&amp;"_slope",Conditions!$R$1:$AI$1,0)+16,FALSE)+VLOOKUP(FK$3,Conditions!$B:$AI,MATCH($B47&amp;"_intercept",Conditions!$R$1:$AI$1,0)+16,FALSE)),""),"")</f>
        <v>8.8277629278167118E-3</v>
      </c>
      <c r="FL47" s="69">
        <f>IFERROR(IF(FL30,EXP(LN(FL30)*VLOOKUP(FL$3,Conditions!$B:$AI,MATCH($B47&amp;"_slope",Conditions!$R$1:$AI$1,0)+16,FALSE)+VLOOKUP(FL$3,Conditions!$B:$AI,MATCH($B47&amp;"_intercept",Conditions!$R$1:$AI$1,0)+16,FALSE)),""),"")</f>
        <v>8.7389919796462458E-3</v>
      </c>
      <c r="FM47" s="69">
        <f>IFERROR(IF(FM30,EXP(LN(FM30)*VLOOKUP(FM$3,Conditions!$B:$AI,MATCH($B47&amp;"_slope",Conditions!$R$1:$AI$1,0)+16,FALSE)+VLOOKUP(FM$3,Conditions!$B:$AI,MATCH($B47&amp;"_intercept",Conditions!$R$1:$AI$1,0)+16,FALSE)),""),"")</f>
        <v>7.6486532864188722E-3</v>
      </c>
      <c r="FN47" s="69">
        <f>IFERROR(IF(FN30,EXP(LN(FN30)*VLOOKUP(FN$3,Conditions!$B:$AI,MATCH($B47&amp;"_slope",Conditions!$R$1:$AI$1,0)+16,FALSE)+VLOOKUP(FN$3,Conditions!$B:$AI,MATCH($B47&amp;"_intercept",Conditions!$R$1:$AI$1,0)+16,FALSE)),""),"")</f>
        <v>7.6497106293173002E-3</v>
      </c>
      <c r="FO47" s="69">
        <f>IFERROR(IF(FO30,EXP(LN(FO30)*VLOOKUP(FO$3,Conditions!$B:$AI,MATCH($B47&amp;"_slope",Conditions!$R$1:$AI$1,0)+16,FALSE)+VLOOKUP(FO$3,Conditions!$B:$AI,MATCH($B47&amp;"_intercept",Conditions!$R$1:$AI$1,0)+16,FALSE)),""),"")</f>
        <v>7.7009540115274538E-3</v>
      </c>
      <c r="FP47" s="69">
        <f>IFERROR(IF(FP30,EXP(LN(FP30)*VLOOKUP(FP$3,Conditions!$B:$AI,MATCH($B47&amp;"_slope",Conditions!$R$1:$AI$1,0)+16,FALSE)+VLOOKUP(FP$3,Conditions!$B:$AI,MATCH($B47&amp;"_intercept",Conditions!$R$1:$AI$1,0)+16,FALSE)),""),"")</f>
        <v>7.6856415589947324E-3</v>
      </c>
      <c r="FQ47" s="69">
        <f>IFERROR(IF(FQ30,EXP(LN(FQ30)*VLOOKUP(FQ$3,Conditions!$B:$AI,MATCH($B47&amp;"_slope",Conditions!$R$1:$AI$1,0)+16,FALSE)+VLOOKUP(FQ$3,Conditions!$B:$AI,MATCH($B47&amp;"_intercept",Conditions!$R$1:$AI$1,0)+16,FALSE)),""),"")</f>
        <v>7.5930983224277541E-3</v>
      </c>
      <c r="FR47" s="69" t="str">
        <f>IFERROR(IF(FR30,EXP(LN(FR30)*VLOOKUP(FR$3,Conditions!$B:$AI,MATCH($B47&amp;"_slope",Conditions!$R$1:$AI$1,0)+16,FALSE)+VLOOKUP(FR$3,Conditions!$B:$AI,MATCH($B47&amp;"_intercept",Conditions!$R$1:$AI$1,0)+16,FALSE)),""),"")</f>
        <v/>
      </c>
      <c r="FS47" s="69" t="str">
        <f>IFERROR(IF(FS30,EXP(LN(FS30)*VLOOKUP(FS$3,Conditions!$B:$AI,MATCH($B47&amp;"_slope",Conditions!$R$1:$AI$1,0)+16,FALSE)+VLOOKUP(FS$3,Conditions!$B:$AI,MATCH($B47&amp;"_intercept",Conditions!$R$1:$AI$1,0)+16,FALSE)),""),"")</f>
        <v/>
      </c>
      <c r="FT47" s="69">
        <f>IFERROR(IF(FT30,EXP(LN(FT30)*VLOOKUP(FT$3,Conditions!$B:$AI,MATCH($B47&amp;"_slope",Conditions!$R$1:$AI$1,0)+16,FALSE)+VLOOKUP(FT$3,Conditions!$B:$AI,MATCH($B47&amp;"_intercept",Conditions!$R$1:$AI$1,0)+16,FALSE)),""),"")</f>
        <v>1.4395511952148993E-4</v>
      </c>
      <c r="FU47" s="69" t="str">
        <f>IFERROR(IF(FU30,EXP(LN(FU30)*VLOOKUP(FU$3,Conditions!$B:$AI,MATCH($B47&amp;"_slope",Conditions!$R$1:$AI$1,0)+16,FALSE)+VLOOKUP(FU$3,Conditions!$B:$AI,MATCH($B47&amp;"_intercept",Conditions!$R$1:$AI$1,0)+16,FALSE)),""),"")</f>
        <v/>
      </c>
      <c r="FV47" s="69" t="str">
        <f>IFERROR(IF(FV30,EXP(LN(FV30)*VLOOKUP(FV$3,Conditions!$B:$AI,MATCH($B47&amp;"_slope",Conditions!$R$1:$AI$1,0)+16,FALSE)+VLOOKUP(FV$3,Conditions!$B:$AI,MATCH($B47&amp;"_intercept",Conditions!$R$1:$AI$1,0)+16,FALSE)),""),"")</f>
        <v/>
      </c>
      <c r="FW47" s="69" t="str">
        <f>IFERROR(IF(FW30,EXP(LN(FW30)*VLOOKUP(FW$3,Conditions!$B:$AI,MATCH($B47&amp;"_slope",Conditions!$R$1:$AI$1,0)+16,FALSE)+VLOOKUP(FW$3,Conditions!$B:$AI,MATCH($B47&amp;"_intercept",Conditions!$R$1:$AI$1,0)+16,FALSE)),""),"")</f>
        <v/>
      </c>
      <c r="FX47" s="69" t="str">
        <f>IFERROR(IF(FX30,EXP(LN(FX30)*VLOOKUP(FX$3,Conditions!$B:$AI,MATCH($B47&amp;"_slope",Conditions!$R$1:$AI$1,0)+16,FALSE)+VLOOKUP(FX$3,Conditions!$B:$AI,MATCH($B47&amp;"_intercept",Conditions!$R$1:$AI$1,0)+16,FALSE)),""),"")</f>
        <v/>
      </c>
      <c r="FY47" s="69">
        <f>IFERROR(IF(FY30,EXP(LN(FY30)*VLOOKUP(FY$3,Conditions!$B:$AI,MATCH($B47&amp;"_slope",Conditions!$R$1:$AI$1,0)+16,FALSE)+VLOOKUP(FY$3,Conditions!$B:$AI,MATCH($B47&amp;"_intercept",Conditions!$R$1:$AI$1,0)+16,FALSE)),""),"")</f>
        <v>6.5456929230394898E-4</v>
      </c>
      <c r="FZ47" s="69" t="str">
        <f>IFERROR(IF(FZ30,EXP(LN(FZ30)*VLOOKUP(FZ$3,Conditions!$B:$AI,MATCH($B47&amp;"_slope",Conditions!$R$1:$AI$1,0)+16,FALSE)+VLOOKUP(FZ$3,Conditions!$B:$AI,MATCH($B47&amp;"_intercept",Conditions!$R$1:$AI$1,0)+16,FALSE)),""),"")</f>
        <v/>
      </c>
      <c r="GA47" s="69" t="str">
        <f>IFERROR(IF(GA30,EXP(LN(GA30)*VLOOKUP(GA$3,Conditions!$B:$AI,MATCH($B47&amp;"_slope",Conditions!$R$1:$AI$1,0)+16,FALSE)+VLOOKUP(GA$3,Conditions!$B:$AI,MATCH($B47&amp;"_intercept",Conditions!$R$1:$AI$1,0)+16,FALSE)),""),"")</f>
        <v/>
      </c>
      <c r="GB47" s="69" t="str">
        <f>IFERROR(IF(GB30,EXP(LN(GB30)*VLOOKUP(GB$3,Conditions!$B:$AI,MATCH($B47&amp;"_slope",Conditions!$R$1:$AI$1,0)+16,FALSE)+VLOOKUP(GB$3,Conditions!$B:$AI,MATCH($B47&amp;"_intercept",Conditions!$R$1:$AI$1,0)+16,FALSE)),""),"")</f>
        <v/>
      </c>
      <c r="GC47" s="69">
        <f>IFERROR(IF(GC30,EXP(LN(GC30)*VLOOKUP(GC$3,Conditions!$B:$AI,MATCH($B47&amp;"_slope",Conditions!$R$1:$AI$1,0)+16,FALSE)+VLOOKUP(GC$3,Conditions!$B:$AI,MATCH($B47&amp;"_intercept",Conditions!$R$1:$AI$1,0)+16,FALSE)),""),"")</f>
        <v>1.4655547325834019E-3</v>
      </c>
      <c r="GD47" s="69" t="str">
        <f>IFERROR(IF(GD30,EXP(LN(GD30)*VLOOKUP(GD$3,Conditions!$B:$AI,MATCH($B47&amp;"_slope",Conditions!$R$1:$AI$1,0)+16,FALSE)+VLOOKUP(GD$3,Conditions!$B:$AI,MATCH($B47&amp;"_intercept",Conditions!$R$1:$AI$1,0)+16,FALSE)),""),"")</f>
        <v/>
      </c>
      <c r="GE47" s="69" t="str">
        <f>IFERROR(IF(GE30,EXP(LN(GE30)*VLOOKUP(GE$3,Conditions!$B:$AI,MATCH($B47&amp;"_slope",Conditions!$R$1:$AI$1,0)+16,FALSE)+VLOOKUP(GE$3,Conditions!$B:$AI,MATCH($B47&amp;"_intercept",Conditions!$R$1:$AI$1,0)+16,FALSE)),""),"")</f>
        <v/>
      </c>
      <c r="GF47" s="69" t="str">
        <f>IFERROR(IF(GF30,EXP(LN(GF30)*VLOOKUP(GF$3,Conditions!$B:$AI,MATCH($B47&amp;"_slope",Conditions!$R$1:$AI$1,0)+16,FALSE)+VLOOKUP(GF$3,Conditions!$B:$AI,MATCH($B47&amp;"_intercept",Conditions!$R$1:$AI$1,0)+16,FALSE)),""),"")</f>
        <v/>
      </c>
      <c r="GG47" s="69" t="str">
        <f>IFERROR(IF(GG30,EXP(LN(GG30)*VLOOKUP(GG$3,Conditions!$B:$AI,MATCH($B47&amp;"_slope",Conditions!$R$1:$AI$1,0)+16,FALSE)+VLOOKUP(GG$3,Conditions!$B:$AI,MATCH($B47&amp;"_intercept",Conditions!$R$1:$AI$1,0)+16,FALSE)),""),"")</f>
        <v/>
      </c>
      <c r="GH47" s="69" t="str">
        <f>IFERROR(IF(GH30,EXP(LN(GH30)*VLOOKUP(GH$3,Conditions!$B:$AI,MATCH($B47&amp;"_slope",Conditions!$R$1:$AI$1,0)+16,FALSE)+VLOOKUP(GH$3,Conditions!$B:$AI,MATCH($B47&amp;"_intercept",Conditions!$R$1:$AI$1,0)+16,FALSE)),""),"")</f>
        <v/>
      </c>
      <c r="GI47" s="69" t="str">
        <f>IFERROR(IF(GI30,EXP(LN(GI30)*VLOOKUP(GI$3,Conditions!$B:$AI,MATCH($B47&amp;"_slope",Conditions!$R$1:$AI$1,0)+16,FALSE)+VLOOKUP(GI$3,Conditions!$B:$AI,MATCH($B47&amp;"_intercept",Conditions!$R$1:$AI$1,0)+16,FALSE)),""),"")</f>
        <v/>
      </c>
      <c r="GJ47" s="69" t="str">
        <f>IFERROR(IF(GJ30,EXP(LN(GJ30)*VLOOKUP(GJ$3,Conditions!$B:$AI,MATCH($B47&amp;"_slope",Conditions!$R$1:$AI$1,0)+16,FALSE)+VLOOKUP(GJ$3,Conditions!$B:$AI,MATCH($B47&amp;"_intercept",Conditions!$R$1:$AI$1,0)+16,FALSE)),""),"")</f>
        <v/>
      </c>
      <c r="GK47" s="69" t="str">
        <f>IFERROR(IF(GK30,EXP(LN(GK30)*VLOOKUP(GK$3,Conditions!$B:$AI,MATCH($B47&amp;"_slope",Conditions!$R$1:$AI$1,0)+16,FALSE)+VLOOKUP(GK$3,Conditions!$B:$AI,MATCH($B47&amp;"_intercept",Conditions!$R$1:$AI$1,0)+16,FALSE)),""),"")</f>
        <v/>
      </c>
      <c r="GL47" s="69" t="str">
        <f>IFERROR(IF(GL30,EXP(LN(GL30)*VLOOKUP(GL$3,Conditions!$B:$AI,MATCH($B47&amp;"_slope",Conditions!$R$1:$AI$1,0)+16,FALSE)+VLOOKUP(GL$3,Conditions!$B:$AI,MATCH($B47&amp;"_intercept",Conditions!$R$1:$AI$1,0)+16,FALSE)),""),"")</f>
        <v/>
      </c>
      <c r="GM47" s="69" t="str">
        <f>IFERROR(IF(GM30,EXP(LN(GM30)*VLOOKUP(GM$3,Conditions!$B:$AI,MATCH($B47&amp;"_slope",Conditions!$R$1:$AI$1,0)+16,FALSE)+VLOOKUP(GM$3,Conditions!$B:$AI,MATCH($B47&amp;"_intercept",Conditions!$R$1:$AI$1,0)+16,FALSE)),""),"")</f>
        <v/>
      </c>
      <c r="GN47" s="69" t="str">
        <f>IFERROR(IF(GN30,EXP(LN(GN30)*VLOOKUP(GN$3,Conditions!$B:$AI,MATCH($B47&amp;"_slope",Conditions!$R$1:$AI$1,0)+16,FALSE)+VLOOKUP(GN$3,Conditions!$B:$AI,MATCH($B47&amp;"_intercept",Conditions!$R$1:$AI$1,0)+16,FALSE)),""),"")</f>
        <v/>
      </c>
      <c r="GO47" s="69" t="str">
        <f>IFERROR(IF(GO30,EXP(LN(GO30)*VLOOKUP(GO$3,Conditions!$B:$AI,MATCH($B47&amp;"_slope",Conditions!$R$1:$AI$1,0)+16,FALSE)+VLOOKUP(GO$3,Conditions!$B:$AI,MATCH($B47&amp;"_intercept",Conditions!$R$1:$AI$1,0)+16,FALSE)),""),"")</f>
        <v/>
      </c>
      <c r="GP47" s="69" t="str">
        <f>IFERROR(IF(GP30,EXP(LN(GP30)*VLOOKUP(GP$3,Conditions!$B:$AI,MATCH($B47&amp;"_slope",Conditions!$R$1:$AI$1,0)+16,FALSE)+VLOOKUP(GP$3,Conditions!$B:$AI,MATCH($B47&amp;"_intercept",Conditions!$R$1:$AI$1,0)+16,FALSE)),""),"")</f>
        <v/>
      </c>
      <c r="GQ47" s="69" t="str">
        <f>IFERROR(IF(GQ30,EXP(LN(GQ30)*VLOOKUP(GQ$3,Conditions!$B:$AI,MATCH($B47&amp;"_slope",Conditions!$R$1:$AI$1,0)+16,FALSE)+VLOOKUP(GQ$3,Conditions!$B:$AI,MATCH($B47&amp;"_intercept",Conditions!$R$1:$AI$1,0)+16,FALSE)),""),"")</f>
        <v/>
      </c>
      <c r="GR47" s="69" t="str">
        <f>IFERROR(IF(GR30,EXP(LN(GR30)*VLOOKUP(GR$3,Conditions!$B:$AI,MATCH($B47&amp;"_slope",Conditions!$R$1:$AI$1,0)+16,FALSE)+VLOOKUP(GR$3,Conditions!$B:$AI,MATCH($B47&amp;"_intercept",Conditions!$R$1:$AI$1,0)+16,FALSE)),""),"")</f>
        <v/>
      </c>
      <c r="GS47" s="69" t="str">
        <f>IFERROR(IF(GS30,EXP(LN(GS30)*VLOOKUP(GS$3,Conditions!$B:$AI,MATCH($B47&amp;"_slope",Conditions!$R$1:$AI$1,0)+16,FALSE)+VLOOKUP(GS$3,Conditions!$B:$AI,MATCH($B47&amp;"_intercept",Conditions!$R$1:$AI$1,0)+16,FALSE)),""),"")</f>
        <v/>
      </c>
      <c r="GT47" s="69" t="str">
        <f>IFERROR(IF(GT30,EXP(LN(GT30)*VLOOKUP(GT$3,Conditions!$B:$AI,MATCH($B47&amp;"_slope",Conditions!$R$1:$AI$1,0)+16,FALSE)+VLOOKUP(GT$3,Conditions!$B:$AI,MATCH($B47&amp;"_intercept",Conditions!$R$1:$AI$1,0)+16,FALSE)),""),"")</f>
        <v/>
      </c>
      <c r="GU47" s="69" t="str">
        <f>IFERROR(IF(GU30,EXP(LN(GU30)*VLOOKUP(GU$3,Conditions!$B:$AI,MATCH($B47&amp;"_slope",Conditions!$R$1:$AI$1,0)+16,FALSE)+VLOOKUP(GU$3,Conditions!$B:$AI,MATCH($B47&amp;"_intercept",Conditions!$R$1:$AI$1,0)+16,FALSE)),""),"")</f>
        <v/>
      </c>
      <c r="GV47" s="69" t="str">
        <f>IFERROR(IF(GV30,EXP(LN(GV30)*VLOOKUP(GV$3,Conditions!$B:$AI,MATCH($B47&amp;"_slope",Conditions!$R$1:$AI$1,0)+16,FALSE)+VLOOKUP(GV$3,Conditions!$B:$AI,MATCH($B47&amp;"_intercept",Conditions!$R$1:$AI$1,0)+16,FALSE)),""),"")</f>
        <v/>
      </c>
      <c r="GW47" s="69" t="str">
        <f>IFERROR(IF(GW30,EXP(LN(GW30)*VLOOKUP(GW$3,Conditions!$B:$AI,MATCH($B47&amp;"_slope",Conditions!$R$1:$AI$1,0)+16,FALSE)+VLOOKUP(GW$3,Conditions!$B:$AI,MATCH($B47&amp;"_intercept",Conditions!$R$1:$AI$1,0)+16,FALSE)),""),"")</f>
        <v/>
      </c>
      <c r="GX47" s="69" t="str">
        <f>IFERROR(IF(GX30,EXP(LN(GX30)*VLOOKUP(GX$3,Conditions!$B:$AI,MATCH($B47&amp;"_slope",Conditions!$R$1:$AI$1,0)+16,FALSE)+VLOOKUP(GX$3,Conditions!$B:$AI,MATCH($B47&amp;"_intercept",Conditions!$R$1:$AI$1,0)+16,FALSE)),""),"")</f>
        <v/>
      </c>
      <c r="GY47" s="69" t="str">
        <f>IFERROR(IF(GY30,EXP(LN(GY30)*VLOOKUP(GY$3,Conditions!$B:$AI,MATCH($B47&amp;"_slope",Conditions!$R$1:$AI$1,0)+16,FALSE)+VLOOKUP(GY$3,Conditions!$B:$AI,MATCH($B47&amp;"_intercept",Conditions!$R$1:$AI$1,0)+16,FALSE)),""),"")</f>
        <v/>
      </c>
      <c r="GZ47" s="69" t="str">
        <f>IFERROR(IF(GZ30,EXP(LN(GZ30)*VLOOKUP(GZ$3,Conditions!$B:$AI,MATCH($B47&amp;"_slope",Conditions!$R$1:$AI$1,0)+16,FALSE)+VLOOKUP(GZ$3,Conditions!$B:$AI,MATCH($B47&amp;"_intercept",Conditions!$R$1:$AI$1,0)+16,FALSE)),""),"")</f>
        <v/>
      </c>
      <c r="HA47" s="69" t="str">
        <f>IFERROR(IF(HA30,EXP(LN(HA30)*VLOOKUP(HA$3,Conditions!$B:$AI,MATCH($B47&amp;"_slope",Conditions!$R$1:$AI$1,0)+16,FALSE)+VLOOKUP(HA$3,Conditions!$B:$AI,MATCH($B47&amp;"_intercept",Conditions!$R$1:$AI$1,0)+16,FALSE)),""),"")</f>
        <v/>
      </c>
      <c r="HB47" s="69" t="str">
        <f>IFERROR(IF(HB30,EXP(LN(HB30)*VLOOKUP(HB$3,Conditions!$B:$AI,MATCH($B47&amp;"_slope",Conditions!$R$1:$AI$1,0)+16,FALSE)+VLOOKUP(HB$3,Conditions!$B:$AI,MATCH($B47&amp;"_intercept",Conditions!$R$1:$AI$1,0)+16,FALSE)),""),"")</f>
        <v/>
      </c>
      <c r="HC47" s="69" t="str">
        <f>IFERROR(IF(HC30,EXP(LN(HC30)*VLOOKUP(HC$3,Conditions!$B:$AI,MATCH($B47&amp;"_slope",Conditions!$R$1:$AI$1,0)+16,FALSE)+VLOOKUP(HC$3,Conditions!$B:$AI,MATCH($B47&amp;"_intercept",Conditions!$R$1:$AI$1,0)+16,FALSE)),""),"")</f>
        <v/>
      </c>
      <c r="HD47" s="69" t="str">
        <f>IFERROR(IF(HD30,EXP(LN(HD30)*VLOOKUP(HD$3,Conditions!$B:$AI,MATCH($B47&amp;"_slope",Conditions!$R$1:$AI$1,0)+16,FALSE)+VLOOKUP(HD$3,Conditions!$B:$AI,MATCH($B47&amp;"_intercept",Conditions!$R$1:$AI$1,0)+16,FALSE)),""),"")</f>
        <v/>
      </c>
      <c r="HE47" s="69" t="str">
        <f>IFERROR(IF(HE30,EXP(LN(HE30)*VLOOKUP(HE$3,Conditions!$B:$AI,MATCH($B47&amp;"_slope",Conditions!$R$1:$AI$1,0)+16,FALSE)+VLOOKUP(HE$3,Conditions!$B:$AI,MATCH($B47&amp;"_intercept",Conditions!$R$1:$AI$1,0)+16,FALSE)),""),"")</f>
        <v/>
      </c>
      <c r="HF47" s="69" t="str">
        <f>IFERROR(IF(HF30,EXP(LN(HF30)*VLOOKUP(HF$3,Conditions!$B:$AI,MATCH($B47&amp;"_slope",Conditions!$R$1:$AI$1,0)+16,FALSE)+VLOOKUP(HF$3,Conditions!$B:$AI,MATCH($B47&amp;"_intercept",Conditions!$R$1:$AI$1,0)+16,FALSE)),""),"")</f>
        <v/>
      </c>
      <c r="HG47" s="69" t="str">
        <f>IFERROR(IF(HG30,EXP(LN(HG30)*VLOOKUP(HG$3,Conditions!$B:$AI,MATCH($B47&amp;"_slope",Conditions!$R$1:$AI$1,0)+16,FALSE)+VLOOKUP(HG$3,Conditions!$B:$AI,MATCH($B47&amp;"_intercept",Conditions!$R$1:$AI$1,0)+16,FALSE)),""),"")</f>
        <v/>
      </c>
      <c r="HH47" s="69" t="str">
        <f>IFERROR(IF(HH30,EXP(LN(HH30)*VLOOKUP(HH$3,Conditions!$B:$AI,MATCH($B47&amp;"_slope",Conditions!$R$1:$AI$1,0)+16,FALSE)+VLOOKUP(HH$3,Conditions!$B:$AI,MATCH($B47&amp;"_intercept",Conditions!$R$1:$AI$1,0)+16,FALSE)),""),"")</f>
        <v/>
      </c>
      <c r="HI47" s="69" t="str">
        <f>IFERROR(IF(HI30,EXP(LN(HI30)*VLOOKUP(HI$3,Conditions!$B:$AI,MATCH($B47&amp;"_slope",Conditions!$R$1:$AI$1,0)+16,FALSE)+VLOOKUP(HI$3,Conditions!$B:$AI,MATCH($B47&amp;"_intercept",Conditions!$R$1:$AI$1,0)+16,FALSE)),""),"")</f>
        <v/>
      </c>
      <c r="HJ47" s="69" t="str">
        <f>IFERROR(IF(HJ30,EXP(LN(HJ30)*VLOOKUP(HJ$3,Conditions!$B:$AI,MATCH($B47&amp;"_slope",Conditions!$R$1:$AI$1,0)+16,FALSE)+VLOOKUP(HJ$3,Conditions!$B:$AI,MATCH($B47&amp;"_intercept",Conditions!$R$1:$AI$1,0)+16,FALSE)),""),"")</f>
        <v/>
      </c>
      <c r="HK47" s="69" t="str">
        <f>IFERROR(IF(HK30,EXP(LN(HK30)*VLOOKUP(HK$3,Conditions!$B:$AI,MATCH($B47&amp;"_slope",Conditions!$R$1:$AI$1,0)+16,FALSE)+VLOOKUP(HK$3,Conditions!$B:$AI,MATCH($B47&amp;"_intercept",Conditions!$R$1:$AI$1,0)+16,FALSE)),""),"")</f>
        <v/>
      </c>
      <c r="HL47" s="69" t="str">
        <f>IFERROR(IF(HL30,EXP(LN(HL30)*VLOOKUP(HL$3,Conditions!$B:$AI,MATCH($B47&amp;"_slope",Conditions!$R$1:$AI$1,0)+16,FALSE)+VLOOKUP(HL$3,Conditions!$B:$AI,MATCH($B47&amp;"_intercept",Conditions!$R$1:$AI$1,0)+16,FALSE)),""),"")</f>
        <v/>
      </c>
      <c r="HM47" s="69" t="str">
        <f>IFERROR(IF(HM30,EXP(LN(HM30)*VLOOKUP(HM$3,Conditions!$B:$AI,MATCH($B47&amp;"_slope",Conditions!$R$1:$AI$1,0)+16,FALSE)+VLOOKUP(HM$3,Conditions!$B:$AI,MATCH($B47&amp;"_intercept",Conditions!$R$1:$AI$1,0)+16,FALSE)),""),"")</f>
        <v/>
      </c>
      <c r="HN47" s="69" t="str">
        <f>IFERROR(IF(HN30,EXP(LN(HN30)*VLOOKUP(HN$3,Conditions!$B:$AI,MATCH($B47&amp;"_slope",Conditions!$R$1:$AI$1,0)+16,FALSE)+VLOOKUP(HN$3,Conditions!$B:$AI,MATCH($B47&amp;"_intercept",Conditions!$R$1:$AI$1,0)+16,FALSE)),""),"")</f>
        <v/>
      </c>
      <c r="HO47" s="69" t="str">
        <f>IFERROR(IF(HO30,EXP(LN(HO30)*VLOOKUP(HO$3,Conditions!$B:$AI,MATCH($B47&amp;"_slope",Conditions!$R$1:$AI$1,0)+16,FALSE)+VLOOKUP(HO$3,Conditions!$B:$AI,MATCH($B47&amp;"_intercept",Conditions!$R$1:$AI$1,0)+16,FALSE)),""),"")</f>
        <v/>
      </c>
      <c r="HP47" s="69" t="str">
        <f>IFERROR(IF(HP30,EXP(LN(HP30)*VLOOKUP(HP$3,Conditions!$B:$AI,MATCH($B47&amp;"_slope",Conditions!$R$1:$AI$1,0)+16,FALSE)+VLOOKUP(HP$3,Conditions!$B:$AI,MATCH($B47&amp;"_intercept",Conditions!$R$1:$AI$1,0)+16,FALSE)),""),"")</f>
        <v/>
      </c>
      <c r="HQ47" s="69" t="str">
        <f>IFERROR(IF(HQ30,EXP(LN(HQ30)*VLOOKUP(HQ$3,Conditions!$B:$AI,MATCH($B47&amp;"_slope",Conditions!$R$1:$AI$1,0)+16,FALSE)+VLOOKUP(HQ$3,Conditions!$B:$AI,MATCH($B47&amp;"_intercept",Conditions!$R$1:$AI$1,0)+16,FALSE)),""),"")</f>
        <v/>
      </c>
      <c r="HR47" s="69" t="str">
        <f>IFERROR(IF(HR30,EXP(LN(HR30)*VLOOKUP(HR$3,Conditions!$B:$AI,MATCH($B47&amp;"_slope",Conditions!$R$1:$AI$1,0)+16,FALSE)+VLOOKUP(HR$3,Conditions!$B:$AI,MATCH($B47&amp;"_intercept",Conditions!$R$1:$AI$1,0)+16,FALSE)),""),"")</f>
        <v/>
      </c>
      <c r="HS47" s="69" t="str">
        <f>IFERROR(IF(HS30,EXP(LN(HS30)*VLOOKUP(HS$3,Conditions!$B:$AI,MATCH($B47&amp;"_slope",Conditions!$R$1:$AI$1,0)+16,FALSE)+VLOOKUP(HS$3,Conditions!$B:$AI,MATCH($B47&amp;"_intercept",Conditions!$R$1:$AI$1,0)+16,FALSE)),""),"")</f>
        <v/>
      </c>
      <c r="HT47" s="69" t="str">
        <f>IFERROR(IF(HT30,EXP(LN(HT30)*VLOOKUP(HT$3,Conditions!$B:$AI,MATCH($B47&amp;"_slope",Conditions!$R$1:$AI$1,0)+16,FALSE)+VLOOKUP(HT$3,Conditions!$B:$AI,MATCH($B47&amp;"_intercept",Conditions!$R$1:$AI$1,0)+16,FALSE)),""),"")</f>
        <v/>
      </c>
      <c r="HU47" s="69" t="str">
        <f>IFERROR(IF(HU30,EXP(LN(HU30)*VLOOKUP(HU$3,Conditions!$B:$AI,MATCH($B47&amp;"_slope",Conditions!$R$1:$AI$1,0)+16,FALSE)+VLOOKUP(HU$3,Conditions!$B:$AI,MATCH($B47&amp;"_intercept",Conditions!$R$1:$AI$1,0)+16,FALSE)),""),"")</f>
        <v/>
      </c>
      <c r="HV47" s="69" t="str">
        <f>IFERROR(IF(HV30,EXP(LN(HV30)*VLOOKUP(HV$3,Conditions!$B:$AI,MATCH($B47&amp;"_slope",Conditions!$R$1:$AI$1,0)+16,FALSE)+VLOOKUP(HV$3,Conditions!$B:$AI,MATCH($B47&amp;"_intercept",Conditions!$R$1:$AI$1,0)+16,FALSE)),""),"")</f>
        <v/>
      </c>
      <c r="HW47" s="69" t="str">
        <f>IFERROR(IF(HW30,EXP(LN(HW30)*VLOOKUP(HW$3,Conditions!$B:$AI,MATCH($B47&amp;"_slope",Conditions!$R$1:$AI$1,0)+16,FALSE)+VLOOKUP(HW$3,Conditions!$B:$AI,MATCH($B47&amp;"_intercept",Conditions!$R$1:$AI$1,0)+16,FALSE)),""),"")</f>
        <v/>
      </c>
      <c r="HX47" s="69" t="str">
        <f>IFERROR(IF(HX30,EXP(LN(HX30)*VLOOKUP(HX$3,Conditions!$B:$AI,MATCH($B47&amp;"_slope",Conditions!$R$1:$AI$1,0)+16,FALSE)+VLOOKUP(HX$3,Conditions!$B:$AI,MATCH($B47&amp;"_intercept",Conditions!$R$1:$AI$1,0)+16,FALSE)),""),"")</f>
        <v/>
      </c>
      <c r="HY47" s="69" t="str">
        <f>IFERROR(IF(HY30,EXP(LN(HY30)*VLOOKUP(HY$3,Conditions!$B:$AI,MATCH($B47&amp;"_slope",Conditions!$R$1:$AI$1,0)+16,FALSE)+VLOOKUP(HY$3,Conditions!$B:$AI,MATCH($B47&amp;"_intercept",Conditions!$R$1:$AI$1,0)+16,FALSE)),""),"")</f>
        <v/>
      </c>
      <c r="HZ47" s="69" t="str">
        <f>IFERROR(IF(HZ30,EXP(LN(HZ30)*VLOOKUP(HZ$3,Conditions!$B:$AI,MATCH($B47&amp;"_slope",Conditions!$R$1:$AI$1,0)+16,FALSE)+VLOOKUP(HZ$3,Conditions!$B:$AI,MATCH($B47&amp;"_intercept",Conditions!$R$1:$AI$1,0)+16,FALSE)),""),"")</f>
        <v/>
      </c>
      <c r="IA47" s="69" t="str">
        <f>IFERROR(IF(IA30,EXP(LN(IA30)*VLOOKUP(IA$3,Conditions!$B:$AI,MATCH($B47&amp;"_slope",Conditions!$R$1:$AI$1,0)+16,FALSE)+VLOOKUP(IA$3,Conditions!$B:$AI,MATCH($B47&amp;"_intercept",Conditions!$R$1:$AI$1,0)+16,FALSE)),""),"")</f>
        <v/>
      </c>
      <c r="IB47" s="69" t="str">
        <f>IFERROR(IF(IB30,EXP(LN(IB30)*VLOOKUP(IB$3,Conditions!$B:$AI,MATCH($B47&amp;"_slope",Conditions!$R$1:$AI$1,0)+16,FALSE)+VLOOKUP(IB$3,Conditions!$B:$AI,MATCH($B47&amp;"_intercept",Conditions!$R$1:$AI$1,0)+16,FALSE)),""),"")</f>
        <v/>
      </c>
      <c r="IC47" s="69" t="str">
        <f>IFERROR(IF(IC30,EXP(LN(IC30)*VLOOKUP(IC$3,Conditions!$B:$AI,MATCH($B47&amp;"_slope",Conditions!$R$1:$AI$1,0)+16,FALSE)+VLOOKUP(IC$3,Conditions!$B:$AI,MATCH($B47&amp;"_intercept",Conditions!$R$1:$AI$1,0)+16,FALSE)),""),"")</f>
        <v/>
      </c>
      <c r="ID47" s="69" t="str">
        <f>IFERROR(IF(ID30,EXP(LN(ID30)*VLOOKUP(ID$3,Conditions!$B:$AI,MATCH($B47&amp;"_slope",Conditions!$R$1:$AI$1,0)+16,FALSE)+VLOOKUP(ID$3,Conditions!$B:$AI,MATCH($B47&amp;"_intercept",Conditions!$R$1:$AI$1,0)+16,FALSE)),""),"")</f>
        <v/>
      </c>
      <c r="IE47" s="69" t="str">
        <f>IFERROR(IF(IE30,EXP(LN(IE30)*VLOOKUP(IE$3,Conditions!$B:$AI,MATCH($B47&amp;"_slope",Conditions!$R$1:$AI$1,0)+16,FALSE)+VLOOKUP(IE$3,Conditions!$B:$AI,MATCH($B47&amp;"_intercept",Conditions!$R$1:$AI$1,0)+16,FALSE)),""),"")</f>
        <v/>
      </c>
      <c r="IF47" s="69" t="str">
        <f>IFERROR(IF(IF30,EXP(LN(IF30)*VLOOKUP(IF$3,Conditions!$B:$AI,MATCH($B47&amp;"_slope",Conditions!$R$1:$AI$1,0)+16,FALSE)+VLOOKUP(IF$3,Conditions!$B:$AI,MATCH($B47&amp;"_intercept",Conditions!$R$1:$AI$1,0)+16,FALSE)),""),"")</f>
        <v/>
      </c>
      <c r="IG47" s="69" t="str">
        <f>IFERROR(IF(IG30,EXP(LN(IG30)*VLOOKUP(IG$3,Conditions!$B:$AI,MATCH($B47&amp;"_slope",Conditions!$R$1:$AI$1,0)+16,FALSE)+VLOOKUP(IG$3,Conditions!$B:$AI,MATCH($B47&amp;"_intercept",Conditions!$R$1:$AI$1,0)+16,FALSE)),""),"")</f>
        <v/>
      </c>
      <c r="IH47" s="69" t="str">
        <f>IFERROR(IF(IH30,EXP(LN(IH30)*VLOOKUP(IH$3,Conditions!$B:$AI,MATCH($B47&amp;"_slope",Conditions!$R$1:$AI$1,0)+16,FALSE)+VLOOKUP(IH$3,Conditions!$B:$AI,MATCH($B47&amp;"_intercept",Conditions!$R$1:$AI$1,0)+16,FALSE)),""),"")</f>
        <v/>
      </c>
      <c r="II47" s="69" t="str">
        <f>IFERROR(IF(II30,EXP(LN(II30)*VLOOKUP(II$3,Conditions!$B:$AI,MATCH($B47&amp;"_slope",Conditions!$R$1:$AI$1,0)+16,FALSE)+VLOOKUP(II$3,Conditions!$B:$AI,MATCH($B47&amp;"_intercept",Conditions!$R$1:$AI$1,0)+16,FALSE)),""),"")</f>
        <v/>
      </c>
      <c r="IJ47" s="69" t="str">
        <f>IFERROR(IF(IJ30,EXP(LN(IJ30)*VLOOKUP(IJ$3,Conditions!$B:$AI,MATCH($B47&amp;"_slope",Conditions!$R$1:$AI$1,0)+16,FALSE)+VLOOKUP(IJ$3,Conditions!$B:$AI,MATCH($B47&amp;"_intercept",Conditions!$R$1:$AI$1,0)+16,FALSE)),""),"")</f>
        <v/>
      </c>
      <c r="IK47" s="69" t="str">
        <f>IFERROR(IF(IK30,EXP(LN(IK30)*VLOOKUP(IK$3,Conditions!$B:$AI,MATCH($B47&amp;"_slope",Conditions!$R$1:$AI$1,0)+16,FALSE)+VLOOKUP(IK$3,Conditions!$B:$AI,MATCH($B47&amp;"_intercept",Conditions!$R$1:$AI$1,0)+16,FALSE)),""),"")</f>
        <v/>
      </c>
      <c r="IL47" s="69" t="str">
        <f>IFERROR(IF(IL30,EXP(LN(IL30)*VLOOKUP(IL$3,Conditions!$B:$AI,MATCH($B47&amp;"_slope",Conditions!$R$1:$AI$1,0)+16,FALSE)+VLOOKUP(IL$3,Conditions!$B:$AI,MATCH($B47&amp;"_intercept",Conditions!$R$1:$AI$1,0)+16,FALSE)),""),"")</f>
        <v/>
      </c>
      <c r="IM47" s="69" t="str">
        <f>IFERROR(IF(IM30,EXP(LN(IM30)*VLOOKUP(IM$3,Conditions!$B:$AI,MATCH($B47&amp;"_slope",Conditions!$R$1:$AI$1,0)+16,FALSE)+VLOOKUP(IM$3,Conditions!$B:$AI,MATCH($B47&amp;"_intercept",Conditions!$R$1:$AI$1,0)+16,FALSE)),""),"")</f>
        <v/>
      </c>
      <c r="IN47" s="69" t="str">
        <f>IFERROR(IF(IN30,EXP(LN(IN30)*VLOOKUP(IN$3,Conditions!$B:$AI,MATCH($B47&amp;"_slope",Conditions!$R$1:$AI$1,0)+16,FALSE)+VLOOKUP(IN$3,Conditions!$B:$AI,MATCH($B47&amp;"_intercept",Conditions!$R$1:$AI$1,0)+16,FALSE)),""),"")</f>
        <v/>
      </c>
      <c r="IO47" s="69" t="str">
        <f>IFERROR(IF(IO30,EXP(LN(IO30)*VLOOKUP(IO$3,Conditions!$B:$AI,MATCH($B47&amp;"_slope",Conditions!$R$1:$AI$1,0)+16,FALSE)+VLOOKUP(IO$3,Conditions!$B:$AI,MATCH($B47&amp;"_intercept",Conditions!$R$1:$AI$1,0)+16,FALSE)),""),"")</f>
        <v/>
      </c>
      <c r="IP47" s="69" t="str">
        <f>IFERROR(IF(IP30,EXP(LN(IP30)*VLOOKUP(IP$3,Conditions!$B:$AI,MATCH($B47&amp;"_slope",Conditions!$R$1:$AI$1,0)+16,FALSE)+VLOOKUP(IP$3,Conditions!$B:$AI,MATCH($B47&amp;"_intercept",Conditions!$R$1:$AI$1,0)+16,FALSE)),""),"")</f>
        <v/>
      </c>
      <c r="IQ47" s="69" t="str">
        <f>IFERROR(IF(IQ30,EXP(LN(IQ30)*VLOOKUP(IQ$3,Conditions!$B:$AI,MATCH($B47&amp;"_slope",Conditions!$R$1:$AI$1,0)+16,FALSE)+VLOOKUP(IQ$3,Conditions!$B:$AI,MATCH($B47&amp;"_intercept",Conditions!$R$1:$AI$1,0)+16,FALSE)),""),"")</f>
        <v/>
      </c>
      <c r="IR47" s="69" t="str">
        <f>IFERROR(IF(IR30,EXP(LN(IR30)*VLOOKUP(IR$3,Conditions!$B:$AI,MATCH($B47&amp;"_slope",Conditions!$R$1:$AI$1,0)+16,FALSE)+VLOOKUP(IR$3,Conditions!$B:$AI,MATCH($B47&amp;"_intercept",Conditions!$R$1:$AI$1,0)+16,FALSE)),""),"")</f>
        <v/>
      </c>
      <c r="IS47" s="69" t="str">
        <f>IFERROR(IF(IS30,EXP(LN(IS30)*VLOOKUP(IS$3,Conditions!$B:$AI,MATCH($B47&amp;"_slope",Conditions!$R$1:$AI$1,0)+16,FALSE)+VLOOKUP(IS$3,Conditions!$B:$AI,MATCH($B47&amp;"_intercept",Conditions!$R$1:$AI$1,0)+16,FALSE)),""),"")</f>
        <v/>
      </c>
      <c r="IT47" s="69" t="str">
        <f>IFERROR(IF(IT30,EXP(LN(IT30)*VLOOKUP(IT$3,Conditions!$B:$AI,MATCH($B47&amp;"_slope",Conditions!$R$1:$AI$1,0)+16,FALSE)+VLOOKUP(IT$3,Conditions!$B:$AI,MATCH($B47&amp;"_intercept",Conditions!$R$1:$AI$1,0)+16,FALSE)),""),"")</f>
        <v/>
      </c>
      <c r="IU47" s="69" t="str">
        <f>IFERROR(IF(IU30,EXP(LN(IU30)*VLOOKUP(IU$3,Conditions!$B:$AI,MATCH($B47&amp;"_slope",Conditions!$R$1:$AI$1,0)+16,FALSE)+VLOOKUP(IU$3,Conditions!$B:$AI,MATCH($B47&amp;"_intercept",Conditions!$R$1:$AI$1,0)+16,FALSE)),""),"")</f>
        <v/>
      </c>
      <c r="IV47" s="69" t="str">
        <f>IFERROR(IF(IV30,EXP(LN(IV30)*VLOOKUP(IV$3,Conditions!$B:$AI,MATCH($B47&amp;"_slope",Conditions!$R$1:$AI$1,0)+16,FALSE)+VLOOKUP(IV$3,Conditions!$B:$AI,MATCH($B47&amp;"_intercept",Conditions!$R$1:$AI$1,0)+16,FALSE)),""),"")</f>
        <v/>
      </c>
      <c r="IW47" s="69" t="str">
        <f>IFERROR(IF(IW30,EXP(LN(IW30)*VLOOKUP(IW$3,Conditions!$B:$AI,MATCH($B47&amp;"_slope",Conditions!$R$1:$AI$1,0)+16,FALSE)+VLOOKUP(IW$3,Conditions!$B:$AI,MATCH($B47&amp;"_intercept",Conditions!$R$1:$AI$1,0)+16,FALSE)),""),"")</f>
        <v/>
      </c>
      <c r="IX47" s="69" t="str">
        <f>IFERROR(IF(IX30,EXP(LN(IX30)*VLOOKUP(IX$3,Conditions!$B:$AI,MATCH($B47&amp;"_slope",Conditions!$R$1:$AI$1,0)+16,FALSE)+VLOOKUP(IX$3,Conditions!$B:$AI,MATCH($B47&amp;"_intercept",Conditions!$R$1:$AI$1,0)+16,FALSE)),""),"")</f>
        <v/>
      </c>
      <c r="IY47" s="69"/>
      <c r="IZ47" s="69"/>
      <c r="JA47" s="69"/>
      <c r="JB47" s="69"/>
      <c r="JC47" s="69"/>
      <c r="JE47" s="56" t="str">
        <f t="shared" si="54"/>
        <v>1,2-propanediol_RI</v>
      </c>
      <c r="JF47" s="69" t="str">
        <f>IFERROR(IF(JF30,EXP(LN(JF30)*VLOOKUP(JF$3,Conditions!$B:$AI,MATCH($B47&amp;"_slope",Conditions!$R$1:$AI$1,0)+16,FALSE)+VLOOKUP(JF$3,Conditions!$B:$AI,MATCH($B47&amp;"_intercept",Conditions!$R$1:$AI$1,0)+16,FALSE)),""),"")</f>
        <v/>
      </c>
      <c r="JG47" s="69">
        <f>IFERROR(IF(JG30,EXP(LN(JG30)*VLOOKUP(JG$3,Conditions!$B:$AI,MATCH($B47&amp;"_slope",Conditions!$R$1:$AI$1,0)+16,FALSE)+VLOOKUP(JG$3,Conditions!$B:$AI,MATCH($B47&amp;"_intercept",Conditions!$R$1:$AI$1,0)+16,FALSE)),""),"")</f>
        <v>6.1446759905625396E-3</v>
      </c>
      <c r="JH47" s="69">
        <f>IFERROR(IF(JH30,EXP(LN(JH30)*VLOOKUP(JH$3,Conditions!$B:$AI,MATCH($B47&amp;"_slope",Conditions!$R$1:$AI$1,0)+16,FALSE)+VLOOKUP(JH$3,Conditions!$B:$AI,MATCH($B47&amp;"_intercept",Conditions!$R$1:$AI$1,0)+16,FALSE)),""),"")</f>
        <v>1.1484827387179842E-2</v>
      </c>
      <c r="JI47" s="69">
        <f>IFERROR(IF(JI30,EXP(LN(JI30)*VLOOKUP(JI$3,Conditions!$B:$AI,MATCH($B47&amp;"_slope",Conditions!$R$1:$AI$1,0)+16,FALSE)+VLOOKUP(JI$3,Conditions!$B:$AI,MATCH($B47&amp;"_intercept",Conditions!$R$1:$AI$1,0)+16,FALSE)),""),"")</f>
        <v>1.1181142260091174E-2</v>
      </c>
      <c r="JJ47" s="69">
        <f>IFERROR(IF(JJ30,EXP(LN(JJ30)*VLOOKUP(JJ$3,Conditions!$B:$AI,MATCH($B47&amp;"_slope",Conditions!$R$1:$AI$1,0)+16,FALSE)+VLOOKUP(JJ$3,Conditions!$B:$AI,MATCH($B47&amp;"_intercept",Conditions!$R$1:$AI$1,0)+16,FALSE)),""),"")</f>
        <v>2.3275815850626658E-2</v>
      </c>
      <c r="JK47" s="69">
        <f>IFERROR(IF(JK30,EXP(LN(JK30)*VLOOKUP(JK$3,Conditions!$B:$AI,MATCH($B47&amp;"_slope",Conditions!$R$1:$AI$1,0)+16,FALSE)+VLOOKUP(JK$3,Conditions!$B:$AI,MATCH($B47&amp;"_intercept",Conditions!$R$1:$AI$1,0)+16,FALSE)),""),"")</f>
        <v>3.2239370107753421E-2</v>
      </c>
      <c r="JL47" s="69">
        <f>IFERROR(IF(JL30,EXP(LN(JL30)*VLOOKUP(JL$3,Conditions!$B:$AI,MATCH($B47&amp;"_slope",Conditions!$R$1:$AI$1,0)+16,FALSE)+VLOOKUP(JL$3,Conditions!$B:$AI,MATCH($B47&amp;"_intercept",Conditions!$R$1:$AI$1,0)+16,FALSE)),""),"")</f>
        <v>4.0731280073635377E-2</v>
      </c>
      <c r="JM47" s="69">
        <f>IFERROR(IF(JM30,EXP(LN(JM30)*VLOOKUP(JM$3,Conditions!$B:$AI,MATCH($B47&amp;"_slope",Conditions!$R$1:$AI$1,0)+16,FALSE)+VLOOKUP(JM$3,Conditions!$B:$AI,MATCH($B47&amp;"_intercept",Conditions!$R$1:$AI$1,0)+16,FALSE)),""),"")</f>
        <v>3.9618667035623556E-2</v>
      </c>
      <c r="JN47" s="69">
        <f>IFERROR(IF(JN30,EXP(LN(JN30)*VLOOKUP(JN$3,Conditions!$B:$AI,MATCH($B47&amp;"_slope",Conditions!$R$1:$AI$1,0)+16,FALSE)+VLOOKUP(JN$3,Conditions!$B:$AI,MATCH($B47&amp;"_intercept",Conditions!$R$1:$AI$1,0)+16,FALSE)),""),"")</f>
        <v>1.4103462974231114E-3</v>
      </c>
      <c r="JO47" s="69">
        <f>IFERROR(IF(JO30,EXP(LN(JO30)*VLOOKUP(JO$3,Conditions!$B:$AI,MATCH($B47&amp;"_slope",Conditions!$R$1:$AI$1,0)+16,FALSE)+VLOOKUP(JO$3,Conditions!$B:$AI,MATCH($B47&amp;"_intercept",Conditions!$R$1:$AI$1,0)+16,FALSE)),""),"")</f>
        <v>2.026513571560785E-3</v>
      </c>
      <c r="JP47" s="69">
        <f>IFERROR(IF(JP30,EXP(LN(JP30)*VLOOKUP(JP$3,Conditions!$B:$AI,MATCH($B47&amp;"_slope",Conditions!$R$1:$AI$1,0)+16,FALSE)+VLOOKUP(JP$3,Conditions!$B:$AI,MATCH($B47&amp;"_intercept",Conditions!$R$1:$AI$1,0)+16,FALSE)),""),"")</f>
        <v>2.8807050323835419E-3</v>
      </c>
      <c r="JQ47" s="69">
        <f>IFERROR(IF(JQ30,EXP(LN(JQ30)*VLOOKUP(JQ$3,Conditions!$B:$AI,MATCH($B47&amp;"_slope",Conditions!$R$1:$AI$1,0)+16,FALSE)+VLOOKUP(JQ$3,Conditions!$B:$AI,MATCH($B47&amp;"_intercept",Conditions!$R$1:$AI$1,0)+16,FALSE)),""),"")</f>
        <v>3.5794731766796949E-3</v>
      </c>
      <c r="JR47" s="69">
        <f>IFERROR(IF(JR30,EXP(LN(JR30)*VLOOKUP(JR$3,Conditions!$B:$AI,MATCH($B47&amp;"_slope",Conditions!$R$1:$AI$1,0)+16,FALSE)+VLOOKUP(JR$3,Conditions!$B:$AI,MATCH($B47&amp;"_intercept",Conditions!$R$1:$AI$1,0)+16,FALSE)),""),"")</f>
        <v>4.8301522278909187E-3</v>
      </c>
      <c r="JS47" s="69">
        <f>IFERROR(IF(JS30,EXP(LN(JS30)*VLOOKUP(JS$3,Conditions!$B:$AI,MATCH($B47&amp;"_slope",Conditions!$R$1:$AI$1,0)+16,FALSE)+VLOOKUP(JS$3,Conditions!$B:$AI,MATCH($B47&amp;"_intercept",Conditions!$R$1:$AI$1,0)+16,FALSE)),""),"")</f>
        <v>6.8903343148590986E-3</v>
      </c>
      <c r="JT47" s="69">
        <f>IFERROR(IF(JT30,EXP(LN(JT30)*VLOOKUP(JT$3,Conditions!$B:$AI,MATCH($B47&amp;"_slope",Conditions!$R$1:$AI$1,0)+16,FALSE)+VLOOKUP(JT$3,Conditions!$B:$AI,MATCH($B47&amp;"_intercept",Conditions!$R$1:$AI$1,0)+16,FALSE)),""),"")</f>
        <v>8.4638425552442179E-3</v>
      </c>
      <c r="JU47" s="69">
        <f>IFERROR(IF(JU30,EXP(LN(JU30)*VLOOKUP(JU$3,Conditions!$B:$AI,MATCH($B47&amp;"_slope",Conditions!$R$1:$AI$1,0)+16,FALSE)+VLOOKUP(JU$3,Conditions!$B:$AI,MATCH($B47&amp;"_intercept",Conditions!$R$1:$AI$1,0)+16,FALSE)),""),"")</f>
        <v>7.7019042228917986E-3</v>
      </c>
      <c r="JV47" s="69">
        <f>IFERROR(IF(JV30,EXP(LN(JV30)*VLOOKUP(JV$3,Conditions!$B:$AI,MATCH($B47&amp;"_slope",Conditions!$R$1:$AI$1,0)+16,FALSE)+VLOOKUP(JV$3,Conditions!$B:$AI,MATCH($B47&amp;"_intercept",Conditions!$R$1:$AI$1,0)+16,FALSE)),""),"")</f>
        <v>8.6376659664405846E-4</v>
      </c>
      <c r="JW47" s="69">
        <f>IFERROR(IF(JW30,EXP(LN(JW30)*VLOOKUP(JW$3,Conditions!$B:$AI,MATCH($B47&amp;"_slope",Conditions!$R$1:$AI$1,0)+16,FALSE)+VLOOKUP(JW$3,Conditions!$B:$AI,MATCH($B47&amp;"_intercept",Conditions!$R$1:$AI$1,0)+16,FALSE)),""),"")</f>
        <v>2.0884228904125691E-3</v>
      </c>
      <c r="JX47" s="69">
        <f>IFERROR(IF(JX30,EXP(LN(JX30)*VLOOKUP(JX$3,Conditions!$B:$AI,MATCH($B47&amp;"_slope",Conditions!$R$1:$AI$1,0)+16,FALSE)+VLOOKUP(JX$3,Conditions!$B:$AI,MATCH($B47&amp;"_intercept",Conditions!$R$1:$AI$1,0)+16,FALSE)),""),"")</f>
        <v>3.1617237661251373E-3</v>
      </c>
      <c r="JY47" s="69">
        <f>IFERROR(IF(JY30,EXP(LN(JY30)*VLOOKUP(JY$3,Conditions!$B:$AI,MATCH($B47&amp;"_slope",Conditions!$R$1:$AI$1,0)+16,FALSE)+VLOOKUP(JY$3,Conditions!$B:$AI,MATCH($B47&amp;"_intercept",Conditions!$R$1:$AI$1,0)+16,FALSE)),""),"")</f>
        <v>4.280825103340942E-3</v>
      </c>
      <c r="JZ47" s="69">
        <f>IFERROR(IF(JZ30,EXP(LN(JZ30)*VLOOKUP(JZ$3,Conditions!$B:$AI,MATCH($B47&amp;"_slope",Conditions!$R$1:$AI$1,0)+16,FALSE)+VLOOKUP(JZ$3,Conditions!$B:$AI,MATCH($B47&amp;"_intercept",Conditions!$R$1:$AI$1,0)+16,FALSE)),""),"")</f>
        <v>7.3837105206377282E-3</v>
      </c>
      <c r="KA47" s="69">
        <f>IFERROR(IF(KA30,EXP(LN(KA30)*VLOOKUP(KA$3,Conditions!$B:$AI,MATCH($B47&amp;"_slope",Conditions!$R$1:$AI$1,0)+16,FALSE)+VLOOKUP(KA$3,Conditions!$B:$AI,MATCH($B47&amp;"_intercept",Conditions!$R$1:$AI$1,0)+16,FALSE)),""),"")</f>
        <v>8.3941071674924154E-3</v>
      </c>
      <c r="KB47" s="69">
        <f>IFERROR(IF(KB30,EXP(LN(KB30)*VLOOKUP(KB$3,Conditions!$B:$AI,MATCH($B47&amp;"_slope",Conditions!$R$1:$AI$1,0)+16,FALSE)+VLOOKUP(KB$3,Conditions!$B:$AI,MATCH($B47&amp;"_intercept",Conditions!$R$1:$AI$1,0)+16,FALSE)),""),"")</f>
        <v>8.823662174237145E-3</v>
      </c>
      <c r="KC47" s="69">
        <f>IFERROR(IF(KC30,EXP(LN(KC30)*VLOOKUP(KC$3,Conditions!$B:$AI,MATCH($B47&amp;"_slope",Conditions!$R$1:$AI$1,0)+16,FALSE)+VLOOKUP(KC$3,Conditions!$B:$AI,MATCH($B47&amp;"_intercept",Conditions!$R$1:$AI$1,0)+16,FALSE)),""),"")</f>
        <v>8.7502915380054478E-3</v>
      </c>
      <c r="KD47" s="69">
        <f>IFERROR(IF(KD30,EXP(LN(KD30)*VLOOKUP(KD$3,Conditions!$B:$AI,MATCH($B47&amp;"_slope",Conditions!$R$1:$AI$1,0)+16,FALSE)+VLOOKUP(KD$3,Conditions!$B:$AI,MATCH($B47&amp;"_intercept",Conditions!$R$1:$AI$1,0)+16,FALSE)),""),"")</f>
        <v>1.6506010679765745E-3</v>
      </c>
      <c r="KE47" s="69">
        <f>IFERROR(IF(KE30,EXP(LN(KE30)*VLOOKUP(KE$3,Conditions!$B:$AI,MATCH($B47&amp;"_slope",Conditions!$R$1:$AI$1,0)+16,FALSE)+VLOOKUP(KE$3,Conditions!$B:$AI,MATCH($B47&amp;"_intercept",Conditions!$R$1:$AI$1,0)+16,FALSE)),""),"")</f>
        <v>2.3710129392593153E-3</v>
      </c>
      <c r="KF47" s="69">
        <f>IFERROR(IF(KF30,EXP(LN(KF30)*VLOOKUP(KF$3,Conditions!$B:$AI,MATCH($B47&amp;"_slope",Conditions!$R$1:$AI$1,0)+16,FALSE)+VLOOKUP(KF$3,Conditions!$B:$AI,MATCH($B47&amp;"_intercept",Conditions!$R$1:$AI$1,0)+16,FALSE)),""),"")</f>
        <v>3.5887197278167094E-3</v>
      </c>
      <c r="KG47" s="69">
        <f>IFERROR(IF(KG30,EXP(LN(KG30)*VLOOKUP(KG$3,Conditions!$B:$AI,MATCH($B47&amp;"_slope",Conditions!$R$1:$AI$1,0)+16,FALSE)+VLOOKUP(KG$3,Conditions!$B:$AI,MATCH($B47&amp;"_intercept",Conditions!$R$1:$AI$1,0)+16,FALSE)),""),"")</f>
        <v>4.9151714681440932E-3</v>
      </c>
      <c r="KH47" s="69">
        <f>IFERROR(IF(KH30,EXP(LN(KH30)*VLOOKUP(KH$3,Conditions!$B:$AI,MATCH($B47&amp;"_slope",Conditions!$R$1:$AI$1,0)+16,FALSE)+VLOOKUP(KH$3,Conditions!$B:$AI,MATCH($B47&amp;"_intercept",Conditions!$R$1:$AI$1,0)+16,FALSE)),""),"")</f>
        <v>5.6243448968089473E-3</v>
      </c>
      <c r="KI47" s="69">
        <f>IFERROR(IF(KI30,EXP(LN(KI30)*VLOOKUP(KI$3,Conditions!$B:$AI,MATCH($B47&amp;"_slope",Conditions!$R$1:$AI$1,0)+16,FALSE)+VLOOKUP(KI$3,Conditions!$B:$AI,MATCH($B47&amp;"_intercept",Conditions!$R$1:$AI$1,0)+16,FALSE)),""),"")</f>
        <v>7.3534654032699947E-3</v>
      </c>
      <c r="KJ47" s="69">
        <f>IFERROR(IF(KJ30,EXP(LN(KJ30)*VLOOKUP(KJ$3,Conditions!$B:$AI,MATCH($B47&amp;"_slope",Conditions!$R$1:$AI$1,0)+16,FALSE)+VLOOKUP(KJ$3,Conditions!$B:$AI,MATCH($B47&amp;"_intercept",Conditions!$R$1:$AI$1,0)+16,FALSE)),""),"")</f>
        <v>7.6916617217193534E-3</v>
      </c>
      <c r="KK47" s="69">
        <f>IFERROR(IF(KK30,EXP(LN(KK30)*VLOOKUP(KK$3,Conditions!$B:$AI,MATCH($B47&amp;"_slope",Conditions!$R$1:$AI$1,0)+16,FALSE)+VLOOKUP(KK$3,Conditions!$B:$AI,MATCH($B47&amp;"_intercept",Conditions!$R$1:$AI$1,0)+16,FALSE)),""),"")</f>
        <v>8.8091011744100781E-3</v>
      </c>
      <c r="KL47" s="69">
        <f>IFERROR(IF(KL30,EXP(LN(KL30)*VLOOKUP(KL$3,Conditions!$B:$AI,MATCH($B47&amp;"_slope",Conditions!$R$1:$AI$1,0)+16,FALSE)+VLOOKUP(KL$3,Conditions!$B:$AI,MATCH($B47&amp;"_intercept",Conditions!$R$1:$AI$1,0)+16,FALSE)),""),"")</f>
        <v>7.6556311667636276E-3</v>
      </c>
      <c r="KM47" s="69">
        <f>IFERROR(IF(KM30,EXP(LN(KM30)*VLOOKUP(KM$3,Conditions!$B:$AI,MATCH($B47&amp;"_slope",Conditions!$R$1:$AI$1,0)+16,FALSE)+VLOOKUP(KM$3,Conditions!$B:$AI,MATCH($B47&amp;"_intercept",Conditions!$R$1:$AI$1,0)+16,FALSE)),""),"")</f>
        <v>1.4395511952148993E-4</v>
      </c>
      <c r="KN47" s="69">
        <f>IFERROR(IF(KN30,EXP(LN(KN30)*VLOOKUP(KN$3,Conditions!$B:$AI,MATCH($B47&amp;"_slope",Conditions!$R$1:$AI$1,0)+16,FALSE)+VLOOKUP(KN$3,Conditions!$B:$AI,MATCH($B47&amp;"_intercept",Conditions!$R$1:$AI$1,0)+16,FALSE)),""),"")</f>
        <v>6.5456929230394898E-4</v>
      </c>
      <c r="KO47" s="69">
        <f>IFERROR(IF(KO30,EXP(LN(KO30)*VLOOKUP(KO$3,Conditions!$B:$AI,MATCH($B47&amp;"_slope",Conditions!$R$1:$AI$1,0)+16,FALSE)+VLOOKUP(KO$3,Conditions!$B:$AI,MATCH($B47&amp;"_intercept",Conditions!$R$1:$AI$1,0)+16,FALSE)),""),"")</f>
        <v>1.4655547325834019E-3</v>
      </c>
      <c r="KP47" s="69" t="str">
        <f>IFERROR(IF(KP30,EXP(LN(KP30)*VLOOKUP(KP$3,Conditions!$B:$AI,MATCH($B47&amp;"_slope",Conditions!$R$1:$AI$1,0)+16,FALSE)+VLOOKUP(KP$3,Conditions!$B:$AI,MATCH($B47&amp;"_intercept",Conditions!$R$1:$AI$1,0)+16,FALSE)),""),"")</f>
        <v/>
      </c>
      <c r="KQ47" s="69" t="str">
        <f>IFERROR(IF(KQ30,EXP(LN(KQ30)*VLOOKUP(KQ$3,Conditions!$B:$AI,MATCH($B47&amp;"_slope",Conditions!$R$1:$AI$1,0)+16,FALSE)+VLOOKUP(KQ$3,Conditions!$B:$AI,MATCH($B47&amp;"_intercept",Conditions!$R$1:$AI$1,0)+16,FALSE)),""),"")</f>
        <v/>
      </c>
      <c r="KR47" s="69" t="str">
        <f>IFERROR(IF(KR30,EXP(LN(KR30)*VLOOKUP(KR$3,Conditions!$B:$AI,MATCH($B47&amp;"_slope",Conditions!$R$1:$AI$1,0)+16,FALSE)+VLOOKUP(KR$3,Conditions!$B:$AI,MATCH($B47&amp;"_intercept",Conditions!$R$1:$AI$1,0)+16,FALSE)),""),"")</f>
        <v/>
      </c>
      <c r="KS47" s="69" t="str">
        <f>IFERROR(IF(KS30,EXP(LN(KS30)*VLOOKUP(KS$3,Conditions!$B:$AI,MATCH($B47&amp;"_slope",Conditions!$R$1:$AI$1,0)+16,FALSE)+VLOOKUP(KS$3,Conditions!$B:$AI,MATCH($B47&amp;"_intercept",Conditions!$R$1:$AI$1,0)+16,FALSE)),""),"")</f>
        <v/>
      </c>
      <c r="KT47" s="69" t="str">
        <f>IFERROR(IF(KT30,EXP(LN(KT30)*VLOOKUP(KT$3,Conditions!$B:$AI,MATCH($B47&amp;"_slope",Conditions!$R$1:$AI$1,0)+16,FALSE)+VLOOKUP(KT$3,Conditions!$B:$AI,MATCH($B47&amp;"_intercept",Conditions!$R$1:$AI$1,0)+16,FALSE)),""),"")</f>
        <v/>
      </c>
      <c r="KU47" s="69" t="str">
        <f>IFERROR(IF(KU30,EXP(LN(KU30)*VLOOKUP(KU$3,Conditions!$B:$AI,MATCH($B47&amp;"_slope",Conditions!$R$1:$AI$1,0)+16,FALSE)+VLOOKUP(KU$3,Conditions!$B:$AI,MATCH($B47&amp;"_intercept",Conditions!$R$1:$AI$1,0)+16,FALSE)),""),"")</f>
        <v/>
      </c>
      <c r="KV47" s="69" t="str">
        <f>IFERROR(IF(KV30,EXP(LN(KV30)*VLOOKUP(KV$3,Conditions!$B:$AI,MATCH($B47&amp;"_slope",Conditions!$R$1:$AI$1,0)+16,FALSE)+VLOOKUP(KV$3,Conditions!$B:$AI,MATCH($B47&amp;"_intercept",Conditions!$R$1:$AI$1,0)+16,FALSE)),""),"")</f>
        <v/>
      </c>
      <c r="KW47" s="69" t="str">
        <f>IFERROR(IF(KW30,EXP(LN(KW30)*VLOOKUP(KW$3,Conditions!$B:$AI,MATCH($B47&amp;"_slope",Conditions!$R$1:$AI$1,0)+16,FALSE)+VLOOKUP(KW$3,Conditions!$B:$AI,MATCH($B47&amp;"_intercept",Conditions!$R$1:$AI$1,0)+16,FALSE)),""),"")</f>
        <v/>
      </c>
      <c r="KX47" s="69" t="str">
        <f>IFERROR(IF(KX30,EXP(LN(KX30)*VLOOKUP(KX$3,Conditions!$B:$AI,MATCH($B47&amp;"_slope",Conditions!$R$1:$AI$1,0)+16,FALSE)+VLOOKUP(KX$3,Conditions!$B:$AI,MATCH($B47&amp;"_intercept",Conditions!$R$1:$AI$1,0)+16,FALSE)),""),"")</f>
        <v/>
      </c>
      <c r="KY47" s="69" t="str">
        <f>IFERROR(IF(KY30,EXP(LN(KY30)*VLOOKUP(KY$3,Conditions!$B:$AI,MATCH($B47&amp;"_slope",Conditions!$R$1:$AI$1,0)+16,FALSE)+VLOOKUP(KY$3,Conditions!$B:$AI,MATCH($B47&amp;"_intercept",Conditions!$R$1:$AI$1,0)+16,FALSE)),""),"")</f>
        <v/>
      </c>
      <c r="KZ47" s="69" t="str">
        <f>IFERROR(IF(KZ30,EXP(LN(KZ30)*VLOOKUP(KZ$3,Conditions!$B:$AI,MATCH($B47&amp;"_slope",Conditions!$R$1:$AI$1,0)+16,FALSE)+VLOOKUP(KZ$3,Conditions!$B:$AI,MATCH($B47&amp;"_intercept",Conditions!$R$1:$AI$1,0)+16,FALSE)),""),"")</f>
        <v/>
      </c>
      <c r="LA47" s="69" t="str">
        <f>IFERROR(IF(LA30,EXP(LN(LA30)*VLOOKUP(LA$3,Conditions!$B:$AI,MATCH($B47&amp;"_slope",Conditions!$R$1:$AI$1,0)+16,FALSE)+VLOOKUP(LA$3,Conditions!$B:$AI,MATCH($B47&amp;"_intercept",Conditions!$R$1:$AI$1,0)+16,FALSE)),""),"")</f>
        <v/>
      </c>
      <c r="LB47" s="69" t="str">
        <f>IFERROR(IF(LB30,EXP(LN(LB30)*VLOOKUP(LB$3,Conditions!$B:$AI,MATCH($B47&amp;"_slope",Conditions!$R$1:$AI$1,0)+16,FALSE)+VLOOKUP(LB$3,Conditions!$B:$AI,MATCH($B47&amp;"_intercept",Conditions!$R$1:$AI$1,0)+16,FALSE)),""),"")</f>
        <v/>
      </c>
      <c r="LC47" s="69" t="str">
        <f>IFERROR(IF(LC30,EXP(LN(LC30)*VLOOKUP(LC$3,Conditions!$B:$AI,MATCH($B47&amp;"_slope",Conditions!$R$1:$AI$1,0)+16,FALSE)+VLOOKUP(LC$3,Conditions!$B:$AI,MATCH($B47&amp;"_intercept",Conditions!$R$1:$AI$1,0)+16,FALSE)),""),"")</f>
        <v/>
      </c>
      <c r="LD47" s="69"/>
      <c r="LE47" s="69"/>
      <c r="LF47" s="69"/>
      <c r="LG47" s="69"/>
    </row>
    <row r="48" spans="1:319" s="58" customFormat="1" x14ac:dyDescent="0.2">
      <c r="A48" s="64"/>
      <c r="B48" s="49" t="str">
        <f t="shared" si="55"/>
        <v>1,3-propanediol_RI</v>
      </c>
      <c r="C48" s="78">
        <v>3</v>
      </c>
      <c r="D48" s="69" t="str">
        <f>IFERROR(IF(D31,EXP(LN(D31)*VLOOKUP(D$3,Conditions!$B:$AI,MATCH($B48&amp;"_slope",Conditions!$R$1:$AI$1,0)+16,FALSE)+VLOOKUP(D$3,Conditions!$B:$AI,MATCH($B48&amp;"_intercept",Conditions!$R$1:$AI$1,0)+16,FALSE)),""),"")</f>
        <v/>
      </c>
      <c r="E48" s="69" t="str">
        <f>IFERROR(IF(E31,EXP(LN(E31)*VLOOKUP(E$3,Conditions!$B:$AI,MATCH($B48&amp;"_slope",Conditions!$R$1:$AI$1,0)+16,FALSE)+VLOOKUP(E$3,Conditions!$B:$AI,MATCH($B48&amp;"_intercept",Conditions!$R$1:$AI$1,0)+16,FALSE)),""),"")</f>
        <v/>
      </c>
      <c r="F48" s="69" t="str">
        <f>IFERROR(IF(F31,EXP(LN(F31)*VLOOKUP(F$3,Conditions!$B:$AI,MATCH($B48&amp;"_slope",Conditions!$R$1:$AI$1,0)+16,FALSE)+VLOOKUP(F$3,Conditions!$B:$AI,MATCH($B48&amp;"_intercept",Conditions!$R$1:$AI$1,0)+16,FALSE)),""),"")</f>
        <v/>
      </c>
      <c r="G48" s="69" t="str">
        <f>IFERROR(IF(G31,EXP(LN(G31)*VLOOKUP(G$3,Conditions!$B:$AI,MATCH($B48&amp;"_slope",Conditions!$R$1:$AI$1,0)+16,FALSE)+VLOOKUP(G$3,Conditions!$B:$AI,MATCH($B48&amp;"_intercept",Conditions!$R$1:$AI$1,0)+16,FALSE)),""),"")</f>
        <v/>
      </c>
      <c r="H48" s="69" t="str">
        <f>IFERROR(IF(H31,EXP(LN(H31)*VLOOKUP(H$3,Conditions!$B:$AI,MATCH($B48&amp;"_slope",Conditions!$R$1:$AI$1,0)+16,FALSE)+VLOOKUP(H$3,Conditions!$B:$AI,MATCH($B48&amp;"_intercept",Conditions!$R$1:$AI$1,0)+16,FALSE)),""),"")</f>
        <v/>
      </c>
      <c r="I48" s="69" t="str">
        <f>IFERROR(IF(I31,EXP(LN(I31)*VLOOKUP(I$3,Conditions!$B:$AI,MATCH($B48&amp;"_slope",Conditions!$R$1:$AI$1,0)+16,FALSE)+VLOOKUP(I$3,Conditions!$B:$AI,MATCH($B48&amp;"_intercept",Conditions!$R$1:$AI$1,0)+16,FALSE)),""),"")</f>
        <v/>
      </c>
      <c r="J48" s="69" t="str">
        <f>IFERROR(IF(J31,EXP(LN(J31)*VLOOKUP(J$3,Conditions!$B:$AI,MATCH($B48&amp;"_slope",Conditions!$R$1:$AI$1,0)+16,FALSE)+VLOOKUP(J$3,Conditions!$B:$AI,MATCH($B48&amp;"_intercept",Conditions!$R$1:$AI$1,0)+16,FALSE)),""),"")</f>
        <v/>
      </c>
      <c r="K48" s="69" t="str">
        <f>IFERROR(IF(K31,EXP(LN(K31)*VLOOKUP(K$3,Conditions!$B:$AI,MATCH($B48&amp;"_slope",Conditions!$R$1:$AI$1,0)+16,FALSE)+VLOOKUP(K$3,Conditions!$B:$AI,MATCH($B48&amp;"_intercept",Conditions!$R$1:$AI$1,0)+16,FALSE)),""),"")</f>
        <v/>
      </c>
      <c r="L48" s="69" t="str">
        <f>IFERROR(IF(L31,EXP(LN(L31)*VLOOKUP(L$3,Conditions!$B:$AI,MATCH($B48&amp;"_slope",Conditions!$R$1:$AI$1,0)+16,FALSE)+VLOOKUP(L$3,Conditions!$B:$AI,MATCH($B48&amp;"_intercept",Conditions!$R$1:$AI$1,0)+16,FALSE)),""),"")</f>
        <v/>
      </c>
      <c r="M48" s="69" t="str">
        <f>IFERROR(IF(M31,EXP(LN(M31)*VLOOKUP(M$3,Conditions!$B:$AI,MATCH($B48&amp;"_slope",Conditions!$R$1:$AI$1,0)+16,FALSE)+VLOOKUP(M$3,Conditions!$B:$AI,MATCH($B48&amp;"_intercept",Conditions!$R$1:$AI$1,0)+16,FALSE)),""),"")</f>
        <v/>
      </c>
      <c r="N48" s="69" t="str">
        <f>IFERROR(IF(N31,EXP(LN(N31)*VLOOKUP(N$3,Conditions!$B:$AI,MATCH($B48&amp;"_slope",Conditions!$R$1:$AI$1,0)+16,FALSE)+VLOOKUP(N$3,Conditions!$B:$AI,MATCH($B48&amp;"_intercept",Conditions!$R$1:$AI$1,0)+16,FALSE)),""),"")</f>
        <v/>
      </c>
      <c r="O48" s="69" t="str">
        <f>IFERROR(IF(O31,EXP(LN(O31)*VLOOKUP(O$3,Conditions!$B:$AI,MATCH($B48&amp;"_slope",Conditions!$R$1:$AI$1,0)+16,FALSE)+VLOOKUP(O$3,Conditions!$B:$AI,MATCH($B48&amp;"_intercept",Conditions!$R$1:$AI$1,0)+16,FALSE)),""),"")</f>
        <v/>
      </c>
      <c r="P48" s="69" t="str">
        <f>IFERROR(IF(P31,EXP(LN(P31)*VLOOKUP(P$3,Conditions!$B:$AI,MATCH($B48&amp;"_slope",Conditions!$R$1:$AI$1,0)+16,FALSE)+VLOOKUP(P$3,Conditions!$B:$AI,MATCH($B48&amp;"_intercept",Conditions!$R$1:$AI$1,0)+16,FALSE)),""),"")</f>
        <v/>
      </c>
      <c r="Q48" s="69" t="str">
        <f>IFERROR(IF(Q31,EXP(LN(Q31)*VLOOKUP(Q$3,Conditions!$B:$AI,MATCH($B48&amp;"_slope",Conditions!$R$1:$AI$1,0)+16,FALSE)+VLOOKUP(Q$3,Conditions!$B:$AI,MATCH($B48&amp;"_intercept",Conditions!$R$1:$AI$1,0)+16,FALSE)),""),"")</f>
        <v/>
      </c>
      <c r="R48" s="69" t="str">
        <f>IFERROR(IF(R31,EXP(LN(R31)*VLOOKUP(R$3,Conditions!$B:$AI,MATCH($B48&amp;"_slope",Conditions!$R$1:$AI$1,0)+16,FALSE)+VLOOKUP(R$3,Conditions!$B:$AI,MATCH($B48&amp;"_intercept",Conditions!$R$1:$AI$1,0)+16,FALSE)),""),"")</f>
        <v/>
      </c>
      <c r="S48" s="69" t="str">
        <f>IFERROR(IF(S31,EXP(LN(S31)*VLOOKUP(S$3,Conditions!$B:$AI,MATCH($B48&amp;"_slope",Conditions!$R$1:$AI$1,0)+16,FALSE)+VLOOKUP(S$3,Conditions!$B:$AI,MATCH($B48&amp;"_intercept",Conditions!$R$1:$AI$1,0)+16,FALSE)),""),"")</f>
        <v/>
      </c>
      <c r="T48" s="69" t="str">
        <f>IFERROR(IF(T31,EXP(LN(T31)*VLOOKUP(T$3,Conditions!$B:$AI,MATCH($B48&amp;"_slope",Conditions!$R$1:$AI$1,0)+16,FALSE)+VLOOKUP(T$3,Conditions!$B:$AI,MATCH($B48&amp;"_intercept",Conditions!$R$1:$AI$1,0)+16,FALSE)),""),"")</f>
        <v/>
      </c>
      <c r="U48" s="69" t="str">
        <f>IFERROR(IF(U31,EXP(LN(U31)*VLOOKUP(U$3,Conditions!$B:$AI,MATCH($B48&amp;"_slope",Conditions!$R$1:$AI$1,0)+16,FALSE)+VLOOKUP(U$3,Conditions!$B:$AI,MATCH($B48&amp;"_intercept",Conditions!$R$1:$AI$1,0)+16,FALSE)),""),"")</f>
        <v/>
      </c>
      <c r="V48" s="69" t="str">
        <f>IFERROR(IF(V31,EXP(LN(V31)*VLOOKUP(V$3,Conditions!$B:$AI,MATCH($B48&amp;"_slope",Conditions!$R$1:$AI$1,0)+16,FALSE)+VLOOKUP(V$3,Conditions!$B:$AI,MATCH($B48&amp;"_intercept",Conditions!$R$1:$AI$1,0)+16,FALSE)),""),"")</f>
        <v/>
      </c>
      <c r="W48" s="69" t="str">
        <f>IFERROR(IF(W31,EXP(LN(W31)*VLOOKUP(W$3,Conditions!$B:$AI,MATCH($B48&amp;"_slope",Conditions!$R$1:$AI$1,0)+16,FALSE)+VLOOKUP(W$3,Conditions!$B:$AI,MATCH($B48&amp;"_intercept",Conditions!$R$1:$AI$1,0)+16,FALSE)),""),"")</f>
        <v/>
      </c>
      <c r="X48" s="69" t="str">
        <f>IFERROR(IF(X31,EXP(LN(X31)*VLOOKUP(X$3,Conditions!$B:$AI,MATCH($B48&amp;"_slope",Conditions!$R$1:$AI$1,0)+16,FALSE)+VLOOKUP(X$3,Conditions!$B:$AI,MATCH($B48&amp;"_intercept",Conditions!$R$1:$AI$1,0)+16,FALSE)),""),"")</f>
        <v/>
      </c>
      <c r="Y48" s="69" t="str">
        <f>IFERROR(IF(Y31,EXP(LN(Y31)*VLOOKUP(Y$3,Conditions!$B:$AI,MATCH($B48&amp;"_slope",Conditions!$R$1:$AI$1,0)+16,FALSE)+VLOOKUP(Y$3,Conditions!$B:$AI,MATCH($B48&amp;"_intercept",Conditions!$R$1:$AI$1,0)+16,FALSE)),""),"")</f>
        <v/>
      </c>
      <c r="Z48" s="69" t="str">
        <f>IFERROR(IF(Z31,EXP(LN(Z31)*VLOOKUP(Z$3,Conditions!$B:$AI,MATCH($B48&amp;"_slope",Conditions!$R$1:$AI$1,0)+16,FALSE)+VLOOKUP(Z$3,Conditions!$B:$AI,MATCH($B48&amp;"_intercept",Conditions!$R$1:$AI$1,0)+16,FALSE)),""),"")</f>
        <v/>
      </c>
      <c r="AA48" s="69" t="str">
        <f>IFERROR(IF(AA31,EXP(LN(AA31)*VLOOKUP(AA$3,Conditions!$B:$AI,MATCH($B48&amp;"_slope",Conditions!$R$1:$AI$1,0)+16,FALSE)+VLOOKUP(AA$3,Conditions!$B:$AI,MATCH($B48&amp;"_intercept",Conditions!$R$1:$AI$1,0)+16,FALSE)),""),"")</f>
        <v/>
      </c>
      <c r="AB48" s="69" t="str">
        <f>IFERROR(IF(AB31,EXP(LN(AB31)*VLOOKUP(AB$3,Conditions!$B:$AI,MATCH($B48&amp;"_slope",Conditions!$R$1:$AI$1,0)+16,FALSE)+VLOOKUP(AB$3,Conditions!$B:$AI,MATCH($B48&amp;"_intercept",Conditions!$R$1:$AI$1,0)+16,FALSE)),""),"")</f>
        <v/>
      </c>
      <c r="AC48" s="69" t="str">
        <f>IFERROR(IF(AC31,EXP(LN(AC31)*VLOOKUP(AC$3,Conditions!$B:$AI,MATCH($B48&amp;"_slope",Conditions!$R$1:$AI$1,0)+16,FALSE)+VLOOKUP(AC$3,Conditions!$B:$AI,MATCH($B48&amp;"_intercept",Conditions!$R$1:$AI$1,0)+16,FALSE)),""),"")</f>
        <v/>
      </c>
      <c r="AD48" s="69" t="str">
        <f>IFERROR(IF(AD31,EXP(LN(AD31)*VLOOKUP(AD$3,Conditions!$B:$AI,MATCH($B48&amp;"_slope",Conditions!$R$1:$AI$1,0)+16,FALSE)+VLOOKUP(AD$3,Conditions!$B:$AI,MATCH($B48&amp;"_intercept",Conditions!$R$1:$AI$1,0)+16,FALSE)),""),"")</f>
        <v/>
      </c>
      <c r="AE48" s="69" t="str">
        <f>IFERROR(IF(AE31,EXP(LN(AE31)*VLOOKUP(AE$3,Conditions!$B:$AI,MATCH($B48&amp;"_slope",Conditions!$R$1:$AI$1,0)+16,FALSE)+VLOOKUP(AE$3,Conditions!$B:$AI,MATCH($B48&amp;"_intercept",Conditions!$R$1:$AI$1,0)+16,FALSE)),""),"")</f>
        <v/>
      </c>
      <c r="AF48" s="69" t="str">
        <f>IFERROR(IF(AF31,EXP(LN(AF31)*VLOOKUP(AF$3,Conditions!$B:$AI,MATCH($B48&amp;"_slope",Conditions!$R$1:$AI$1,0)+16,FALSE)+VLOOKUP(AF$3,Conditions!$B:$AI,MATCH($B48&amp;"_intercept",Conditions!$R$1:$AI$1,0)+16,FALSE)),""),"")</f>
        <v/>
      </c>
      <c r="AG48" s="69" t="str">
        <f>IFERROR(IF(AG31,EXP(LN(AG31)*VLOOKUP(AG$3,Conditions!$B:$AI,MATCH($B48&amp;"_slope",Conditions!$R$1:$AI$1,0)+16,FALSE)+VLOOKUP(AG$3,Conditions!$B:$AI,MATCH($B48&amp;"_intercept",Conditions!$R$1:$AI$1,0)+16,FALSE)),""),"")</f>
        <v/>
      </c>
      <c r="AH48" s="69" t="str">
        <f>IFERROR(IF(AH31,EXP(LN(AH31)*VLOOKUP(AH$3,Conditions!$B:$AI,MATCH($B48&amp;"_slope",Conditions!$R$1:$AI$1,0)+16,FALSE)+VLOOKUP(AH$3,Conditions!$B:$AI,MATCH($B48&amp;"_intercept",Conditions!$R$1:$AI$1,0)+16,FALSE)),""),"")</f>
        <v/>
      </c>
      <c r="AI48" s="69" t="str">
        <f>IFERROR(IF(AI31,EXP(LN(AI31)*VLOOKUP(AI$3,Conditions!$B:$AI,MATCH($B48&amp;"_slope",Conditions!$R$1:$AI$1,0)+16,FALSE)+VLOOKUP(AI$3,Conditions!$B:$AI,MATCH($B48&amp;"_intercept",Conditions!$R$1:$AI$1,0)+16,FALSE)),""),"")</f>
        <v/>
      </c>
      <c r="AJ48" s="69" t="str">
        <f>IFERROR(IF(AJ31,EXP(LN(AJ31)*VLOOKUP(AJ$3,Conditions!$B:$AI,MATCH($B48&amp;"_slope",Conditions!$R$1:$AI$1,0)+16,FALSE)+VLOOKUP(AJ$3,Conditions!$B:$AI,MATCH($B48&amp;"_intercept",Conditions!$R$1:$AI$1,0)+16,FALSE)),""),"")</f>
        <v/>
      </c>
      <c r="AK48" s="69" t="str">
        <f>IFERROR(IF(AK31,EXP(LN(AK31)*VLOOKUP(AK$3,Conditions!$B:$AI,MATCH($B48&amp;"_slope",Conditions!$R$1:$AI$1,0)+16,FALSE)+VLOOKUP(AK$3,Conditions!$B:$AI,MATCH($B48&amp;"_intercept",Conditions!$R$1:$AI$1,0)+16,FALSE)),""),"")</f>
        <v/>
      </c>
      <c r="AL48" s="69" t="str">
        <f>IFERROR(IF(AL31,EXP(LN(AL31)*VLOOKUP(AL$3,Conditions!$B:$AI,MATCH($B48&amp;"_slope",Conditions!$R$1:$AI$1,0)+16,FALSE)+VLOOKUP(AL$3,Conditions!$B:$AI,MATCH($B48&amp;"_intercept",Conditions!$R$1:$AI$1,0)+16,FALSE)),""),"")</f>
        <v/>
      </c>
      <c r="AM48" s="69" t="str">
        <f>IFERROR(IF(AM31,EXP(LN(AM31)*VLOOKUP(AM$3,Conditions!$B:$AI,MATCH($B48&amp;"_slope",Conditions!$R$1:$AI$1,0)+16,FALSE)+VLOOKUP(AM$3,Conditions!$B:$AI,MATCH($B48&amp;"_intercept",Conditions!$R$1:$AI$1,0)+16,FALSE)),""),"")</f>
        <v/>
      </c>
      <c r="AN48" s="69" t="str">
        <f>IFERROR(IF(AN31,EXP(LN(AN31)*VLOOKUP(AN$3,Conditions!$B:$AI,MATCH($B48&amp;"_slope",Conditions!$R$1:$AI$1,0)+16,FALSE)+VLOOKUP(AN$3,Conditions!$B:$AI,MATCH($B48&amp;"_intercept",Conditions!$R$1:$AI$1,0)+16,FALSE)),""),"")</f>
        <v/>
      </c>
      <c r="AO48" s="69" t="str">
        <f>IFERROR(IF(AO31,EXP(LN(AO31)*VLOOKUP(AO$3,Conditions!$B:$AI,MATCH($B48&amp;"_slope",Conditions!$R$1:$AI$1,0)+16,FALSE)+VLOOKUP(AO$3,Conditions!$B:$AI,MATCH($B48&amp;"_intercept",Conditions!$R$1:$AI$1,0)+16,FALSE)),""),"")</f>
        <v/>
      </c>
      <c r="AP48" s="69" t="str">
        <f>IFERROR(IF(AP31,EXP(LN(AP31)*VLOOKUP(AP$3,Conditions!$B:$AI,MATCH($B48&amp;"_slope",Conditions!$R$1:$AI$1,0)+16,FALSE)+VLOOKUP(AP$3,Conditions!$B:$AI,MATCH($B48&amp;"_intercept",Conditions!$R$1:$AI$1,0)+16,FALSE)),""),"")</f>
        <v/>
      </c>
      <c r="AQ48" s="69" t="str">
        <f>IFERROR(IF(AQ31,EXP(LN(AQ31)*VLOOKUP(AQ$3,Conditions!$B:$AI,MATCH($B48&amp;"_slope",Conditions!$R$1:$AI$1,0)+16,FALSE)+VLOOKUP(AQ$3,Conditions!$B:$AI,MATCH($B48&amp;"_intercept",Conditions!$R$1:$AI$1,0)+16,FALSE)),""),"")</f>
        <v/>
      </c>
      <c r="AR48" s="69" t="str">
        <f>IFERROR(IF(AR31,EXP(LN(AR31)*VLOOKUP(AR$3,Conditions!$B:$AI,MATCH($B48&amp;"_slope",Conditions!$R$1:$AI$1,0)+16,FALSE)+VLOOKUP(AR$3,Conditions!$B:$AI,MATCH($B48&amp;"_intercept",Conditions!$R$1:$AI$1,0)+16,FALSE)),""),"")</f>
        <v/>
      </c>
      <c r="AS48" s="69" t="str">
        <f>IFERROR(IF(AS31,EXP(LN(AS31)*VLOOKUP(AS$3,Conditions!$B:$AI,MATCH($B48&amp;"_slope",Conditions!$R$1:$AI$1,0)+16,FALSE)+VLOOKUP(AS$3,Conditions!$B:$AI,MATCH($B48&amp;"_intercept",Conditions!$R$1:$AI$1,0)+16,FALSE)),""),"")</f>
        <v/>
      </c>
      <c r="AT48" s="69" t="str">
        <f>IFERROR(IF(AT31,EXP(LN(AT31)*VLOOKUP(AT$3,Conditions!$B:$AI,MATCH($B48&amp;"_slope",Conditions!$R$1:$AI$1,0)+16,FALSE)+VLOOKUP(AT$3,Conditions!$B:$AI,MATCH($B48&amp;"_intercept",Conditions!$R$1:$AI$1,0)+16,FALSE)),""),"")</f>
        <v/>
      </c>
      <c r="AU48" s="69" t="str">
        <f>IFERROR(IF(AU31,EXP(LN(AU31)*VLOOKUP(AU$3,Conditions!$B:$AI,MATCH($B48&amp;"_slope",Conditions!$R$1:$AI$1,0)+16,FALSE)+VLOOKUP(AU$3,Conditions!$B:$AI,MATCH($B48&amp;"_intercept",Conditions!$R$1:$AI$1,0)+16,FALSE)),""),"")</f>
        <v/>
      </c>
      <c r="AV48" s="69" t="str">
        <f>IFERROR(IF(AV31,EXP(LN(AV31)*VLOOKUP(AV$3,Conditions!$B:$AI,MATCH($B48&amp;"_slope",Conditions!$R$1:$AI$1,0)+16,FALSE)+VLOOKUP(AV$3,Conditions!$B:$AI,MATCH($B48&amp;"_intercept",Conditions!$R$1:$AI$1,0)+16,FALSE)),""),"")</f>
        <v/>
      </c>
      <c r="AW48" s="69" t="str">
        <f>IFERROR(IF(AW31,EXP(LN(AW31)*VLOOKUP(AW$3,Conditions!$B:$AI,MATCH($B48&amp;"_slope",Conditions!$R$1:$AI$1,0)+16,FALSE)+VLOOKUP(AW$3,Conditions!$B:$AI,MATCH($B48&amp;"_intercept",Conditions!$R$1:$AI$1,0)+16,FALSE)),""),"")</f>
        <v/>
      </c>
      <c r="AX48" s="69" t="str">
        <f>IFERROR(IF(AX31,EXP(LN(AX31)*VLOOKUP(AX$3,Conditions!$B:$AI,MATCH($B48&amp;"_slope",Conditions!$R$1:$AI$1,0)+16,FALSE)+VLOOKUP(AX$3,Conditions!$B:$AI,MATCH($B48&amp;"_intercept",Conditions!$R$1:$AI$1,0)+16,FALSE)),""),"")</f>
        <v/>
      </c>
      <c r="AY48" s="69" t="str">
        <f>IFERROR(IF(AY31,EXP(LN(AY31)*VLOOKUP(AY$3,Conditions!$B:$AI,MATCH($B48&amp;"_slope",Conditions!$R$1:$AI$1,0)+16,FALSE)+VLOOKUP(AY$3,Conditions!$B:$AI,MATCH($B48&amp;"_intercept",Conditions!$R$1:$AI$1,0)+16,FALSE)),""),"")</f>
        <v/>
      </c>
      <c r="AZ48" s="69" t="str">
        <f>IFERROR(IF(AZ31,EXP(LN(AZ31)*VLOOKUP(AZ$3,Conditions!$B:$AI,MATCH($B48&amp;"_slope",Conditions!$R$1:$AI$1,0)+16,FALSE)+VLOOKUP(AZ$3,Conditions!$B:$AI,MATCH($B48&amp;"_intercept",Conditions!$R$1:$AI$1,0)+16,FALSE)),""),"")</f>
        <v/>
      </c>
      <c r="BA48" s="69" t="str">
        <f>IFERROR(IF(BA31,EXP(LN(BA31)*VLOOKUP(BA$3,Conditions!$B:$AI,MATCH($B48&amp;"_slope",Conditions!$R$1:$AI$1,0)+16,FALSE)+VLOOKUP(BA$3,Conditions!$B:$AI,MATCH($B48&amp;"_intercept",Conditions!$R$1:$AI$1,0)+16,FALSE)),""),"")</f>
        <v/>
      </c>
      <c r="BB48" s="69" t="str">
        <f>IFERROR(IF(BB31,EXP(LN(BB31)*VLOOKUP(BB$3,Conditions!$B:$AI,MATCH($B48&amp;"_slope",Conditions!$R$1:$AI$1,0)+16,FALSE)+VLOOKUP(BB$3,Conditions!$B:$AI,MATCH($B48&amp;"_intercept",Conditions!$R$1:$AI$1,0)+16,FALSE)),""),"")</f>
        <v/>
      </c>
      <c r="BC48" s="69" t="str">
        <f>IFERROR(IF(BC31,EXP(LN(BC31)*VLOOKUP(BC$3,Conditions!$B:$AI,MATCH($B48&amp;"_slope",Conditions!$R$1:$AI$1,0)+16,FALSE)+VLOOKUP(BC$3,Conditions!$B:$AI,MATCH($B48&amp;"_intercept",Conditions!$R$1:$AI$1,0)+16,FALSE)),""),"")</f>
        <v/>
      </c>
      <c r="BD48" s="69" t="str">
        <f>IFERROR(IF(BD31,EXP(LN(BD31)*VLOOKUP(BD$3,Conditions!$B:$AI,MATCH($B48&amp;"_slope",Conditions!$R$1:$AI$1,0)+16,FALSE)+VLOOKUP(BD$3,Conditions!$B:$AI,MATCH($B48&amp;"_intercept",Conditions!$R$1:$AI$1,0)+16,FALSE)),""),"")</f>
        <v/>
      </c>
      <c r="BE48" s="69" t="str">
        <f>IFERROR(IF(BE31,EXP(LN(BE31)*VLOOKUP(BE$3,Conditions!$B:$AI,MATCH($B48&amp;"_slope",Conditions!$R$1:$AI$1,0)+16,FALSE)+VLOOKUP(BE$3,Conditions!$B:$AI,MATCH($B48&amp;"_intercept",Conditions!$R$1:$AI$1,0)+16,FALSE)),""),"")</f>
        <v/>
      </c>
      <c r="BF48" s="69" t="str">
        <f>IFERROR(IF(BF31,EXP(LN(BF31)*VLOOKUP(BF$3,Conditions!$B:$AI,MATCH($B48&amp;"_slope",Conditions!$R$1:$AI$1,0)+16,FALSE)+VLOOKUP(BF$3,Conditions!$B:$AI,MATCH($B48&amp;"_intercept",Conditions!$R$1:$AI$1,0)+16,FALSE)),""),"")</f>
        <v/>
      </c>
      <c r="BG48" s="69" t="str">
        <f>IFERROR(IF(BG31,EXP(LN(BG31)*VLOOKUP(BG$3,Conditions!$B:$AI,MATCH($B48&amp;"_slope",Conditions!$R$1:$AI$1,0)+16,FALSE)+VLOOKUP(BG$3,Conditions!$B:$AI,MATCH($B48&amp;"_intercept",Conditions!$R$1:$AI$1,0)+16,FALSE)),""),"")</f>
        <v/>
      </c>
      <c r="BH48" s="69" t="str">
        <f>IFERROR(IF(BH31,EXP(LN(BH31)*VLOOKUP(BH$3,Conditions!$B:$AI,MATCH($B48&amp;"_slope",Conditions!$R$1:$AI$1,0)+16,FALSE)+VLOOKUP(BH$3,Conditions!$B:$AI,MATCH($B48&amp;"_intercept",Conditions!$R$1:$AI$1,0)+16,FALSE)),""),"")</f>
        <v/>
      </c>
      <c r="BI48" s="69" t="str">
        <f>IFERROR(IF(BI31,EXP(LN(BI31)*VLOOKUP(BI$3,Conditions!$B:$AI,MATCH($B48&amp;"_slope",Conditions!$R$1:$AI$1,0)+16,FALSE)+VLOOKUP(BI$3,Conditions!$B:$AI,MATCH($B48&amp;"_intercept",Conditions!$R$1:$AI$1,0)+16,FALSE)),""),"")</f>
        <v/>
      </c>
      <c r="BJ48" s="69" t="str">
        <f>IFERROR(IF(BJ31,EXP(LN(BJ31)*VLOOKUP(BJ$3,Conditions!$B:$AI,MATCH($B48&amp;"_slope",Conditions!$R$1:$AI$1,0)+16,FALSE)+VLOOKUP(BJ$3,Conditions!$B:$AI,MATCH($B48&amp;"_intercept",Conditions!$R$1:$AI$1,0)+16,FALSE)),""),"")</f>
        <v/>
      </c>
      <c r="BK48" s="69" t="str">
        <f>IFERROR(IF(BK31,EXP(LN(BK31)*VLOOKUP(BK$3,Conditions!$B:$AI,MATCH($B48&amp;"_slope",Conditions!$R$1:$AI$1,0)+16,FALSE)+VLOOKUP(BK$3,Conditions!$B:$AI,MATCH($B48&amp;"_intercept",Conditions!$R$1:$AI$1,0)+16,FALSE)),""),"")</f>
        <v/>
      </c>
      <c r="BL48" s="69" t="str">
        <f>IFERROR(IF(BL31,EXP(LN(BL31)*VLOOKUP(BL$3,Conditions!$B:$AI,MATCH($B48&amp;"_slope",Conditions!$R$1:$AI$1,0)+16,FALSE)+VLOOKUP(BL$3,Conditions!$B:$AI,MATCH($B48&amp;"_intercept",Conditions!$R$1:$AI$1,0)+16,FALSE)),""),"")</f>
        <v/>
      </c>
      <c r="BM48" s="69" t="str">
        <f>IFERROR(IF(BM31,EXP(LN(BM31)*VLOOKUP(BM$3,Conditions!$B:$AI,MATCH($B48&amp;"_slope",Conditions!$R$1:$AI$1,0)+16,FALSE)+VLOOKUP(BM$3,Conditions!$B:$AI,MATCH($B48&amp;"_intercept",Conditions!$R$1:$AI$1,0)+16,FALSE)),""),"")</f>
        <v/>
      </c>
      <c r="BN48" s="69" t="str">
        <f>IFERROR(IF(BN31,EXP(LN(BN31)*VLOOKUP(BN$3,Conditions!$B:$AI,MATCH($B48&amp;"_slope",Conditions!$R$1:$AI$1,0)+16,FALSE)+VLOOKUP(BN$3,Conditions!$B:$AI,MATCH($B48&amp;"_intercept",Conditions!$R$1:$AI$1,0)+16,FALSE)),""),"")</f>
        <v/>
      </c>
      <c r="BO48" s="69" t="str">
        <f>IFERROR(IF(BO31,EXP(LN(BO31)*VLOOKUP(BO$3,Conditions!$B:$AI,MATCH($B48&amp;"_slope",Conditions!$R$1:$AI$1,0)+16,FALSE)+VLOOKUP(BO$3,Conditions!$B:$AI,MATCH($B48&amp;"_intercept",Conditions!$R$1:$AI$1,0)+16,FALSE)),""),"")</f>
        <v/>
      </c>
      <c r="BP48" s="69" t="str">
        <f>IFERROR(IF(BP31,EXP(LN(BP31)*VLOOKUP(BP$3,Conditions!$B:$AI,MATCH($B48&amp;"_slope",Conditions!$R$1:$AI$1,0)+16,FALSE)+VLOOKUP(BP$3,Conditions!$B:$AI,MATCH($B48&amp;"_intercept",Conditions!$R$1:$AI$1,0)+16,FALSE)),""),"")</f>
        <v/>
      </c>
      <c r="BQ48" s="69" t="str">
        <f>IFERROR(IF(BQ31,EXP(LN(BQ31)*VLOOKUP(BQ$3,Conditions!$B:$AI,MATCH($B48&amp;"_slope",Conditions!$R$1:$AI$1,0)+16,FALSE)+VLOOKUP(BQ$3,Conditions!$B:$AI,MATCH($B48&amp;"_intercept",Conditions!$R$1:$AI$1,0)+16,FALSE)),""),"")</f>
        <v/>
      </c>
      <c r="BR48" s="69" t="str">
        <f>IFERROR(IF(BR31,EXP(LN(BR31)*VLOOKUP(BR$3,Conditions!$B:$AI,MATCH($B48&amp;"_slope",Conditions!$R$1:$AI$1,0)+16,FALSE)+VLOOKUP(BR$3,Conditions!$B:$AI,MATCH($B48&amp;"_intercept",Conditions!$R$1:$AI$1,0)+16,FALSE)),""),"")</f>
        <v/>
      </c>
      <c r="BS48" s="69" t="str">
        <f>IFERROR(IF(BS31,EXP(LN(BS31)*VLOOKUP(BS$3,Conditions!$B:$AI,MATCH($B48&amp;"_slope",Conditions!$R$1:$AI$1,0)+16,FALSE)+VLOOKUP(BS$3,Conditions!$B:$AI,MATCH($B48&amp;"_intercept",Conditions!$R$1:$AI$1,0)+16,FALSE)),""),"")</f>
        <v/>
      </c>
      <c r="BT48" s="69" t="str">
        <f>IFERROR(IF(BT31,EXP(LN(BT31)*VLOOKUP(BT$3,Conditions!$B:$AI,MATCH($B48&amp;"_slope",Conditions!$R$1:$AI$1,0)+16,FALSE)+VLOOKUP(BT$3,Conditions!$B:$AI,MATCH($B48&amp;"_intercept",Conditions!$R$1:$AI$1,0)+16,FALSE)),""),"")</f>
        <v/>
      </c>
      <c r="BU48" s="69" t="str">
        <f>IFERROR(IF(BU31,EXP(LN(BU31)*VLOOKUP(BU$3,Conditions!$B:$AI,MATCH($B48&amp;"_slope",Conditions!$R$1:$AI$1,0)+16,FALSE)+VLOOKUP(BU$3,Conditions!$B:$AI,MATCH($B48&amp;"_intercept",Conditions!$R$1:$AI$1,0)+16,FALSE)),""),"")</f>
        <v/>
      </c>
      <c r="BV48" s="69" t="str">
        <f>IFERROR(IF(BV31,EXP(LN(BV31)*VLOOKUP(BV$3,Conditions!$B:$AI,MATCH($B48&amp;"_slope",Conditions!$R$1:$AI$1,0)+16,FALSE)+VLOOKUP(BV$3,Conditions!$B:$AI,MATCH($B48&amp;"_intercept",Conditions!$R$1:$AI$1,0)+16,FALSE)),""),"")</f>
        <v/>
      </c>
      <c r="BW48" s="69" t="str">
        <f>IFERROR(IF(BW31,EXP(LN(BW31)*VLOOKUP(BW$3,Conditions!$B:$AI,MATCH($B48&amp;"_slope",Conditions!$R$1:$AI$1,0)+16,FALSE)+VLOOKUP(BW$3,Conditions!$B:$AI,MATCH($B48&amp;"_intercept",Conditions!$R$1:$AI$1,0)+16,FALSE)),""),"")</f>
        <v/>
      </c>
      <c r="BX48" s="69" t="str">
        <f>IFERROR(IF(BX31,EXP(LN(BX31)*VLOOKUP(BX$3,Conditions!$B:$AI,MATCH($B48&amp;"_slope",Conditions!$R$1:$AI$1,0)+16,FALSE)+VLOOKUP(BX$3,Conditions!$B:$AI,MATCH($B48&amp;"_intercept",Conditions!$R$1:$AI$1,0)+16,FALSE)),""),"")</f>
        <v/>
      </c>
      <c r="BY48" s="69" t="str">
        <f>IFERROR(IF(BY31,EXP(LN(BY31)*VLOOKUP(BY$3,Conditions!$B:$AI,MATCH($B48&amp;"_slope",Conditions!$R$1:$AI$1,0)+16,FALSE)+VLOOKUP(BY$3,Conditions!$B:$AI,MATCH($B48&amp;"_intercept",Conditions!$R$1:$AI$1,0)+16,FALSE)),""),"")</f>
        <v/>
      </c>
      <c r="BZ48" s="69" t="str">
        <f>IFERROR(IF(BZ31,EXP(LN(BZ31)*VLOOKUP(BZ$3,Conditions!$B:$AI,MATCH($B48&amp;"_slope",Conditions!$R$1:$AI$1,0)+16,FALSE)+VLOOKUP(BZ$3,Conditions!$B:$AI,MATCH($B48&amp;"_intercept",Conditions!$R$1:$AI$1,0)+16,FALSE)),""),"")</f>
        <v/>
      </c>
      <c r="CA48" s="69" t="str">
        <f>IFERROR(IF(CA31,EXP(LN(CA31)*VLOOKUP(CA$3,Conditions!$B:$AI,MATCH($B48&amp;"_slope",Conditions!$R$1:$AI$1,0)+16,FALSE)+VLOOKUP(CA$3,Conditions!$B:$AI,MATCH($B48&amp;"_intercept",Conditions!$R$1:$AI$1,0)+16,FALSE)),""),"")</f>
        <v/>
      </c>
      <c r="CB48" s="69" t="str">
        <f>IFERROR(IF(CB31,EXP(LN(CB31)*VLOOKUP(CB$3,Conditions!$B:$AI,MATCH($B48&amp;"_slope",Conditions!$R$1:$AI$1,0)+16,FALSE)+VLOOKUP(CB$3,Conditions!$B:$AI,MATCH($B48&amp;"_intercept",Conditions!$R$1:$AI$1,0)+16,FALSE)),""),"")</f>
        <v/>
      </c>
      <c r="CC48" s="69" t="str">
        <f>IFERROR(IF(CC31,EXP(LN(CC31)*VLOOKUP(CC$3,Conditions!$B:$AI,MATCH($B48&amp;"_slope",Conditions!$R$1:$AI$1,0)+16,FALSE)+VLOOKUP(CC$3,Conditions!$B:$AI,MATCH($B48&amp;"_intercept",Conditions!$R$1:$AI$1,0)+16,FALSE)),""),"")</f>
        <v/>
      </c>
      <c r="CD48" s="69" t="str">
        <f>IFERROR(IF(CD31,EXP(LN(CD31)*VLOOKUP(CD$3,Conditions!$B:$AI,MATCH($B48&amp;"_slope",Conditions!$R$1:$AI$1,0)+16,FALSE)+VLOOKUP(CD$3,Conditions!$B:$AI,MATCH($B48&amp;"_intercept",Conditions!$R$1:$AI$1,0)+16,FALSE)),""),"")</f>
        <v/>
      </c>
      <c r="CE48" s="69" t="str">
        <f>IFERROR(IF(CE31,EXP(LN(CE31)*VLOOKUP(CE$3,Conditions!$B:$AI,MATCH($B48&amp;"_slope",Conditions!$R$1:$AI$1,0)+16,FALSE)+VLOOKUP(CE$3,Conditions!$B:$AI,MATCH($B48&amp;"_intercept",Conditions!$R$1:$AI$1,0)+16,FALSE)),""),"")</f>
        <v/>
      </c>
      <c r="CF48" s="69" t="str">
        <f>IFERROR(IF(CF31,EXP(LN(CF31)*VLOOKUP(CF$3,Conditions!$B:$AI,MATCH($B48&amp;"_slope",Conditions!$R$1:$AI$1,0)+16,FALSE)+VLOOKUP(CF$3,Conditions!$B:$AI,MATCH($B48&amp;"_intercept",Conditions!$R$1:$AI$1,0)+16,FALSE)),""),"")</f>
        <v/>
      </c>
      <c r="CG48" s="69" t="str">
        <f>IFERROR(IF(CG31,EXP(LN(CG31)*VLOOKUP(CG$3,Conditions!$B:$AI,MATCH($B48&amp;"_slope",Conditions!$R$1:$AI$1,0)+16,FALSE)+VLOOKUP(CG$3,Conditions!$B:$AI,MATCH($B48&amp;"_intercept",Conditions!$R$1:$AI$1,0)+16,FALSE)),""),"")</f>
        <v/>
      </c>
      <c r="CH48" s="69" t="str">
        <f>IFERROR(IF(CH31,EXP(LN(CH31)*VLOOKUP(CH$3,Conditions!$B:$AI,MATCH($B48&amp;"_slope",Conditions!$R$1:$AI$1,0)+16,FALSE)+VLOOKUP(CH$3,Conditions!$B:$AI,MATCH($B48&amp;"_intercept",Conditions!$R$1:$AI$1,0)+16,FALSE)),""),"")</f>
        <v/>
      </c>
      <c r="CI48" s="69" t="str">
        <f>IFERROR(IF(CI31,EXP(LN(CI31)*VLOOKUP(CI$3,Conditions!$B:$AI,MATCH($B48&amp;"_slope",Conditions!$R$1:$AI$1,0)+16,FALSE)+VLOOKUP(CI$3,Conditions!$B:$AI,MATCH($B48&amp;"_intercept",Conditions!$R$1:$AI$1,0)+16,FALSE)),""),"")</f>
        <v/>
      </c>
      <c r="CJ48" s="69" t="str">
        <f>IFERROR(IF(CJ31,EXP(LN(CJ31)*VLOOKUP(CJ$3,Conditions!$B:$AI,MATCH($B48&amp;"_slope",Conditions!$R$1:$AI$1,0)+16,FALSE)+VLOOKUP(CJ$3,Conditions!$B:$AI,MATCH($B48&amp;"_intercept",Conditions!$R$1:$AI$1,0)+16,FALSE)),""),"")</f>
        <v/>
      </c>
      <c r="CK48" s="69" t="str">
        <f>IFERROR(IF(CK31,EXP(LN(CK31)*VLOOKUP(CK$3,Conditions!$B:$AI,MATCH($B48&amp;"_slope",Conditions!$R$1:$AI$1,0)+16,FALSE)+VLOOKUP(CK$3,Conditions!$B:$AI,MATCH($B48&amp;"_intercept",Conditions!$R$1:$AI$1,0)+16,FALSE)),""),"")</f>
        <v/>
      </c>
      <c r="CL48" s="69" t="str">
        <f>IFERROR(IF(CL31,EXP(LN(CL31)*VLOOKUP(CL$3,Conditions!$B:$AI,MATCH($B48&amp;"_slope",Conditions!$R$1:$AI$1,0)+16,FALSE)+VLOOKUP(CL$3,Conditions!$B:$AI,MATCH($B48&amp;"_intercept",Conditions!$R$1:$AI$1,0)+16,FALSE)),""),"")</f>
        <v/>
      </c>
      <c r="CM48" s="69" t="str">
        <f>IFERROR(IF(CM31,EXP(LN(CM31)*VLOOKUP(CM$3,Conditions!$B:$AI,MATCH($B48&amp;"_slope",Conditions!$R$1:$AI$1,0)+16,FALSE)+VLOOKUP(CM$3,Conditions!$B:$AI,MATCH($B48&amp;"_intercept",Conditions!$R$1:$AI$1,0)+16,FALSE)),""),"")</f>
        <v/>
      </c>
      <c r="CN48" s="69" t="str">
        <f>IFERROR(IF(CN31,EXP(LN(CN31)*VLOOKUP(CN$3,Conditions!$B:$AI,MATCH($B48&amp;"_slope",Conditions!$R$1:$AI$1,0)+16,FALSE)+VLOOKUP(CN$3,Conditions!$B:$AI,MATCH($B48&amp;"_intercept",Conditions!$R$1:$AI$1,0)+16,FALSE)),""),"")</f>
        <v/>
      </c>
      <c r="CO48" s="69" t="str">
        <f>IFERROR(IF(CO31,EXP(LN(CO31)*VLOOKUP(CO$3,Conditions!$B:$AI,MATCH($B48&amp;"_slope",Conditions!$R$1:$AI$1,0)+16,FALSE)+VLOOKUP(CO$3,Conditions!$B:$AI,MATCH($B48&amp;"_intercept",Conditions!$R$1:$AI$1,0)+16,FALSE)),""),"")</f>
        <v/>
      </c>
      <c r="CP48" s="69" t="str">
        <f>IFERROR(IF(CP31,EXP(LN(CP31)*VLOOKUP(CP$3,Conditions!$B:$AI,MATCH($B48&amp;"_slope",Conditions!$R$1:$AI$1,0)+16,FALSE)+VLOOKUP(CP$3,Conditions!$B:$AI,MATCH($B48&amp;"_intercept",Conditions!$R$1:$AI$1,0)+16,FALSE)),""),"")</f>
        <v/>
      </c>
      <c r="CQ48" s="69" t="str">
        <f>IFERROR(IF(CQ31,EXP(LN(CQ31)*VLOOKUP(CQ$3,Conditions!$B:$AI,MATCH($B48&amp;"_slope",Conditions!$R$1:$AI$1,0)+16,FALSE)+VLOOKUP(CQ$3,Conditions!$B:$AI,MATCH($B48&amp;"_intercept",Conditions!$R$1:$AI$1,0)+16,FALSE)),""),"")</f>
        <v/>
      </c>
      <c r="CR48" s="69" t="str">
        <f>IFERROR(IF(CR31,EXP(LN(CR31)*VLOOKUP(CR$3,Conditions!$B:$AI,MATCH($B48&amp;"_slope",Conditions!$R$1:$AI$1,0)+16,FALSE)+VLOOKUP(CR$3,Conditions!$B:$AI,MATCH($B48&amp;"_intercept",Conditions!$R$1:$AI$1,0)+16,FALSE)),""),"")</f>
        <v/>
      </c>
      <c r="CS48" s="69" t="str">
        <f>IFERROR(IF(CS31,EXP(LN(CS31)*VLOOKUP(CS$3,Conditions!$B:$AI,MATCH($B48&amp;"_slope",Conditions!$R$1:$AI$1,0)+16,FALSE)+VLOOKUP(CS$3,Conditions!$B:$AI,MATCH($B48&amp;"_intercept",Conditions!$R$1:$AI$1,0)+16,FALSE)),""),"")</f>
        <v/>
      </c>
      <c r="CT48" s="69" t="str">
        <f>IFERROR(IF(CT31,EXP(LN(CT31)*VLOOKUP(CT$3,Conditions!$B:$AI,MATCH($B48&amp;"_slope",Conditions!$R$1:$AI$1,0)+16,FALSE)+VLOOKUP(CT$3,Conditions!$B:$AI,MATCH($B48&amp;"_intercept",Conditions!$R$1:$AI$1,0)+16,FALSE)),""),"")</f>
        <v/>
      </c>
      <c r="CU48" s="69" t="str">
        <f>IFERROR(IF(CU31,EXP(LN(CU31)*VLOOKUP(CU$3,Conditions!$B:$AI,MATCH($B48&amp;"_slope",Conditions!$R$1:$AI$1,0)+16,FALSE)+VLOOKUP(CU$3,Conditions!$B:$AI,MATCH($B48&amp;"_intercept",Conditions!$R$1:$AI$1,0)+16,FALSE)),""),"")</f>
        <v/>
      </c>
      <c r="CV48" s="69" t="str">
        <f>IFERROR(IF(CV31,EXP(LN(CV31)*VLOOKUP(CV$3,Conditions!$B:$AI,MATCH($B48&amp;"_slope",Conditions!$R$1:$AI$1,0)+16,FALSE)+VLOOKUP(CV$3,Conditions!$B:$AI,MATCH($B48&amp;"_intercept",Conditions!$R$1:$AI$1,0)+16,FALSE)),""),"")</f>
        <v/>
      </c>
      <c r="CW48" s="69" t="str">
        <f>IFERROR(IF(CW31,EXP(LN(CW31)*VLOOKUP(CW$3,Conditions!$B:$AI,MATCH($B48&amp;"_slope",Conditions!$R$1:$AI$1,0)+16,FALSE)+VLOOKUP(CW$3,Conditions!$B:$AI,MATCH($B48&amp;"_intercept",Conditions!$R$1:$AI$1,0)+16,FALSE)),""),"")</f>
        <v/>
      </c>
      <c r="CX48" s="69" t="str">
        <f>IFERROR(IF(CX31,EXP(LN(CX31)*VLOOKUP(CX$3,Conditions!$B:$AI,MATCH($B48&amp;"_slope",Conditions!$R$1:$AI$1,0)+16,FALSE)+VLOOKUP(CX$3,Conditions!$B:$AI,MATCH($B48&amp;"_intercept",Conditions!$R$1:$AI$1,0)+16,FALSE)),""),"")</f>
        <v/>
      </c>
      <c r="CY48" s="69" t="str">
        <f>IFERROR(IF(CY31,EXP(LN(CY31)*VLOOKUP(CY$3,Conditions!$B:$AI,MATCH($B48&amp;"_slope",Conditions!$R$1:$AI$1,0)+16,FALSE)+VLOOKUP(CY$3,Conditions!$B:$AI,MATCH($B48&amp;"_intercept",Conditions!$R$1:$AI$1,0)+16,FALSE)),""),"")</f>
        <v/>
      </c>
      <c r="CZ48" s="69" t="str">
        <f>IFERROR(IF(CZ31,EXP(LN(CZ31)*VLOOKUP(CZ$3,Conditions!$B:$AI,MATCH($B48&amp;"_slope",Conditions!$R$1:$AI$1,0)+16,FALSE)+VLOOKUP(CZ$3,Conditions!$B:$AI,MATCH($B48&amp;"_intercept",Conditions!$R$1:$AI$1,0)+16,FALSE)),""),"")</f>
        <v/>
      </c>
      <c r="DA48" s="69" t="str">
        <f>IFERROR(IF(DA31,EXP(LN(DA31)*VLOOKUP(DA$3,Conditions!$B:$AI,MATCH($B48&amp;"_slope",Conditions!$R$1:$AI$1,0)+16,FALSE)+VLOOKUP(DA$3,Conditions!$B:$AI,MATCH($B48&amp;"_intercept",Conditions!$R$1:$AI$1,0)+16,FALSE)),""),"")</f>
        <v/>
      </c>
      <c r="DB48" s="69" t="str">
        <f>IFERROR(IF(DB31,EXP(LN(DB31)*VLOOKUP(DB$3,Conditions!$B:$AI,MATCH($B48&amp;"_slope",Conditions!$R$1:$AI$1,0)+16,FALSE)+VLOOKUP(DB$3,Conditions!$B:$AI,MATCH($B48&amp;"_intercept",Conditions!$R$1:$AI$1,0)+16,FALSE)),""),"")</f>
        <v/>
      </c>
      <c r="DC48" s="69" t="str">
        <f>IFERROR(IF(DC31,EXP(LN(DC31)*VLOOKUP(DC$3,Conditions!$B:$AI,MATCH($B48&amp;"_slope",Conditions!$R$1:$AI$1,0)+16,FALSE)+VLOOKUP(DC$3,Conditions!$B:$AI,MATCH($B48&amp;"_intercept",Conditions!$R$1:$AI$1,0)+16,FALSE)),""),"")</f>
        <v/>
      </c>
      <c r="DD48" s="69" t="str">
        <f>IFERROR(IF(DD31,EXP(LN(DD31)*VLOOKUP(DD$3,Conditions!$B:$AI,MATCH($B48&amp;"_slope",Conditions!$R$1:$AI$1,0)+16,FALSE)+VLOOKUP(DD$3,Conditions!$B:$AI,MATCH($B48&amp;"_intercept",Conditions!$R$1:$AI$1,0)+16,FALSE)),""),"")</f>
        <v/>
      </c>
      <c r="DE48" s="69" t="str">
        <f>IFERROR(IF(DE31,EXP(LN(DE31)*VLOOKUP(DE$3,Conditions!$B:$AI,MATCH($B48&amp;"_slope",Conditions!$R$1:$AI$1,0)+16,FALSE)+VLOOKUP(DE$3,Conditions!$B:$AI,MATCH($B48&amp;"_intercept",Conditions!$R$1:$AI$1,0)+16,FALSE)),""),"")</f>
        <v/>
      </c>
      <c r="DF48" s="69" t="str">
        <f>IFERROR(IF(DF31,EXP(LN(DF31)*VLOOKUP(DF$3,Conditions!$B:$AI,MATCH($B48&amp;"_slope",Conditions!$R$1:$AI$1,0)+16,FALSE)+VLOOKUP(DF$3,Conditions!$B:$AI,MATCH($B48&amp;"_intercept",Conditions!$R$1:$AI$1,0)+16,FALSE)),""),"")</f>
        <v/>
      </c>
      <c r="DG48" s="69" t="str">
        <f>IFERROR(IF(DG31,EXP(LN(DG31)*VLOOKUP(DG$3,Conditions!$B:$AI,MATCH($B48&amp;"_slope",Conditions!$R$1:$AI$1,0)+16,FALSE)+VLOOKUP(DG$3,Conditions!$B:$AI,MATCH($B48&amp;"_intercept",Conditions!$R$1:$AI$1,0)+16,FALSE)),""),"")</f>
        <v/>
      </c>
      <c r="DH48" s="69" t="str">
        <f>IFERROR(IF(DH31,EXP(LN(DH31)*VLOOKUP(DH$3,Conditions!$B:$AI,MATCH($B48&amp;"_slope",Conditions!$R$1:$AI$1,0)+16,FALSE)+VLOOKUP(DH$3,Conditions!$B:$AI,MATCH($B48&amp;"_intercept",Conditions!$R$1:$AI$1,0)+16,FALSE)),""),"")</f>
        <v/>
      </c>
      <c r="DI48" s="69" t="str">
        <f>IFERROR(IF(DI31,EXP(LN(DI31)*VLOOKUP(DI$3,Conditions!$B:$AI,MATCH($B48&amp;"_slope",Conditions!$R$1:$AI$1,0)+16,FALSE)+VLOOKUP(DI$3,Conditions!$B:$AI,MATCH($B48&amp;"_intercept",Conditions!$R$1:$AI$1,0)+16,FALSE)),""),"")</f>
        <v/>
      </c>
      <c r="DJ48" s="69" t="str">
        <f>IFERROR(IF(DJ31,EXP(LN(DJ31)*VLOOKUP(DJ$3,Conditions!$B:$AI,MATCH($B48&amp;"_slope",Conditions!$R$1:$AI$1,0)+16,FALSE)+VLOOKUP(DJ$3,Conditions!$B:$AI,MATCH($B48&amp;"_intercept",Conditions!$R$1:$AI$1,0)+16,FALSE)),""),"")</f>
        <v/>
      </c>
      <c r="DK48" s="69" t="str">
        <f>IFERROR(IF(DK31,EXP(LN(DK31)*VLOOKUP(DK$3,Conditions!$B:$AI,MATCH($B48&amp;"_slope",Conditions!$R$1:$AI$1,0)+16,FALSE)+VLOOKUP(DK$3,Conditions!$B:$AI,MATCH($B48&amp;"_intercept",Conditions!$R$1:$AI$1,0)+16,FALSE)),""),"")</f>
        <v/>
      </c>
      <c r="DL48" s="69" t="str">
        <f>IFERROR(IF(DL31,EXP(LN(DL31)*VLOOKUP(DL$3,Conditions!$B:$AI,MATCH($B48&amp;"_slope",Conditions!$R$1:$AI$1,0)+16,FALSE)+VLOOKUP(DL$3,Conditions!$B:$AI,MATCH($B48&amp;"_intercept",Conditions!$R$1:$AI$1,0)+16,FALSE)),""),"")</f>
        <v/>
      </c>
      <c r="DM48" s="69" t="str">
        <f>IFERROR(IF(DM31,EXP(LN(DM31)*VLOOKUP(DM$3,Conditions!$B:$AI,MATCH($B48&amp;"_slope",Conditions!$R$1:$AI$1,0)+16,FALSE)+VLOOKUP(DM$3,Conditions!$B:$AI,MATCH($B48&amp;"_intercept",Conditions!$R$1:$AI$1,0)+16,FALSE)),""),"")</f>
        <v/>
      </c>
      <c r="DN48" s="69" t="str">
        <f>IFERROR(IF(DN31,EXP(LN(DN31)*VLOOKUP(DN$3,Conditions!$B:$AI,MATCH($B48&amp;"_slope",Conditions!$R$1:$AI$1,0)+16,FALSE)+VLOOKUP(DN$3,Conditions!$B:$AI,MATCH($B48&amp;"_intercept",Conditions!$R$1:$AI$1,0)+16,FALSE)),""),"")</f>
        <v/>
      </c>
      <c r="DO48" s="69" t="str">
        <f>IFERROR(IF(DO31,EXP(LN(DO31)*VLOOKUP(DO$3,Conditions!$B:$AI,MATCH($B48&amp;"_slope",Conditions!$R$1:$AI$1,0)+16,FALSE)+VLOOKUP(DO$3,Conditions!$B:$AI,MATCH($B48&amp;"_intercept",Conditions!$R$1:$AI$1,0)+16,FALSE)),""),"")</f>
        <v/>
      </c>
      <c r="DP48" s="69" t="str">
        <f>IFERROR(IF(DP31,EXP(LN(DP31)*VLOOKUP(DP$3,Conditions!$B:$AI,MATCH($B48&amp;"_slope",Conditions!$R$1:$AI$1,0)+16,FALSE)+VLOOKUP(DP$3,Conditions!$B:$AI,MATCH($B48&amp;"_intercept",Conditions!$R$1:$AI$1,0)+16,FALSE)),""),"")</f>
        <v/>
      </c>
      <c r="DQ48" s="69" t="str">
        <f>IFERROR(IF(DQ31,EXP(LN(DQ31)*VLOOKUP(DQ$3,Conditions!$B:$AI,MATCH($B48&amp;"_slope",Conditions!$R$1:$AI$1,0)+16,FALSE)+VLOOKUP(DQ$3,Conditions!$B:$AI,MATCH($B48&amp;"_intercept",Conditions!$R$1:$AI$1,0)+16,FALSE)),""),"")</f>
        <v/>
      </c>
      <c r="DR48" s="69" t="str">
        <f>IFERROR(IF(DR31,EXP(LN(DR31)*VLOOKUP(DR$3,Conditions!$B:$AI,MATCH($B48&amp;"_slope",Conditions!$R$1:$AI$1,0)+16,FALSE)+VLOOKUP(DR$3,Conditions!$B:$AI,MATCH($B48&amp;"_intercept",Conditions!$R$1:$AI$1,0)+16,FALSE)),""),"")</f>
        <v/>
      </c>
      <c r="DS48" s="69" t="str">
        <f>IFERROR(IF(DS31,EXP(LN(DS31)*VLOOKUP(DS$3,Conditions!$B:$AI,MATCH($B48&amp;"_slope",Conditions!$R$1:$AI$1,0)+16,FALSE)+VLOOKUP(DS$3,Conditions!$B:$AI,MATCH($B48&amp;"_intercept",Conditions!$R$1:$AI$1,0)+16,FALSE)),""),"")</f>
        <v/>
      </c>
      <c r="DT48" s="69" t="str">
        <f>IFERROR(IF(DT31,EXP(LN(DT31)*VLOOKUP(DT$3,Conditions!$B:$AI,MATCH($B48&amp;"_slope",Conditions!$R$1:$AI$1,0)+16,FALSE)+VLOOKUP(DT$3,Conditions!$B:$AI,MATCH($B48&amp;"_intercept",Conditions!$R$1:$AI$1,0)+16,FALSE)),""),"")</f>
        <v/>
      </c>
      <c r="DU48" s="69" t="str">
        <f>IFERROR(IF(DU31,EXP(LN(DU31)*VLOOKUP(DU$3,Conditions!$B:$AI,MATCH($B48&amp;"_slope",Conditions!$R$1:$AI$1,0)+16,FALSE)+VLOOKUP(DU$3,Conditions!$B:$AI,MATCH($B48&amp;"_intercept",Conditions!$R$1:$AI$1,0)+16,FALSE)),""),"")</f>
        <v/>
      </c>
      <c r="DV48" s="69" t="str">
        <f>IFERROR(IF(DV31,EXP(LN(DV31)*VLOOKUP(DV$3,Conditions!$B:$AI,MATCH($B48&amp;"_slope",Conditions!$R$1:$AI$1,0)+16,FALSE)+VLOOKUP(DV$3,Conditions!$B:$AI,MATCH($B48&amp;"_intercept",Conditions!$R$1:$AI$1,0)+16,FALSE)),""),"")</f>
        <v/>
      </c>
      <c r="DW48" s="69" t="str">
        <f>IFERROR(IF(DW31,EXP(LN(DW31)*VLOOKUP(DW$3,Conditions!$B:$AI,MATCH($B48&amp;"_slope",Conditions!$R$1:$AI$1,0)+16,FALSE)+VLOOKUP(DW$3,Conditions!$B:$AI,MATCH($B48&amp;"_intercept",Conditions!$R$1:$AI$1,0)+16,FALSE)),""),"")</f>
        <v/>
      </c>
      <c r="DX48" s="69" t="str">
        <f>IFERROR(IF(DX31,EXP(LN(DX31)*VLOOKUP(DX$3,Conditions!$B:$AI,MATCH($B48&amp;"_slope",Conditions!$R$1:$AI$1,0)+16,FALSE)+VLOOKUP(DX$3,Conditions!$B:$AI,MATCH($B48&amp;"_intercept",Conditions!$R$1:$AI$1,0)+16,FALSE)),""),"")</f>
        <v/>
      </c>
      <c r="DY48" s="69" t="str">
        <f>IFERROR(IF(DY31,EXP(LN(DY31)*VLOOKUP(DY$3,Conditions!$B:$AI,MATCH($B48&amp;"_slope",Conditions!$R$1:$AI$1,0)+16,FALSE)+VLOOKUP(DY$3,Conditions!$B:$AI,MATCH($B48&amp;"_intercept",Conditions!$R$1:$AI$1,0)+16,FALSE)),""),"")</f>
        <v/>
      </c>
      <c r="DZ48" s="69" t="str">
        <f>IFERROR(IF(DZ31,EXP(LN(DZ31)*VLOOKUP(DZ$3,Conditions!$B:$AI,MATCH($B48&amp;"_slope",Conditions!$R$1:$AI$1,0)+16,FALSE)+VLOOKUP(DZ$3,Conditions!$B:$AI,MATCH($B48&amp;"_intercept",Conditions!$R$1:$AI$1,0)+16,FALSE)),""),"")</f>
        <v/>
      </c>
      <c r="EA48" s="69" t="str">
        <f>IFERROR(IF(EA31,EXP(LN(EA31)*VLOOKUP(EA$3,Conditions!$B:$AI,MATCH($B48&amp;"_slope",Conditions!$R$1:$AI$1,0)+16,FALSE)+VLOOKUP(EA$3,Conditions!$B:$AI,MATCH($B48&amp;"_intercept",Conditions!$R$1:$AI$1,0)+16,FALSE)),""),"")</f>
        <v/>
      </c>
      <c r="EB48" s="69" t="str">
        <f>IFERROR(IF(EB31,EXP(LN(EB31)*VLOOKUP(EB$3,Conditions!$B:$AI,MATCH($B48&amp;"_slope",Conditions!$R$1:$AI$1,0)+16,FALSE)+VLOOKUP(EB$3,Conditions!$B:$AI,MATCH($B48&amp;"_intercept",Conditions!$R$1:$AI$1,0)+16,FALSE)),""),"")</f>
        <v/>
      </c>
      <c r="EC48" s="69" t="str">
        <f>IFERROR(IF(EC31,EXP(LN(EC31)*VLOOKUP(EC$3,Conditions!$B:$AI,MATCH($B48&amp;"_slope",Conditions!$R$1:$AI$1,0)+16,FALSE)+VLOOKUP(EC$3,Conditions!$B:$AI,MATCH($B48&amp;"_intercept",Conditions!$R$1:$AI$1,0)+16,FALSE)),""),"")</f>
        <v/>
      </c>
      <c r="ED48" s="69" t="str">
        <f>IFERROR(IF(ED31,EXP(LN(ED31)*VLOOKUP(ED$3,Conditions!$B:$AI,MATCH($B48&amp;"_slope",Conditions!$R$1:$AI$1,0)+16,FALSE)+VLOOKUP(ED$3,Conditions!$B:$AI,MATCH($B48&amp;"_intercept",Conditions!$R$1:$AI$1,0)+16,FALSE)),""),"")</f>
        <v/>
      </c>
      <c r="EE48" s="69" t="str">
        <f>IFERROR(IF(EE31,EXP(LN(EE31)*VLOOKUP(EE$3,Conditions!$B:$AI,MATCH($B48&amp;"_slope",Conditions!$R$1:$AI$1,0)+16,FALSE)+VLOOKUP(EE$3,Conditions!$B:$AI,MATCH($B48&amp;"_intercept",Conditions!$R$1:$AI$1,0)+16,FALSE)),""),"")</f>
        <v/>
      </c>
      <c r="EF48" s="69" t="str">
        <f>IFERROR(IF(EF31,EXP(LN(EF31)*VLOOKUP(EF$3,Conditions!$B:$AI,MATCH($B48&amp;"_slope",Conditions!$R$1:$AI$1,0)+16,FALSE)+VLOOKUP(EF$3,Conditions!$B:$AI,MATCH($B48&amp;"_intercept",Conditions!$R$1:$AI$1,0)+16,FALSE)),""),"")</f>
        <v/>
      </c>
      <c r="EG48" s="69" t="str">
        <f>IFERROR(IF(EG31,EXP(LN(EG31)*VLOOKUP(EG$3,Conditions!$B:$AI,MATCH($B48&amp;"_slope",Conditions!$R$1:$AI$1,0)+16,FALSE)+VLOOKUP(EG$3,Conditions!$B:$AI,MATCH($B48&amp;"_intercept",Conditions!$R$1:$AI$1,0)+16,FALSE)),""),"")</f>
        <v/>
      </c>
      <c r="EH48" s="69" t="str">
        <f>IFERROR(IF(EH31,EXP(LN(EH31)*VLOOKUP(EH$3,Conditions!$B:$AI,MATCH($B48&amp;"_slope",Conditions!$R$1:$AI$1,0)+16,FALSE)+VLOOKUP(EH$3,Conditions!$B:$AI,MATCH($B48&amp;"_intercept",Conditions!$R$1:$AI$1,0)+16,FALSE)),""),"")</f>
        <v/>
      </c>
      <c r="EI48" s="69" t="str">
        <f>IFERROR(IF(EI31,EXP(LN(EI31)*VLOOKUP(EI$3,Conditions!$B:$AI,MATCH($B48&amp;"_slope",Conditions!$R$1:$AI$1,0)+16,FALSE)+VLOOKUP(EI$3,Conditions!$B:$AI,MATCH($B48&amp;"_intercept",Conditions!$R$1:$AI$1,0)+16,FALSE)),""),"")</f>
        <v/>
      </c>
      <c r="EJ48" s="69" t="str">
        <f>IFERROR(IF(EJ31,EXP(LN(EJ31)*VLOOKUP(EJ$3,Conditions!$B:$AI,MATCH($B48&amp;"_slope",Conditions!$R$1:$AI$1,0)+16,FALSE)+VLOOKUP(EJ$3,Conditions!$B:$AI,MATCH($B48&amp;"_intercept",Conditions!$R$1:$AI$1,0)+16,FALSE)),""),"")</f>
        <v/>
      </c>
      <c r="EK48" s="69" t="str">
        <f>IFERROR(IF(EK31,EXP(LN(EK31)*VLOOKUP(EK$3,Conditions!$B:$AI,MATCH($B48&amp;"_slope",Conditions!$R$1:$AI$1,0)+16,FALSE)+VLOOKUP(EK$3,Conditions!$B:$AI,MATCH($B48&amp;"_intercept",Conditions!$R$1:$AI$1,0)+16,FALSE)),""),"")</f>
        <v/>
      </c>
      <c r="EL48" s="69" t="str">
        <f>IFERROR(IF(EL31,EXP(LN(EL31)*VLOOKUP(EL$3,Conditions!$B:$AI,MATCH($B48&amp;"_slope",Conditions!$R$1:$AI$1,0)+16,FALSE)+VLOOKUP(EL$3,Conditions!$B:$AI,MATCH($B48&amp;"_intercept",Conditions!$R$1:$AI$1,0)+16,FALSE)),""),"")</f>
        <v/>
      </c>
      <c r="EM48" s="69" t="str">
        <f>IFERROR(IF(EM31,EXP(LN(EM31)*VLOOKUP(EM$3,Conditions!$B:$AI,MATCH($B48&amp;"_slope",Conditions!$R$1:$AI$1,0)+16,FALSE)+VLOOKUP(EM$3,Conditions!$B:$AI,MATCH($B48&amp;"_intercept",Conditions!$R$1:$AI$1,0)+16,FALSE)),""),"")</f>
        <v/>
      </c>
      <c r="EN48" s="69" t="str">
        <f>IFERROR(IF(EN31,EXP(LN(EN31)*VLOOKUP(EN$3,Conditions!$B:$AI,MATCH($B48&amp;"_slope",Conditions!$R$1:$AI$1,0)+16,FALSE)+VLOOKUP(EN$3,Conditions!$B:$AI,MATCH($B48&amp;"_intercept",Conditions!$R$1:$AI$1,0)+16,FALSE)),""),"")</f>
        <v/>
      </c>
      <c r="EO48" s="69" t="str">
        <f>IFERROR(IF(EO31,EXP(LN(EO31)*VLOOKUP(EO$3,Conditions!$B:$AI,MATCH($B48&amp;"_slope",Conditions!$R$1:$AI$1,0)+16,FALSE)+VLOOKUP(EO$3,Conditions!$B:$AI,MATCH($B48&amp;"_intercept",Conditions!$R$1:$AI$1,0)+16,FALSE)),""),"")</f>
        <v/>
      </c>
      <c r="EP48" s="69" t="str">
        <f>IFERROR(IF(EP31,EXP(LN(EP31)*VLOOKUP(EP$3,Conditions!$B:$AI,MATCH($B48&amp;"_slope",Conditions!$R$1:$AI$1,0)+16,FALSE)+VLOOKUP(EP$3,Conditions!$B:$AI,MATCH($B48&amp;"_intercept",Conditions!$R$1:$AI$1,0)+16,FALSE)),""),"")</f>
        <v/>
      </c>
      <c r="EQ48" s="69" t="str">
        <f>IFERROR(IF(EQ31,EXP(LN(EQ31)*VLOOKUP(EQ$3,Conditions!$B:$AI,MATCH($B48&amp;"_slope",Conditions!$R$1:$AI$1,0)+16,FALSE)+VLOOKUP(EQ$3,Conditions!$B:$AI,MATCH($B48&amp;"_intercept",Conditions!$R$1:$AI$1,0)+16,FALSE)),""),"")</f>
        <v/>
      </c>
      <c r="ER48" s="69" t="str">
        <f>IFERROR(IF(ER31,EXP(LN(ER31)*VLOOKUP(ER$3,Conditions!$B:$AI,MATCH($B48&amp;"_slope",Conditions!$R$1:$AI$1,0)+16,FALSE)+VLOOKUP(ER$3,Conditions!$B:$AI,MATCH($B48&amp;"_intercept",Conditions!$R$1:$AI$1,0)+16,FALSE)),""),"")</f>
        <v/>
      </c>
      <c r="ES48" s="69" t="str">
        <f>IFERROR(IF(ES31,EXP(LN(ES31)*VLOOKUP(ES$3,Conditions!$B:$AI,MATCH($B48&amp;"_slope",Conditions!$R$1:$AI$1,0)+16,FALSE)+VLOOKUP(ES$3,Conditions!$B:$AI,MATCH($B48&amp;"_intercept",Conditions!$R$1:$AI$1,0)+16,FALSE)),""),"")</f>
        <v/>
      </c>
      <c r="ET48" s="69" t="str">
        <f>IFERROR(IF(ET31,EXP(LN(ET31)*VLOOKUP(ET$3,Conditions!$B:$AI,MATCH($B48&amp;"_slope",Conditions!$R$1:$AI$1,0)+16,FALSE)+VLOOKUP(ET$3,Conditions!$B:$AI,MATCH($B48&amp;"_intercept",Conditions!$R$1:$AI$1,0)+16,FALSE)),""),"")</f>
        <v/>
      </c>
      <c r="EU48" s="69" t="str">
        <f>IFERROR(IF(EU31,EXP(LN(EU31)*VLOOKUP(EU$3,Conditions!$B:$AI,MATCH($B48&amp;"_slope",Conditions!$R$1:$AI$1,0)+16,FALSE)+VLOOKUP(EU$3,Conditions!$B:$AI,MATCH($B48&amp;"_intercept",Conditions!$R$1:$AI$1,0)+16,FALSE)),""),"")</f>
        <v/>
      </c>
      <c r="EV48" s="69" t="str">
        <f>IFERROR(IF(EV31,EXP(LN(EV31)*VLOOKUP(EV$3,Conditions!$B:$AI,MATCH($B48&amp;"_slope",Conditions!$R$1:$AI$1,0)+16,FALSE)+VLOOKUP(EV$3,Conditions!$B:$AI,MATCH($B48&amp;"_intercept",Conditions!$R$1:$AI$1,0)+16,FALSE)),""),"")</f>
        <v/>
      </c>
      <c r="EW48" s="69" t="str">
        <f>IFERROR(IF(EW31,EXP(LN(EW31)*VLOOKUP(EW$3,Conditions!$B:$AI,MATCH($B48&amp;"_slope",Conditions!$R$1:$AI$1,0)+16,FALSE)+VLOOKUP(EW$3,Conditions!$B:$AI,MATCH($B48&amp;"_intercept",Conditions!$R$1:$AI$1,0)+16,FALSE)),""),"")</f>
        <v/>
      </c>
      <c r="EX48" s="69" t="str">
        <f>IFERROR(IF(EX31,EXP(LN(EX31)*VLOOKUP(EX$3,Conditions!$B:$AI,MATCH($B48&amp;"_slope",Conditions!$R$1:$AI$1,0)+16,FALSE)+VLOOKUP(EX$3,Conditions!$B:$AI,MATCH($B48&amp;"_intercept",Conditions!$R$1:$AI$1,0)+16,FALSE)),""),"")</f>
        <v/>
      </c>
      <c r="EY48" s="69" t="str">
        <f>IFERROR(IF(EY31,EXP(LN(EY31)*VLOOKUP(EY$3,Conditions!$B:$AI,MATCH($B48&amp;"_slope",Conditions!$R$1:$AI$1,0)+16,FALSE)+VLOOKUP(EY$3,Conditions!$B:$AI,MATCH($B48&amp;"_intercept",Conditions!$R$1:$AI$1,0)+16,FALSE)),""),"")</f>
        <v/>
      </c>
      <c r="EZ48" s="69" t="str">
        <f>IFERROR(IF(EZ31,EXP(LN(EZ31)*VLOOKUP(EZ$3,Conditions!$B:$AI,MATCH($B48&amp;"_slope",Conditions!$R$1:$AI$1,0)+16,FALSE)+VLOOKUP(EZ$3,Conditions!$B:$AI,MATCH($B48&amp;"_intercept",Conditions!$R$1:$AI$1,0)+16,FALSE)),""),"")</f>
        <v/>
      </c>
      <c r="FA48" s="69" t="str">
        <f>IFERROR(IF(FA31,EXP(LN(FA31)*VLOOKUP(FA$3,Conditions!$B:$AI,MATCH($B48&amp;"_slope",Conditions!$R$1:$AI$1,0)+16,FALSE)+VLOOKUP(FA$3,Conditions!$B:$AI,MATCH($B48&amp;"_intercept",Conditions!$R$1:$AI$1,0)+16,FALSE)),""),"")</f>
        <v/>
      </c>
      <c r="FB48" s="69" t="str">
        <f>IFERROR(IF(FB31,EXP(LN(FB31)*VLOOKUP(FB$3,Conditions!$B:$AI,MATCH($B48&amp;"_slope",Conditions!$R$1:$AI$1,0)+16,FALSE)+VLOOKUP(FB$3,Conditions!$B:$AI,MATCH($B48&amp;"_intercept",Conditions!$R$1:$AI$1,0)+16,FALSE)),""),"")</f>
        <v/>
      </c>
      <c r="FC48" s="69" t="str">
        <f>IFERROR(IF(FC31,EXP(LN(FC31)*VLOOKUP(FC$3,Conditions!$B:$AI,MATCH($B48&amp;"_slope",Conditions!$R$1:$AI$1,0)+16,FALSE)+VLOOKUP(FC$3,Conditions!$B:$AI,MATCH($B48&amp;"_intercept",Conditions!$R$1:$AI$1,0)+16,FALSE)),""),"")</f>
        <v/>
      </c>
      <c r="FD48" s="69" t="str">
        <f>IFERROR(IF(FD31,EXP(LN(FD31)*VLOOKUP(FD$3,Conditions!$B:$AI,MATCH($B48&amp;"_slope",Conditions!$R$1:$AI$1,0)+16,FALSE)+VLOOKUP(FD$3,Conditions!$B:$AI,MATCH($B48&amp;"_intercept",Conditions!$R$1:$AI$1,0)+16,FALSE)),""),"")</f>
        <v/>
      </c>
      <c r="FE48" s="69" t="str">
        <f>IFERROR(IF(FE31,EXP(LN(FE31)*VLOOKUP(FE$3,Conditions!$B:$AI,MATCH($B48&amp;"_slope",Conditions!$R$1:$AI$1,0)+16,FALSE)+VLOOKUP(FE$3,Conditions!$B:$AI,MATCH($B48&amp;"_intercept",Conditions!$R$1:$AI$1,0)+16,FALSE)),""),"")</f>
        <v/>
      </c>
      <c r="FF48" s="69" t="str">
        <f>IFERROR(IF(FF31,EXP(LN(FF31)*VLOOKUP(FF$3,Conditions!$B:$AI,MATCH($B48&amp;"_slope",Conditions!$R$1:$AI$1,0)+16,FALSE)+VLOOKUP(FF$3,Conditions!$B:$AI,MATCH($B48&amp;"_intercept",Conditions!$R$1:$AI$1,0)+16,FALSE)),""),"")</f>
        <v/>
      </c>
      <c r="FG48" s="69" t="str">
        <f>IFERROR(IF(FG31,EXP(LN(FG31)*VLOOKUP(FG$3,Conditions!$B:$AI,MATCH($B48&amp;"_slope",Conditions!$R$1:$AI$1,0)+16,FALSE)+VLOOKUP(FG$3,Conditions!$B:$AI,MATCH($B48&amp;"_intercept",Conditions!$R$1:$AI$1,0)+16,FALSE)),""),"")</f>
        <v/>
      </c>
      <c r="FH48" s="69" t="str">
        <f>IFERROR(IF(FH31,EXP(LN(FH31)*VLOOKUP(FH$3,Conditions!$B:$AI,MATCH($B48&amp;"_slope",Conditions!$R$1:$AI$1,0)+16,FALSE)+VLOOKUP(FH$3,Conditions!$B:$AI,MATCH($B48&amp;"_intercept",Conditions!$R$1:$AI$1,0)+16,FALSE)),""),"")</f>
        <v/>
      </c>
      <c r="FI48" s="69" t="str">
        <f>IFERROR(IF(FI31,EXP(LN(FI31)*VLOOKUP(FI$3,Conditions!$B:$AI,MATCH($B48&amp;"_slope",Conditions!$R$1:$AI$1,0)+16,FALSE)+VLOOKUP(FI$3,Conditions!$B:$AI,MATCH($B48&amp;"_intercept",Conditions!$R$1:$AI$1,0)+16,FALSE)),""),"")</f>
        <v/>
      </c>
      <c r="FJ48" s="69" t="str">
        <f>IFERROR(IF(FJ31,EXP(LN(FJ31)*VLOOKUP(FJ$3,Conditions!$B:$AI,MATCH($B48&amp;"_slope",Conditions!$R$1:$AI$1,0)+16,FALSE)+VLOOKUP(FJ$3,Conditions!$B:$AI,MATCH($B48&amp;"_intercept",Conditions!$R$1:$AI$1,0)+16,FALSE)),""),"")</f>
        <v/>
      </c>
      <c r="FK48" s="69" t="str">
        <f>IFERROR(IF(FK31,EXP(LN(FK31)*VLOOKUP(FK$3,Conditions!$B:$AI,MATCH($B48&amp;"_slope",Conditions!$R$1:$AI$1,0)+16,FALSE)+VLOOKUP(FK$3,Conditions!$B:$AI,MATCH($B48&amp;"_intercept",Conditions!$R$1:$AI$1,0)+16,FALSE)),""),"")</f>
        <v/>
      </c>
      <c r="FL48" s="69" t="str">
        <f>IFERROR(IF(FL31,EXP(LN(FL31)*VLOOKUP(FL$3,Conditions!$B:$AI,MATCH($B48&amp;"_slope",Conditions!$R$1:$AI$1,0)+16,FALSE)+VLOOKUP(FL$3,Conditions!$B:$AI,MATCH($B48&amp;"_intercept",Conditions!$R$1:$AI$1,0)+16,FALSE)),""),"")</f>
        <v/>
      </c>
      <c r="FM48" s="69" t="str">
        <f>IFERROR(IF(FM31,EXP(LN(FM31)*VLOOKUP(FM$3,Conditions!$B:$AI,MATCH($B48&amp;"_slope",Conditions!$R$1:$AI$1,0)+16,FALSE)+VLOOKUP(FM$3,Conditions!$B:$AI,MATCH($B48&amp;"_intercept",Conditions!$R$1:$AI$1,0)+16,FALSE)),""),"")</f>
        <v/>
      </c>
      <c r="FN48" s="69" t="str">
        <f>IFERROR(IF(FN31,EXP(LN(FN31)*VLOOKUP(FN$3,Conditions!$B:$AI,MATCH($B48&amp;"_slope",Conditions!$R$1:$AI$1,0)+16,FALSE)+VLOOKUP(FN$3,Conditions!$B:$AI,MATCH($B48&amp;"_intercept",Conditions!$R$1:$AI$1,0)+16,FALSE)),""),"")</f>
        <v/>
      </c>
      <c r="FO48" s="69" t="str">
        <f>IFERROR(IF(FO31,EXP(LN(FO31)*VLOOKUP(FO$3,Conditions!$B:$AI,MATCH($B48&amp;"_slope",Conditions!$R$1:$AI$1,0)+16,FALSE)+VLOOKUP(FO$3,Conditions!$B:$AI,MATCH($B48&amp;"_intercept",Conditions!$R$1:$AI$1,0)+16,FALSE)),""),"")</f>
        <v/>
      </c>
      <c r="FP48" s="69" t="str">
        <f>IFERROR(IF(FP31,EXP(LN(FP31)*VLOOKUP(FP$3,Conditions!$B:$AI,MATCH($B48&amp;"_slope",Conditions!$R$1:$AI$1,0)+16,FALSE)+VLOOKUP(FP$3,Conditions!$B:$AI,MATCH($B48&amp;"_intercept",Conditions!$R$1:$AI$1,0)+16,FALSE)),""),"")</f>
        <v/>
      </c>
      <c r="FQ48" s="69" t="str">
        <f>IFERROR(IF(FQ31,EXP(LN(FQ31)*VLOOKUP(FQ$3,Conditions!$B:$AI,MATCH($B48&amp;"_slope",Conditions!$R$1:$AI$1,0)+16,FALSE)+VLOOKUP(FQ$3,Conditions!$B:$AI,MATCH($B48&amp;"_intercept",Conditions!$R$1:$AI$1,0)+16,FALSE)),""),"")</f>
        <v/>
      </c>
      <c r="FR48" s="69" t="str">
        <f>IFERROR(IF(FR31,EXP(LN(FR31)*VLOOKUP(FR$3,Conditions!$B:$AI,MATCH($B48&amp;"_slope",Conditions!$R$1:$AI$1,0)+16,FALSE)+VLOOKUP(FR$3,Conditions!$B:$AI,MATCH($B48&amp;"_intercept",Conditions!$R$1:$AI$1,0)+16,FALSE)),""),"")</f>
        <v/>
      </c>
      <c r="FS48" s="69" t="str">
        <f>IFERROR(IF(FS31,EXP(LN(FS31)*VLOOKUP(FS$3,Conditions!$B:$AI,MATCH($B48&amp;"_slope",Conditions!$R$1:$AI$1,0)+16,FALSE)+VLOOKUP(FS$3,Conditions!$B:$AI,MATCH($B48&amp;"_intercept",Conditions!$R$1:$AI$1,0)+16,FALSE)),""),"")</f>
        <v/>
      </c>
      <c r="FT48" s="69" t="str">
        <f>IFERROR(IF(FT31,EXP(LN(FT31)*VLOOKUP(FT$3,Conditions!$B:$AI,MATCH($B48&amp;"_slope",Conditions!$R$1:$AI$1,0)+16,FALSE)+VLOOKUP(FT$3,Conditions!$B:$AI,MATCH($B48&amp;"_intercept",Conditions!$R$1:$AI$1,0)+16,FALSE)),""),"")</f>
        <v/>
      </c>
      <c r="FU48" s="69" t="str">
        <f>IFERROR(IF(FU31,EXP(LN(FU31)*VLOOKUP(FU$3,Conditions!$B:$AI,MATCH($B48&amp;"_slope",Conditions!$R$1:$AI$1,0)+16,FALSE)+VLOOKUP(FU$3,Conditions!$B:$AI,MATCH($B48&amp;"_intercept",Conditions!$R$1:$AI$1,0)+16,FALSE)),""),"")</f>
        <v/>
      </c>
      <c r="FV48" s="69" t="str">
        <f>IFERROR(IF(FV31,EXP(LN(FV31)*VLOOKUP(FV$3,Conditions!$B:$AI,MATCH($B48&amp;"_slope",Conditions!$R$1:$AI$1,0)+16,FALSE)+VLOOKUP(FV$3,Conditions!$B:$AI,MATCH($B48&amp;"_intercept",Conditions!$R$1:$AI$1,0)+16,FALSE)),""),"")</f>
        <v/>
      </c>
      <c r="FW48" s="69" t="str">
        <f>IFERROR(IF(FW31,EXP(LN(FW31)*VLOOKUP(FW$3,Conditions!$B:$AI,MATCH($B48&amp;"_slope",Conditions!$R$1:$AI$1,0)+16,FALSE)+VLOOKUP(FW$3,Conditions!$B:$AI,MATCH($B48&amp;"_intercept",Conditions!$R$1:$AI$1,0)+16,FALSE)),""),"")</f>
        <v/>
      </c>
      <c r="FX48" s="69" t="str">
        <f>IFERROR(IF(FX31,EXP(LN(FX31)*VLOOKUP(FX$3,Conditions!$B:$AI,MATCH($B48&amp;"_slope",Conditions!$R$1:$AI$1,0)+16,FALSE)+VLOOKUP(FX$3,Conditions!$B:$AI,MATCH($B48&amp;"_intercept",Conditions!$R$1:$AI$1,0)+16,FALSE)),""),"")</f>
        <v/>
      </c>
      <c r="FY48" s="69" t="str">
        <f>IFERROR(IF(FY31,EXP(LN(FY31)*VLOOKUP(FY$3,Conditions!$B:$AI,MATCH($B48&amp;"_slope",Conditions!$R$1:$AI$1,0)+16,FALSE)+VLOOKUP(FY$3,Conditions!$B:$AI,MATCH($B48&amp;"_intercept",Conditions!$R$1:$AI$1,0)+16,FALSE)),""),"")</f>
        <v/>
      </c>
      <c r="FZ48" s="69" t="str">
        <f>IFERROR(IF(FZ31,EXP(LN(FZ31)*VLOOKUP(FZ$3,Conditions!$B:$AI,MATCH($B48&amp;"_slope",Conditions!$R$1:$AI$1,0)+16,FALSE)+VLOOKUP(FZ$3,Conditions!$B:$AI,MATCH($B48&amp;"_intercept",Conditions!$R$1:$AI$1,0)+16,FALSE)),""),"")</f>
        <v/>
      </c>
      <c r="GA48" s="69" t="str">
        <f>IFERROR(IF(GA31,EXP(LN(GA31)*VLOOKUP(GA$3,Conditions!$B:$AI,MATCH($B48&amp;"_slope",Conditions!$R$1:$AI$1,0)+16,FALSE)+VLOOKUP(GA$3,Conditions!$B:$AI,MATCH($B48&amp;"_intercept",Conditions!$R$1:$AI$1,0)+16,FALSE)),""),"")</f>
        <v/>
      </c>
      <c r="GB48" s="69" t="str">
        <f>IFERROR(IF(GB31,EXP(LN(GB31)*VLOOKUP(GB$3,Conditions!$B:$AI,MATCH($B48&amp;"_slope",Conditions!$R$1:$AI$1,0)+16,FALSE)+VLOOKUP(GB$3,Conditions!$B:$AI,MATCH($B48&amp;"_intercept",Conditions!$R$1:$AI$1,0)+16,FALSE)),""),"")</f>
        <v/>
      </c>
      <c r="GC48" s="69" t="str">
        <f>IFERROR(IF(GC31,EXP(LN(GC31)*VLOOKUP(GC$3,Conditions!$B:$AI,MATCH($B48&amp;"_slope",Conditions!$R$1:$AI$1,0)+16,FALSE)+VLOOKUP(GC$3,Conditions!$B:$AI,MATCH($B48&amp;"_intercept",Conditions!$R$1:$AI$1,0)+16,FALSE)),""),"")</f>
        <v/>
      </c>
      <c r="GD48" s="69" t="str">
        <f>IFERROR(IF(GD31,EXP(LN(GD31)*VLOOKUP(GD$3,Conditions!$B:$AI,MATCH($B48&amp;"_slope",Conditions!$R$1:$AI$1,0)+16,FALSE)+VLOOKUP(GD$3,Conditions!$B:$AI,MATCH($B48&amp;"_intercept",Conditions!$R$1:$AI$1,0)+16,FALSE)),""),"")</f>
        <v/>
      </c>
      <c r="GE48" s="69" t="str">
        <f>IFERROR(IF(GE31,EXP(LN(GE31)*VLOOKUP(GE$3,Conditions!$B:$AI,MATCH($B48&amp;"_slope",Conditions!$R$1:$AI$1,0)+16,FALSE)+VLOOKUP(GE$3,Conditions!$B:$AI,MATCH($B48&amp;"_intercept",Conditions!$R$1:$AI$1,0)+16,FALSE)),""),"")</f>
        <v/>
      </c>
      <c r="GF48" s="69" t="str">
        <f>IFERROR(IF(GF31,EXP(LN(GF31)*VLOOKUP(GF$3,Conditions!$B:$AI,MATCH($B48&amp;"_slope",Conditions!$R$1:$AI$1,0)+16,FALSE)+VLOOKUP(GF$3,Conditions!$B:$AI,MATCH($B48&amp;"_intercept",Conditions!$R$1:$AI$1,0)+16,FALSE)),""),"")</f>
        <v/>
      </c>
      <c r="GG48" s="69" t="str">
        <f>IFERROR(IF(GG31,EXP(LN(GG31)*VLOOKUP(GG$3,Conditions!$B:$AI,MATCH($B48&amp;"_slope",Conditions!$R$1:$AI$1,0)+16,FALSE)+VLOOKUP(GG$3,Conditions!$B:$AI,MATCH($B48&amp;"_intercept",Conditions!$R$1:$AI$1,0)+16,FALSE)),""),"")</f>
        <v/>
      </c>
      <c r="GH48" s="69" t="str">
        <f>IFERROR(IF(GH31,EXP(LN(GH31)*VLOOKUP(GH$3,Conditions!$B:$AI,MATCH($B48&amp;"_slope",Conditions!$R$1:$AI$1,0)+16,FALSE)+VLOOKUP(GH$3,Conditions!$B:$AI,MATCH($B48&amp;"_intercept",Conditions!$R$1:$AI$1,0)+16,FALSE)),""),"")</f>
        <v/>
      </c>
      <c r="GI48" s="69" t="str">
        <f>IFERROR(IF(GI31,EXP(LN(GI31)*VLOOKUP(GI$3,Conditions!$B:$AI,MATCH($B48&amp;"_slope",Conditions!$R$1:$AI$1,0)+16,FALSE)+VLOOKUP(GI$3,Conditions!$B:$AI,MATCH($B48&amp;"_intercept",Conditions!$R$1:$AI$1,0)+16,FALSE)),""),"")</f>
        <v/>
      </c>
      <c r="GJ48" s="69" t="str">
        <f>IFERROR(IF(GJ31,EXP(LN(GJ31)*VLOOKUP(GJ$3,Conditions!$B:$AI,MATCH($B48&amp;"_slope",Conditions!$R$1:$AI$1,0)+16,FALSE)+VLOOKUP(GJ$3,Conditions!$B:$AI,MATCH($B48&amp;"_intercept",Conditions!$R$1:$AI$1,0)+16,FALSE)),""),"")</f>
        <v/>
      </c>
      <c r="GK48" s="69" t="str">
        <f>IFERROR(IF(GK31,EXP(LN(GK31)*VLOOKUP(GK$3,Conditions!$B:$AI,MATCH($B48&amp;"_slope",Conditions!$R$1:$AI$1,0)+16,FALSE)+VLOOKUP(GK$3,Conditions!$B:$AI,MATCH($B48&amp;"_intercept",Conditions!$R$1:$AI$1,0)+16,FALSE)),""),"")</f>
        <v/>
      </c>
      <c r="GL48" s="69" t="str">
        <f>IFERROR(IF(GL31,EXP(LN(GL31)*VLOOKUP(GL$3,Conditions!$B:$AI,MATCH($B48&amp;"_slope",Conditions!$R$1:$AI$1,0)+16,FALSE)+VLOOKUP(GL$3,Conditions!$B:$AI,MATCH($B48&amp;"_intercept",Conditions!$R$1:$AI$1,0)+16,FALSE)),""),"")</f>
        <v/>
      </c>
      <c r="GM48" s="69" t="str">
        <f>IFERROR(IF(GM31,EXP(LN(GM31)*VLOOKUP(GM$3,Conditions!$B:$AI,MATCH($B48&amp;"_slope",Conditions!$R$1:$AI$1,0)+16,FALSE)+VLOOKUP(GM$3,Conditions!$B:$AI,MATCH($B48&amp;"_intercept",Conditions!$R$1:$AI$1,0)+16,FALSE)),""),"")</f>
        <v/>
      </c>
      <c r="GN48" s="69" t="str">
        <f>IFERROR(IF(GN31,EXP(LN(GN31)*VLOOKUP(GN$3,Conditions!$B:$AI,MATCH($B48&amp;"_slope",Conditions!$R$1:$AI$1,0)+16,FALSE)+VLOOKUP(GN$3,Conditions!$B:$AI,MATCH($B48&amp;"_intercept",Conditions!$R$1:$AI$1,0)+16,FALSE)),""),"")</f>
        <v/>
      </c>
      <c r="GO48" s="69" t="str">
        <f>IFERROR(IF(GO31,EXP(LN(GO31)*VLOOKUP(GO$3,Conditions!$B:$AI,MATCH($B48&amp;"_slope",Conditions!$R$1:$AI$1,0)+16,FALSE)+VLOOKUP(GO$3,Conditions!$B:$AI,MATCH($B48&amp;"_intercept",Conditions!$R$1:$AI$1,0)+16,FALSE)),""),"")</f>
        <v/>
      </c>
      <c r="GP48" s="69" t="str">
        <f>IFERROR(IF(GP31,EXP(LN(GP31)*VLOOKUP(GP$3,Conditions!$B:$AI,MATCH($B48&amp;"_slope",Conditions!$R$1:$AI$1,0)+16,FALSE)+VLOOKUP(GP$3,Conditions!$B:$AI,MATCH($B48&amp;"_intercept",Conditions!$R$1:$AI$1,0)+16,FALSE)),""),"")</f>
        <v/>
      </c>
      <c r="GQ48" s="69" t="str">
        <f>IFERROR(IF(GQ31,EXP(LN(GQ31)*VLOOKUP(GQ$3,Conditions!$B:$AI,MATCH($B48&amp;"_slope",Conditions!$R$1:$AI$1,0)+16,FALSE)+VLOOKUP(GQ$3,Conditions!$B:$AI,MATCH($B48&amp;"_intercept",Conditions!$R$1:$AI$1,0)+16,FALSE)),""),"")</f>
        <v/>
      </c>
      <c r="GR48" s="69" t="str">
        <f>IFERROR(IF(GR31,EXP(LN(GR31)*VLOOKUP(GR$3,Conditions!$B:$AI,MATCH($B48&amp;"_slope",Conditions!$R$1:$AI$1,0)+16,FALSE)+VLOOKUP(GR$3,Conditions!$B:$AI,MATCH($B48&amp;"_intercept",Conditions!$R$1:$AI$1,0)+16,FALSE)),""),"")</f>
        <v/>
      </c>
      <c r="GS48" s="69" t="str">
        <f>IFERROR(IF(GS31,EXP(LN(GS31)*VLOOKUP(GS$3,Conditions!$B:$AI,MATCH($B48&amp;"_slope",Conditions!$R$1:$AI$1,0)+16,FALSE)+VLOOKUP(GS$3,Conditions!$B:$AI,MATCH($B48&amp;"_intercept",Conditions!$R$1:$AI$1,0)+16,FALSE)),""),"")</f>
        <v/>
      </c>
      <c r="GT48" s="69" t="str">
        <f>IFERROR(IF(GT31,EXP(LN(GT31)*VLOOKUP(GT$3,Conditions!$B:$AI,MATCH($B48&amp;"_slope",Conditions!$R$1:$AI$1,0)+16,FALSE)+VLOOKUP(GT$3,Conditions!$B:$AI,MATCH($B48&amp;"_intercept",Conditions!$R$1:$AI$1,0)+16,FALSE)),""),"")</f>
        <v/>
      </c>
      <c r="GU48" s="69" t="str">
        <f>IFERROR(IF(GU31,EXP(LN(GU31)*VLOOKUP(GU$3,Conditions!$B:$AI,MATCH($B48&amp;"_slope",Conditions!$R$1:$AI$1,0)+16,FALSE)+VLOOKUP(GU$3,Conditions!$B:$AI,MATCH($B48&amp;"_intercept",Conditions!$R$1:$AI$1,0)+16,FALSE)),""),"")</f>
        <v/>
      </c>
      <c r="GV48" s="69" t="str">
        <f>IFERROR(IF(GV31,EXP(LN(GV31)*VLOOKUP(GV$3,Conditions!$B:$AI,MATCH($B48&amp;"_slope",Conditions!$R$1:$AI$1,0)+16,FALSE)+VLOOKUP(GV$3,Conditions!$B:$AI,MATCH($B48&amp;"_intercept",Conditions!$R$1:$AI$1,0)+16,FALSE)),""),"")</f>
        <v/>
      </c>
      <c r="GW48" s="69" t="str">
        <f>IFERROR(IF(GW31,EXP(LN(GW31)*VLOOKUP(GW$3,Conditions!$B:$AI,MATCH($B48&amp;"_slope",Conditions!$R$1:$AI$1,0)+16,FALSE)+VLOOKUP(GW$3,Conditions!$B:$AI,MATCH($B48&amp;"_intercept",Conditions!$R$1:$AI$1,0)+16,FALSE)),""),"")</f>
        <v/>
      </c>
      <c r="GX48" s="69" t="str">
        <f>IFERROR(IF(GX31,EXP(LN(GX31)*VLOOKUP(GX$3,Conditions!$B:$AI,MATCH($B48&amp;"_slope",Conditions!$R$1:$AI$1,0)+16,FALSE)+VLOOKUP(GX$3,Conditions!$B:$AI,MATCH($B48&amp;"_intercept",Conditions!$R$1:$AI$1,0)+16,FALSE)),""),"")</f>
        <v/>
      </c>
      <c r="GY48" s="69" t="str">
        <f>IFERROR(IF(GY31,EXP(LN(GY31)*VLOOKUP(GY$3,Conditions!$B:$AI,MATCH($B48&amp;"_slope",Conditions!$R$1:$AI$1,0)+16,FALSE)+VLOOKUP(GY$3,Conditions!$B:$AI,MATCH($B48&amp;"_intercept",Conditions!$R$1:$AI$1,0)+16,FALSE)),""),"")</f>
        <v/>
      </c>
      <c r="GZ48" s="69" t="str">
        <f>IFERROR(IF(GZ31,EXP(LN(GZ31)*VLOOKUP(GZ$3,Conditions!$B:$AI,MATCH($B48&amp;"_slope",Conditions!$R$1:$AI$1,0)+16,FALSE)+VLOOKUP(GZ$3,Conditions!$B:$AI,MATCH($B48&amp;"_intercept",Conditions!$R$1:$AI$1,0)+16,FALSE)),""),"")</f>
        <v/>
      </c>
      <c r="HA48" s="69" t="str">
        <f>IFERROR(IF(HA31,EXP(LN(HA31)*VLOOKUP(HA$3,Conditions!$B:$AI,MATCH($B48&amp;"_slope",Conditions!$R$1:$AI$1,0)+16,FALSE)+VLOOKUP(HA$3,Conditions!$B:$AI,MATCH($B48&amp;"_intercept",Conditions!$R$1:$AI$1,0)+16,FALSE)),""),"")</f>
        <v/>
      </c>
      <c r="HB48" s="69" t="str">
        <f>IFERROR(IF(HB31,EXP(LN(HB31)*VLOOKUP(HB$3,Conditions!$B:$AI,MATCH($B48&amp;"_slope",Conditions!$R$1:$AI$1,0)+16,FALSE)+VLOOKUP(HB$3,Conditions!$B:$AI,MATCH($B48&amp;"_intercept",Conditions!$R$1:$AI$1,0)+16,FALSE)),""),"")</f>
        <v/>
      </c>
      <c r="HC48" s="69" t="str">
        <f>IFERROR(IF(HC31,EXP(LN(HC31)*VLOOKUP(HC$3,Conditions!$B:$AI,MATCH($B48&amp;"_slope",Conditions!$R$1:$AI$1,0)+16,FALSE)+VLOOKUP(HC$3,Conditions!$B:$AI,MATCH($B48&amp;"_intercept",Conditions!$R$1:$AI$1,0)+16,FALSE)),""),"")</f>
        <v/>
      </c>
      <c r="HD48" s="69" t="str">
        <f>IFERROR(IF(HD31,EXP(LN(HD31)*VLOOKUP(HD$3,Conditions!$B:$AI,MATCH($B48&amp;"_slope",Conditions!$R$1:$AI$1,0)+16,FALSE)+VLOOKUP(HD$3,Conditions!$B:$AI,MATCH($B48&amp;"_intercept",Conditions!$R$1:$AI$1,0)+16,FALSE)),""),"")</f>
        <v/>
      </c>
      <c r="HE48" s="69" t="str">
        <f>IFERROR(IF(HE31,EXP(LN(HE31)*VLOOKUP(HE$3,Conditions!$B:$AI,MATCH($B48&amp;"_slope",Conditions!$R$1:$AI$1,0)+16,FALSE)+VLOOKUP(HE$3,Conditions!$B:$AI,MATCH($B48&amp;"_intercept",Conditions!$R$1:$AI$1,0)+16,FALSE)),""),"")</f>
        <v/>
      </c>
      <c r="HF48" s="69" t="str">
        <f>IFERROR(IF(HF31,EXP(LN(HF31)*VLOOKUP(HF$3,Conditions!$B:$AI,MATCH($B48&amp;"_slope",Conditions!$R$1:$AI$1,0)+16,FALSE)+VLOOKUP(HF$3,Conditions!$B:$AI,MATCH($B48&amp;"_intercept",Conditions!$R$1:$AI$1,0)+16,FALSE)),""),"")</f>
        <v/>
      </c>
      <c r="HG48" s="69" t="str">
        <f>IFERROR(IF(HG31,EXP(LN(HG31)*VLOOKUP(HG$3,Conditions!$B:$AI,MATCH($B48&amp;"_slope",Conditions!$R$1:$AI$1,0)+16,FALSE)+VLOOKUP(HG$3,Conditions!$B:$AI,MATCH($B48&amp;"_intercept",Conditions!$R$1:$AI$1,0)+16,FALSE)),""),"")</f>
        <v/>
      </c>
      <c r="HH48" s="69" t="str">
        <f>IFERROR(IF(HH31,EXP(LN(HH31)*VLOOKUP(HH$3,Conditions!$B:$AI,MATCH($B48&amp;"_slope",Conditions!$R$1:$AI$1,0)+16,FALSE)+VLOOKUP(HH$3,Conditions!$B:$AI,MATCH($B48&amp;"_intercept",Conditions!$R$1:$AI$1,0)+16,FALSE)),""),"")</f>
        <v/>
      </c>
      <c r="HI48" s="69" t="str">
        <f>IFERROR(IF(HI31,EXP(LN(HI31)*VLOOKUP(HI$3,Conditions!$B:$AI,MATCH($B48&amp;"_slope",Conditions!$R$1:$AI$1,0)+16,FALSE)+VLOOKUP(HI$3,Conditions!$B:$AI,MATCH($B48&amp;"_intercept",Conditions!$R$1:$AI$1,0)+16,FALSE)),""),"")</f>
        <v/>
      </c>
      <c r="HJ48" s="69" t="str">
        <f>IFERROR(IF(HJ31,EXP(LN(HJ31)*VLOOKUP(HJ$3,Conditions!$B:$AI,MATCH($B48&amp;"_slope",Conditions!$R$1:$AI$1,0)+16,FALSE)+VLOOKUP(HJ$3,Conditions!$B:$AI,MATCH($B48&amp;"_intercept",Conditions!$R$1:$AI$1,0)+16,FALSE)),""),"")</f>
        <v/>
      </c>
      <c r="HK48" s="69" t="str">
        <f>IFERROR(IF(HK31,EXP(LN(HK31)*VLOOKUP(HK$3,Conditions!$B:$AI,MATCH($B48&amp;"_slope",Conditions!$R$1:$AI$1,0)+16,FALSE)+VLOOKUP(HK$3,Conditions!$B:$AI,MATCH($B48&amp;"_intercept",Conditions!$R$1:$AI$1,0)+16,FALSE)),""),"")</f>
        <v/>
      </c>
      <c r="HL48" s="69" t="str">
        <f>IFERROR(IF(HL31,EXP(LN(HL31)*VLOOKUP(HL$3,Conditions!$B:$AI,MATCH($B48&amp;"_slope",Conditions!$R$1:$AI$1,0)+16,FALSE)+VLOOKUP(HL$3,Conditions!$B:$AI,MATCH($B48&amp;"_intercept",Conditions!$R$1:$AI$1,0)+16,FALSE)),""),"")</f>
        <v/>
      </c>
      <c r="HM48" s="69" t="str">
        <f>IFERROR(IF(HM31,EXP(LN(HM31)*VLOOKUP(HM$3,Conditions!$B:$AI,MATCH($B48&amp;"_slope",Conditions!$R$1:$AI$1,0)+16,FALSE)+VLOOKUP(HM$3,Conditions!$B:$AI,MATCH($B48&amp;"_intercept",Conditions!$R$1:$AI$1,0)+16,FALSE)),""),"")</f>
        <v/>
      </c>
      <c r="HN48" s="69" t="str">
        <f>IFERROR(IF(HN31,EXP(LN(HN31)*VLOOKUP(HN$3,Conditions!$B:$AI,MATCH($B48&amp;"_slope",Conditions!$R$1:$AI$1,0)+16,FALSE)+VLOOKUP(HN$3,Conditions!$B:$AI,MATCH($B48&amp;"_intercept",Conditions!$R$1:$AI$1,0)+16,FALSE)),""),"")</f>
        <v/>
      </c>
      <c r="HO48" s="69" t="str">
        <f>IFERROR(IF(HO31,EXP(LN(HO31)*VLOOKUP(HO$3,Conditions!$B:$AI,MATCH($B48&amp;"_slope",Conditions!$R$1:$AI$1,0)+16,FALSE)+VLOOKUP(HO$3,Conditions!$B:$AI,MATCH($B48&amp;"_intercept",Conditions!$R$1:$AI$1,0)+16,FALSE)),""),"")</f>
        <v/>
      </c>
      <c r="HP48" s="69" t="str">
        <f>IFERROR(IF(HP31,EXP(LN(HP31)*VLOOKUP(HP$3,Conditions!$B:$AI,MATCH($B48&amp;"_slope",Conditions!$R$1:$AI$1,0)+16,FALSE)+VLOOKUP(HP$3,Conditions!$B:$AI,MATCH($B48&amp;"_intercept",Conditions!$R$1:$AI$1,0)+16,FALSE)),""),"")</f>
        <v/>
      </c>
      <c r="HQ48" s="69" t="str">
        <f>IFERROR(IF(HQ31,EXP(LN(HQ31)*VLOOKUP(HQ$3,Conditions!$B:$AI,MATCH($B48&amp;"_slope",Conditions!$R$1:$AI$1,0)+16,FALSE)+VLOOKUP(HQ$3,Conditions!$B:$AI,MATCH($B48&amp;"_intercept",Conditions!$R$1:$AI$1,0)+16,FALSE)),""),"")</f>
        <v/>
      </c>
      <c r="HR48" s="69" t="str">
        <f>IFERROR(IF(HR31,EXP(LN(HR31)*VLOOKUP(HR$3,Conditions!$B:$AI,MATCH($B48&amp;"_slope",Conditions!$R$1:$AI$1,0)+16,FALSE)+VLOOKUP(HR$3,Conditions!$B:$AI,MATCH($B48&amp;"_intercept",Conditions!$R$1:$AI$1,0)+16,FALSE)),""),"")</f>
        <v/>
      </c>
      <c r="HS48" s="69" t="str">
        <f>IFERROR(IF(HS31,EXP(LN(HS31)*VLOOKUP(HS$3,Conditions!$B:$AI,MATCH($B48&amp;"_slope",Conditions!$R$1:$AI$1,0)+16,FALSE)+VLOOKUP(HS$3,Conditions!$B:$AI,MATCH($B48&amp;"_intercept",Conditions!$R$1:$AI$1,0)+16,FALSE)),""),"")</f>
        <v/>
      </c>
      <c r="HT48" s="69" t="str">
        <f>IFERROR(IF(HT31,EXP(LN(HT31)*VLOOKUP(HT$3,Conditions!$B:$AI,MATCH($B48&amp;"_slope",Conditions!$R$1:$AI$1,0)+16,FALSE)+VLOOKUP(HT$3,Conditions!$B:$AI,MATCH($B48&amp;"_intercept",Conditions!$R$1:$AI$1,0)+16,FALSE)),""),"")</f>
        <v/>
      </c>
      <c r="HU48" s="69" t="str">
        <f>IFERROR(IF(HU31,EXP(LN(HU31)*VLOOKUP(HU$3,Conditions!$B:$AI,MATCH($B48&amp;"_slope",Conditions!$R$1:$AI$1,0)+16,FALSE)+VLOOKUP(HU$3,Conditions!$B:$AI,MATCH($B48&amp;"_intercept",Conditions!$R$1:$AI$1,0)+16,FALSE)),""),"")</f>
        <v/>
      </c>
      <c r="HV48" s="69" t="str">
        <f>IFERROR(IF(HV31,EXP(LN(HV31)*VLOOKUP(HV$3,Conditions!$B:$AI,MATCH($B48&amp;"_slope",Conditions!$R$1:$AI$1,0)+16,FALSE)+VLOOKUP(HV$3,Conditions!$B:$AI,MATCH($B48&amp;"_intercept",Conditions!$R$1:$AI$1,0)+16,FALSE)),""),"")</f>
        <v/>
      </c>
      <c r="HW48" s="69" t="str">
        <f>IFERROR(IF(HW31,EXP(LN(HW31)*VLOOKUP(HW$3,Conditions!$B:$AI,MATCH($B48&amp;"_slope",Conditions!$R$1:$AI$1,0)+16,FALSE)+VLOOKUP(HW$3,Conditions!$B:$AI,MATCH($B48&amp;"_intercept",Conditions!$R$1:$AI$1,0)+16,FALSE)),""),"")</f>
        <v/>
      </c>
      <c r="HX48" s="69" t="str">
        <f>IFERROR(IF(HX31,EXP(LN(HX31)*VLOOKUP(HX$3,Conditions!$B:$AI,MATCH($B48&amp;"_slope",Conditions!$R$1:$AI$1,0)+16,FALSE)+VLOOKUP(HX$3,Conditions!$B:$AI,MATCH($B48&amp;"_intercept",Conditions!$R$1:$AI$1,0)+16,FALSE)),""),"")</f>
        <v/>
      </c>
      <c r="HY48" s="69" t="str">
        <f>IFERROR(IF(HY31,EXP(LN(HY31)*VLOOKUP(HY$3,Conditions!$B:$AI,MATCH($B48&amp;"_slope",Conditions!$R$1:$AI$1,0)+16,FALSE)+VLOOKUP(HY$3,Conditions!$B:$AI,MATCH($B48&amp;"_intercept",Conditions!$R$1:$AI$1,0)+16,FALSE)),""),"")</f>
        <v/>
      </c>
      <c r="HZ48" s="69" t="str">
        <f>IFERROR(IF(HZ31,EXP(LN(HZ31)*VLOOKUP(HZ$3,Conditions!$B:$AI,MATCH($B48&amp;"_slope",Conditions!$R$1:$AI$1,0)+16,FALSE)+VLOOKUP(HZ$3,Conditions!$B:$AI,MATCH($B48&amp;"_intercept",Conditions!$R$1:$AI$1,0)+16,FALSE)),""),"")</f>
        <v/>
      </c>
      <c r="IA48" s="69" t="str">
        <f>IFERROR(IF(IA31,EXP(LN(IA31)*VLOOKUP(IA$3,Conditions!$B:$AI,MATCH($B48&amp;"_slope",Conditions!$R$1:$AI$1,0)+16,FALSE)+VLOOKUP(IA$3,Conditions!$B:$AI,MATCH($B48&amp;"_intercept",Conditions!$R$1:$AI$1,0)+16,FALSE)),""),"")</f>
        <v/>
      </c>
      <c r="IB48" s="69" t="str">
        <f>IFERROR(IF(IB31,EXP(LN(IB31)*VLOOKUP(IB$3,Conditions!$B:$AI,MATCH($B48&amp;"_slope",Conditions!$R$1:$AI$1,0)+16,FALSE)+VLOOKUP(IB$3,Conditions!$B:$AI,MATCH($B48&amp;"_intercept",Conditions!$R$1:$AI$1,0)+16,FALSE)),""),"")</f>
        <v/>
      </c>
      <c r="IC48" s="69" t="str">
        <f>IFERROR(IF(IC31,EXP(LN(IC31)*VLOOKUP(IC$3,Conditions!$B:$AI,MATCH($B48&amp;"_slope",Conditions!$R$1:$AI$1,0)+16,FALSE)+VLOOKUP(IC$3,Conditions!$B:$AI,MATCH($B48&amp;"_intercept",Conditions!$R$1:$AI$1,0)+16,FALSE)),""),"")</f>
        <v/>
      </c>
      <c r="ID48" s="69" t="str">
        <f>IFERROR(IF(ID31,EXP(LN(ID31)*VLOOKUP(ID$3,Conditions!$B:$AI,MATCH($B48&amp;"_slope",Conditions!$R$1:$AI$1,0)+16,FALSE)+VLOOKUP(ID$3,Conditions!$B:$AI,MATCH($B48&amp;"_intercept",Conditions!$R$1:$AI$1,0)+16,FALSE)),""),"")</f>
        <v/>
      </c>
      <c r="IE48" s="69" t="str">
        <f>IFERROR(IF(IE31,EXP(LN(IE31)*VLOOKUP(IE$3,Conditions!$B:$AI,MATCH($B48&amp;"_slope",Conditions!$R$1:$AI$1,0)+16,FALSE)+VLOOKUP(IE$3,Conditions!$B:$AI,MATCH($B48&amp;"_intercept",Conditions!$R$1:$AI$1,0)+16,FALSE)),""),"")</f>
        <v/>
      </c>
      <c r="IF48" s="69" t="str">
        <f>IFERROR(IF(IF31,EXP(LN(IF31)*VLOOKUP(IF$3,Conditions!$B:$AI,MATCH($B48&amp;"_slope",Conditions!$R$1:$AI$1,0)+16,FALSE)+VLOOKUP(IF$3,Conditions!$B:$AI,MATCH($B48&amp;"_intercept",Conditions!$R$1:$AI$1,0)+16,FALSE)),""),"")</f>
        <v/>
      </c>
      <c r="IG48" s="69" t="str">
        <f>IFERROR(IF(IG31,EXP(LN(IG31)*VLOOKUP(IG$3,Conditions!$B:$AI,MATCH($B48&amp;"_slope",Conditions!$R$1:$AI$1,0)+16,FALSE)+VLOOKUP(IG$3,Conditions!$B:$AI,MATCH($B48&amp;"_intercept",Conditions!$R$1:$AI$1,0)+16,FALSE)),""),"")</f>
        <v/>
      </c>
      <c r="IH48" s="69" t="str">
        <f>IFERROR(IF(IH31,EXP(LN(IH31)*VLOOKUP(IH$3,Conditions!$B:$AI,MATCH($B48&amp;"_slope",Conditions!$R$1:$AI$1,0)+16,FALSE)+VLOOKUP(IH$3,Conditions!$B:$AI,MATCH($B48&amp;"_intercept",Conditions!$R$1:$AI$1,0)+16,FALSE)),""),"")</f>
        <v/>
      </c>
      <c r="II48" s="69" t="str">
        <f>IFERROR(IF(II31,EXP(LN(II31)*VLOOKUP(II$3,Conditions!$B:$AI,MATCH($B48&amp;"_slope",Conditions!$R$1:$AI$1,0)+16,FALSE)+VLOOKUP(II$3,Conditions!$B:$AI,MATCH($B48&amp;"_intercept",Conditions!$R$1:$AI$1,0)+16,FALSE)),""),"")</f>
        <v/>
      </c>
      <c r="IJ48" s="69" t="str">
        <f>IFERROR(IF(IJ31,EXP(LN(IJ31)*VLOOKUP(IJ$3,Conditions!$B:$AI,MATCH($B48&amp;"_slope",Conditions!$R$1:$AI$1,0)+16,FALSE)+VLOOKUP(IJ$3,Conditions!$B:$AI,MATCH($B48&amp;"_intercept",Conditions!$R$1:$AI$1,0)+16,FALSE)),""),"")</f>
        <v/>
      </c>
      <c r="IK48" s="69" t="str">
        <f>IFERROR(IF(IK31,EXP(LN(IK31)*VLOOKUP(IK$3,Conditions!$B:$AI,MATCH($B48&amp;"_slope",Conditions!$R$1:$AI$1,0)+16,FALSE)+VLOOKUP(IK$3,Conditions!$B:$AI,MATCH($B48&amp;"_intercept",Conditions!$R$1:$AI$1,0)+16,FALSE)),""),"")</f>
        <v/>
      </c>
      <c r="IL48" s="69" t="str">
        <f>IFERROR(IF(IL31,EXP(LN(IL31)*VLOOKUP(IL$3,Conditions!$B:$AI,MATCH($B48&amp;"_slope",Conditions!$R$1:$AI$1,0)+16,FALSE)+VLOOKUP(IL$3,Conditions!$B:$AI,MATCH($B48&amp;"_intercept",Conditions!$R$1:$AI$1,0)+16,FALSE)),""),"")</f>
        <v/>
      </c>
      <c r="IM48" s="69" t="str">
        <f>IFERROR(IF(IM31,EXP(LN(IM31)*VLOOKUP(IM$3,Conditions!$B:$AI,MATCH($B48&amp;"_slope",Conditions!$R$1:$AI$1,0)+16,FALSE)+VLOOKUP(IM$3,Conditions!$B:$AI,MATCH($B48&amp;"_intercept",Conditions!$R$1:$AI$1,0)+16,FALSE)),""),"")</f>
        <v/>
      </c>
      <c r="IN48" s="69" t="str">
        <f>IFERROR(IF(IN31,EXP(LN(IN31)*VLOOKUP(IN$3,Conditions!$B:$AI,MATCH($B48&amp;"_slope",Conditions!$R$1:$AI$1,0)+16,FALSE)+VLOOKUP(IN$3,Conditions!$B:$AI,MATCH($B48&amp;"_intercept",Conditions!$R$1:$AI$1,0)+16,FALSE)),""),"")</f>
        <v/>
      </c>
      <c r="IO48" s="69" t="str">
        <f>IFERROR(IF(IO31,EXP(LN(IO31)*VLOOKUP(IO$3,Conditions!$B:$AI,MATCH($B48&amp;"_slope",Conditions!$R$1:$AI$1,0)+16,FALSE)+VLOOKUP(IO$3,Conditions!$B:$AI,MATCH($B48&amp;"_intercept",Conditions!$R$1:$AI$1,0)+16,FALSE)),""),"")</f>
        <v/>
      </c>
      <c r="IP48" s="69" t="str">
        <f>IFERROR(IF(IP31,EXP(LN(IP31)*VLOOKUP(IP$3,Conditions!$B:$AI,MATCH($B48&amp;"_slope",Conditions!$R$1:$AI$1,0)+16,FALSE)+VLOOKUP(IP$3,Conditions!$B:$AI,MATCH($B48&amp;"_intercept",Conditions!$R$1:$AI$1,0)+16,FALSE)),""),"")</f>
        <v/>
      </c>
      <c r="IQ48" s="69" t="str">
        <f>IFERROR(IF(IQ31,EXP(LN(IQ31)*VLOOKUP(IQ$3,Conditions!$B:$AI,MATCH($B48&amp;"_slope",Conditions!$R$1:$AI$1,0)+16,FALSE)+VLOOKUP(IQ$3,Conditions!$B:$AI,MATCH($B48&amp;"_intercept",Conditions!$R$1:$AI$1,0)+16,FALSE)),""),"")</f>
        <v/>
      </c>
      <c r="IR48" s="69" t="str">
        <f>IFERROR(IF(IR31,EXP(LN(IR31)*VLOOKUP(IR$3,Conditions!$B:$AI,MATCH($B48&amp;"_slope",Conditions!$R$1:$AI$1,0)+16,FALSE)+VLOOKUP(IR$3,Conditions!$B:$AI,MATCH($B48&amp;"_intercept",Conditions!$R$1:$AI$1,0)+16,FALSE)),""),"")</f>
        <v/>
      </c>
      <c r="IS48" s="69" t="str">
        <f>IFERROR(IF(IS31,EXP(LN(IS31)*VLOOKUP(IS$3,Conditions!$B:$AI,MATCH($B48&amp;"_slope",Conditions!$R$1:$AI$1,0)+16,FALSE)+VLOOKUP(IS$3,Conditions!$B:$AI,MATCH($B48&amp;"_intercept",Conditions!$R$1:$AI$1,0)+16,FALSE)),""),"")</f>
        <v/>
      </c>
      <c r="IT48" s="69" t="str">
        <f>IFERROR(IF(IT31,EXP(LN(IT31)*VLOOKUP(IT$3,Conditions!$B:$AI,MATCH($B48&amp;"_slope",Conditions!$R$1:$AI$1,0)+16,FALSE)+VLOOKUP(IT$3,Conditions!$B:$AI,MATCH($B48&amp;"_intercept",Conditions!$R$1:$AI$1,0)+16,FALSE)),""),"")</f>
        <v/>
      </c>
      <c r="IU48" s="69" t="str">
        <f>IFERROR(IF(IU31,EXP(LN(IU31)*VLOOKUP(IU$3,Conditions!$B:$AI,MATCH($B48&amp;"_slope",Conditions!$R$1:$AI$1,0)+16,FALSE)+VLOOKUP(IU$3,Conditions!$B:$AI,MATCH($B48&amp;"_intercept",Conditions!$R$1:$AI$1,0)+16,FALSE)),""),"")</f>
        <v/>
      </c>
      <c r="IV48" s="69" t="str">
        <f>IFERROR(IF(IV31,EXP(LN(IV31)*VLOOKUP(IV$3,Conditions!$B:$AI,MATCH($B48&amp;"_slope",Conditions!$R$1:$AI$1,0)+16,FALSE)+VLOOKUP(IV$3,Conditions!$B:$AI,MATCH($B48&amp;"_intercept",Conditions!$R$1:$AI$1,0)+16,FALSE)),""),"")</f>
        <v/>
      </c>
      <c r="IW48" s="69" t="str">
        <f>IFERROR(IF(IW31,EXP(LN(IW31)*VLOOKUP(IW$3,Conditions!$B:$AI,MATCH($B48&amp;"_slope",Conditions!$R$1:$AI$1,0)+16,FALSE)+VLOOKUP(IW$3,Conditions!$B:$AI,MATCH($B48&amp;"_intercept",Conditions!$R$1:$AI$1,0)+16,FALSE)),""),"")</f>
        <v/>
      </c>
      <c r="IX48" s="69" t="str">
        <f>IFERROR(IF(IX31,EXP(LN(IX31)*VLOOKUP(IX$3,Conditions!$B:$AI,MATCH($B48&amp;"_slope",Conditions!$R$1:$AI$1,0)+16,FALSE)+VLOOKUP(IX$3,Conditions!$B:$AI,MATCH($B48&amp;"_intercept",Conditions!$R$1:$AI$1,0)+16,FALSE)),""),"")</f>
        <v/>
      </c>
      <c r="IY48" s="69"/>
      <c r="IZ48" s="69"/>
      <c r="JA48" s="69"/>
      <c r="JB48" s="69"/>
      <c r="JC48" s="69"/>
      <c r="JE48" s="56" t="str">
        <f t="shared" si="54"/>
        <v>1,3-propanediol_RI</v>
      </c>
      <c r="JF48" s="69" t="str">
        <f>IFERROR(IF(JF31,EXP(LN(JF31)*VLOOKUP(JF$3,Conditions!$B:$AI,MATCH($B48&amp;"_slope",Conditions!$R$1:$AI$1,0)+16,FALSE)+VLOOKUP(JF$3,Conditions!$B:$AI,MATCH($B48&amp;"_intercept",Conditions!$R$1:$AI$1,0)+16,FALSE)),""),"")</f>
        <v/>
      </c>
      <c r="JG48" s="69" t="str">
        <f>IFERROR(IF(JG31,EXP(LN(JG31)*VLOOKUP(JG$3,Conditions!$B:$AI,MATCH($B48&amp;"_slope",Conditions!$R$1:$AI$1,0)+16,FALSE)+VLOOKUP(JG$3,Conditions!$B:$AI,MATCH($B48&amp;"_intercept",Conditions!$R$1:$AI$1,0)+16,FALSE)),""),"")</f>
        <v/>
      </c>
      <c r="JH48" s="69" t="str">
        <f>IFERROR(IF(JH31,EXP(LN(JH31)*VLOOKUP(JH$3,Conditions!$B:$AI,MATCH($B48&amp;"_slope",Conditions!$R$1:$AI$1,0)+16,FALSE)+VLOOKUP(JH$3,Conditions!$B:$AI,MATCH($B48&amp;"_intercept",Conditions!$R$1:$AI$1,0)+16,FALSE)),""),"")</f>
        <v/>
      </c>
      <c r="JI48" s="69" t="str">
        <f>IFERROR(IF(JI31,EXP(LN(JI31)*VLOOKUP(JI$3,Conditions!$B:$AI,MATCH($B48&amp;"_slope",Conditions!$R$1:$AI$1,0)+16,FALSE)+VLOOKUP(JI$3,Conditions!$B:$AI,MATCH($B48&amp;"_intercept",Conditions!$R$1:$AI$1,0)+16,FALSE)),""),"")</f>
        <v/>
      </c>
      <c r="JJ48" s="69" t="str">
        <f>IFERROR(IF(JJ31,EXP(LN(JJ31)*VLOOKUP(JJ$3,Conditions!$B:$AI,MATCH($B48&amp;"_slope",Conditions!$R$1:$AI$1,0)+16,FALSE)+VLOOKUP(JJ$3,Conditions!$B:$AI,MATCH($B48&amp;"_intercept",Conditions!$R$1:$AI$1,0)+16,FALSE)),""),"")</f>
        <v/>
      </c>
      <c r="JK48" s="69" t="str">
        <f>IFERROR(IF(JK31,EXP(LN(JK31)*VLOOKUP(JK$3,Conditions!$B:$AI,MATCH($B48&amp;"_slope",Conditions!$R$1:$AI$1,0)+16,FALSE)+VLOOKUP(JK$3,Conditions!$B:$AI,MATCH($B48&amp;"_intercept",Conditions!$R$1:$AI$1,0)+16,FALSE)),""),"")</f>
        <v/>
      </c>
      <c r="JL48" s="69" t="str">
        <f>IFERROR(IF(JL31,EXP(LN(JL31)*VLOOKUP(JL$3,Conditions!$B:$AI,MATCH($B48&amp;"_slope",Conditions!$R$1:$AI$1,0)+16,FALSE)+VLOOKUP(JL$3,Conditions!$B:$AI,MATCH($B48&amp;"_intercept",Conditions!$R$1:$AI$1,0)+16,FALSE)),""),"")</f>
        <v/>
      </c>
      <c r="JM48" s="69" t="str">
        <f>IFERROR(IF(JM31,EXP(LN(JM31)*VLOOKUP(JM$3,Conditions!$B:$AI,MATCH($B48&amp;"_slope",Conditions!$R$1:$AI$1,0)+16,FALSE)+VLOOKUP(JM$3,Conditions!$B:$AI,MATCH($B48&amp;"_intercept",Conditions!$R$1:$AI$1,0)+16,FALSE)),""),"")</f>
        <v/>
      </c>
      <c r="JN48" s="69" t="str">
        <f>IFERROR(IF(JN31,EXP(LN(JN31)*VLOOKUP(JN$3,Conditions!$B:$AI,MATCH($B48&amp;"_slope",Conditions!$R$1:$AI$1,0)+16,FALSE)+VLOOKUP(JN$3,Conditions!$B:$AI,MATCH($B48&amp;"_intercept",Conditions!$R$1:$AI$1,0)+16,FALSE)),""),"")</f>
        <v/>
      </c>
      <c r="JO48" s="69" t="str">
        <f>IFERROR(IF(JO31,EXP(LN(JO31)*VLOOKUP(JO$3,Conditions!$B:$AI,MATCH($B48&amp;"_slope",Conditions!$R$1:$AI$1,0)+16,FALSE)+VLOOKUP(JO$3,Conditions!$B:$AI,MATCH($B48&amp;"_intercept",Conditions!$R$1:$AI$1,0)+16,FALSE)),""),"")</f>
        <v/>
      </c>
      <c r="JP48" s="69" t="str">
        <f>IFERROR(IF(JP31,EXP(LN(JP31)*VLOOKUP(JP$3,Conditions!$B:$AI,MATCH($B48&amp;"_slope",Conditions!$R$1:$AI$1,0)+16,FALSE)+VLOOKUP(JP$3,Conditions!$B:$AI,MATCH($B48&amp;"_intercept",Conditions!$R$1:$AI$1,0)+16,FALSE)),""),"")</f>
        <v/>
      </c>
      <c r="JQ48" s="69" t="str">
        <f>IFERROR(IF(JQ31,EXP(LN(JQ31)*VLOOKUP(JQ$3,Conditions!$B:$AI,MATCH($B48&amp;"_slope",Conditions!$R$1:$AI$1,0)+16,FALSE)+VLOOKUP(JQ$3,Conditions!$B:$AI,MATCH($B48&amp;"_intercept",Conditions!$R$1:$AI$1,0)+16,FALSE)),""),"")</f>
        <v/>
      </c>
      <c r="JR48" s="69" t="str">
        <f>IFERROR(IF(JR31,EXP(LN(JR31)*VLOOKUP(JR$3,Conditions!$B:$AI,MATCH($B48&amp;"_slope",Conditions!$R$1:$AI$1,0)+16,FALSE)+VLOOKUP(JR$3,Conditions!$B:$AI,MATCH($B48&amp;"_intercept",Conditions!$R$1:$AI$1,0)+16,FALSE)),""),"")</f>
        <v/>
      </c>
      <c r="JS48" s="69" t="str">
        <f>IFERROR(IF(JS31,EXP(LN(JS31)*VLOOKUP(JS$3,Conditions!$B:$AI,MATCH($B48&amp;"_slope",Conditions!$R$1:$AI$1,0)+16,FALSE)+VLOOKUP(JS$3,Conditions!$B:$AI,MATCH($B48&amp;"_intercept",Conditions!$R$1:$AI$1,0)+16,FALSE)),""),"")</f>
        <v/>
      </c>
      <c r="JT48" s="69" t="str">
        <f>IFERROR(IF(JT31,EXP(LN(JT31)*VLOOKUP(JT$3,Conditions!$B:$AI,MATCH($B48&amp;"_slope",Conditions!$R$1:$AI$1,0)+16,FALSE)+VLOOKUP(JT$3,Conditions!$B:$AI,MATCH($B48&amp;"_intercept",Conditions!$R$1:$AI$1,0)+16,FALSE)),""),"")</f>
        <v/>
      </c>
      <c r="JU48" s="69" t="str">
        <f>IFERROR(IF(JU31,EXP(LN(JU31)*VLOOKUP(JU$3,Conditions!$B:$AI,MATCH($B48&amp;"_slope",Conditions!$R$1:$AI$1,0)+16,FALSE)+VLOOKUP(JU$3,Conditions!$B:$AI,MATCH($B48&amp;"_intercept",Conditions!$R$1:$AI$1,0)+16,FALSE)),""),"")</f>
        <v/>
      </c>
      <c r="JV48" s="69" t="str">
        <f>IFERROR(IF(JV31,EXP(LN(JV31)*VLOOKUP(JV$3,Conditions!$B:$AI,MATCH($B48&amp;"_slope",Conditions!$R$1:$AI$1,0)+16,FALSE)+VLOOKUP(JV$3,Conditions!$B:$AI,MATCH($B48&amp;"_intercept",Conditions!$R$1:$AI$1,0)+16,FALSE)),""),"")</f>
        <v/>
      </c>
      <c r="JW48" s="69" t="str">
        <f>IFERROR(IF(JW31,EXP(LN(JW31)*VLOOKUP(JW$3,Conditions!$B:$AI,MATCH($B48&amp;"_slope",Conditions!$R$1:$AI$1,0)+16,FALSE)+VLOOKUP(JW$3,Conditions!$B:$AI,MATCH($B48&amp;"_intercept",Conditions!$R$1:$AI$1,0)+16,FALSE)),""),"")</f>
        <v/>
      </c>
      <c r="JX48" s="69" t="str">
        <f>IFERROR(IF(JX31,EXP(LN(JX31)*VLOOKUP(JX$3,Conditions!$B:$AI,MATCH($B48&amp;"_slope",Conditions!$R$1:$AI$1,0)+16,FALSE)+VLOOKUP(JX$3,Conditions!$B:$AI,MATCH($B48&amp;"_intercept",Conditions!$R$1:$AI$1,0)+16,FALSE)),""),"")</f>
        <v/>
      </c>
      <c r="JY48" s="69" t="str">
        <f>IFERROR(IF(JY31,EXP(LN(JY31)*VLOOKUP(JY$3,Conditions!$B:$AI,MATCH($B48&amp;"_slope",Conditions!$R$1:$AI$1,0)+16,FALSE)+VLOOKUP(JY$3,Conditions!$B:$AI,MATCH($B48&amp;"_intercept",Conditions!$R$1:$AI$1,0)+16,FALSE)),""),"")</f>
        <v/>
      </c>
      <c r="JZ48" s="69" t="str">
        <f>IFERROR(IF(JZ31,EXP(LN(JZ31)*VLOOKUP(JZ$3,Conditions!$B:$AI,MATCH($B48&amp;"_slope",Conditions!$R$1:$AI$1,0)+16,FALSE)+VLOOKUP(JZ$3,Conditions!$B:$AI,MATCH($B48&amp;"_intercept",Conditions!$R$1:$AI$1,0)+16,FALSE)),""),"")</f>
        <v/>
      </c>
      <c r="KA48" s="69" t="str">
        <f>IFERROR(IF(KA31,EXP(LN(KA31)*VLOOKUP(KA$3,Conditions!$B:$AI,MATCH($B48&amp;"_slope",Conditions!$R$1:$AI$1,0)+16,FALSE)+VLOOKUP(KA$3,Conditions!$B:$AI,MATCH($B48&amp;"_intercept",Conditions!$R$1:$AI$1,0)+16,FALSE)),""),"")</f>
        <v/>
      </c>
      <c r="KB48" s="69" t="str">
        <f>IFERROR(IF(KB31,EXP(LN(KB31)*VLOOKUP(KB$3,Conditions!$B:$AI,MATCH($B48&amp;"_slope",Conditions!$R$1:$AI$1,0)+16,FALSE)+VLOOKUP(KB$3,Conditions!$B:$AI,MATCH($B48&amp;"_intercept",Conditions!$R$1:$AI$1,0)+16,FALSE)),""),"")</f>
        <v/>
      </c>
      <c r="KC48" s="69" t="str">
        <f>IFERROR(IF(KC31,EXP(LN(KC31)*VLOOKUP(KC$3,Conditions!$B:$AI,MATCH($B48&amp;"_slope",Conditions!$R$1:$AI$1,0)+16,FALSE)+VLOOKUP(KC$3,Conditions!$B:$AI,MATCH($B48&amp;"_intercept",Conditions!$R$1:$AI$1,0)+16,FALSE)),""),"")</f>
        <v/>
      </c>
      <c r="KD48" s="69" t="str">
        <f>IFERROR(IF(KD31,EXP(LN(KD31)*VLOOKUP(KD$3,Conditions!$B:$AI,MATCH($B48&amp;"_slope",Conditions!$R$1:$AI$1,0)+16,FALSE)+VLOOKUP(KD$3,Conditions!$B:$AI,MATCH($B48&amp;"_intercept",Conditions!$R$1:$AI$1,0)+16,FALSE)),""),"")</f>
        <v/>
      </c>
      <c r="KE48" s="69" t="str">
        <f>IFERROR(IF(KE31,EXP(LN(KE31)*VLOOKUP(KE$3,Conditions!$B:$AI,MATCH($B48&amp;"_slope",Conditions!$R$1:$AI$1,0)+16,FALSE)+VLOOKUP(KE$3,Conditions!$B:$AI,MATCH($B48&amp;"_intercept",Conditions!$R$1:$AI$1,0)+16,FALSE)),""),"")</f>
        <v/>
      </c>
      <c r="KF48" s="69" t="str">
        <f>IFERROR(IF(KF31,EXP(LN(KF31)*VLOOKUP(KF$3,Conditions!$B:$AI,MATCH($B48&amp;"_slope",Conditions!$R$1:$AI$1,0)+16,FALSE)+VLOOKUP(KF$3,Conditions!$B:$AI,MATCH($B48&amp;"_intercept",Conditions!$R$1:$AI$1,0)+16,FALSE)),""),"")</f>
        <v/>
      </c>
      <c r="KG48" s="69" t="str">
        <f>IFERROR(IF(KG31,EXP(LN(KG31)*VLOOKUP(KG$3,Conditions!$B:$AI,MATCH($B48&amp;"_slope",Conditions!$R$1:$AI$1,0)+16,FALSE)+VLOOKUP(KG$3,Conditions!$B:$AI,MATCH($B48&amp;"_intercept",Conditions!$R$1:$AI$1,0)+16,FALSE)),""),"")</f>
        <v/>
      </c>
      <c r="KH48" s="69" t="str">
        <f>IFERROR(IF(KH31,EXP(LN(KH31)*VLOOKUP(KH$3,Conditions!$B:$AI,MATCH($B48&amp;"_slope",Conditions!$R$1:$AI$1,0)+16,FALSE)+VLOOKUP(KH$3,Conditions!$B:$AI,MATCH($B48&amp;"_intercept",Conditions!$R$1:$AI$1,0)+16,FALSE)),""),"")</f>
        <v/>
      </c>
      <c r="KI48" s="69" t="str">
        <f>IFERROR(IF(KI31,EXP(LN(KI31)*VLOOKUP(KI$3,Conditions!$B:$AI,MATCH($B48&amp;"_slope",Conditions!$R$1:$AI$1,0)+16,FALSE)+VLOOKUP(KI$3,Conditions!$B:$AI,MATCH($B48&amp;"_intercept",Conditions!$R$1:$AI$1,0)+16,FALSE)),""),"")</f>
        <v/>
      </c>
      <c r="KJ48" s="69" t="str">
        <f>IFERROR(IF(KJ31,EXP(LN(KJ31)*VLOOKUP(KJ$3,Conditions!$B:$AI,MATCH($B48&amp;"_slope",Conditions!$R$1:$AI$1,0)+16,FALSE)+VLOOKUP(KJ$3,Conditions!$B:$AI,MATCH($B48&amp;"_intercept",Conditions!$R$1:$AI$1,0)+16,FALSE)),""),"")</f>
        <v/>
      </c>
      <c r="KK48" s="69" t="str">
        <f>IFERROR(IF(KK31,EXP(LN(KK31)*VLOOKUP(KK$3,Conditions!$B:$AI,MATCH($B48&amp;"_slope",Conditions!$R$1:$AI$1,0)+16,FALSE)+VLOOKUP(KK$3,Conditions!$B:$AI,MATCH($B48&amp;"_intercept",Conditions!$R$1:$AI$1,0)+16,FALSE)),""),"")</f>
        <v/>
      </c>
      <c r="KL48" s="69" t="str">
        <f>IFERROR(IF(KL31,EXP(LN(KL31)*VLOOKUP(KL$3,Conditions!$B:$AI,MATCH($B48&amp;"_slope",Conditions!$R$1:$AI$1,0)+16,FALSE)+VLOOKUP(KL$3,Conditions!$B:$AI,MATCH($B48&amp;"_intercept",Conditions!$R$1:$AI$1,0)+16,FALSE)),""),"")</f>
        <v/>
      </c>
      <c r="KM48" s="69" t="str">
        <f>IFERROR(IF(KM31,EXP(LN(KM31)*VLOOKUP(KM$3,Conditions!$B:$AI,MATCH($B48&amp;"_slope",Conditions!$R$1:$AI$1,0)+16,FALSE)+VLOOKUP(KM$3,Conditions!$B:$AI,MATCH($B48&amp;"_intercept",Conditions!$R$1:$AI$1,0)+16,FALSE)),""),"")</f>
        <v/>
      </c>
      <c r="KN48" s="69" t="str">
        <f>IFERROR(IF(KN31,EXP(LN(KN31)*VLOOKUP(KN$3,Conditions!$B:$AI,MATCH($B48&amp;"_slope",Conditions!$R$1:$AI$1,0)+16,FALSE)+VLOOKUP(KN$3,Conditions!$B:$AI,MATCH($B48&amp;"_intercept",Conditions!$R$1:$AI$1,0)+16,FALSE)),""),"")</f>
        <v/>
      </c>
      <c r="KO48" s="69" t="str">
        <f>IFERROR(IF(KO31,EXP(LN(KO31)*VLOOKUP(KO$3,Conditions!$B:$AI,MATCH($B48&amp;"_slope",Conditions!$R$1:$AI$1,0)+16,FALSE)+VLOOKUP(KO$3,Conditions!$B:$AI,MATCH($B48&amp;"_intercept",Conditions!$R$1:$AI$1,0)+16,FALSE)),""),"")</f>
        <v/>
      </c>
      <c r="KP48" s="69" t="str">
        <f>IFERROR(IF(KP31,EXP(LN(KP31)*VLOOKUP(KP$3,Conditions!$B:$AI,MATCH($B48&amp;"_slope",Conditions!$R$1:$AI$1,0)+16,FALSE)+VLOOKUP(KP$3,Conditions!$B:$AI,MATCH($B48&amp;"_intercept",Conditions!$R$1:$AI$1,0)+16,FALSE)),""),"")</f>
        <v/>
      </c>
      <c r="KQ48" s="69" t="str">
        <f>IFERROR(IF(KQ31,EXP(LN(KQ31)*VLOOKUP(KQ$3,Conditions!$B:$AI,MATCH($B48&amp;"_slope",Conditions!$R$1:$AI$1,0)+16,FALSE)+VLOOKUP(KQ$3,Conditions!$B:$AI,MATCH($B48&amp;"_intercept",Conditions!$R$1:$AI$1,0)+16,FALSE)),""),"")</f>
        <v/>
      </c>
      <c r="KR48" s="69" t="str">
        <f>IFERROR(IF(KR31,EXP(LN(KR31)*VLOOKUP(KR$3,Conditions!$B:$AI,MATCH($B48&amp;"_slope",Conditions!$R$1:$AI$1,0)+16,FALSE)+VLOOKUP(KR$3,Conditions!$B:$AI,MATCH($B48&amp;"_intercept",Conditions!$R$1:$AI$1,0)+16,FALSE)),""),"")</f>
        <v/>
      </c>
      <c r="KS48" s="69" t="str">
        <f>IFERROR(IF(KS31,EXP(LN(KS31)*VLOOKUP(KS$3,Conditions!$B:$AI,MATCH($B48&amp;"_slope",Conditions!$R$1:$AI$1,0)+16,FALSE)+VLOOKUP(KS$3,Conditions!$B:$AI,MATCH($B48&amp;"_intercept",Conditions!$R$1:$AI$1,0)+16,FALSE)),""),"")</f>
        <v/>
      </c>
      <c r="KT48" s="69" t="str">
        <f>IFERROR(IF(KT31,EXP(LN(KT31)*VLOOKUP(KT$3,Conditions!$B:$AI,MATCH($B48&amp;"_slope",Conditions!$R$1:$AI$1,0)+16,FALSE)+VLOOKUP(KT$3,Conditions!$B:$AI,MATCH($B48&amp;"_intercept",Conditions!$R$1:$AI$1,0)+16,FALSE)),""),"")</f>
        <v/>
      </c>
      <c r="KU48" s="69" t="str">
        <f>IFERROR(IF(KU31,EXP(LN(KU31)*VLOOKUP(KU$3,Conditions!$B:$AI,MATCH($B48&amp;"_slope",Conditions!$R$1:$AI$1,0)+16,FALSE)+VLOOKUP(KU$3,Conditions!$B:$AI,MATCH($B48&amp;"_intercept",Conditions!$R$1:$AI$1,0)+16,FALSE)),""),"")</f>
        <v/>
      </c>
      <c r="KV48" s="69" t="str">
        <f>IFERROR(IF(KV31,EXP(LN(KV31)*VLOOKUP(KV$3,Conditions!$B:$AI,MATCH($B48&amp;"_slope",Conditions!$R$1:$AI$1,0)+16,FALSE)+VLOOKUP(KV$3,Conditions!$B:$AI,MATCH($B48&amp;"_intercept",Conditions!$R$1:$AI$1,0)+16,FALSE)),""),"")</f>
        <v/>
      </c>
      <c r="KW48" s="69" t="str">
        <f>IFERROR(IF(KW31,EXP(LN(KW31)*VLOOKUP(KW$3,Conditions!$B:$AI,MATCH($B48&amp;"_slope",Conditions!$R$1:$AI$1,0)+16,FALSE)+VLOOKUP(KW$3,Conditions!$B:$AI,MATCH($B48&amp;"_intercept",Conditions!$R$1:$AI$1,0)+16,FALSE)),""),"")</f>
        <v/>
      </c>
      <c r="KX48" s="69" t="str">
        <f>IFERROR(IF(KX31,EXP(LN(KX31)*VLOOKUP(KX$3,Conditions!$B:$AI,MATCH($B48&amp;"_slope",Conditions!$R$1:$AI$1,0)+16,FALSE)+VLOOKUP(KX$3,Conditions!$B:$AI,MATCH($B48&amp;"_intercept",Conditions!$R$1:$AI$1,0)+16,FALSE)),""),"")</f>
        <v/>
      </c>
      <c r="KY48" s="69" t="str">
        <f>IFERROR(IF(KY31,EXP(LN(KY31)*VLOOKUP(KY$3,Conditions!$B:$AI,MATCH($B48&amp;"_slope",Conditions!$R$1:$AI$1,0)+16,FALSE)+VLOOKUP(KY$3,Conditions!$B:$AI,MATCH($B48&amp;"_intercept",Conditions!$R$1:$AI$1,0)+16,FALSE)),""),"")</f>
        <v/>
      </c>
      <c r="KZ48" s="69" t="str">
        <f>IFERROR(IF(KZ31,EXP(LN(KZ31)*VLOOKUP(KZ$3,Conditions!$B:$AI,MATCH($B48&amp;"_slope",Conditions!$R$1:$AI$1,0)+16,FALSE)+VLOOKUP(KZ$3,Conditions!$B:$AI,MATCH($B48&amp;"_intercept",Conditions!$R$1:$AI$1,0)+16,FALSE)),""),"")</f>
        <v/>
      </c>
      <c r="LA48" s="69" t="str">
        <f>IFERROR(IF(LA31,EXP(LN(LA31)*VLOOKUP(LA$3,Conditions!$B:$AI,MATCH($B48&amp;"_slope",Conditions!$R$1:$AI$1,0)+16,FALSE)+VLOOKUP(LA$3,Conditions!$B:$AI,MATCH($B48&amp;"_intercept",Conditions!$R$1:$AI$1,0)+16,FALSE)),""),"")</f>
        <v/>
      </c>
      <c r="LB48" s="69" t="str">
        <f>IFERROR(IF(LB31,EXP(LN(LB31)*VLOOKUP(LB$3,Conditions!$B:$AI,MATCH($B48&amp;"_slope",Conditions!$R$1:$AI$1,0)+16,FALSE)+VLOOKUP(LB$3,Conditions!$B:$AI,MATCH($B48&amp;"_intercept",Conditions!$R$1:$AI$1,0)+16,FALSE)),""),"")</f>
        <v/>
      </c>
      <c r="LC48" s="69" t="str">
        <f>IFERROR(IF(LC31,EXP(LN(LC31)*VLOOKUP(LC$3,Conditions!$B:$AI,MATCH($B48&amp;"_slope",Conditions!$R$1:$AI$1,0)+16,FALSE)+VLOOKUP(LC$3,Conditions!$B:$AI,MATCH($B48&amp;"_intercept",Conditions!$R$1:$AI$1,0)+16,FALSE)),""),"")</f>
        <v/>
      </c>
      <c r="LD48" s="69"/>
      <c r="LE48" s="69"/>
      <c r="LF48" s="69"/>
      <c r="LG48" s="69"/>
    </row>
    <row r="49" spans="1:319" s="58" customFormat="1" x14ac:dyDescent="0.2">
      <c r="A49" s="64"/>
      <c r="B49" s="49" t="str">
        <f t="shared" si="55"/>
        <v>1-propanol_RI</v>
      </c>
      <c r="C49" s="78">
        <v>3</v>
      </c>
      <c r="D49" s="69" t="str">
        <f>IFERROR(IF(D32,EXP(LN(D32)*VLOOKUP(D$3,Conditions!$B:$AI,MATCH($B49&amp;"_slope",Conditions!$R$1:$AI$1,0)+16,FALSE)+VLOOKUP(D$3,Conditions!$B:$AI,MATCH($B49&amp;"_intercept",Conditions!$R$1:$AI$1,0)+16,FALSE)),""),"")</f>
        <v/>
      </c>
      <c r="E49" s="69" t="str">
        <f>IFERROR(IF(E32,EXP(LN(E32)*VLOOKUP(E$3,Conditions!$B:$AI,MATCH($B49&amp;"_slope",Conditions!$R$1:$AI$1,0)+16,FALSE)+VLOOKUP(E$3,Conditions!$B:$AI,MATCH($B49&amp;"_intercept",Conditions!$R$1:$AI$1,0)+16,FALSE)),""),"")</f>
        <v/>
      </c>
      <c r="F49" s="69" t="str">
        <f>IFERROR(IF(F32,EXP(LN(F32)*VLOOKUP(F$3,Conditions!$B:$AI,MATCH($B49&amp;"_slope",Conditions!$R$1:$AI$1,0)+16,FALSE)+VLOOKUP(F$3,Conditions!$B:$AI,MATCH($B49&amp;"_intercept",Conditions!$R$1:$AI$1,0)+16,FALSE)),""),"")</f>
        <v/>
      </c>
      <c r="G49" s="69" t="str">
        <f>IFERROR(IF(G32,EXP(LN(G32)*VLOOKUP(G$3,Conditions!$B:$AI,MATCH($B49&amp;"_slope",Conditions!$R$1:$AI$1,0)+16,FALSE)+VLOOKUP(G$3,Conditions!$B:$AI,MATCH($B49&amp;"_intercept",Conditions!$R$1:$AI$1,0)+16,FALSE)),""),"")</f>
        <v/>
      </c>
      <c r="H49" s="69" t="str">
        <f>IFERROR(IF(H32,EXP(LN(H32)*VLOOKUP(H$3,Conditions!$B:$AI,MATCH($B49&amp;"_slope",Conditions!$R$1:$AI$1,0)+16,FALSE)+VLOOKUP(H$3,Conditions!$B:$AI,MATCH($B49&amp;"_intercept",Conditions!$R$1:$AI$1,0)+16,FALSE)),""),"")</f>
        <v/>
      </c>
      <c r="I49" s="69" t="str">
        <f>IFERROR(IF(I32,EXP(LN(I32)*VLOOKUP(I$3,Conditions!$B:$AI,MATCH($B49&amp;"_slope",Conditions!$R$1:$AI$1,0)+16,FALSE)+VLOOKUP(I$3,Conditions!$B:$AI,MATCH($B49&amp;"_intercept",Conditions!$R$1:$AI$1,0)+16,FALSE)),""),"")</f>
        <v/>
      </c>
      <c r="J49" s="69" t="str">
        <f>IFERROR(IF(J32,EXP(LN(J32)*VLOOKUP(J$3,Conditions!$B:$AI,MATCH($B49&amp;"_slope",Conditions!$R$1:$AI$1,0)+16,FALSE)+VLOOKUP(J$3,Conditions!$B:$AI,MATCH($B49&amp;"_intercept",Conditions!$R$1:$AI$1,0)+16,FALSE)),""),"")</f>
        <v/>
      </c>
      <c r="K49" s="69" t="str">
        <f>IFERROR(IF(K32,EXP(LN(K32)*VLOOKUP(K$3,Conditions!$B:$AI,MATCH($B49&amp;"_slope",Conditions!$R$1:$AI$1,0)+16,FALSE)+VLOOKUP(K$3,Conditions!$B:$AI,MATCH($B49&amp;"_intercept",Conditions!$R$1:$AI$1,0)+16,FALSE)),""),"")</f>
        <v/>
      </c>
      <c r="L49" s="69" t="str">
        <f>IFERROR(IF(L32,EXP(LN(L32)*VLOOKUP(L$3,Conditions!$B:$AI,MATCH($B49&amp;"_slope",Conditions!$R$1:$AI$1,0)+16,FALSE)+VLOOKUP(L$3,Conditions!$B:$AI,MATCH($B49&amp;"_intercept",Conditions!$R$1:$AI$1,0)+16,FALSE)),""),"")</f>
        <v/>
      </c>
      <c r="M49" s="69" t="str">
        <f>IFERROR(IF(M32,EXP(LN(M32)*VLOOKUP(M$3,Conditions!$B:$AI,MATCH($B49&amp;"_slope",Conditions!$R$1:$AI$1,0)+16,FALSE)+VLOOKUP(M$3,Conditions!$B:$AI,MATCH($B49&amp;"_intercept",Conditions!$R$1:$AI$1,0)+16,FALSE)),""),"")</f>
        <v/>
      </c>
      <c r="N49" s="69" t="str">
        <f>IFERROR(IF(N32,EXP(LN(N32)*VLOOKUP(N$3,Conditions!$B:$AI,MATCH($B49&amp;"_slope",Conditions!$R$1:$AI$1,0)+16,FALSE)+VLOOKUP(N$3,Conditions!$B:$AI,MATCH($B49&amp;"_intercept",Conditions!$R$1:$AI$1,0)+16,FALSE)),""),"")</f>
        <v/>
      </c>
      <c r="O49" s="69" t="str">
        <f>IFERROR(IF(O32,EXP(LN(O32)*VLOOKUP(O$3,Conditions!$B:$AI,MATCH($B49&amp;"_slope",Conditions!$R$1:$AI$1,0)+16,FALSE)+VLOOKUP(O$3,Conditions!$B:$AI,MATCH($B49&amp;"_intercept",Conditions!$R$1:$AI$1,0)+16,FALSE)),""),"")</f>
        <v/>
      </c>
      <c r="P49" s="69" t="str">
        <f>IFERROR(IF(P32,EXP(LN(P32)*VLOOKUP(P$3,Conditions!$B:$AI,MATCH($B49&amp;"_slope",Conditions!$R$1:$AI$1,0)+16,FALSE)+VLOOKUP(P$3,Conditions!$B:$AI,MATCH($B49&amp;"_intercept",Conditions!$R$1:$AI$1,0)+16,FALSE)),""),"")</f>
        <v/>
      </c>
      <c r="Q49" s="69" t="str">
        <f>IFERROR(IF(Q32,EXP(LN(Q32)*VLOOKUP(Q$3,Conditions!$B:$AI,MATCH($B49&amp;"_slope",Conditions!$R$1:$AI$1,0)+16,FALSE)+VLOOKUP(Q$3,Conditions!$B:$AI,MATCH($B49&amp;"_intercept",Conditions!$R$1:$AI$1,0)+16,FALSE)),""),"")</f>
        <v/>
      </c>
      <c r="R49" s="69" t="str">
        <f>IFERROR(IF(R32,EXP(LN(R32)*VLOOKUP(R$3,Conditions!$B:$AI,MATCH($B49&amp;"_slope",Conditions!$R$1:$AI$1,0)+16,FALSE)+VLOOKUP(R$3,Conditions!$B:$AI,MATCH($B49&amp;"_intercept",Conditions!$R$1:$AI$1,0)+16,FALSE)),""),"")</f>
        <v/>
      </c>
      <c r="S49" s="69" t="str">
        <f>IFERROR(IF(S32,EXP(LN(S32)*VLOOKUP(S$3,Conditions!$B:$AI,MATCH($B49&amp;"_slope",Conditions!$R$1:$AI$1,0)+16,FALSE)+VLOOKUP(S$3,Conditions!$B:$AI,MATCH($B49&amp;"_intercept",Conditions!$R$1:$AI$1,0)+16,FALSE)),""),"")</f>
        <v/>
      </c>
      <c r="T49" s="69" t="str">
        <f>IFERROR(IF(T32,EXP(LN(T32)*VLOOKUP(T$3,Conditions!$B:$AI,MATCH($B49&amp;"_slope",Conditions!$R$1:$AI$1,0)+16,FALSE)+VLOOKUP(T$3,Conditions!$B:$AI,MATCH($B49&amp;"_intercept",Conditions!$R$1:$AI$1,0)+16,FALSE)),""),"")</f>
        <v/>
      </c>
      <c r="U49" s="69" t="str">
        <f>IFERROR(IF(U32,EXP(LN(U32)*VLOOKUP(U$3,Conditions!$B:$AI,MATCH($B49&amp;"_slope",Conditions!$R$1:$AI$1,0)+16,FALSE)+VLOOKUP(U$3,Conditions!$B:$AI,MATCH($B49&amp;"_intercept",Conditions!$R$1:$AI$1,0)+16,FALSE)),""),"")</f>
        <v/>
      </c>
      <c r="V49" s="69" t="str">
        <f>IFERROR(IF(V32,EXP(LN(V32)*VLOOKUP(V$3,Conditions!$B:$AI,MATCH($B49&amp;"_slope",Conditions!$R$1:$AI$1,0)+16,FALSE)+VLOOKUP(V$3,Conditions!$B:$AI,MATCH($B49&amp;"_intercept",Conditions!$R$1:$AI$1,0)+16,FALSE)),""),"")</f>
        <v/>
      </c>
      <c r="W49" s="69" t="str">
        <f>IFERROR(IF(W32,EXP(LN(W32)*VLOOKUP(W$3,Conditions!$B:$AI,MATCH($B49&amp;"_slope",Conditions!$R$1:$AI$1,0)+16,FALSE)+VLOOKUP(W$3,Conditions!$B:$AI,MATCH($B49&amp;"_intercept",Conditions!$R$1:$AI$1,0)+16,FALSE)),""),"")</f>
        <v/>
      </c>
      <c r="X49" s="69" t="str">
        <f>IFERROR(IF(X32,EXP(LN(X32)*VLOOKUP(X$3,Conditions!$B:$AI,MATCH($B49&amp;"_slope",Conditions!$R$1:$AI$1,0)+16,FALSE)+VLOOKUP(X$3,Conditions!$B:$AI,MATCH($B49&amp;"_intercept",Conditions!$R$1:$AI$1,0)+16,FALSE)),""),"")</f>
        <v/>
      </c>
      <c r="Y49" s="69" t="str">
        <f>IFERROR(IF(Y32,EXP(LN(Y32)*VLOOKUP(Y$3,Conditions!$B:$AI,MATCH($B49&amp;"_slope",Conditions!$R$1:$AI$1,0)+16,FALSE)+VLOOKUP(Y$3,Conditions!$B:$AI,MATCH($B49&amp;"_intercept",Conditions!$R$1:$AI$1,0)+16,FALSE)),""),"")</f>
        <v/>
      </c>
      <c r="Z49" s="69" t="str">
        <f>IFERROR(IF(Z32,EXP(LN(Z32)*VLOOKUP(Z$3,Conditions!$B:$AI,MATCH($B49&amp;"_slope",Conditions!$R$1:$AI$1,0)+16,FALSE)+VLOOKUP(Z$3,Conditions!$B:$AI,MATCH($B49&amp;"_intercept",Conditions!$R$1:$AI$1,0)+16,FALSE)),""),"")</f>
        <v/>
      </c>
      <c r="AA49" s="69" t="str">
        <f>IFERROR(IF(AA32,EXP(LN(AA32)*VLOOKUP(AA$3,Conditions!$B:$AI,MATCH($B49&amp;"_slope",Conditions!$R$1:$AI$1,0)+16,FALSE)+VLOOKUP(AA$3,Conditions!$B:$AI,MATCH($B49&amp;"_intercept",Conditions!$R$1:$AI$1,0)+16,FALSE)),""),"")</f>
        <v/>
      </c>
      <c r="AB49" s="69" t="str">
        <f>IFERROR(IF(AB32,EXP(LN(AB32)*VLOOKUP(AB$3,Conditions!$B:$AI,MATCH($B49&amp;"_slope",Conditions!$R$1:$AI$1,0)+16,FALSE)+VLOOKUP(AB$3,Conditions!$B:$AI,MATCH($B49&amp;"_intercept",Conditions!$R$1:$AI$1,0)+16,FALSE)),""),"")</f>
        <v/>
      </c>
      <c r="AC49" s="69" t="str">
        <f>IFERROR(IF(AC32,EXP(LN(AC32)*VLOOKUP(AC$3,Conditions!$B:$AI,MATCH($B49&amp;"_slope",Conditions!$R$1:$AI$1,0)+16,FALSE)+VLOOKUP(AC$3,Conditions!$B:$AI,MATCH($B49&amp;"_intercept",Conditions!$R$1:$AI$1,0)+16,FALSE)),""),"")</f>
        <v/>
      </c>
      <c r="AD49" s="69" t="str">
        <f>IFERROR(IF(AD32,EXP(LN(AD32)*VLOOKUP(AD$3,Conditions!$B:$AI,MATCH($B49&amp;"_slope",Conditions!$R$1:$AI$1,0)+16,FALSE)+VLOOKUP(AD$3,Conditions!$B:$AI,MATCH($B49&amp;"_intercept",Conditions!$R$1:$AI$1,0)+16,FALSE)),""),"")</f>
        <v/>
      </c>
      <c r="AE49" s="69" t="str">
        <f>IFERROR(IF(AE32,EXP(LN(AE32)*VLOOKUP(AE$3,Conditions!$B:$AI,MATCH($B49&amp;"_slope",Conditions!$R$1:$AI$1,0)+16,FALSE)+VLOOKUP(AE$3,Conditions!$B:$AI,MATCH($B49&amp;"_intercept",Conditions!$R$1:$AI$1,0)+16,FALSE)),""),"")</f>
        <v/>
      </c>
      <c r="AF49" s="69" t="str">
        <f>IFERROR(IF(AF32,EXP(LN(AF32)*VLOOKUP(AF$3,Conditions!$B:$AI,MATCH($B49&amp;"_slope",Conditions!$R$1:$AI$1,0)+16,FALSE)+VLOOKUP(AF$3,Conditions!$B:$AI,MATCH($B49&amp;"_intercept",Conditions!$R$1:$AI$1,0)+16,FALSE)),""),"")</f>
        <v/>
      </c>
      <c r="AG49" s="69" t="str">
        <f>IFERROR(IF(AG32,EXP(LN(AG32)*VLOOKUP(AG$3,Conditions!$B:$AI,MATCH($B49&amp;"_slope",Conditions!$R$1:$AI$1,0)+16,FALSE)+VLOOKUP(AG$3,Conditions!$B:$AI,MATCH($B49&amp;"_intercept",Conditions!$R$1:$AI$1,0)+16,FALSE)),""),"")</f>
        <v/>
      </c>
      <c r="AH49" s="69" t="str">
        <f>IFERROR(IF(AH32,EXP(LN(AH32)*VLOOKUP(AH$3,Conditions!$B:$AI,MATCH($B49&amp;"_slope",Conditions!$R$1:$AI$1,0)+16,FALSE)+VLOOKUP(AH$3,Conditions!$B:$AI,MATCH($B49&amp;"_intercept",Conditions!$R$1:$AI$1,0)+16,FALSE)),""),"")</f>
        <v/>
      </c>
      <c r="AI49" s="69" t="str">
        <f>IFERROR(IF(AI32,EXP(LN(AI32)*VLOOKUP(AI$3,Conditions!$B:$AI,MATCH($B49&amp;"_slope",Conditions!$R$1:$AI$1,0)+16,FALSE)+VLOOKUP(AI$3,Conditions!$B:$AI,MATCH($B49&amp;"_intercept",Conditions!$R$1:$AI$1,0)+16,FALSE)),""),"")</f>
        <v/>
      </c>
      <c r="AJ49" s="69" t="str">
        <f>IFERROR(IF(AJ32,EXP(LN(AJ32)*VLOOKUP(AJ$3,Conditions!$B:$AI,MATCH($B49&amp;"_slope",Conditions!$R$1:$AI$1,0)+16,FALSE)+VLOOKUP(AJ$3,Conditions!$B:$AI,MATCH($B49&amp;"_intercept",Conditions!$R$1:$AI$1,0)+16,FALSE)),""),"")</f>
        <v/>
      </c>
      <c r="AK49" s="69" t="str">
        <f>IFERROR(IF(AK32,EXP(LN(AK32)*VLOOKUP(AK$3,Conditions!$B:$AI,MATCH($B49&amp;"_slope",Conditions!$R$1:$AI$1,0)+16,FALSE)+VLOOKUP(AK$3,Conditions!$B:$AI,MATCH($B49&amp;"_intercept",Conditions!$R$1:$AI$1,0)+16,FALSE)),""),"")</f>
        <v/>
      </c>
      <c r="AL49" s="69" t="str">
        <f>IFERROR(IF(AL32,EXP(LN(AL32)*VLOOKUP(AL$3,Conditions!$B:$AI,MATCH($B49&amp;"_slope",Conditions!$R$1:$AI$1,0)+16,FALSE)+VLOOKUP(AL$3,Conditions!$B:$AI,MATCH($B49&amp;"_intercept",Conditions!$R$1:$AI$1,0)+16,FALSE)),""),"")</f>
        <v/>
      </c>
      <c r="AM49" s="69" t="str">
        <f>IFERROR(IF(AM32,EXP(LN(AM32)*VLOOKUP(AM$3,Conditions!$B:$AI,MATCH($B49&amp;"_slope",Conditions!$R$1:$AI$1,0)+16,FALSE)+VLOOKUP(AM$3,Conditions!$B:$AI,MATCH($B49&amp;"_intercept",Conditions!$R$1:$AI$1,0)+16,FALSE)),""),"")</f>
        <v/>
      </c>
      <c r="AN49" s="69" t="str">
        <f>IFERROR(IF(AN32,EXP(LN(AN32)*VLOOKUP(AN$3,Conditions!$B:$AI,MATCH($B49&amp;"_slope",Conditions!$R$1:$AI$1,0)+16,FALSE)+VLOOKUP(AN$3,Conditions!$B:$AI,MATCH($B49&amp;"_intercept",Conditions!$R$1:$AI$1,0)+16,FALSE)),""),"")</f>
        <v/>
      </c>
      <c r="AO49" s="69" t="str">
        <f>IFERROR(IF(AO32,EXP(LN(AO32)*VLOOKUP(AO$3,Conditions!$B:$AI,MATCH($B49&amp;"_slope",Conditions!$R$1:$AI$1,0)+16,FALSE)+VLOOKUP(AO$3,Conditions!$B:$AI,MATCH($B49&amp;"_intercept",Conditions!$R$1:$AI$1,0)+16,FALSE)),""),"")</f>
        <v/>
      </c>
      <c r="AP49" s="69" t="str">
        <f>IFERROR(IF(AP32,EXP(LN(AP32)*VLOOKUP(AP$3,Conditions!$B:$AI,MATCH($B49&amp;"_slope",Conditions!$R$1:$AI$1,0)+16,FALSE)+VLOOKUP(AP$3,Conditions!$B:$AI,MATCH($B49&amp;"_intercept",Conditions!$R$1:$AI$1,0)+16,FALSE)),""),"")</f>
        <v/>
      </c>
      <c r="AQ49" s="69" t="str">
        <f>IFERROR(IF(AQ32,EXP(LN(AQ32)*VLOOKUP(AQ$3,Conditions!$B:$AI,MATCH($B49&amp;"_slope",Conditions!$R$1:$AI$1,0)+16,FALSE)+VLOOKUP(AQ$3,Conditions!$B:$AI,MATCH($B49&amp;"_intercept",Conditions!$R$1:$AI$1,0)+16,FALSE)),""),"")</f>
        <v/>
      </c>
      <c r="AR49" s="69" t="str">
        <f>IFERROR(IF(AR32,EXP(LN(AR32)*VLOOKUP(AR$3,Conditions!$B:$AI,MATCH($B49&amp;"_slope",Conditions!$R$1:$AI$1,0)+16,FALSE)+VLOOKUP(AR$3,Conditions!$B:$AI,MATCH($B49&amp;"_intercept",Conditions!$R$1:$AI$1,0)+16,FALSE)),""),"")</f>
        <v/>
      </c>
      <c r="AS49" s="69" t="str">
        <f>IFERROR(IF(AS32,EXP(LN(AS32)*VLOOKUP(AS$3,Conditions!$B:$AI,MATCH($B49&amp;"_slope",Conditions!$R$1:$AI$1,0)+16,FALSE)+VLOOKUP(AS$3,Conditions!$B:$AI,MATCH($B49&amp;"_intercept",Conditions!$R$1:$AI$1,0)+16,FALSE)),""),"")</f>
        <v/>
      </c>
      <c r="AT49" s="69" t="str">
        <f>IFERROR(IF(AT32,EXP(LN(AT32)*VLOOKUP(AT$3,Conditions!$B:$AI,MATCH($B49&amp;"_slope",Conditions!$R$1:$AI$1,0)+16,FALSE)+VLOOKUP(AT$3,Conditions!$B:$AI,MATCH($B49&amp;"_intercept",Conditions!$R$1:$AI$1,0)+16,FALSE)),""),"")</f>
        <v/>
      </c>
      <c r="AU49" s="69" t="str">
        <f>IFERROR(IF(AU32,EXP(LN(AU32)*VLOOKUP(AU$3,Conditions!$B:$AI,MATCH($B49&amp;"_slope",Conditions!$R$1:$AI$1,0)+16,FALSE)+VLOOKUP(AU$3,Conditions!$B:$AI,MATCH($B49&amp;"_intercept",Conditions!$R$1:$AI$1,0)+16,FALSE)),""),"")</f>
        <v/>
      </c>
      <c r="AV49" s="69" t="str">
        <f>IFERROR(IF(AV32,EXP(LN(AV32)*VLOOKUP(AV$3,Conditions!$B:$AI,MATCH($B49&amp;"_slope",Conditions!$R$1:$AI$1,0)+16,FALSE)+VLOOKUP(AV$3,Conditions!$B:$AI,MATCH($B49&amp;"_intercept",Conditions!$R$1:$AI$1,0)+16,FALSE)),""),"")</f>
        <v/>
      </c>
      <c r="AW49" s="69" t="str">
        <f>IFERROR(IF(AW32,EXP(LN(AW32)*VLOOKUP(AW$3,Conditions!$B:$AI,MATCH($B49&amp;"_slope",Conditions!$R$1:$AI$1,0)+16,FALSE)+VLOOKUP(AW$3,Conditions!$B:$AI,MATCH($B49&amp;"_intercept",Conditions!$R$1:$AI$1,0)+16,FALSE)),""),"")</f>
        <v/>
      </c>
      <c r="AX49" s="69" t="str">
        <f>IFERROR(IF(AX32,EXP(LN(AX32)*VLOOKUP(AX$3,Conditions!$B:$AI,MATCH($B49&amp;"_slope",Conditions!$R$1:$AI$1,0)+16,FALSE)+VLOOKUP(AX$3,Conditions!$B:$AI,MATCH($B49&amp;"_intercept",Conditions!$R$1:$AI$1,0)+16,FALSE)),""),"")</f>
        <v/>
      </c>
      <c r="AY49" s="69" t="str">
        <f>IFERROR(IF(AY32,EXP(LN(AY32)*VLOOKUP(AY$3,Conditions!$B:$AI,MATCH($B49&amp;"_slope",Conditions!$R$1:$AI$1,0)+16,FALSE)+VLOOKUP(AY$3,Conditions!$B:$AI,MATCH($B49&amp;"_intercept",Conditions!$R$1:$AI$1,0)+16,FALSE)),""),"")</f>
        <v/>
      </c>
      <c r="AZ49" s="69" t="str">
        <f>IFERROR(IF(AZ32,EXP(LN(AZ32)*VLOOKUP(AZ$3,Conditions!$B:$AI,MATCH($B49&amp;"_slope",Conditions!$R$1:$AI$1,0)+16,FALSE)+VLOOKUP(AZ$3,Conditions!$B:$AI,MATCH($B49&amp;"_intercept",Conditions!$R$1:$AI$1,0)+16,FALSE)),""),"")</f>
        <v/>
      </c>
      <c r="BA49" s="69" t="str">
        <f>IFERROR(IF(BA32,EXP(LN(BA32)*VLOOKUP(BA$3,Conditions!$B:$AI,MATCH($B49&amp;"_slope",Conditions!$R$1:$AI$1,0)+16,FALSE)+VLOOKUP(BA$3,Conditions!$B:$AI,MATCH($B49&amp;"_intercept",Conditions!$R$1:$AI$1,0)+16,FALSE)),""),"")</f>
        <v/>
      </c>
      <c r="BB49" s="69" t="str">
        <f>IFERROR(IF(BB32,EXP(LN(BB32)*VLOOKUP(BB$3,Conditions!$B:$AI,MATCH($B49&amp;"_slope",Conditions!$R$1:$AI$1,0)+16,FALSE)+VLOOKUP(BB$3,Conditions!$B:$AI,MATCH($B49&amp;"_intercept",Conditions!$R$1:$AI$1,0)+16,FALSE)),""),"")</f>
        <v/>
      </c>
      <c r="BC49" s="69" t="str">
        <f>IFERROR(IF(BC32,EXP(LN(BC32)*VLOOKUP(BC$3,Conditions!$B:$AI,MATCH($B49&amp;"_slope",Conditions!$R$1:$AI$1,0)+16,FALSE)+VLOOKUP(BC$3,Conditions!$B:$AI,MATCH($B49&amp;"_intercept",Conditions!$R$1:$AI$1,0)+16,FALSE)),""),"")</f>
        <v/>
      </c>
      <c r="BD49" s="69" t="str">
        <f>IFERROR(IF(BD32,EXP(LN(BD32)*VLOOKUP(BD$3,Conditions!$B:$AI,MATCH($B49&amp;"_slope",Conditions!$R$1:$AI$1,0)+16,FALSE)+VLOOKUP(BD$3,Conditions!$B:$AI,MATCH($B49&amp;"_intercept",Conditions!$R$1:$AI$1,0)+16,FALSE)),""),"")</f>
        <v/>
      </c>
      <c r="BE49" s="69" t="str">
        <f>IFERROR(IF(BE32,EXP(LN(BE32)*VLOOKUP(BE$3,Conditions!$B:$AI,MATCH($B49&amp;"_slope",Conditions!$R$1:$AI$1,0)+16,FALSE)+VLOOKUP(BE$3,Conditions!$B:$AI,MATCH($B49&amp;"_intercept",Conditions!$R$1:$AI$1,0)+16,FALSE)),""),"")</f>
        <v/>
      </c>
      <c r="BF49" s="69" t="str">
        <f>IFERROR(IF(BF32,EXP(LN(BF32)*VLOOKUP(BF$3,Conditions!$B:$AI,MATCH($B49&amp;"_slope",Conditions!$R$1:$AI$1,0)+16,FALSE)+VLOOKUP(BF$3,Conditions!$B:$AI,MATCH($B49&amp;"_intercept",Conditions!$R$1:$AI$1,0)+16,FALSE)),""),"")</f>
        <v/>
      </c>
      <c r="BG49" s="69" t="str">
        <f>IFERROR(IF(BG32,EXP(LN(BG32)*VLOOKUP(BG$3,Conditions!$B:$AI,MATCH($B49&amp;"_slope",Conditions!$R$1:$AI$1,0)+16,FALSE)+VLOOKUP(BG$3,Conditions!$B:$AI,MATCH($B49&amp;"_intercept",Conditions!$R$1:$AI$1,0)+16,FALSE)),""),"")</f>
        <v/>
      </c>
      <c r="BH49" s="69" t="str">
        <f>IFERROR(IF(BH32,EXP(LN(BH32)*VLOOKUP(BH$3,Conditions!$B:$AI,MATCH($B49&amp;"_slope",Conditions!$R$1:$AI$1,0)+16,FALSE)+VLOOKUP(BH$3,Conditions!$B:$AI,MATCH($B49&amp;"_intercept",Conditions!$R$1:$AI$1,0)+16,FALSE)),""),"")</f>
        <v/>
      </c>
      <c r="BI49" s="69" t="str">
        <f>IFERROR(IF(BI32,EXP(LN(BI32)*VLOOKUP(BI$3,Conditions!$B:$AI,MATCH($B49&amp;"_slope",Conditions!$R$1:$AI$1,0)+16,FALSE)+VLOOKUP(BI$3,Conditions!$B:$AI,MATCH($B49&amp;"_intercept",Conditions!$R$1:$AI$1,0)+16,FALSE)),""),"")</f>
        <v/>
      </c>
      <c r="BJ49" s="69" t="str">
        <f>IFERROR(IF(BJ32,EXP(LN(BJ32)*VLOOKUP(BJ$3,Conditions!$B:$AI,MATCH($B49&amp;"_slope",Conditions!$R$1:$AI$1,0)+16,FALSE)+VLOOKUP(BJ$3,Conditions!$B:$AI,MATCH($B49&amp;"_intercept",Conditions!$R$1:$AI$1,0)+16,FALSE)),""),"")</f>
        <v/>
      </c>
      <c r="BK49" s="69" t="str">
        <f>IFERROR(IF(BK32,EXP(LN(BK32)*VLOOKUP(BK$3,Conditions!$B:$AI,MATCH($B49&amp;"_slope",Conditions!$R$1:$AI$1,0)+16,FALSE)+VLOOKUP(BK$3,Conditions!$B:$AI,MATCH($B49&amp;"_intercept",Conditions!$R$1:$AI$1,0)+16,FALSE)),""),"")</f>
        <v/>
      </c>
      <c r="BL49" s="69" t="str">
        <f>IFERROR(IF(BL32,EXP(LN(BL32)*VLOOKUP(BL$3,Conditions!$B:$AI,MATCH($B49&amp;"_slope",Conditions!$R$1:$AI$1,0)+16,FALSE)+VLOOKUP(BL$3,Conditions!$B:$AI,MATCH($B49&amp;"_intercept",Conditions!$R$1:$AI$1,0)+16,FALSE)),""),"")</f>
        <v/>
      </c>
      <c r="BM49" s="69" t="str">
        <f>IFERROR(IF(BM32,EXP(LN(BM32)*VLOOKUP(BM$3,Conditions!$B:$AI,MATCH($B49&amp;"_slope",Conditions!$R$1:$AI$1,0)+16,FALSE)+VLOOKUP(BM$3,Conditions!$B:$AI,MATCH($B49&amp;"_intercept",Conditions!$R$1:$AI$1,0)+16,FALSE)),""),"")</f>
        <v/>
      </c>
      <c r="BN49" s="69" t="str">
        <f>IFERROR(IF(BN32,EXP(LN(BN32)*VLOOKUP(BN$3,Conditions!$B:$AI,MATCH($B49&amp;"_slope",Conditions!$R$1:$AI$1,0)+16,FALSE)+VLOOKUP(BN$3,Conditions!$B:$AI,MATCH($B49&amp;"_intercept",Conditions!$R$1:$AI$1,0)+16,FALSE)),""),"")</f>
        <v/>
      </c>
      <c r="BO49" s="69" t="str">
        <f>IFERROR(IF(BO32,EXP(LN(BO32)*VLOOKUP(BO$3,Conditions!$B:$AI,MATCH($B49&amp;"_slope",Conditions!$R$1:$AI$1,0)+16,FALSE)+VLOOKUP(BO$3,Conditions!$B:$AI,MATCH($B49&amp;"_intercept",Conditions!$R$1:$AI$1,0)+16,FALSE)),""),"")</f>
        <v/>
      </c>
      <c r="BP49" s="69" t="str">
        <f>IFERROR(IF(BP32,EXP(LN(BP32)*VLOOKUP(BP$3,Conditions!$B:$AI,MATCH($B49&amp;"_slope",Conditions!$R$1:$AI$1,0)+16,FALSE)+VLOOKUP(BP$3,Conditions!$B:$AI,MATCH($B49&amp;"_intercept",Conditions!$R$1:$AI$1,0)+16,FALSE)),""),"")</f>
        <v/>
      </c>
      <c r="BQ49" s="69" t="str">
        <f>IFERROR(IF(BQ32,EXP(LN(BQ32)*VLOOKUP(BQ$3,Conditions!$B:$AI,MATCH($B49&amp;"_slope",Conditions!$R$1:$AI$1,0)+16,FALSE)+VLOOKUP(BQ$3,Conditions!$B:$AI,MATCH($B49&amp;"_intercept",Conditions!$R$1:$AI$1,0)+16,FALSE)),""),"")</f>
        <v/>
      </c>
      <c r="BR49" s="69" t="str">
        <f>IFERROR(IF(BR32,EXP(LN(BR32)*VLOOKUP(BR$3,Conditions!$B:$AI,MATCH($B49&amp;"_slope",Conditions!$R$1:$AI$1,0)+16,FALSE)+VLOOKUP(BR$3,Conditions!$B:$AI,MATCH($B49&amp;"_intercept",Conditions!$R$1:$AI$1,0)+16,FALSE)),""),"")</f>
        <v/>
      </c>
      <c r="BS49" s="69" t="str">
        <f>IFERROR(IF(BS32,EXP(LN(BS32)*VLOOKUP(BS$3,Conditions!$B:$AI,MATCH($B49&amp;"_slope",Conditions!$R$1:$AI$1,0)+16,FALSE)+VLOOKUP(BS$3,Conditions!$B:$AI,MATCH($B49&amp;"_intercept",Conditions!$R$1:$AI$1,0)+16,FALSE)),""),"")</f>
        <v/>
      </c>
      <c r="BT49" s="69" t="str">
        <f>IFERROR(IF(BT32,EXP(LN(BT32)*VLOOKUP(BT$3,Conditions!$B:$AI,MATCH($B49&amp;"_slope",Conditions!$R$1:$AI$1,0)+16,FALSE)+VLOOKUP(BT$3,Conditions!$B:$AI,MATCH($B49&amp;"_intercept",Conditions!$R$1:$AI$1,0)+16,FALSE)),""),"")</f>
        <v/>
      </c>
      <c r="BU49" s="69" t="str">
        <f>IFERROR(IF(BU32,EXP(LN(BU32)*VLOOKUP(BU$3,Conditions!$B:$AI,MATCH($B49&amp;"_slope",Conditions!$R$1:$AI$1,0)+16,FALSE)+VLOOKUP(BU$3,Conditions!$B:$AI,MATCH($B49&amp;"_intercept",Conditions!$R$1:$AI$1,0)+16,FALSE)),""),"")</f>
        <v/>
      </c>
      <c r="BV49" s="69" t="str">
        <f>IFERROR(IF(BV32,EXP(LN(BV32)*VLOOKUP(BV$3,Conditions!$B:$AI,MATCH($B49&amp;"_slope",Conditions!$R$1:$AI$1,0)+16,FALSE)+VLOOKUP(BV$3,Conditions!$B:$AI,MATCH($B49&amp;"_intercept",Conditions!$R$1:$AI$1,0)+16,FALSE)),""),"")</f>
        <v/>
      </c>
      <c r="BW49" s="69" t="str">
        <f>IFERROR(IF(BW32,EXP(LN(BW32)*VLOOKUP(BW$3,Conditions!$B:$AI,MATCH($B49&amp;"_slope",Conditions!$R$1:$AI$1,0)+16,FALSE)+VLOOKUP(BW$3,Conditions!$B:$AI,MATCH($B49&amp;"_intercept",Conditions!$R$1:$AI$1,0)+16,FALSE)),""),"")</f>
        <v/>
      </c>
      <c r="BX49" s="69" t="str">
        <f>IFERROR(IF(BX32,EXP(LN(BX32)*VLOOKUP(BX$3,Conditions!$B:$AI,MATCH($B49&amp;"_slope",Conditions!$R$1:$AI$1,0)+16,FALSE)+VLOOKUP(BX$3,Conditions!$B:$AI,MATCH($B49&amp;"_intercept",Conditions!$R$1:$AI$1,0)+16,FALSE)),""),"")</f>
        <v/>
      </c>
      <c r="BY49" s="69" t="str">
        <f>IFERROR(IF(BY32,EXP(LN(BY32)*VLOOKUP(BY$3,Conditions!$B:$AI,MATCH($B49&amp;"_slope",Conditions!$R$1:$AI$1,0)+16,FALSE)+VLOOKUP(BY$3,Conditions!$B:$AI,MATCH($B49&amp;"_intercept",Conditions!$R$1:$AI$1,0)+16,FALSE)),""),"")</f>
        <v/>
      </c>
      <c r="BZ49" s="69" t="str">
        <f>IFERROR(IF(BZ32,EXP(LN(BZ32)*VLOOKUP(BZ$3,Conditions!$B:$AI,MATCH($B49&amp;"_slope",Conditions!$R$1:$AI$1,0)+16,FALSE)+VLOOKUP(BZ$3,Conditions!$B:$AI,MATCH($B49&amp;"_intercept",Conditions!$R$1:$AI$1,0)+16,FALSE)),""),"")</f>
        <v/>
      </c>
      <c r="CA49" s="69" t="str">
        <f>IFERROR(IF(CA32,EXP(LN(CA32)*VLOOKUP(CA$3,Conditions!$B:$AI,MATCH($B49&amp;"_slope",Conditions!$R$1:$AI$1,0)+16,FALSE)+VLOOKUP(CA$3,Conditions!$B:$AI,MATCH($B49&amp;"_intercept",Conditions!$R$1:$AI$1,0)+16,FALSE)),""),"")</f>
        <v/>
      </c>
      <c r="CB49" s="69" t="str">
        <f>IFERROR(IF(CB32,EXP(LN(CB32)*VLOOKUP(CB$3,Conditions!$B:$AI,MATCH($B49&amp;"_slope",Conditions!$R$1:$AI$1,0)+16,FALSE)+VLOOKUP(CB$3,Conditions!$B:$AI,MATCH($B49&amp;"_intercept",Conditions!$R$1:$AI$1,0)+16,FALSE)),""),"")</f>
        <v/>
      </c>
      <c r="CC49" s="69" t="str">
        <f>IFERROR(IF(CC32,EXP(LN(CC32)*VLOOKUP(CC$3,Conditions!$B:$AI,MATCH($B49&amp;"_slope",Conditions!$R$1:$AI$1,0)+16,FALSE)+VLOOKUP(CC$3,Conditions!$B:$AI,MATCH($B49&amp;"_intercept",Conditions!$R$1:$AI$1,0)+16,FALSE)),""),"")</f>
        <v/>
      </c>
      <c r="CD49" s="69" t="str">
        <f>IFERROR(IF(CD32,EXP(LN(CD32)*VLOOKUP(CD$3,Conditions!$B:$AI,MATCH($B49&amp;"_slope",Conditions!$R$1:$AI$1,0)+16,FALSE)+VLOOKUP(CD$3,Conditions!$B:$AI,MATCH($B49&amp;"_intercept",Conditions!$R$1:$AI$1,0)+16,FALSE)),""),"")</f>
        <v/>
      </c>
      <c r="CE49" s="69" t="str">
        <f>IFERROR(IF(CE32,EXP(LN(CE32)*VLOOKUP(CE$3,Conditions!$B:$AI,MATCH($B49&amp;"_slope",Conditions!$R$1:$AI$1,0)+16,FALSE)+VLOOKUP(CE$3,Conditions!$B:$AI,MATCH($B49&amp;"_intercept",Conditions!$R$1:$AI$1,0)+16,FALSE)),""),"")</f>
        <v/>
      </c>
      <c r="CF49" s="69">
        <f>IFERROR(IF(CF32,EXP(LN(CF32)*VLOOKUP(CF$3,Conditions!$B:$AI,MATCH($B49&amp;"_slope",Conditions!$R$1:$AI$1,0)+16,FALSE)+VLOOKUP(CF$3,Conditions!$B:$AI,MATCH($B49&amp;"_intercept",Conditions!$R$1:$AI$1,0)+16,FALSE)),""),"")</f>
        <v>1.2879807972540188E-4</v>
      </c>
      <c r="CG49" s="69">
        <f>IFERROR(IF(CG32,EXP(LN(CG32)*VLOOKUP(CG$3,Conditions!$B:$AI,MATCH($B49&amp;"_slope",Conditions!$R$1:$AI$1,0)+16,FALSE)+VLOOKUP(CG$3,Conditions!$B:$AI,MATCH($B49&amp;"_intercept",Conditions!$R$1:$AI$1,0)+16,FALSE)),""),"")</f>
        <v>1.1746838492667092E-4</v>
      </c>
      <c r="CH49" s="69" t="str">
        <f>IFERROR(IF(CH32,EXP(LN(CH32)*VLOOKUP(CH$3,Conditions!$B:$AI,MATCH($B49&amp;"_slope",Conditions!$R$1:$AI$1,0)+16,FALSE)+VLOOKUP(CH$3,Conditions!$B:$AI,MATCH($B49&amp;"_intercept",Conditions!$R$1:$AI$1,0)+16,FALSE)),""),"")</f>
        <v/>
      </c>
      <c r="CI49" s="69">
        <f>IFERROR(IF(CI32,EXP(LN(CI32)*VLOOKUP(CI$3,Conditions!$B:$AI,MATCH($B49&amp;"_slope",Conditions!$R$1:$AI$1,0)+16,FALSE)+VLOOKUP(CI$3,Conditions!$B:$AI,MATCH($B49&amp;"_intercept",Conditions!$R$1:$AI$1,0)+16,FALSE)),""),"")</f>
        <v>1.3534421811324358E-4</v>
      </c>
      <c r="CJ49" s="69">
        <f>IFERROR(IF(CJ32,EXP(LN(CJ32)*VLOOKUP(CJ$3,Conditions!$B:$AI,MATCH($B49&amp;"_slope",Conditions!$R$1:$AI$1,0)+16,FALSE)+VLOOKUP(CJ$3,Conditions!$B:$AI,MATCH($B49&amp;"_intercept",Conditions!$R$1:$AI$1,0)+16,FALSE)),""),"")</f>
        <v>1.3499928269042376E-4</v>
      </c>
      <c r="CK49" s="69">
        <f>IFERROR(IF(CK32,EXP(LN(CK32)*VLOOKUP(CK$3,Conditions!$B:$AI,MATCH($B49&amp;"_slope",Conditions!$R$1:$AI$1,0)+16,FALSE)+VLOOKUP(CK$3,Conditions!$B:$AI,MATCH($B49&amp;"_intercept",Conditions!$R$1:$AI$1,0)+16,FALSE)),""),"")</f>
        <v>1.662087858874459E-4</v>
      </c>
      <c r="CL49" s="69">
        <f>IFERROR(IF(CL32,EXP(LN(CL32)*VLOOKUP(CL$3,Conditions!$B:$AI,MATCH($B49&amp;"_slope",Conditions!$R$1:$AI$1,0)+16,FALSE)+VLOOKUP(CL$3,Conditions!$B:$AI,MATCH($B49&amp;"_intercept",Conditions!$R$1:$AI$1,0)+16,FALSE)),""),"")</f>
        <v>1.3327526852068683E-4</v>
      </c>
      <c r="CM49" s="69">
        <f>IFERROR(IF(CM32,EXP(LN(CM32)*VLOOKUP(CM$3,Conditions!$B:$AI,MATCH($B49&amp;"_slope",Conditions!$R$1:$AI$1,0)+16,FALSE)+VLOOKUP(CM$3,Conditions!$B:$AI,MATCH($B49&amp;"_intercept",Conditions!$R$1:$AI$1,0)+16,FALSE)),""),"")</f>
        <v>9.5655466552089027E-5</v>
      </c>
      <c r="CN49" s="69">
        <f>IFERROR(IF(CN32,EXP(LN(CN32)*VLOOKUP(CN$3,Conditions!$B:$AI,MATCH($B49&amp;"_slope",Conditions!$R$1:$AI$1,0)+16,FALSE)+VLOOKUP(CN$3,Conditions!$B:$AI,MATCH($B49&amp;"_intercept",Conditions!$R$1:$AI$1,0)+16,FALSE)),""),"")</f>
        <v>1.5438073665922827E-4</v>
      </c>
      <c r="CO49" s="69">
        <f>IFERROR(IF(CO32,EXP(LN(CO32)*VLOOKUP(CO$3,Conditions!$B:$AI,MATCH($B49&amp;"_slope",Conditions!$R$1:$AI$1,0)+16,FALSE)+VLOOKUP(CO$3,Conditions!$B:$AI,MATCH($B49&amp;"_intercept",Conditions!$R$1:$AI$1,0)+16,FALSE)),""),"")</f>
        <v>1.8858597644842717E-4</v>
      </c>
      <c r="CP49" s="69">
        <f>IFERROR(IF(CP32,EXP(LN(CP32)*VLOOKUP(CP$3,Conditions!$B:$AI,MATCH($B49&amp;"_slope",Conditions!$R$1:$AI$1,0)+16,FALSE)+VLOOKUP(CP$3,Conditions!$B:$AI,MATCH($B49&amp;"_intercept",Conditions!$R$1:$AI$1,0)+16,FALSE)),""),"")</f>
        <v>1.9666120749101403E-4</v>
      </c>
      <c r="CQ49" s="69">
        <f>IFERROR(IF(CQ32,EXP(LN(CQ32)*VLOOKUP(CQ$3,Conditions!$B:$AI,MATCH($B49&amp;"_slope",Conditions!$R$1:$AI$1,0)+16,FALSE)+VLOOKUP(CQ$3,Conditions!$B:$AI,MATCH($B49&amp;"_intercept",Conditions!$R$1:$AI$1,0)+16,FALSE)),""),"")</f>
        <v>1.5264505304448978E-4</v>
      </c>
      <c r="CR49" s="69">
        <f>IFERROR(IF(CR32,EXP(LN(CR32)*VLOOKUP(CR$3,Conditions!$B:$AI,MATCH($B49&amp;"_slope",Conditions!$R$1:$AI$1,0)+16,FALSE)+VLOOKUP(CR$3,Conditions!$B:$AI,MATCH($B49&amp;"_intercept",Conditions!$R$1:$AI$1,0)+16,FALSE)),""),"")</f>
        <v>1.3983234275602842E-4</v>
      </c>
      <c r="CS49" s="69">
        <f>IFERROR(IF(CS32,EXP(LN(CS32)*VLOOKUP(CS$3,Conditions!$B:$AI,MATCH($B49&amp;"_slope",Conditions!$R$1:$AI$1,0)+16,FALSE)+VLOOKUP(CS$3,Conditions!$B:$AI,MATCH($B49&amp;"_intercept",Conditions!$R$1:$AI$1,0)+16,FALSE)),""),"")</f>
        <v>1.8157803956439042E-4</v>
      </c>
      <c r="CT49" s="69">
        <f>IFERROR(IF(CT32,EXP(LN(CT32)*VLOOKUP(CT$3,Conditions!$B:$AI,MATCH($B49&amp;"_slope",Conditions!$R$1:$AI$1,0)+16,FALSE)+VLOOKUP(CT$3,Conditions!$B:$AI,MATCH($B49&amp;"_intercept",Conditions!$R$1:$AI$1,0)+16,FALSE)),""),"")</f>
        <v>1.5333920870627327E-4</v>
      </c>
      <c r="CU49" s="69">
        <f>IFERROR(IF(CU32,EXP(LN(CU32)*VLOOKUP(CU$3,Conditions!$B:$AI,MATCH($B49&amp;"_slope",Conditions!$R$1:$AI$1,0)+16,FALSE)+VLOOKUP(CU$3,Conditions!$B:$AI,MATCH($B49&amp;"_intercept",Conditions!$R$1:$AI$1,0)+16,FALSE)),""),"")</f>
        <v>1.9525560847234662E-4</v>
      </c>
      <c r="CV49" s="69">
        <f>IFERROR(IF(CV32,EXP(LN(CV32)*VLOOKUP(CV$3,Conditions!$B:$AI,MATCH($B49&amp;"_slope",Conditions!$R$1:$AI$1,0)+16,FALSE)+VLOOKUP(CV$3,Conditions!$B:$AI,MATCH($B49&amp;"_intercept",Conditions!$R$1:$AI$1,0)+16,FALSE)),""),"")</f>
        <v>1.927970291049766E-4</v>
      </c>
      <c r="CW49" s="69">
        <f>IFERROR(IF(CW32,EXP(LN(CW32)*VLOOKUP(CW$3,Conditions!$B:$AI,MATCH($B49&amp;"_slope",Conditions!$R$1:$AI$1,0)+16,FALSE)+VLOOKUP(CW$3,Conditions!$B:$AI,MATCH($B49&amp;"_intercept",Conditions!$R$1:$AI$1,0)+16,FALSE)),""),"")</f>
        <v>2.0933383363571837E-4</v>
      </c>
      <c r="CX49" s="69">
        <f>IFERROR(IF(CX32,EXP(LN(CX32)*VLOOKUP(CX$3,Conditions!$B:$AI,MATCH($B49&amp;"_slope",Conditions!$R$1:$AI$1,0)+16,FALSE)+VLOOKUP(CX$3,Conditions!$B:$AI,MATCH($B49&amp;"_intercept",Conditions!$R$1:$AI$1,0)+16,FALSE)),""),"")</f>
        <v>1.5507528400670066E-4</v>
      </c>
      <c r="CY49" s="69">
        <f>IFERROR(IF(CY32,EXP(LN(CY32)*VLOOKUP(CY$3,Conditions!$B:$AI,MATCH($B49&amp;"_slope",Conditions!$R$1:$AI$1,0)+16,FALSE)+VLOOKUP(CY$3,Conditions!$B:$AI,MATCH($B49&amp;"_intercept",Conditions!$R$1:$AI$1,0)+16,FALSE)),""),"")</f>
        <v>2.1603781577208845E-4</v>
      </c>
      <c r="CZ49" s="69">
        <f>IFERROR(IF(CZ32,EXP(LN(CZ32)*VLOOKUP(CZ$3,Conditions!$B:$AI,MATCH($B49&amp;"_slope",Conditions!$R$1:$AI$1,0)+16,FALSE)+VLOOKUP(CZ$3,Conditions!$B:$AI,MATCH($B49&amp;"_intercept",Conditions!$R$1:$AI$1,0)+16,FALSE)),""),"")</f>
        <v>1.889367194206048E-4</v>
      </c>
      <c r="DA49" s="69">
        <f>IFERROR(IF(DA32,EXP(LN(DA32)*VLOOKUP(DA$3,Conditions!$B:$AI,MATCH($B49&amp;"_slope",Conditions!$R$1:$AI$1,0)+16,FALSE)+VLOOKUP(DA$3,Conditions!$B:$AI,MATCH($B49&amp;"_intercept",Conditions!$R$1:$AI$1,0)+16,FALSE)),""),"")</f>
        <v>1.8472996832180968E-4</v>
      </c>
      <c r="DB49" s="69">
        <f>IFERROR(IF(DB32,EXP(LN(DB32)*VLOOKUP(DB$3,Conditions!$B:$AI,MATCH($B49&amp;"_slope",Conditions!$R$1:$AI$1,0)+16,FALSE)+VLOOKUP(DB$3,Conditions!$B:$AI,MATCH($B49&amp;"_intercept",Conditions!$R$1:$AI$1,0)+16,FALSE)),""),"")</f>
        <v>1.7772939846168813E-4</v>
      </c>
      <c r="DC49" s="69">
        <f>IFERROR(IF(DC32,EXP(LN(DC32)*VLOOKUP(DC$3,Conditions!$B:$AI,MATCH($B49&amp;"_slope",Conditions!$R$1:$AI$1,0)+16,FALSE)+VLOOKUP(DC$3,Conditions!$B:$AI,MATCH($B49&amp;"_intercept",Conditions!$R$1:$AI$1,0)+16,FALSE)),""),"")</f>
        <v>2.079238244617866E-4</v>
      </c>
      <c r="DD49" s="69">
        <f>IFERROR(IF(DD32,EXP(LN(DD32)*VLOOKUP(DD$3,Conditions!$B:$AI,MATCH($B49&amp;"_slope",Conditions!$R$1:$AI$1,0)+16,FALSE)+VLOOKUP(DD$3,Conditions!$B:$AI,MATCH($B49&amp;"_intercept",Conditions!$R$1:$AI$1,0)+16,FALSE)),""),"")</f>
        <v>1.9525560847234662E-4</v>
      </c>
      <c r="DE49" s="69">
        <f>IFERROR(IF(DE32,EXP(LN(DE32)*VLOOKUP(DE$3,Conditions!$B:$AI,MATCH($B49&amp;"_slope",Conditions!$R$1:$AI$1,0)+16,FALSE)+VLOOKUP(DE$3,Conditions!$B:$AI,MATCH($B49&amp;"_intercept",Conditions!$R$1:$AI$1,0)+16,FALSE)),""),"")</f>
        <v>2.6573954256574751E-4</v>
      </c>
      <c r="DF49" s="69">
        <f>IFERROR(IF(DF32,EXP(LN(DF32)*VLOOKUP(DF$3,Conditions!$B:$AI,MATCH($B49&amp;"_slope",Conditions!$R$1:$AI$1,0)+16,FALSE)+VLOOKUP(DF$3,Conditions!$B:$AI,MATCH($B49&amp;"_intercept",Conditions!$R$1:$AI$1,0)+16,FALSE)),""),"")</f>
        <v>1.9139282882953896E-4</v>
      </c>
      <c r="DG49" s="69">
        <f>IFERROR(IF(DG32,EXP(LN(DG32)*VLOOKUP(DG$3,Conditions!$B:$AI,MATCH($B49&amp;"_slope",Conditions!$R$1:$AI$1,0)+16,FALSE)+VLOOKUP(DG$3,Conditions!$B:$AI,MATCH($B49&amp;"_intercept",Conditions!$R$1:$AI$1,0)+16,FALSE)),""),"")</f>
        <v>2.5148731267706772E-4</v>
      </c>
      <c r="DH49" s="69">
        <f>IFERROR(IF(DH32,EXP(LN(DH32)*VLOOKUP(DH$3,Conditions!$B:$AI,MATCH($B49&amp;"_slope",Conditions!$R$1:$AI$1,0)+16,FALSE)+VLOOKUP(DH$3,Conditions!$B:$AI,MATCH($B49&amp;"_intercept",Conditions!$R$1:$AI$1,0)+16,FALSE)),""),"")</f>
        <v>3.0045695923847939E-4</v>
      </c>
      <c r="DI49" s="69">
        <f>IFERROR(IF(DI32,EXP(LN(DI32)*VLOOKUP(DI$3,Conditions!$B:$AI,MATCH($B49&amp;"_slope",Conditions!$R$1:$AI$1,0)+16,FALSE)+VLOOKUP(DI$3,Conditions!$B:$AI,MATCH($B49&amp;"_intercept",Conditions!$R$1:$AI$1,0)+16,FALSE)),""),"")</f>
        <v>2.0228859649728756E-4</v>
      </c>
      <c r="DJ49" s="69">
        <f>IFERROR(IF(DJ32,EXP(LN(DJ32)*VLOOKUP(DJ$3,Conditions!$B:$AI,MATCH($B49&amp;"_slope",Conditions!$R$1:$AI$1,0)+16,FALSE)+VLOOKUP(DJ$3,Conditions!$B:$AI,MATCH($B49&amp;"_intercept",Conditions!$R$1:$AI$1,0)+16,FALSE)),""),"")</f>
        <v>1.9912221294209515E-4</v>
      </c>
      <c r="DK49" s="69">
        <f>IFERROR(IF(DK32,EXP(LN(DK32)*VLOOKUP(DK$3,Conditions!$B:$AI,MATCH($B49&amp;"_slope",Conditions!$R$1:$AI$1,0)+16,FALSE)+VLOOKUP(DK$3,Conditions!$B:$AI,MATCH($B49&amp;"_intercept",Conditions!$R$1:$AI$1,0)+16,FALSE)),""),"")</f>
        <v>1.8998914346979206E-4</v>
      </c>
      <c r="DL49" s="69">
        <f>IFERROR(IF(DL32,EXP(LN(DL32)*VLOOKUP(DL$3,Conditions!$B:$AI,MATCH($B49&amp;"_slope",Conditions!$R$1:$AI$1,0)+16,FALSE)+VLOOKUP(DL$3,Conditions!$B:$AI,MATCH($B49&amp;"_intercept",Conditions!$R$1:$AI$1,0)+16,FALSE)),""),"")</f>
        <v>2.2983095313516033E-4</v>
      </c>
      <c r="DM49" s="69">
        <f>IFERROR(IF(DM32,EXP(LN(DM32)*VLOOKUP(DM$3,Conditions!$B:$AI,MATCH($B49&amp;"_slope",Conditions!$R$1:$AI$1,0)+16,FALSE)+VLOOKUP(DM$3,Conditions!$B:$AI,MATCH($B49&amp;"_intercept",Conditions!$R$1:$AI$1,0)+16,FALSE)),""),"")</f>
        <v>2.3692060847616467E-4</v>
      </c>
      <c r="DN49" s="69">
        <f>IFERROR(IF(DN32,EXP(LN(DN32)*VLOOKUP(DN$3,Conditions!$B:$AI,MATCH($B49&amp;"_slope",Conditions!$R$1:$AI$1,0)+16,FALSE)+VLOOKUP(DN$3,Conditions!$B:$AI,MATCH($B49&amp;"_intercept",Conditions!$R$1:$AI$1,0)+16,FALSE)),""),"")</f>
        <v>2.4686391253768392E-4</v>
      </c>
      <c r="DO49" s="69">
        <f>IFERROR(IF(DO32,EXP(LN(DO32)*VLOOKUP(DO$3,Conditions!$B:$AI,MATCH($B49&amp;"_slope",Conditions!$R$1:$AI$1,0)+16,FALSE)+VLOOKUP(DO$3,Conditions!$B:$AI,MATCH($B49&amp;"_intercept",Conditions!$R$1:$AI$1,0)+16,FALSE)),""),"")</f>
        <v>2.5504667265755751E-4</v>
      </c>
      <c r="DP49" s="69">
        <f>IFERROR(IF(DP32,EXP(LN(DP32)*VLOOKUP(DP$3,Conditions!$B:$AI,MATCH($B49&amp;"_slope",Conditions!$R$1:$AI$1,0)+16,FALSE)+VLOOKUP(DP$3,Conditions!$B:$AI,MATCH($B49&amp;"_intercept",Conditions!$R$1:$AI$1,0)+16,FALSE)),""),"")</f>
        <v>2.1815704115463359E-4</v>
      </c>
      <c r="DQ49" s="69">
        <f>IFERROR(IF(DQ32,EXP(LN(DQ32)*VLOOKUP(DQ$3,Conditions!$B:$AI,MATCH($B49&amp;"_slope",Conditions!$R$1:$AI$1,0)+16,FALSE)+VLOOKUP(DQ$3,Conditions!$B:$AI,MATCH($B49&amp;"_intercept",Conditions!$R$1:$AI$1,0)+16,FALSE)),""),"")</f>
        <v>2.0369667623408396E-4</v>
      </c>
      <c r="DR49" s="69">
        <f>IFERROR(IF(DR32,EXP(LN(DR32)*VLOOKUP(DR$3,Conditions!$B:$AI,MATCH($B49&amp;"_slope",Conditions!$R$1:$AI$1,0)+16,FALSE)+VLOOKUP(DR$3,Conditions!$B:$AI,MATCH($B49&amp;"_intercept",Conditions!$R$1:$AI$1,0)+16,FALSE)),""),"")</f>
        <v>3.4187710393171716E-4</v>
      </c>
      <c r="DS49" s="69" t="str">
        <f>IFERROR(IF(DS32,EXP(LN(DS32)*VLOOKUP(DS$3,Conditions!$B:$AI,MATCH($B49&amp;"_slope",Conditions!$R$1:$AI$1,0)+16,FALSE)+VLOOKUP(DS$3,Conditions!$B:$AI,MATCH($B49&amp;"_intercept",Conditions!$R$1:$AI$1,0)+16,FALSE)),""),"")</f>
        <v/>
      </c>
      <c r="DT49" s="69">
        <f>IFERROR(IF(DT32,EXP(LN(DT32)*VLOOKUP(DT$3,Conditions!$B:$AI,MATCH($B49&amp;"_slope",Conditions!$R$1:$AI$1,0)+16,FALSE)+VLOOKUP(DT$3,Conditions!$B:$AI,MATCH($B49&amp;"_intercept",Conditions!$R$1:$AI$1,0)+16,FALSE)),""),"")</f>
        <v>6.7696796136348112E-4</v>
      </c>
      <c r="DU49" s="69">
        <f>IFERROR(IF(DU32,EXP(LN(DU32)*VLOOKUP(DU$3,Conditions!$B:$AI,MATCH($B49&amp;"_slope",Conditions!$R$1:$AI$1,0)+16,FALSE)+VLOOKUP(DU$3,Conditions!$B:$AI,MATCH($B49&amp;"_intercept",Conditions!$R$1:$AI$1,0)+16,FALSE)),""),"")</f>
        <v>6.2249568165652727E-4</v>
      </c>
      <c r="DV49" s="69" t="str">
        <f>IFERROR(IF(DV32,EXP(LN(DV32)*VLOOKUP(DV$3,Conditions!$B:$AI,MATCH($B49&amp;"_slope",Conditions!$R$1:$AI$1,0)+16,FALSE)+VLOOKUP(DV$3,Conditions!$B:$AI,MATCH($B49&amp;"_intercept",Conditions!$R$1:$AI$1,0)+16,FALSE)),""),"")</f>
        <v/>
      </c>
      <c r="DW49" s="69" t="str">
        <f>IFERROR(IF(DW32,EXP(LN(DW32)*VLOOKUP(DW$3,Conditions!$B:$AI,MATCH($B49&amp;"_slope",Conditions!$R$1:$AI$1,0)+16,FALSE)+VLOOKUP(DW$3,Conditions!$B:$AI,MATCH($B49&amp;"_intercept",Conditions!$R$1:$AI$1,0)+16,FALSE)),""),"")</f>
        <v/>
      </c>
      <c r="DX49" s="69" t="str">
        <f>IFERROR(IF(DX32,EXP(LN(DX32)*VLOOKUP(DX$3,Conditions!$B:$AI,MATCH($B49&amp;"_slope",Conditions!$R$1:$AI$1,0)+16,FALSE)+VLOOKUP(DX$3,Conditions!$B:$AI,MATCH($B49&amp;"_intercept",Conditions!$R$1:$AI$1,0)+16,FALSE)),""),"")</f>
        <v/>
      </c>
      <c r="DY49" s="69" t="str">
        <f>IFERROR(IF(DY32,EXP(LN(DY32)*VLOOKUP(DY$3,Conditions!$B:$AI,MATCH($B49&amp;"_slope",Conditions!$R$1:$AI$1,0)+16,FALSE)+VLOOKUP(DY$3,Conditions!$B:$AI,MATCH($B49&amp;"_intercept",Conditions!$R$1:$AI$1,0)+16,FALSE)),""),"")</f>
        <v/>
      </c>
      <c r="DZ49" s="69">
        <f>IFERROR(IF(DZ32,EXP(LN(DZ32)*VLOOKUP(DZ$3,Conditions!$B:$AI,MATCH($B49&amp;"_slope",Conditions!$R$1:$AI$1,0)+16,FALSE)+VLOOKUP(DZ$3,Conditions!$B:$AI,MATCH($B49&amp;"_intercept",Conditions!$R$1:$AI$1,0)+16,FALSE)),""),"")</f>
        <v>6.7411557782097741E-5</v>
      </c>
      <c r="EA49" s="69">
        <f>IFERROR(IF(EA32,EXP(LN(EA32)*VLOOKUP(EA$3,Conditions!$B:$AI,MATCH($B49&amp;"_slope",Conditions!$R$1:$AI$1,0)+16,FALSE)+VLOOKUP(EA$3,Conditions!$B:$AI,MATCH($B49&amp;"_intercept",Conditions!$R$1:$AI$1,0)+16,FALSE)),""),"")</f>
        <v>1.021075351964584E-4</v>
      </c>
      <c r="EB49" s="69">
        <f>IFERROR(IF(EB32,EXP(LN(EB32)*VLOOKUP(EB$3,Conditions!$B:$AI,MATCH($B49&amp;"_slope",Conditions!$R$1:$AI$1,0)+16,FALSE)+VLOOKUP(EB$3,Conditions!$B:$AI,MATCH($B49&amp;"_intercept",Conditions!$R$1:$AI$1,0)+16,FALSE)),""),"")</f>
        <v>1.1678343914686249E-4</v>
      </c>
      <c r="EC49" s="69">
        <f>IFERROR(IF(EC32,EXP(LN(EC32)*VLOOKUP(EC$3,Conditions!$B:$AI,MATCH($B49&amp;"_slope",Conditions!$R$1:$AI$1,0)+16,FALSE)+VLOOKUP(EC$3,Conditions!$B:$AI,MATCH($B49&amp;"_intercept",Conditions!$R$1:$AI$1,0)+16,FALSE)),""),"")</f>
        <v>1.5750742073144822E-4</v>
      </c>
      <c r="ED49" s="69">
        <f>IFERROR(IF(ED32,EXP(LN(ED32)*VLOOKUP(ED$3,Conditions!$B:$AI,MATCH($B49&amp;"_slope",Conditions!$R$1:$AI$1,0)+16,FALSE)+VLOOKUP(ED$3,Conditions!$B:$AI,MATCH($B49&amp;"_intercept",Conditions!$R$1:$AI$1,0)+16,FALSE)),""),"")</f>
        <v>1.6690589628798056E-4</v>
      </c>
      <c r="EE49" s="69">
        <f>IFERROR(IF(EE32,EXP(LN(EE32)*VLOOKUP(EE$3,Conditions!$B:$AI,MATCH($B49&amp;"_slope",Conditions!$R$1:$AI$1,0)+16,FALSE)+VLOOKUP(EE$3,Conditions!$B:$AI,MATCH($B49&amp;"_intercept",Conditions!$R$1:$AI$1,0)+16,FALSE)),""),"")</f>
        <v>1.6272543737603162E-4</v>
      </c>
      <c r="EF49" s="69">
        <f>IFERROR(IF(EF32,EXP(LN(EF32)*VLOOKUP(EF$3,Conditions!$B:$AI,MATCH($B49&amp;"_slope",Conditions!$R$1:$AI$1,0)+16,FALSE)+VLOOKUP(EF$3,Conditions!$B:$AI,MATCH($B49&amp;"_intercept",Conditions!$R$1:$AI$1,0)+16,FALSE)),""),"")</f>
        <v>2.1992384935632688E-4</v>
      </c>
      <c r="EG49" s="69">
        <f>IFERROR(IF(EG32,EXP(LN(EG32)*VLOOKUP(EG$3,Conditions!$B:$AI,MATCH($B49&amp;"_slope",Conditions!$R$1:$AI$1,0)+16,FALSE)+VLOOKUP(EG$3,Conditions!$B:$AI,MATCH($B49&amp;"_intercept",Conditions!$R$1:$AI$1,0)+16,FALSE)),""),"")</f>
        <v>1.6446665053413445E-4</v>
      </c>
      <c r="EH49" s="69">
        <f>IFERROR(IF(EH32,EXP(LN(EH32)*VLOOKUP(EH$3,Conditions!$B:$AI,MATCH($B49&amp;"_slope",Conditions!$R$1:$AI$1,0)+16,FALSE)+VLOOKUP(EH$3,Conditions!$B:$AI,MATCH($B49&amp;"_intercept",Conditions!$R$1:$AI$1,0)+16,FALSE)),""),"")</f>
        <v>1.8087798063917801E-4</v>
      </c>
      <c r="EI49" s="69">
        <f>IFERROR(IF(EI32,EXP(LN(EI32)*VLOOKUP(EI$3,Conditions!$B:$AI,MATCH($B49&amp;"_slope",Conditions!$R$1:$AI$1,0)+16,FALSE)+VLOOKUP(EI$3,Conditions!$B:$AI,MATCH($B49&amp;"_intercept",Conditions!$R$1:$AI$1,0)+16,FALSE)),""),"")</f>
        <v>1.6342181141166357E-4</v>
      </c>
      <c r="EJ49" s="69">
        <f>IFERROR(IF(EJ32,EXP(LN(EJ32)*VLOOKUP(EJ$3,Conditions!$B:$AI,MATCH($B49&amp;"_slope",Conditions!$R$1:$AI$1,0)+16,FALSE)+VLOOKUP(EJ$3,Conditions!$B:$AI,MATCH($B49&amp;"_intercept",Conditions!$R$1:$AI$1,0)+16,FALSE)),""),"")</f>
        <v>2.2593627753227417E-4</v>
      </c>
      <c r="EK49" s="69">
        <f>IFERROR(IF(EK32,EXP(LN(EK32)*VLOOKUP(EK$3,Conditions!$B:$AI,MATCH($B49&amp;"_slope",Conditions!$R$1:$AI$1,0)+16,FALSE)+VLOOKUP(EK$3,Conditions!$B:$AI,MATCH($B49&amp;"_intercept",Conditions!$R$1:$AI$1,0)+16,FALSE)),""),"")</f>
        <v>2.2416707605925611E-4</v>
      </c>
      <c r="EL49" s="69">
        <f>IFERROR(IF(EL32,EXP(LN(EL32)*VLOOKUP(EL$3,Conditions!$B:$AI,MATCH($B49&amp;"_slope",Conditions!$R$1:$AI$1,0)+16,FALSE)+VLOOKUP(EL$3,Conditions!$B:$AI,MATCH($B49&amp;"_intercept",Conditions!$R$1:$AI$1,0)+16,FALSE)),""),"")</f>
        <v>2.500642716616252E-4</v>
      </c>
      <c r="EM49" s="69">
        <f>IFERROR(IF(EM32,EXP(LN(EM32)*VLOOKUP(EM$3,Conditions!$B:$AI,MATCH($B49&amp;"_slope",Conditions!$R$1:$AI$1,0)+16,FALSE)+VLOOKUP(EM$3,Conditions!$B:$AI,MATCH($B49&amp;"_intercept",Conditions!$R$1:$AI$1,0)+16,FALSE)),""),"")</f>
        <v>1.9806730899363619E-4</v>
      </c>
      <c r="EN49" s="69">
        <f>IFERROR(IF(EN32,EXP(LN(EN32)*VLOOKUP(EN$3,Conditions!$B:$AI,MATCH($B49&amp;"_slope",Conditions!$R$1:$AI$1,0)+16,FALSE)+VLOOKUP(EN$3,Conditions!$B:$AI,MATCH($B49&amp;"_intercept",Conditions!$R$1:$AI$1,0)+16,FALSE)),""),"")</f>
        <v>2.0686663105620173E-4</v>
      </c>
      <c r="EO49" s="69">
        <f>IFERROR(IF(EO32,EXP(LN(EO32)*VLOOKUP(EO$3,Conditions!$B:$AI,MATCH($B49&amp;"_slope",Conditions!$R$1:$AI$1,0)+16,FALSE)+VLOOKUP(EO$3,Conditions!$B:$AI,MATCH($B49&amp;"_intercept",Conditions!$R$1:$AI$1,0)+16,FALSE)),""),"")</f>
        <v>2.3195671693505135E-4</v>
      </c>
      <c r="EP49" s="69">
        <f>IFERROR(IF(EP32,EXP(LN(EP32)*VLOOKUP(EP$3,Conditions!$B:$AI,MATCH($B49&amp;"_slope",Conditions!$R$1:$AI$1,0)+16,FALSE)+VLOOKUP(EP$3,Conditions!$B:$AI,MATCH($B49&amp;"_intercept",Conditions!$R$1:$AI$1,0)+16,FALSE)),""),"")</f>
        <v>2.019366529877381E-4</v>
      </c>
      <c r="EQ49" s="69">
        <f>IFERROR(IF(EQ32,EXP(LN(EQ32)*VLOOKUP(EQ$3,Conditions!$B:$AI,MATCH($B49&amp;"_slope",Conditions!$R$1:$AI$1,0)+16,FALSE)+VLOOKUP(EQ$3,Conditions!$B:$AI,MATCH($B49&amp;"_intercept",Conditions!$R$1:$AI$1,0)+16,FALSE)),""),"")</f>
        <v>2.1321379960341085E-4</v>
      </c>
      <c r="ER49" s="69">
        <f>IFERROR(IF(ER32,EXP(LN(ER32)*VLOOKUP(ER$3,Conditions!$B:$AI,MATCH($B49&amp;"_slope",Conditions!$R$1:$AI$1,0)+16,FALSE)+VLOOKUP(ER$3,Conditions!$B:$AI,MATCH($B49&amp;"_intercept",Conditions!$R$1:$AI$1,0)+16,FALSE)),""),"")</f>
        <v>1.6481500411016741E-4</v>
      </c>
      <c r="ES49" s="69">
        <f>IFERROR(IF(ES32,EXP(LN(ES32)*VLOOKUP(ES$3,Conditions!$B:$AI,MATCH($B49&amp;"_slope",Conditions!$R$1:$AI$1,0)+16,FALSE)+VLOOKUP(ES$3,Conditions!$B:$AI,MATCH($B49&amp;"_intercept",Conditions!$R$1:$AI$1,0)+16,FALSE)),""),"")</f>
        <v>1.9420174091954991E-4</v>
      </c>
      <c r="ET49" s="69">
        <f>IFERROR(IF(ET32,EXP(LN(ET32)*VLOOKUP(ET$3,Conditions!$B:$AI,MATCH($B49&amp;"_slope",Conditions!$R$1:$AI$1,0)+16,FALSE)+VLOOKUP(ET$3,Conditions!$B:$AI,MATCH($B49&amp;"_intercept",Conditions!$R$1:$AI$1,0)+16,FALSE)),""),"")</f>
        <v>1.9912221294209515E-4</v>
      </c>
      <c r="EU49" s="69">
        <f>IFERROR(IF(EU32,EXP(LN(EU32)*VLOOKUP(EU$3,Conditions!$B:$AI,MATCH($B49&amp;"_slope",Conditions!$R$1:$AI$1,0)+16,FALSE)+VLOOKUP(EU$3,Conditions!$B:$AI,MATCH($B49&amp;"_intercept",Conditions!$R$1:$AI$1,0)+16,FALSE)),""),"")</f>
        <v>2.4544219471652075E-4</v>
      </c>
      <c r="EV49" s="69">
        <f>IFERROR(IF(EV32,EXP(LN(EV32)*VLOOKUP(EV$3,Conditions!$B:$AI,MATCH($B49&amp;"_slope",Conditions!$R$1:$AI$1,0)+16,FALSE)+VLOOKUP(EV$3,Conditions!$B:$AI,MATCH($B49&amp;"_intercept",Conditions!$R$1:$AI$1,0)+16,FALSE)),""),"")</f>
        <v>1.7633092040323452E-4</v>
      </c>
      <c r="EW49" s="69">
        <f>IFERROR(IF(EW32,EXP(LN(EW32)*VLOOKUP(EW$3,Conditions!$B:$AI,MATCH($B49&amp;"_slope",Conditions!$R$1:$AI$1,0)+16,FALSE)+VLOOKUP(EW$3,Conditions!$B:$AI,MATCH($B49&amp;"_intercept",Conditions!$R$1:$AI$1,0)+16,FALSE)),""),"")</f>
        <v>2.0123285801383134E-4</v>
      </c>
      <c r="EX49" s="69">
        <f>IFERROR(IF(EX32,EXP(LN(EX32)*VLOOKUP(EX$3,Conditions!$B:$AI,MATCH($B49&amp;"_slope",Conditions!$R$1:$AI$1,0)+16,FALSE)+VLOOKUP(EX$3,Conditions!$B:$AI,MATCH($B49&amp;"_intercept",Conditions!$R$1:$AI$1,0)+16,FALSE)),""),"")</f>
        <v>2.3266552182298956E-4</v>
      </c>
      <c r="EY49" s="69">
        <f>IFERROR(IF(EY32,EXP(LN(EY32)*VLOOKUP(EY$3,Conditions!$B:$AI,MATCH($B49&amp;"_slope",Conditions!$R$1:$AI$1,0)+16,FALSE)+VLOOKUP(EY$3,Conditions!$B:$AI,MATCH($B49&amp;"_intercept",Conditions!$R$1:$AI$1,0)+16,FALSE)),""),"")</f>
        <v>1.7318637764509353E-4</v>
      </c>
      <c r="EZ49" s="69">
        <f>IFERROR(IF(EZ32,EXP(LN(EZ32)*VLOOKUP(EZ$3,Conditions!$B:$AI,MATCH($B49&amp;"_slope",Conditions!$R$1:$AI$1,0)+16,FALSE)+VLOOKUP(EZ$3,Conditions!$B:$AI,MATCH($B49&amp;"_intercept",Conditions!$R$1:$AI$1,0)+16,FALSE)),""),"")</f>
        <v>1.5924581332923556E-4</v>
      </c>
      <c r="FA49" s="69">
        <f>IFERROR(IF(FA32,EXP(LN(FA32)*VLOOKUP(FA$3,Conditions!$B:$AI,MATCH($B49&amp;"_slope",Conditions!$R$1:$AI$1,0)+16,FALSE)+VLOOKUP(FA$3,Conditions!$B:$AI,MATCH($B49&amp;"_intercept",Conditions!$R$1:$AI$1,0)+16,FALSE)),""),"")</f>
        <v>2.1709729917160521E-4</v>
      </c>
      <c r="FB49" s="69">
        <f>IFERROR(IF(FB32,EXP(LN(FB32)*VLOOKUP(FB$3,Conditions!$B:$AI,MATCH($B49&amp;"_slope",Conditions!$R$1:$AI$1,0)+16,FALSE)+VLOOKUP(FB$3,Conditions!$B:$AI,MATCH($B49&amp;"_intercept",Conditions!$R$1:$AI$1,0)+16,FALSE)),""),"")</f>
        <v>2.3975946148215008E-4</v>
      </c>
      <c r="FC49" s="69">
        <f>IFERROR(IF(FC32,EXP(LN(FC32)*VLOOKUP(FC$3,Conditions!$B:$AI,MATCH($B49&amp;"_slope",Conditions!$R$1:$AI$1,0)+16,FALSE)+VLOOKUP(FC$3,Conditions!$B:$AI,MATCH($B49&amp;"_intercept",Conditions!$R$1:$AI$1,0)+16,FALSE)),""),"")</f>
        <v>2.019366529877381E-4</v>
      </c>
      <c r="FD49" s="69">
        <f>IFERROR(IF(FD32,EXP(LN(FD32)*VLOOKUP(FD$3,Conditions!$B:$AI,MATCH($B49&amp;"_slope",Conditions!$R$1:$AI$1,0)+16,FALSE)+VLOOKUP(FD$3,Conditions!$B:$AI,MATCH($B49&amp;"_intercept",Conditions!$R$1:$AI$1,0)+16,FALSE)),""),"")</f>
        <v>1.8472996832180968E-4</v>
      </c>
      <c r="FE49" s="69">
        <f>IFERROR(IF(FE32,EXP(LN(FE32)*VLOOKUP(FE$3,Conditions!$B:$AI,MATCH($B49&amp;"_slope",Conditions!$R$1:$AI$1,0)+16,FALSE)+VLOOKUP(FE$3,Conditions!$B:$AI,MATCH($B49&amp;"_intercept",Conditions!$R$1:$AI$1,0)+16,FALSE)),""),"")</f>
        <v>1.8928749495106552E-4</v>
      </c>
      <c r="FF49" s="69">
        <f>IFERROR(IF(FF32,EXP(LN(FF32)*VLOOKUP(FF$3,Conditions!$B:$AI,MATCH($B49&amp;"_slope",Conditions!$R$1:$AI$1,0)+16,FALSE)+VLOOKUP(FF$3,Conditions!$B:$AI,MATCH($B49&amp;"_intercept",Conditions!$R$1:$AI$1,0)+16,FALSE)),""),"")</f>
        <v>3.4187710393171716E-4</v>
      </c>
      <c r="FG49" s="69">
        <f>IFERROR(IF(FG32,EXP(LN(FG32)*VLOOKUP(FG$3,Conditions!$B:$AI,MATCH($B49&amp;"_slope",Conditions!$R$1:$AI$1,0)+16,FALSE)+VLOOKUP(FG$3,Conditions!$B:$AI,MATCH($B49&amp;"_intercept",Conditions!$R$1:$AI$1,0)+16,FALSE)),""),"")</f>
        <v>2.4686391253768392E-4</v>
      </c>
      <c r="FH49" s="69">
        <f>IFERROR(IF(FH32,EXP(LN(FH32)*VLOOKUP(FH$3,Conditions!$B:$AI,MATCH($B49&amp;"_slope",Conditions!$R$1:$AI$1,0)+16,FALSE)+VLOOKUP(FH$3,Conditions!$B:$AI,MATCH($B49&amp;"_intercept",Conditions!$R$1:$AI$1,0)+16,FALSE)),""),"")</f>
        <v>2.0510524280750785E-4</v>
      </c>
      <c r="FI49" s="69">
        <f>IFERROR(IF(FI32,EXP(LN(FI32)*VLOOKUP(FI$3,Conditions!$B:$AI,MATCH($B49&amp;"_slope",Conditions!$R$1:$AI$1,0)+16,FALSE)+VLOOKUP(FI$3,Conditions!$B:$AI,MATCH($B49&amp;"_intercept",Conditions!$R$1:$AI$1,0)+16,FALSE)),""),"")</f>
        <v>2.0721899891210625E-4</v>
      </c>
      <c r="FJ49" s="69">
        <f>IFERROR(IF(FJ32,EXP(LN(FJ32)*VLOOKUP(FJ$3,Conditions!$B:$AI,MATCH($B49&amp;"_slope",Conditions!$R$1:$AI$1,0)+16,FALSE)+VLOOKUP(FJ$3,Conditions!$B:$AI,MATCH($B49&amp;"_intercept",Conditions!$R$1:$AI$1,0)+16,FALSE)),""),"")</f>
        <v>2.2876843920566239E-4</v>
      </c>
      <c r="FK49" s="69">
        <f>IFERROR(IF(FK32,EXP(LN(FK32)*VLOOKUP(FK$3,Conditions!$B:$AI,MATCH($B49&amp;"_slope",Conditions!$R$1:$AI$1,0)+16,FALSE)+VLOOKUP(FK$3,Conditions!$B:$AI,MATCH($B49&amp;"_intercept",Conditions!$R$1:$AI$1,0)+16,FALSE)),""),"")</f>
        <v>3.0835988581208424E-4</v>
      </c>
      <c r="FL49" s="69">
        <f>IFERROR(IF(FL32,EXP(LN(FL32)*VLOOKUP(FL$3,Conditions!$B:$AI,MATCH($B49&amp;"_slope",Conditions!$R$1:$AI$1,0)+16,FALSE)+VLOOKUP(FL$3,Conditions!$B:$AI,MATCH($B49&amp;"_intercept",Conditions!$R$1:$AI$1,0)+16,FALSE)),""),"")</f>
        <v>2.5184313593599382E-4</v>
      </c>
      <c r="FM49" s="69">
        <f>IFERROR(IF(FM32,EXP(LN(FM32)*VLOOKUP(FM$3,Conditions!$B:$AI,MATCH($B49&amp;"_slope",Conditions!$R$1:$AI$1,0)+16,FALSE)+VLOOKUP(FM$3,Conditions!$B:$AI,MATCH($B49&amp;"_intercept",Conditions!$R$1:$AI$1,0)+16,FALSE)),""),"")</f>
        <v>2.2593627753227417E-4</v>
      </c>
      <c r="FN49" s="69">
        <f>IFERROR(IF(FN32,EXP(LN(FN32)*VLOOKUP(FN$3,Conditions!$B:$AI,MATCH($B49&amp;"_slope",Conditions!$R$1:$AI$1,0)+16,FALSE)+VLOOKUP(FN$3,Conditions!$B:$AI,MATCH($B49&amp;"_intercept",Conditions!$R$1:$AI$1,0)+16,FALSE)),""),"")</f>
        <v>3.0476637517270799E-4</v>
      </c>
      <c r="FO49" s="69">
        <f>IFERROR(IF(FO32,EXP(LN(FO32)*VLOOKUP(FO$3,Conditions!$B:$AI,MATCH($B49&amp;"_slope",Conditions!$R$1:$AI$1,0)+16,FALSE)+VLOOKUP(FO$3,Conditions!$B:$AI,MATCH($B49&amp;"_intercept",Conditions!$R$1:$AI$1,0)+16,FALSE)),""),"")</f>
        <v>2.2452086068268631E-4</v>
      </c>
      <c r="FP49" s="69">
        <f>IFERROR(IF(FP32,EXP(LN(FP32)*VLOOKUP(FP$3,Conditions!$B:$AI,MATCH($B49&amp;"_slope",Conditions!$R$1:$AI$1,0)+16,FALSE)+VLOOKUP(FP$3,Conditions!$B:$AI,MATCH($B49&amp;"_intercept",Conditions!$R$1:$AI$1,0)+16,FALSE)),""),"")</f>
        <v>2.0686663105620173E-4</v>
      </c>
      <c r="FQ49" s="69">
        <f>IFERROR(IF(FQ32,EXP(LN(FQ32)*VLOOKUP(FQ$3,Conditions!$B:$AI,MATCH($B49&amp;"_slope",Conditions!$R$1:$AI$1,0)+16,FALSE)+VLOOKUP(FQ$3,Conditions!$B:$AI,MATCH($B49&amp;"_intercept",Conditions!$R$1:$AI$1,0)+16,FALSE)),""),"")</f>
        <v>2.500642716616252E-4</v>
      </c>
      <c r="FR49" s="69" t="str">
        <f>IFERROR(IF(FR32,EXP(LN(FR32)*VLOOKUP(FR$3,Conditions!$B:$AI,MATCH($B49&amp;"_slope",Conditions!$R$1:$AI$1,0)+16,FALSE)+VLOOKUP(FR$3,Conditions!$B:$AI,MATCH($B49&amp;"_intercept",Conditions!$R$1:$AI$1,0)+16,FALSE)),""),"")</f>
        <v/>
      </c>
      <c r="FS49" s="69" t="str">
        <f>IFERROR(IF(FS32,EXP(LN(FS32)*VLOOKUP(FS$3,Conditions!$B:$AI,MATCH($B49&amp;"_slope",Conditions!$R$1:$AI$1,0)+16,FALSE)+VLOOKUP(FS$3,Conditions!$B:$AI,MATCH($B49&amp;"_intercept",Conditions!$R$1:$AI$1,0)+16,FALSE)),""),"")</f>
        <v/>
      </c>
      <c r="FT49" s="69">
        <f>IFERROR(IF(FT32,EXP(LN(FT32)*VLOOKUP(FT$3,Conditions!$B:$AI,MATCH($B49&amp;"_slope",Conditions!$R$1:$AI$1,0)+16,FALSE)+VLOOKUP(FT$3,Conditions!$B:$AI,MATCH($B49&amp;"_intercept",Conditions!$R$1:$AI$1,0)+16,FALSE)),""),"")</f>
        <v>8.0127336443848489E-5</v>
      </c>
      <c r="FU49" s="69" t="str">
        <f>IFERROR(IF(FU32,EXP(LN(FU32)*VLOOKUP(FU$3,Conditions!$B:$AI,MATCH($B49&amp;"_slope",Conditions!$R$1:$AI$1,0)+16,FALSE)+VLOOKUP(FU$3,Conditions!$B:$AI,MATCH($B49&amp;"_intercept",Conditions!$R$1:$AI$1,0)+16,FALSE)),""),"")</f>
        <v/>
      </c>
      <c r="FV49" s="69" t="str">
        <f>IFERROR(IF(FV32,EXP(LN(FV32)*VLOOKUP(FV$3,Conditions!$B:$AI,MATCH($B49&amp;"_slope",Conditions!$R$1:$AI$1,0)+16,FALSE)+VLOOKUP(FV$3,Conditions!$B:$AI,MATCH($B49&amp;"_intercept",Conditions!$R$1:$AI$1,0)+16,FALSE)),""),"")</f>
        <v/>
      </c>
      <c r="FW49" s="69" t="str">
        <f>IFERROR(IF(FW32,EXP(LN(FW32)*VLOOKUP(FW$3,Conditions!$B:$AI,MATCH($B49&amp;"_slope",Conditions!$R$1:$AI$1,0)+16,FALSE)+VLOOKUP(FW$3,Conditions!$B:$AI,MATCH($B49&amp;"_intercept",Conditions!$R$1:$AI$1,0)+16,FALSE)),""),"")</f>
        <v/>
      </c>
      <c r="FX49" s="69" t="str">
        <f>IFERROR(IF(FX32,EXP(LN(FX32)*VLOOKUP(FX$3,Conditions!$B:$AI,MATCH($B49&amp;"_slope",Conditions!$R$1:$AI$1,0)+16,FALSE)+VLOOKUP(FX$3,Conditions!$B:$AI,MATCH($B49&amp;"_intercept",Conditions!$R$1:$AI$1,0)+16,FALSE)),""),"")</f>
        <v/>
      </c>
      <c r="FY49" s="69">
        <f>IFERROR(IF(FY32,EXP(LN(FY32)*VLOOKUP(FY$3,Conditions!$B:$AI,MATCH($B49&amp;"_slope",Conditions!$R$1:$AI$1,0)+16,FALSE)+VLOOKUP(FY$3,Conditions!$B:$AI,MATCH($B49&amp;"_intercept",Conditions!$R$1:$AI$1,0)+16,FALSE)),""),"")</f>
        <v>1.3879597365957938E-4</v>
      </c>
      <c r="FZ49" s="69" t="str">
        <f>IFERROR(IF(FZ32,EXP(LN(FZ32)*VLOOKUP(FZ$3,Conditions!$B:$AI,MATCH($B49&amp;"_slope",Conditions!$R$1:$AI$1,0)+16,FALSE)+VLOOKUP(FZ$3,Conditions!$B:$AI,MATCH($B49&amp;"_intercept",Conditions!$R$1:$AI$1,0)+16,FALSE)),""),"")</f>
        <v/>
      </c>
      <c r="GA49" s="69" t="str">
        <f>IFERROR(IF(GA32,EXP(LN(GA32)*VLOOKUP(GA$3,Conditions!$B:$AI,MATCH($B49&amp;"_slope",Conditions!$R$1:$AI$1,0)+16,FALSE)+VLOOKUP(GA$3,Conditions!$B:$AI,MATCH($B49&amp;"_intercept",Conditions!$R$1:$AI$1,0)+16,FALSE)),""),"")</f>
        <v/>
      </c>
      <c r="GB49" s="69" t="str">
        <f>IFERROR(IF(GB32,EXP(LN(GB32)*VLOOKUP(GB$3,Conditions!$B:$AI,MATCH($B49&amp;"_slope",Conditions!$R$1:$AI$1,0)+16,FALSE)+VLOOKUP(GB$3,Conditions!$B:$AI,MATCH($B49&amp;"_intercept",Conditions!$R$1:$AI$1,0)+16,FALSE)),""),"")</f>
        <v/>
      </c>
      <c r="GC49" s="69">
        <f>IFERROR(IF(GC32,EXP(LN(GC32)*VLOOKUP(GC$3,Conditions!$B:$AI,MATCH($B49&amp;"_slope",Conditions!$R$1:$AI$1,0)+16,FALSE)+VLOOKUP(GC$3,Conditions!$B:$AI,MATCH($B49&amp;"_intercept",Conditions!$R$1:$AI$1,0)+16,FALSE)),""),"")</f>
        <v>1.3775999133334814E-4</v>
      </c>
      <c r="GD49" s="69" t="str">
        <f>IFERROR(IF(GD32,EXP(LN(GD32)*VLOOKUP(GD$3,Conditions!$B:$AI,MATCH($B49&amp;"_slope",Conditions!$R$1:$AI$1,0)+16,FALSE)+VLOOKUP(GD$3,Conditions!$B:$AI,MATCH($B49&amp;"_intercept",Conditions!$R$1:$AI$1,0)+16,FALSE)),""),"")</f>
        <v/>
      </c>
      <c r="GE49" s="69" t="str">
        <f>IFERROR(IF(GE32,EXP(LN(GE32)*VLOOKUP(GE$3,Conditions!$B:$AI,MATCH($B49&amp;"_slope",Conditions!$R$1:$AI$1,0)+16,FALSE)+VLOOKUP(GE$3,Conditions!$B:$AI,MATCH($B49&amp;"_intercept",Conditions!$R$1:$AI$1,0)+16,FALSE)),""),"")</f>
        <v/>
      </c>
      <c r="GF49" s="69" t="str">
        <f>IFERROR(IF(GF32,EXP(LN(GF32)*VLOOKUP(GF$3,Conditions!$B:$AI,MATCH($B49&amp;"_slope",Conditions!$R$1:$AI$1,0)+16,FALSE)+VLOOKUP(GF$3,Conditions!$B:$AI,MATCH($B49&amp;"_intercept",Conditions!$R$1:$AI$1,0)+16,FALSE)),""),"")</f>
        <v/>
      </c>
      <c r="GG49" s="69" t="str">
        <f>IFERROR(IF(GG32,EXP(LN(GG32)*VLOOKUP(GG$3,Conditions!$B:$AI,MATCH($B49&amp;"_slope",Conditions!$R$1:$AI$1,0)+16,FALSE)+VLOOKUP(GG$3,Conditions!$B:$AI,MATCH($B49&amp;"_intercept",Conditions!$R$1:$AI$1,0)+16,FALSE)),""),"")</f>
        <v/>
      </c>
      <c r="GH49" s="69" t="str">
        <f>IFERROR(IF(GH32,EXP(LN(GH32)*VLOOKUP(GH$3,Conditions!$B:$AI,MATCH($B49&amp;"_slope",Conditions!$R$1:$AI$1,0)+16,FALSE)+VLOOKUP(GH$3,Conditions!$B:$AI,MATCH($B49&amp;"_intercept",Conditions!$R$1:$AI$1,0)+16,FALSE)),""),"")</f>
        <v/>
      </c>
      <c r="GI49" s="69" t="str">
        <f>IFERROR(IF(GI32,EXP(LN(GI32)*VLOOKUP(GI$3,Conditions!$B:$AI,MATCH($B49&amp;"_slope",Conditions!$R$1:$AI$1,0)+16,FALSE)+VLOOKUP(GI$3,Conditions!$B:$AI,MATCH($B49&amp;"_intercept",Conditions!$R$1:$AI$1,0)+16,FALSE)),""),"")</f>
        <v/>
      </c>
      <c r="GJ49" s="69" t="str">
        <f>IFERROR(IF(GJ32,EXP(LN(GJ32)*VLOOKUP(GJ$3,Conditions!$B:$AI,MATCH($B49&amp;"_slope",Conditions!$R$1:$AI$1,0)+16,FALSE)+VLOOKUP(GJ$3,Conditions!$B:$AI,MATCH($B49&amp;"_intercept",Conditions!$R$1:$AI$1,0)+16,FALSE)),""),"")</f>
        <v/>
      </c>
      <c r="GK49" s="69" t="str">
        <f>IFERROR(IF(GK32,EXP(LN(GK32)*VLOOKUP(GK$3,Conditions!$B:$AI,MATCH($B49&amp;"_slope",Conditions!$R$1:$AI$1,0)+16,FALSE)+VLOOKUP(GK$3,Conditions!$B:$AI,MATCH($B49&amp;"_intercept",Conditions!$R$1:$AI$1,0)+16,FALSE)),""),"")</f>
        <v/>
      </c>
      <c r="GL49" s="69" t="str">
        <f>IFERROR(IF(GL32,EXP(LN(GL32)*VLOOKUP(GL$3,Conditions!$B:$AI,MATCH($B49&amp;"_slope",Conditions!$R$1:$AI$1,0)+16,FALSE)+VLOOKUP(GL$3,Conditions!$B:$AI,MATCH($B49&amp;"_intercept",Conditions!$R$1:$AI$1,0)+16,FALSE)),""),"")</f>
        <v/>
      </c>
      <c r="GM49" s="69" t="str">
        <f>IFERROR(IF(GM32,EXP(LN(GM32)*VLOOKUP(GM$3,Conditions!$B:$AI,MATCH($B49&amp;"_slope",Conditions!$R$1:$AI$1,0)+16,FALSE)+VLOOKUP(GM$3,Conditions!$B:$AI,MATCH($B49&amp;"_intercept",Conditions!$R$1:$AI$1,0)+16,FALSE)),""),"")</f>
        <v/>
      </c>
      <c r="GN49" s="69" t="str">
        <f>IFERROR(IF(GN32,EXP(LN(GN32)*VLOOKUP(GN$3,Conditions!$B:$AI,MATCH($B49&amp;"_slope",Conditions!$R$1:$AI$1,0)+16,FALSE)+VLOOKUP(GN$3,Conditions!$B:$AI,MATCH($B49&amp;"_intercept",Conditions!$R$1:$AI$1,0)+16,FALSE)),""),"")</f>
        <v/>
      </c>
      <c r="GO49" s="69" t="str">
        <f>IFERROR(IF(GO32,EXP(LN(GO32)*VLOOKUP(GO$3,Conditions!$B:$AI,MATCH($B49&amp;"_slope",Conditions!$R$1:$AI$1,0)+16,FALSE)+VLOOKUP(GO$3,Conditions!$B:$AI,MATCH($B49&amp;"_intercept",Conditions!$R$1:$AI$1,0)+16,FALSE)),""),"")</f>
        <v/>
      </c>
      <c r="GP49" s="69" t="str">
        <f>IFERROR(IF(GP32,EXP(LN(GP32)*VLOOKUP(GP$3,Conditions!$B:$AI,MATCH($B49&amp;"_slope",Conditions!$R$1:$AI$1,0)+16,FALSE)+VLOOKUP(GP$3,Conditions!$B:$AI,MATCH($B49&amp;"_intercept",Conditions!$R$1:$AI$1,0)+16,FALSE)),""),"")</f>
        <v/>
      </c>
      <c r="GQ49" s="69" t="str">
        <f>IFERROR(IF(GQ32,EXP(LN(GQ32)*VLOOKUP(GQ$3,Conditions!$B:$AI,MATCH($B49&amp;"_slope",Conditions!$R$1:$AI$1,0)+16,FALSE)+VLOOKUP(GQ$3,Conditions!$B:$AI,MATCH($B49&amp;"_intercept",Conditions!$R$1:$AI$1,0)+16,FALSE)),""),"")</f>
        <v/>
      </c>
      <c r="GR49" s="69" t="str">
        <f>IFERROR(IF(GR32,EXP(LN(GR32)*VLOOKUP(GR$3,Conditions!$B:$AI,MATCH($B49&amp;"_slope",Conditions!$R$1:$AI$1,0)+16,FALSE)+VLOOKUP(GR$3,Conditions!$B:$AI,MATCH($B49&amp;"_intercept",Conditions!$R$1:$AI$1,0)+16,FALSE)),""),"")</f>
        <v/>
      </c>
      <c r="GS49" s="69" t="str">
        <f>IFERROR(IF(GS32,EXP(LN(GS32)*VLOOKUP(GS$3,Conditions!$B:$AI,MATCH($B49&amp;"_slope",Conditions!$R$1:$AI$1,0)+16,FALSE)+VLOOKUP(GS$3,Conditions!$B:$AI,MATCH($B49&amp;"_intercept",Conditions!$R$1:$AI$1,0)+16,FALSE)),""),"")</f>
        <v/>
      </c>
      <c r="GT49" s="69" t="str">
        <f>IFERROR(IF(GT32,EXP(LN(GT32)*VLOOKUP(GT$3,Conditions!$B:$AI,MATCH($B49&amp;"_slope",Conditions!$R$1:$AI$1,0)+16,FALSE)+VLOOKUP(GT$3,Conditions!$B:$AI,MATCH($B49&amp;"_intercept",Conditions!$R$1:$AI$1,0)+16,FALSE)),""),"")</f>
        <v/>
      </c>
      <c r="GU49" s="69" t="str">
        <f>IFERROR(IF(GU32,EXP(LN(GU32)*VLOOKUP(GU$3,Conditions!$B:$AI,MATCH($B49&amp;"_slope",Conditions!$R$1:$AI$1,0)+16,FALSE)+VLOOKUP(GU$3,Conditions!$B:$AI,MATCH($B49&amp;"_intercept",Conditions!$R$1:$AI$1,0)+16,FALSE)),""),"")</f>
        <v/>
      </c>
      <c r="GV49" s="69" t="str">
        <f>IFERROR(IF(GV32,EXP(LN(GV32)*VLOOKUP(GV$3,Conditions!$B:$AI,MATCH($B49&amp;"_slope",Conditions!$R$1:$AI$1,0)+16,FALSE)+VLOOKUP(GV$3,Conditions!$B:$AI,MATCH($B49&amp;"_intercept",Conditions!$R$1:$AI$1,0)+16,FALSE)),""),"")</f>
        <v/>
      </c>
      <c r="GW49" s="69" t="str">
        <f>IFERROR(IF(GW32,EXP(LN(GW32)*VLOOKUP(GW$3,Conditions!$B:$AI,MATCH($B49&amp;"_slope",Conditions!$R$1:$AI$1,0)+16,FALSE)+VLOOKUP(GW$3,Conditions!$B:$AI,MATCH($B49&amp;"_intercept",Conditions!$R$1:$AI$1,0)+16,FALSE)),""),"")</f>
        <v/>
      </c>
      <c r="GX49" s="69" t="str">
        <f>IFERROR(IF(GX32,EXP(LN(GX32)*VLOOKUP(GX$3,Conditions!$B:$AI,MATCH($B49&amp;"_slope",Conditions!$R$1:$AI$1,0)+16,FALSE)+VLOOKUP(GX$3,Conditions!$B:$AI,MATCH($B49&amp;"_intercept",Conditions!$R$1:$AI$1,0)+16,FALSE)),""),"")</f>
        <v/>
      </c>
      <c r="GY49" s="69" t="str">
        <f>IFERROR(IF(GY32,EXP(LN(GY32)*VLOOKUP(GY$3,Conditions!$B:$AI,MATCH($B49&amp;"_slope",Conditions!$R$1:$AI$1,0)+16,FALSE)+VLOOKUP(GY$3,Conditions!$B:$AI,MATCH($B49&amp;"_intercept",Conditions!$R$1:$AI$1,0)+16,FALSE)),""),"")</f>
        <v/>
      </c>
      <c r="GZ49" s="69" t="str">
        <f>IFERROR(IF(GZ32,EXP(LN(GZ32)*VLOOKUP(GZ$3,Conditions!$B:$AI,MATCH($B49&amp;"_slope",Conditions!$R$1:$AI$1,0)+16,FALSE)+VLOOKUP(GZ$3,Conditions!$B:$AI,MATCH($B49&amp;"_intercept",Conditions!$R$1:$AI$1,0)+16,FALSE)),""),"")</f>
        <v/>
      </c>
      <c r="HA49" s="69" t="str">
        <f>IFERROR(IF(HA32,EXP(LN(HA32)*VLOOKUP(HA$3,Conditions!$B:$AI,MATCH($B49&amp;"_slope",Conditions!$R$1:$AI$1,0)+16,FALSE)+VLOOKUP(HA$3,Conditions!$B:$AI,MATCH($B49&amp;"_intercept",Conditions!$R$1:$AI$1,0)+16,FALSE)),""),"")</f>
        <v/>
      </c>
      <c r="HB49" s="69" t="str">
        <f>IFERROR(IF(HB32,EXP(LN(HB32)*VLOOKUP(HB$3,Conditions!$B:$AI,MATCH($B49&amp;"_slope",Conditions!$R$1:$AI$1,0)+16,FALSE)+VLOOKUP(HB$3,Conditions!$B:$AI,MATCH($B49&amp;"_intercept",Conditions!$R$1:$AI$1,0)+16,FALSE)),""),"")</f>
        <v/>
      </c>
      <c r="HC49" s="69" t="str">
        <f>IFERROR(IF(HC32,EXP(LN(HC32)*VLOOKUP(HC$3,Conditions!$B:$AI,MATCH($B49&amp;"_slope",Conditions!$R$1:$AI$1,0)+16,FALSE)+VLOOKUP(HC$3,Conditions!$B:$AI,MATCH($B49&amp;"_intercept",Conditions!$R$1:$AI$1,0)+16,FALSE)),""),"")</f>
        <v/>
      </c>
      <c r="HD49" s="69" t="str">
        <f>IFERROR(IF(HD32,EXP(LN(HD32)*VLOOKUP(HD$3,Conditions!$B:$AI,MATCH($B49&amp;"_slope",Conditions!$R$1:$AI$1,0)+16,FALSE)+VLOOKUP(HD$3,Conditions!$B:$AI,MATCH($B49&amp;"_intercept",Conditions!$R$1:$AI$1,0)+16,FALSE)),""),"")</f>
        <v/>
      </c>
      <c r="HE49" s="69" t="str">
        <f>IFERROR(IF(HE32,EXP(LN(HE32)*VLOOKUP(HE$3,Conditions!$B:$AI,MATCH($B49&amp;"_slope",Conditions!$R$1:$AI$1,0)+16,FALSE)+VLOOKUP(HE$3,Conditions!$B:$AI,MATCH($B49&amp;"_intercept",Conditions!$R$1:$AI$1,0)+16,FALSE)),""),"")</f>
        <v/>
      </c>
      <c r="HF49" s="69" t="str">
        <f>IFERROR(IF(HF32,EXP(LN(HF32)*VLOOKUP(HF$3,Conditions!$B:$AI,MATCH($B49&amp;"_slope",Conditions!$R$1:$AI$1,0)+16,FALSE)+VLOOKUP(HF$3,Conditions!$B:$AI,MATCH($B49&amp;"_intercept",Conditions!$R$1:$AI$1,0)+16,FALSE)),""),"")</f>
        <v/>
      </c>
      <c r="HG49" s="69" t="str">
        <f>IFERROR(IF(HG32,EXP(LN(HG32)*VLOOKUP(HG$3,Conditions!$B:$AI,MATCH($B49&amp;"_slope",Conditions!$R$1:$AI$1,0)+16,FALSE)+VLOOKUP(HG$3,Conditions!$B:$AI,MATCH($B49&amp;"_intercept",Conditions!$R$1:$AI$1,0)+16,FALSE)),""),"")</f>
        <v/>
      </c>
      <c r="HH49" s="69" t="str">
        <f>IFERROR(IF(HH32,EXP(LN(HH32)*VLOOKUP(HH$3,Conditions!$B:$AI,MATCH($B49&amp;"_slope",Conditions!$R$1:$AI$1,0)+16,FALSE)+VLOOKUP(HH$3,Conditions!$B:$AI,MATCH($B49&amp;"_intercept",Conditions!$R$1:$AI$1,0)+16,FALSE)),""),"")</f>
        <v/>
      </c>
      <c r="HI49" s="69" t="str">
        <f>IFERROR(IF(HI32,EXP(LN(HI32)*VLOOKUP(HI$3,Conditions!$B:$AI,MATCH($B49&amp;"_slope",Conditions!$R$1:$AI$1,0)+16,FALSE)+VLOOKUP(HI$3,Conditions!$B:$AI,MATCH($B49&amp;"_intercept",Conditions!$R$1:$AI$1,0)+16,FALSE)),""),"")</f>
        <v/>
      </c>
      <c r="HJ49" s="69" t="str">
        <f>IFERROR(IF(HJ32,EXP(LN(HJ32)*VLOOKUP(HJ$3,Conditions!$B:$AI,MATCH($B49&amp;"_slope",Conditions!$R$1:$AI$1,0)+16,FALSE)+VLOOKUP(HJ$3,Conditions!$B:$AI,MATCH($B49&amp;"_intercept",Conditions!$R$1:$AI$1,0)+16,FALSE)),""),"")</f>
        <v/>
      </c>
      <c r="HK49" s="69" t="str">
        <f>IFERROR(IF(HK32,EXP(LN(HK32)*VLOOKUP(HK$3,Conditions!$B:$AI,MATCH($B49&amp;"_slope",Conditions!$R$1:$AI$1,0)+16,FALSE)+VLOOKUP(HK$3,Conditions!$B:$AI,MATCH($B49&amp;"_intercept",Conditions!$R$1:$AI$1,0)+16,FALSE)),""),"")</f>
        <v/>
      </c>
      <c r="HL49" s="69" t="str">
        <f>IFERROR(IF(HL32,EXP(LN(HL32)*VLOOKUP(HL$3,Conditions!$B:$AI,MATCH($B49&amp;"_slope",Conditions!$R$1:$AI$1,0)+16,FALSE)+VLOOKUP(HL$3,Conditions!$B:$AI,MATCH($B49&amp;"_intercept",Conditions!$R$1:$AI$1,0)+16,FALSE)),""),"")</f>
        <v/>
      </c>
      <c r="HM49" s="69" t="str">
        <f>IFERROR(IF(HM32,EXP(LN(HM32)*VLOOKUP(HM$3,Conditions!$B:$AI,MATCH($B49&amp;"_slope",Conditions!$R$1:$AI$1,0)+16,FALSE)+VLOOKUP(HM$3,Conditions!$B:$AI,MATCH($B49&amp;"_intercept",Conditions!$R$1:$AI$1,0)+16,FALSE)),""),"")</f>
        <v/>
      </c>
      <c r="HN49" s="69" t="str">
        <f>IFERROR(IF(HN32,EXP(LN(HN32)*VLOOKUP(HN$3,Conditions!$B:$AI,MATCH($B49&amp;"_slope",Conditions!$R$1:$AI$1,0)+16,FALSE)+VLOOKUP(HN$3,Conditions!$B:$AI,MATCH($B49&amp;"_intercept",Conditions!$R$1:$AI$1,0)+16,FALSE)),""),"")</f>
        <v/>
      </c>
      <c r="HO49" s="69" t="str">
        <f>IFERROR(IF(HO32,EXP(LN(HO32)*VLOOKUP(HO$3,Conditions!$B:$AI,MATCH($B49&amp;"_slope",Conditions!$R$1:$AI$1,0)+16,FALSE)+VLOOKUP(HO$3,Conditions!$B:$AI,MATCH($B49&amp;"_intercept",Conditions!$R$1:$AI$1,0)+16,FALSE)),""),"")</f>
        <v/>
      </c>
      <c r="HP49" s="69" t="str">
        <f>IFERROR(IF(HP32,EXP(LN(HP32)*VLOOKUP(HP$3,Conditions!$B:$AI,MATCH($B49&amp;"_slope",Conditions!$R$1:$AI$1,0)+16,FALSE)+VLOOKUP(HP$3,Conditions!$B:$AI,MATCH($B49&amp;"_intercept",Conditions!$R$1:$AI$1,0)+16,FALSE)),""),"")</f>
        <v/>
      </c>
      <c r="HQ49" s="69" t="str">
        <f>IFERROR(IF(HQ32,EXP(LN(HQ32)*VLOOKUP(HQ$3,Conditions!$B:$AI,MATCH($B49&amp;"_slope",Conditions!$R$1:$AI$1,0)+16,FALSE)+VLOOKUP(HQ$3,Conditions!$B:$AI,MATCH($B49&amp;"_intercept",Conditions!$R$1:$AI$1,0)+16,FALSE)),""),"")</f>
        <v/>
      </c>
      <c r="HR49" s="69" t="str">
        <f>IFERROR(IF(HR32,EXP(LN(HR32)*VLOOKUP(HR$3,Conditions!$B:$AI,MATCH($B49&amp;"_slope",Conditions!$R$1:$AI$1,0)+16,FALSE)+VLOOKUP(HR$3,Conditions!$B:$AI,MATCH($B49&amp;"_intercept",Conditions!$R$1:$AI$1,0)+16,FALSE)),""),"")</f>
        <v/>
      </c>
      <c r="HS49" s="69" t="str">
        <f>IFERROR(IF(HS32,EXP(LN(HS32)*VLOOKUP(HS$3,Conditions!$B:$AI,MATCH($B49&amp;"_slope",Conditions!$R$1:$AI$1,0)+16,FALSE)+VLOOKUP(HS$3,Conditions!$B:$AI,MATCH($B49&amp;"_intercept",Conditions!$R$1:$AI$1,0)+16,FALSE)),""),"")</f>
        <v/>
      </c>
      <c r="HT49" s="69" t="str">
        <f>IFERROR(IF(HT32,EXP(LN(HT32)*VLOOKUP(HT$3,Conditions!$B:$AI,MATCH($B49&amp;"_slope",Conditions!$R$1:$AI$1,0)+16,FALSE)+VLOOKUP(HT$3,Conditions!$B:$AI,MATCH($B49&amp;"_intercept",Conditions!$R$1:$AI$1,0)+16,FALSE)),""),"")</f>
        <v/>
      </c>
      <c r="HU49" s="69" t="str">
        <f>IFERROR(IF(HU32,EXP(LN(HU32)*VLOOKUP(HU$3,Conditions!$B:$AI,MATCH($B49&amp;"_slope",Conditions!$R$1:$AI$1,0)+16,FALSE)+VLOOKUP(HU$3,Conditions!$B:$AI,MATCH($B49&amp;"_intercept",Conditions!$R$1:$AI$1,0)+16,FALSE)),""),"")</f>
        <v/>
      </c>
      <c r="HV49" s="69" t="str">
        <f>IFERROR(IF(HV32,EXP(LN(HV32)*VLOOKUP(HV$3,Conditions!$B:$AI,MATCH($B49&amp;"_slope",Conditions!$R$1:$AI$1,0)+16,FALSE)+VLOOKUP(HV$3,Conditions!$B:$AI,MATCH($B49&amp;"_intercept",Conditions!$R$1:$AI$1,0)+16,FALSE)),""),"")</f>
        <v/>
      </c>
      <c r="HW49" s="69" t="str">
        <f>IFERROR(IF(HW32,EXP(LN(HW32)*VLOOKUP(HW$3,Conditions!$B:$AI,MATCH($B49&amp;"_slope",Conditions!$R$1:$AI$1,0)+16,FALSE)+VLOOKUP(HW$3,Conditions!$B:$AI,MATCH($B49&amp;"_intercept",Conditions!$R$1:$AI$1,0)+16,FALSE)),""),"")</f>
        <v/>
      </c>
      <c r="HX49" s="69" t="str">
        <f>IFERROR(IF(HX32,EXP(LN(HX32)*VLOOKUP(HX$3,Conditions!$B:$AI,MATCH($B49&amp;"_slope",Conditions!$R$1:$AI$1,0)+16,FALSE)+VLOOKUP(HX$3,Conditions!$B:$AI,MATCH($B49&amp;"_intercept",Conditions!$R$1:$AI$1,0)+16,FALSE)),""),"")</f>
        <v/>
      </c>
      <c r="HY49" s="69" t="str">
        <f>IFERROR(IF(HY32,EXP(LN(HY32)*VLOOKUP(HY$3,Conditions!$B:$AI,MATCH($B49&amp;"_slope",Conditions!$R$1:$AI$1,0)+16,FALSE)+VLOOKUP(HY$3,Conditions!$B:$AI,MATCH($B49&amp;"_intercept",Conditions!$R$1:$AI$1,0)+16,FALSE)),""),"")</f>
        <v/>
      </c>
      <c r="HZ49" s="69" t="str">
        <f>IFERROR(IF(HZ32,EXP(LN(HZ32)*VLOOKUP(HZ$3,Conditions!$B:$AI,MATCH($B49&amp;"_slope",Conditions!$R$1:$AI$1,0)+16,FALSE)+VLOOKUP(HZ$3,Conditions!$B:$AI,MATCH($B49&amp;"_intercept",Conditions!$R$1:$AI$1,0)+16,FALSE)),""),"")</f>
        <v/>
      </c>
      <c r="IA49" s="69" t="str">
        <f>IFERROR(IF(IA32,EXP(LN(IA32)*VLOOKUP(IA$3,Conditions!$B:$AI,MATCH($B49&amp;"_slope",Conditions!$R$1:$AI$1,0)+16,FALSE)+VLOOKUP(IA$3,Conditions!$B:$AI,MATCH($B49&amp;"_intercept",Conditions!$R$1:$AI$1,0)+16,FALSE)),""),"")</f>
        <v/>
      </c>
      <c r="IB49" s="69" t="str">
        <f>IFERROR(IF(IB32,EXP(LN(IB32)*VLOOKUP(IB$3,Conditions!$B:$AI,MATCH($B49&amp;"_slope",Conditions!$R$1:$AI$1,0)+16,FALSE)+VLOOKUP(IB$3,Conditions!$B:$AI,MATCH($B49&amp;"_intercept",Conditions!$R$1:$AI$1,0)+16,FALSE)),""),"")</f>
        <v/>
      </c>
      <c r="IC49" s="69" t="str">
        <f>IFERROR(IF(IC32,EXP(LN(IC32)*VLOOKUP(IC$3,Conditions!$B:$AI,MATCH($B49&amp;"_slope",Conditions!$R$1:$AI$1,0)+16,FALSE)+VLOOKUP(IC$3,Conditions!$B:$AI,MATCH($B49&amp;"_intercept",Conditions!$R$1:$AI$1,0)+16,FALSE)),""),"")</f>
        <v/>
      </c>
      <c r="ID49" s="69" t="str">
        <f>IFERROR(IF(ID32,EXP(LN(ID32)*VLOOKUP(ID$3,Conditions!$B:$AI,MATCH($B49&amp;"_slope",Conditions!$R$1:$AI$1,0)+16,FALSE)+VLOOKUP(ID$3,Conditions!$B:$AI,MATCH($B49&amp;"_intercept",Conditions!$R$1:$AI$1,0)+16,FALSE)),""),"")</f>
        <v/>
      </c>
      <c r="IE49" s="69" t="str">
        <f>IFERROR(IF(IE32,EXP(LN(IE32)*VLOOKUP(IE$3,Conditions!$B:$AI,MATCH($B49&amp;"_slope",Conditions!$R$1:$AI$1,0)+16,FALSE)+VLOOKUP(IE$3,Conditions!$B:$AI,MATCH($B49&amp;"_intercept",Conditions!$R$1:$AI$1,0)+16,FALSE)),""),"")</f>
        <v/>
      </c>
      <c r="IF49" s="69" t="str">
        <f>IFERROR(IF(IF32,EXP(LN(IF32)*VLOOKUP(IF$3,Conditions!$B:$AI,MATCH($B49&amp;"_slope",Conditions!$R$1:$AI$1,0)+16,FALSE)+VLOOKUP(IF$3,Conditions!$B:$AI,MATCH($B49&amp;"_intercept",Conditions!$R$1:$AI$1,0)+16,FALSE)),""),"")</f>
        <v/>
      </c>
      <c r="IG49" s="69" t="str">
        <f>IFERROR(IF(IG32,EXP(LN(IG32)*VLOOKUP(IG$3,Conditions!$B:$AI,MATCH($B49&amp;"_slope",Conditions!$R$1:$AI$1,0)+16,FALSE)+VLOOKUP(IG$3,Conditions!$B:$AI,MATCH($B49&amp;"_intercept",Conditions!$R$1:$AI$1,0)+16,FALSE)),""),"")</f>
        <v/>
      </c>
      <c r="IH49" s="69" t="str">
        <f>IFERROR(IF(IH32,EXP(LN(IH32)*VLOOKUP(IH$3,Conditions!$B:$AI,MATCH($B49&amp;"_slope",Conditions!$R$1:$AI$1,0)+16,FALSE)+VLOOKUP(IH$3,Conditions!$B:$AI,MATCH($B49&amp;"_intercept",Conditions!$R$1:$AI$1,0)+16,FALSE)),""),"")</f>
        <v/>
      </c>
      <c r="II49" s="69" t="str">
        <f>IFERROR(IF(II32,EXP(LN(II32)*VLOOKUP(II$3,Conditions!$B:$AI,MATCH($B49&amp;"_slope",Conditions!$R$1:$AI$1,0)+16,FALSE)+VLOOKUP(II$3,Conditions!$B:$AI,MATCH($B49&amp;"_intercept",Conditions!$R$1:$AI$1,0)+16,FALSE)),""),"")</f>
        <v/>
      </c>
      <c r="IJ49" s="69" t="str">
        <f>IFERROR(IF(IJ32,EXP(LN(IJ32)*VLOOKUP(IJ$3,Conditions!$B:$AI,MATCH($B49&amp;"_slope",Conditions!$R$1:$AI$1,0)+16,FALSE)+VLOOKUP(IJ$3,Conditions!$B:$AI,MATCH($B49&amp;"_intercept",Conditions!$R$1:$AI$1,0)+16,FALSE)),""),"")</f>
        <v/>
      </c>
      <c r="IK49" s="69" t="str">
        <f>IFERROR(IF(IK32,EXP(LN(IK32)*VLOOKUP(IK$3,Conditions!$B:$AI,MATCH($B49&amp;"_slope",Conditions!$R$1:$AI$1,0)+16,FALSE)+VLOOKUP(IK$3,Conditions!$B:$AI,MATCH($B49&amp;"_intercept",Conditions!$R$1:$AI$1,0)+16,FALSE)),""),"")</f>
        <v/>
      </c>
      <c r="IL49" s="69" t="str">
        <f>IFERROR(IF(IL32,EXP(LN(IL32)*VLOOKUP(IL$3,Conditions!$B:$AI,MATCH($B49&amp;"_slope",Conditions!$R$1:$AI$1,0)+16,FALSE)+VLOOKUP(IL$3,Conditions!$B:$AI,MATCH($B49&amp;"_intercept",Conditions!$R$1:$AI$1,0)+16,FALSE)),""),"")</f>
        <v/>
      </c>
      <c r="IM49" s="69" t="str">
        <f>IFERROR(IF(IM32,EXP(LN(IM32)*VLOOKUP(IM$3,Conditions!$B:$AI,MATCH($B49&amp;"_slope",Conditions!$R$1:$AI$1,0)+16,FALSE)+VLOOKUP(IM$3,Conditions!$B:$AI,MATCH($B49&amp;"_intercept",Conditions!$R$1:$AI$1,0)+16,FALSE)),""),"")</f>
        <v/>
      </c>
      <c r="IN49" s="69" t="str">
        <f>IFERROR(IF(IN32,EXP(LN(IN32)*VLOOKUP(IN$3,Conditions!$B:$AI,MATCH($B49&amp;"_slope",Conditions!$R$1:$AI$1,0)+16,FALSE)+VLOOKUP(IN$3,Conditions!$B:$AI,MATCH($B49&amp;"_intercept",Conditions!$R$1:$AI$1,0)+16,FALSE)),""),"")</f>
        <v/>
      </c>
      <c r="IO49" s="69" t="str">
        <f>IFERROR(IF(IO32,EXP(LN(IO32)*VLOOKUP(IO$3,Conditions!$B:$AI,MATCH($B49&amp;"_slope",Conditions!$R$1:$AI$1,0)+16,FALSE)+VLOOKUP(IO$3,Conditions!$B:$AI,MATCH($B49&amp;"_intercept",Conditions!$R$1:$AI$1,0)+16,FALSE)),""),"")</f>
        <v/>
      </c>
      <c r="IP49" s="69" t="str">
        <f>IFERROR(IF(IP32,EXP(LN(IP32)*VLOOKUP(IP$3,Conditions!$B:$AI,MATCH($B49&amp;"_slope",Conditions!$R$1:$AI$1,0)+16,FALSE)+VLOOKUP(IP$3,Conditions!$B:$AI,MATCH($B49&amp;"_intercept",Conditions!$R$1:$AI$1,0)+16,FALSE)),""),"")</f>
        <v/>
      </c>
      <c r="IQ49" s="69" t="str">
        <f>IFERROR(IF(IQ32,EXP(LN(IQ32)*VLOOKUP(IQ$3,Conditions!$B:$AI,MATCH($B49&amp;"_slope",Conditions!$R$1:$AI$1,0)+16,FALSE)+VLOOKUP(IQ$3,Conditions!$B:$AI,MATCH($B49&amp;"_intercept",Conditions!$R$1:$AI$1,0)+16,FALSE)),""),"")</f>
        <v/>
      </c>
      <c r="IR49" s="69" t="str">
        <f>IFERROR(IF(IR32,EXP(LN(IR32)*VLOOKUP(IR$3,Conditions!$B:$AI,MATCH($B49&amp;"_slope",Conditions!$R$1:$AI$1,0)+16,FALSE)+VLOOKUP(IR$3,Conditions!$B:$AI,MATCH($B49&amp;"_intercept",Conditions!$R$1:$AI$1,0)+16,FALSE)),""),"")</f>
        <v/>
      </c>
      <c r="IS49" s="69" t="str">
        <f>IFERROR(IF(IS32,EXP(LN(IS32)*VLOOKUP(IS$3,Conditions!$B:$AI,MATCH($B49&amp;"_slope",Conditions!$R$1:$AI$1,0)+16,FALSE)+VLOOKUP(IS$3,Conditions!$B:$AI,MATCH($B49&amp;"_intercept",Conditions!$R$1:$AI$1,0)+16,FALSE)),""),"")</f>
        <v/>
      </c>
      <c r="IT49" s="69" t="str">
        <f>IFERROR(IF(IT32,EXP(LN(IT32)*VLOOKUP(IT$3,Conditions!$B:$AI,MATCH($B49&amp;"_slope",Conditions!$R$1:$AI$1,0)+16,FALSE)+VLOOKUP(IT$3,Conditions!$B:$AI,MATCH($B49&amp;"_intercept",Conditions!$R$1:$AI$1,0)+16,FALSE)),""),"")</f>
        <v/>
      </c>
      <c r="IU49" s="69" t="str">
        <f>IFERROR(IF(IU32,EXP(LN(IU32)*VLOOKUP(IU$3,Conditions!$B:$AI,MATCH($B49&amp;"_slope",Conditions!$R$1:$AI$1,0)+16,FALSE)+VLOOKUP(IU$3,Conditions!$B:$AI,MATCH($B49&amp;"_intercept",Conditions!$R$1:$AI$1,0)+16,FALSE)),""),"")</f>
        <v/>
      </c>
      <c r="IV49" s="69" t="str">
        <f>IFERROR(IF(IV32,EXP(LN(IV32)*VLOOKUP(IV$3,Conditions!$B:$AI,MATCH($B49&amp;"_slope",Conditions!$R$1:$AI$1,0)+16,FALSE)+VLOOKUP(IV$3,Conditions!$B:$AI,MATCH($B49&amp;"_intercept",Conditions!$R$1:$AI$1,0)+16,FALSE)),""),"")</f>
        <v/>
      </c>
      <c r="IW49" s="69" t="str">
        <f>IFERROR(IF(IW32,EXP(LN(IW32)*VLOOKUP(IW$3,Conditions!$B:$AI,MATCH($B49&amp;"_slope",Conditions!$R$1:$AI$1,0)+16,FALSE)+VLOOKUP(IW$3,Conditions!$B:$AI,MATCH($B49&amp;"_intercept",Conditions!$R$1:$AI$1,0)+16,FALSE)),""),"")</f>
        <v/>
      </c>
      <c r="IX49" s="69" t="str">
        <f>IFERROR(IF(IX32,EXP(LN(IX32)*VLOOKUP(IX$3,Conditions!$B:$AI,MATCH($B49&amp;"_slope",Conditions!$R$1:$AI$1,0)+16,FALSE)+VLOOKUP(IX$3,Conditions!$B:$AI,MATCH($B49&amp;"_intercept",Conditions!$R$1:$AI$1,0)+16,FALSE)),""),"")</f>
        <v/>
      </c>
      <c r="IY49" s="69"/>
      <c r="IZ49" s="69"/>
      <c r="JA49" s="69"/>
      <c r="JB49" s="69"/>
      <c r="JC49" s="69"/>
      <c r="JE49" s="56" t="str">
        <f t="shared" si="54"/>
        <v>1-propanol_RI</v>
      </c>
      <c r="JF49" s="69" t="str">
        <f>IFERROR(IF(JF32,EXP(LN(JF32)*VLOOKUP(JF$3,Conditions!$B:$AI,MATCH($B49&amp;"_slope",Conditions!$R$1:$AI$1,0)+16,FALSE)+VLOOKUP(JF$3,Conditions!$B:$AI,MATCH($B49&amp;"_intercept",Conditions!$R$1:$AI$1,0)+16,FALSE)),""),"")</f>
        <v/>
      </c>
      <c r="JG49" s="69" t="str">
        <f>IFERROR(IF(JG32,EXP(LN(JG32)*VLOOKUP(JG$3,Conditions!$B:$AI,MATCH($B49&amp;"_slope",Conditions!$R$1:$AI$1,0)+16,FALSE)+VLOOKUP(JG$3,Conditions!$B:$AI,MATCH($B49&amp;"_intercept",Conditions!$R$1:$AI$1,0)+16,FALSE)),""),"")</f>
        <v/>
      </c>
      <c r="JH49" s="69" t="str">
        <f>IFERROR(IF(JH32,EXP(LN(JH32)*VLOOKUP(JH$3,Conditions!$B:$AI,MATCH($B49&amp;"_slope",Conditions!$R$1:$AI$1,0)+16,FALSE)+VLOOKUP(JH$3,Conditions!$B:$AI,MATCH($B49&amp;"_intercept",Conditions!$R$1:$AI$1,0)+16,FALSE)),""),"")</f>
        <v/>
      </c>
      <c r="JI49" s="69" t="str">
        <f>IFERROR(IF(JI32,EXP(LN(JI32)*VLOOKUP(JI$3,Conditions!$B:$AI,MATCH($B49&amp;"_slope",Conditions!$R$1:$AI$1,0)+16,FALSE)+VLOOKUP(JI$3,Conditions!$B:$AI,MATCH($B49&amp;"_intercept",Conditions!$R$1:$AI$1,0)+16,FALSE)),""),"")</f>
        <v/>
      </c>
      <c r="JJ49" s="69" t="str">
        <f>IFERROR(IF(JJ32,EXP(LN(JJ32)*VLOOKUP(JJ$3,Conditions!$B:$AI,MATCH($B49&amp;"_slope",Conditions!$R$1:$AI$1,0)+16,FALSE)+VLOOKUP(JJ$3,Conditions!$B:$AI,MATCH($B49&amp;"_intercept",Conditions!$R$1:$AI$1,0)+16,FALSE)),""),"")</f>
        <v/>
      </c>
      <c r="JK49" s="69" t="str">
        <f>IFERROR(IF(JK32,EXP(LN(JK32)*VLOOKUP(JK$3,Conditions!$B:$AI,MATCH($B49&amp;"_slope",Conditions!$R$1:$AI$1,0)+16,FALSE)+VLOOKUP(JK$3,Conditions!$B:$AI,MATCH($B49&amp;"_intercept",Conditions!$R$1:$AI$1,0)+16,FALSE)),""),"")</f>
        <v/>
      </c>
      <c r="JL49" s="69" t="str">
        <f>IFERROR(IF(JL32,EXP(LN(JL32)*VLOOKUP(JL$3,Conditions!$B:$AI,MATCH($B49&amp;"_slope",Conditions!$R$1:$AI$1,0)+16,FALSE)+VLOOKUP(JL$3,Conditions!$B:$AI,MATCH($B49&amp;"_intercept",Conditions!$R$1:$AI$1,0)+16,FALSE)),""),"")</f>
        <v/>
      </c>
      <c r="JM49" s="69" t="str">
        <f>IFERROR(IF(JM32,EXP(LN(JM32)*VLOOKUP(JM$3,Conditions!$B:$AI,MATCH($B49&amp;"_slope",Conditions!$R$1:$AI$1,0)+16,FALSE)+VLOOKUP(JM$3,Conditions!$B:$AI,MATCH($B49&amp;"_intercept",Conditions!$R$1:$AI$1,0)+16,FALSE)),""),"")</f>
        <v/>
      </c>
      <c r="JN49" s="69" t="str">
        <f>IFERROR(IF(JN32,EXP(LN(JN32)*VLOOKUP(JN$3,Conditions!$B:$AI,MATCH($B49&amp;"_slope",Conditions!$R$1:$AI$1,0)+16,FALSE)+VLOOKUP(JN$3,Conditions!$B:$AI,MATCH($B49&amp;"_intercept",Conditions!$R$1:$AI$1,0)+16,FALSE)),""),"")</f>
        <v/>
      </c>
      <c r="JO49" s="69" t="str">
        <f>IFERROR(IF(JO32,EXP(LN(JO32)*VLOOKUP(JO$3,Conditions!$B:$AI,MATCH($B49&amp;"_slope",Conditions!$R$1:$AI$1,0)+16,FALSE)+VLOOKUP(JO$3,Conditions!$B:$AI,MATCH($B49&amp;"_intercept",Conditions!$R$1:$AI$1,0)+16,FALSE)),""),"")</f>
        <v/>
      </c>
      <c r="JP49" s="69" t="str">
        <f>IFERROR(IF(JP32,EXP(LN(JP32)*VLOOKUP(JP$3,Conditions!$B:$AI,MATCH($B49&amp;"_slope",Conditions!$R$1:$AI$1,0)+16,FALSE)+VLOOKUP(JP$3,Conditions!$B:$AI,MATCH($B49&amp;"_intercept",Conditions!$R$1:$AI$1,0)+16,FALSE)),""),"")</f>
        <v/>
      </c>
      <c r="JQ49" s="69" t="str">
        <f>IFERROR(IF(JQ32,EXP(LN(JQ32)*VLOOKUP(JQ$3,Conditions!$B:$AI,MATCH($B49&amp;"_slope",Conditions!$R$1:$AI$1,0)+16,FALSE)+VLOOKUP(JQ$3,Conditions!$B:$AI,MATCH($B49&amp;"_intercept",Conditions!$R$1:$AI$1,0)+16,FALSE)),""),"")</f>
        <v/>
      </c>
      <c r="JR49" s="69" t="str">
        <f>IFERROR(IF(JR32,EXP(LN(JR32)*VLOOKUP(JR$3,Conditions!$B:$AI,MATCH($B49&amp;"_slope",Conditions!$R$1:$AI$1,0)+16,FALSE)+VLOOKUP(JR$3,Conditions!$B:$AI,MATCH($B49&amp;"_intercept",Conditions!$R$1:$AI$1,0)+16,FALSE)),""),"")</f>
        <v/>
      </c>
      <c r="JS49" s="69" t="str">
        <f>IFERROR(IF(JS32,EXP(LN(JS32)*VLOOKUP(JS$3,Conditions!$B:$AI,MATCH($B49&amp;"_slope",Conditions!$R$1:$AI$1,0)+16,FALSE)+VLOOKUP(JS$3,Conditions!$B:$AI,MATCH($B49&amp;"_intercept",Conditions!$R$1:$AI$1,0)+16,FALSE)),""),"")</f>
        <v/>
      </c>
      <c r="JT49" s="69" t="str">
        <f>IFERROR(IF(JT32,EXP(LN(JT32)*VLOOKUP(JT$3,Conditions!$B:$AI,MATCH($B49&amp;"_slope",Conditions!$R$1:$AI$1,0)+16,FALSE)+VLOOKUP(JT$3,Conditions!$B:$AI,MATCH($B49&amp;"_intercept",Conditions!$R$1:$AI$1,0)+16,FALSE)),""),"")</f>
        <v/>
      </c>
      <c r="JU49" s="69" t="str">
        <f>IFERROR(IF(JU32,EXP(LN(JU32)*VLOOKUP(JU$3,Conditions!$B:$AI,MATCH($B49&amp;"_slope",Conditions!$R$1:$AI$1,0)+16,FALSE)+VLOOKUP(JU$3,Conditions!$B:$AI,MATCH($B49&amp;"_intercept",Conditions!$R$1:$AI$1,0)+16,FALSE)),""),"")</f>
        <v/>
      </c>
      <c r="JV49" s="69">
        <f>IFERROR(IF(JV32,EXP(LN(JV32)*VLOOKUP(JV$3,Conditions!$B:$AI,MATCH($B49&amp;"_slope",Conditions!$R$1:$AI$1,0)+16,FALSE)+VLOOKUP(JV$3,Conditions!$B:$AI,MATCH($B49&amp;"_intercept",Conditions!$R$1:$AI$1,0)+16,FALSE)),""),"")</f>
        <v>1.2914220611865616E-4</v>
      </c>
      <c r="JW49" s="69">
        <f>IFERROR(IF(JW32,EXP(LN(JW32)*VLOOKUP(JW$3,Conditions!$B:$AI,MATCH($B49&amp;"_slope",Conditions!$R$1:$AI$1,0)+16,FALSE)+VLOOKUP(JW$3,Conditions!$B:$AI,MATCH($B49&amp;"_intercept",Conditions!$R$1:$AI$1,0)+16,FALSE)),""),"")</f>
        <v>1.4744396060819911E-4</v>
      </c>
      <c r="JX49" s="69">
        <f>IFERROR(IF(JX32,EXP(LN(JX32)*VLOOKUP(JX$3,Conditions!$B:$AI,MATCH($B49&amp;"_slope",Conditions!$R$1:$AI$1,0)+16,FALSE)+VLOOKUP(JX$3,Conditions!$B:$AI,MATCH($B49&amp;"_intercept",Conditions!$R$1:$AI$1,0)+16,FALSE)),""),"")</f>
        <v>1.5681233161871007E-4</v>
      </c>
      <c r="JY49" s="69">
        <f>IFERROR(IF(JY32,EXP(LN(JY32)*VLOOKUP(JY$3,Conditions!$B:$AI,MATCH($B49&amp;"_slope",Conditions!$R$1:$AI$1,0)+16,FALSE)+VLOOKUP(JY$3,Conditions!$B:$AI,MATCH($B49&amp;"_intercept",Conditions!$R$1:$AI$1,0)+16,FALSE)),""),"")</f>
        <v>2.0334461054052306E-4</v>
      </c>
      <c r="JZ49" s="69">
        <f>IFERROR(IF(JZ32,EXP(LN(JZ32)*VLOOKUP(JZ$3,Conditions!$B:$AI,MATCH($B49&amp;"_slope",Conditions!$R$1:$AI$1,0)+16,FALSE)+VLOOKUP(JZ$3,Conditions!$B:$AI,MATCH($B49&amp;"_intercept",Conditions!$R$1:$AI$1,0)+16,FALSE)),""),"")</f>
        <v>2.2761766085210112E-4</v>
      </c>
      <c r="KA49" s="69">
        <f>IFERROR(IF(KA32,EXP(LN(KA32)*VLOOKUP(KA$3,Conditions!$B:$AI,MATCH($B49&amp;"_slope",Conditions!$R$1:$AI$1,0)+16,FALSE)+VLOOKUP(KA$3,Conditions!$B:$AI,MATCH($B49&amp;"_intercept",Conditions!$R$1:$AI$1,0)+16,FALSE)),""),"")</f>
        <v>2.2584780096044114E-4</v>
      </c>
      <c r="KB49" s="69">
        <f>IFERROR(IF(KB32,EXP(LN(KB32)*VLOOKUP(KB$3,Conditions!$B:$AI,MATCH($B49&amp;"_slope",Conditions!$R$1:$AI$1,0)+16,FALSE)+VLOOKUP(KB$3,Conditions!$B:$AI,MATCH($B49&amp;"_intercept",Conditions!$R$1:$AI$1,0)+16,FALSE)),""),"")</f>
        <v>2.5442360436078547E-4</v>
      </c>
      <c r="KC49" s="69">
        <f>IFERROR(IF(KC32,EXP(LN(KC32)*VLOOKUP(KC$3,Conditions!$B:$AI,MATCH($B49&amp;"_slope",Conditions!$R$1:$AI$1,0)+16,FALSE)+VLOOKUP(KC$3,Conditions!$B:$AI,MATCH($B49&amp;"_intercept",Conditions!$R$1:$AI$1,0)+16,FALSE)),""),"")</f>
        <v>6.4970327041144439E-4</v>
      </c>
      <c r="KD49" s="69">
        <f>IFERROR(IF(KD32,EXP(LN(KD32)*VLOOKUP(KD$3,Conditions!$B:$AI,MATCH($B49&amp;"_slope",Conditions!$R$1:$AI$1,0)+16,FALSE)+VLOOKUP(KD$3,Conditions!$B:$AI,MATCH($B49&amp;"_intercept",Conditions!$R$1:$AI$1,0)+16,FALSE)),""),"")</f>
        <v>9.5316473609574837E-5</v>
      </c>
      <c r="KE49" s="69">
        <f>IFERROR(IF(KE32,EXP(LN(KE32)*VLOOKUP(KE$3,Conditions!$B:$AI,MATCH($B49&amp;"_slope",Conditions!$R$1:$AI$1,0)+16,FALSE)+VLOOKUP(KE$3,Conditions!$B:$AI,MATCH($B49&amp;"_intercept",Conditions!$R$1:$AI$1,0)+16,FALSE)),""),"")</f>
        <v>1.7891853772416052E-4</v>
      </c>
      <c r="KF49" s="69">
        <f>IFERROR(IF(KF32,EXP(LN(KF32)*VLOOKUP(KF$3,Conditions!$B:$AI,MATCH($B49&amp;"_slope",Conditions!$R$1:$AI$1,0)+16,FALSE)+VLOOKUP(KF$3,Conditions!$B:$AI,MATCH($B49&amp;"_intercept",Conditions!$R$1:$AI$1,0)+16,FALSE)),""),"")</f>
        <v>2.1222583434634158E-4</v>
      </c>
      <c r="KG49" s="69">
        <f>IFERROR(IF(KG32,EXP(LN(KG32)*VLOOKUP(KG$3,Conditions!$B:$AI,MATCH($B49&amp;"_slope",Conditions!$R$1:$AI$1,0)+16,FALSE)+VLOOKUP(KG$3,Conditions!$B:$AI,MATCH($B49&amp;"_intercept",Conditions!$R$1:$AI$1,0)+16,FALSE)),""),"")</f>
        <v>2.0369667623408396E-4</v>
      </c>
      <c r="KH49" s="69">
        <f>IFERROR(IF(KH32,EXP(LN(KH32)*VLOOKUP(KH$3,Conditions!$B:$AI,MATCH($B49&amp;"_slope",Conditions!$R$1:$AI$1,0)+16,FALSE)+VLOOKUP(KH$3,Conditions!$B:$AI,MATCH($B49&amp;"_intercept",Conditions!$R$1:$AI$1,0)+16,FALSE)),""),"")</f>
        <v>1.9270925156645747E-4</v>
      </c>
      <c r="KI49" s="69">
        <f>IFERROR(IF(KI32,EXP(LN(KI32)*VLOOKUP(KI$3,Conditions!$B:$AI,MATCH($B49&amp;"_slope",Conditions!$R$1:$AI$1,0)+16,FALSE)+VLOOKUP(KI$3,Conditions!$B:$AI,MATCH($B49&amp;"_intercept",Conditions!$R$1:$AI$1,0)+16,FALSE)),""),"")</f>
        <v>1.9543128075926922E-4</v>
      </c>
      <c r="KJ49" s="69">
        <f>IFERROR(IF(KJ32,EXP(LN(KJ32)*VLOOKUP(KJ$3,Conditions!$B:$AI,MATCH($B49&amp;"_slope",Conditions!$R$1:$AI$1,0)+16,FALSE)+VLOOKUP(KJ$3,Conditions!$B:$AI,MATCH($B49&amp;"_intercept",Conditions!$R$1:$AI$1,0)+16,FALSE)),""),"")</f>
        <v>2.3259463647016263E-4</v>
      </c>
      <c r="KK49" s="69">
        <f>IFERROR(IF(KK32,EXP(LN(KK32)*VLOOKUP(KK$3,Conditions!$B:$AI,MATCH($B49&amp;"_slope",Conditions!$R$1:$AI$1,0)+16,FALSE)+VLOOKUP(KK$3,Conditions!$B:$AI,MATCH($B49&amp;"_intercept",Conditions!$R$1:$AI$1,0)+16,FALSE)),""),"")</f>
        <v>2.4011443671639223E-4</v>
      </c>
      <c r="KL49" s="69">
        <f>IFERROR(IF(KL32,EXP(LN(KL32)*VLOOKUP(KL$3,Conditions!$B:$AI,MATCH($B49&amp;"_slope",Conditions!$R$1:$AI$1,0)+16,FALSE)+VLOOKUP(KL$3,Conditions!$B:$AI,MATCH($B49&amp;"_intercept",Conditions!$R$1:$AI$1,0)+16,FALSE)),""),"")</f>
        <v>2.4231586750797561E-4</v>
      </c>
      <c r="KM49" s="69">
        <f>IFERROR(IF(KM32,EXP(LN(KM32)*VLOOKUP(KM$3,Conditions!$B:$AI,MATCH($B49&amp;"_slope",Conditions!$R$1:$AI$1,0)+16,FALSE)+VLOOKUP(KM$3,Conditions!$B:$AI,MATCH($B49&amp;"_intercept",Conditions!$R$1:$AI$1,0)+16,FALSE)),""),"")</f>
        <v>8.0127336443848489E-5</v>
      </c>
      <c r="KN49" s="69">
        <f>IFERROR(IF(KN32,EXP(LN(KN32)*VLOOKUP(KN$3,Conditions!$B:$AI,MATCH($B49&amp;"_slope",Conditions!$R$1:$AI$1,0)+16,FALSE)+VLOOKUP(KN$3,Conditions!$B:$AI,MATCH($B49&amp;"_intercept",Conditions!$R$1:$AI$1,0)+16,FALSE)),""),"")</f>
        <v>1.3879597365957938E-4</v>
      </c>
      <c r="KO49" s="69">
        <f>IFERROR(IF(KO32,EXP(LN(KO32)*VLOOKUP(KO$3,Conditions!$B:$AI,MATCH($B49&amp;"_slope",Conditions!$R$1:$AI$1,0)+16,FALSE)+VLOOKUP(KO$3,Conditions!$B:$AI,MATCH($B49&amp;"_intercept",Conditions!$R$1:$AI$1,0)+16,FALSE)),""),"")</f>
        <v>1.3775999133334814E-4</v>
      </c>
      <c r="KP49" s="69" t="str">
        <f>IFERROR(IF(KP32,EXP(LN(KP32)*VLOOKUP(KP$3,Conditions!$B:$AI,MATCH($B49&amp;"_slope",Conditions!$R$1:$AI$1,0)+16,FALSE)+VLOOKUP(KP$3,Conditions!$B:$AI,MATCH($B49&amp;"_intercept",Conditions!$R$1:$AI$1,0)+16,FALSE)),""),"")</f>
        <v/>
      </c>
      <c r="KQ49" s="69" t="str">
        <f>IFERROR(IF(KQ32,EXP(LN(KQ32)*VLOOKUP(KQ$3,Conditions!$B:$AI,MATCH($B49&amp;"_slope",Conditions!$R$1:$AI$1,0)+16,FALSE)+VLOOKUP(KQ$3,Conditions!$B:$AI,MATCH($B49&amp;"_intercept",Conditions!$R$1:$AI$1,0)+16,FALSE)),""),"")</f>
        <v/>
      </c>
      <c r="KR49" s="69" t="str">
        <f>IFERROR(IF(KR32,EXP(LN(KR32)*VLOOKUP(KR$3,Conditions!$B:$AI,MATCH($B49&amp;"_slope",Conditions!$R$1:$AI$1,0)+16,FALSE)+VLOOKUP(KR$3,Conditions!$B:$AI,MATCH($B49&amp;"_intercept",Conditions!$R$1:$AI$1,0)+16,FALSE)),""),"")</f>
        <v/>
      </c>
      <c r="KS49" s="69" t="str">
        <f>IFERROR(IF(KS32,EXP(LN(KS32)*VLOOKUP(KS$3,Conditions!$B:$AI,MATCH($B49&amp;"_slope",Conditions!$R$1:$AI$1,0)+16,FALSE)+VLOOKUP(KS$3,Conditions!$B:$AI,MATCH($B49&amp;"_intercept",Conditions!$R$1:$AI$1,0)+16,FALSE)),""),"")</f>
        <v/>
      </c>
      <c r="KT49" s="69" t="str">
        <f>IFERROR(IF(KT32,EXP(LN(KT32)*VLOOKUP(KT$3,Conditions!$B:$AI,MATCH($B49&amp;"_slope",Conditions!$R$1:$AI$1,0)+16,FALSE)+VLOOKUP(KT$3,Conditions!$B:$AI,MATCH($B49&amp;"_intercept",Conditions!$R$1:$AI$1,0)+16,FALSE)),""),"")</f>
        <v/>
      </c>
      <c r="KU49" s="69" t="str">
        <f>IFERROR(IF(KU32,EXP(LN(KU32)*VLOOKUP(KU$3,Conditions!$B:$AI,MATCH($B49&amp;"_slope",Conditions!$R$1:$AI$1,0)+16,FALSE)+VLOOKUP(KU$3,Conditions!$B:$AI,MATCH($B49&amp;"_intercept",Conditions!$R$1:$AI$1,0)+16,FALSE)),""),"")</f>
        <v/>
      </c>
      <c r="KV49" s="69" t="str">
        <f>IFERROR(IF(KV32,EXP(LN(KV32)*VLOOKUP(KV$3,Conditions!$B:$AI,MATCH($B49&amp;"_slope",Conditions!$R$1:$AI$1,0)+16,FALSE)+VLOOKUP(KV$3,Conditions!$B:$AI,MATCH($B49&amp;"_intercept",Conditions!$R$1:$AI$1,0)+16,FALSE)),""),"")</f>
        <v/>
      </c>
      <c r="KW49" s="69" t="str">
        <f>IFERROR(IF(KW32,EXP(LN(KW32)*VLOOKUP(KW$3,Conditions!$B:$AI,MATCH($B49&amp;"_slope",Conditions!$R$1:$AI$1,0)+16,FALSE)+VLOOKUP(KW$3,Conditions!$B:$AI,MATCH($B49&amp;"_intercept",Conditions!$R$1:$AI$1,0)+16,FALSE)),""),"")</f>
        <v/>
      </c>
      <c r="KX49" s="69" t="str">
        <f>IFERROR(IF(KX32,EXP(LN(KX32)*VLOOKUP(KX$3,Conditions!$B:$AI,MATCH($B49&amp;"_slope",Conditions!$R$1:$AI$1,0)+16,FALSE)+VLOOKUP(KX$3,Conditions!$B:$AI,MATCH($B49&amp;"_intercept",Conditions!$R$1:$AI$1,0)+16,FALSE)),""),"")</f>
        <v/>
      </c>
      <c r="KY49" s="69" t="str">
        <f>IFERROR(IF(KY32,EXP(LN(KY32)*VLOOKUP(KY$3,Conditions!$B:$AI,MATCH($B49&amp;"_slope",Conditions!$R$1:$AI$1,0)+16,FALSE)+VLOOKUP(KY$3,Conditions!$B:$AI,MATCH($B49&amp;"_intercept",Conditions!$R$1:$AI$1,0)+16,FALSE)),""),"")</f>
        <v/>
      </c>
      <c r="KZ49" s="69" t="str">
        <f>IFERROR(IF(KZ32,EXP(LN(KZ32)*VLOOKUP(KZ$3,Conditions!$B:$AI,MATCH($B49&amp;"_slope",Conditions!$R$1:$AI$1,0)+16,FALSE)+VLOOKUP(KZ$3,Conditions!$B:$AI,MATCH($B49&amp;"_intercept",Conditions!$R$1:$AI$1,0)+16,FALSE)),""),"")</f>
        <v/>
      </c>
      <c r="LA49" s="69" t="str">
        <f>IFERROR(IF(LA32,EXP(LN(LA32)*VLOOKUP(LA$3,Conditions!$B:$AI,MATCH($B49&amp;"_slope",Conditions!$R$1:$AI$1,0)+16,FALSE)+VLOOKUP(LA$3,Conditions!$B:$AI,MATCH($B49&amp;"_intercept",Conditions!$R$1:$AI$1,0)+16,FALSE)),""),"")</f>
        <v/>
      </c>
      <c r="LB49" s="69" t="str">
        <f>IFERROR(IF(LB32,EXP(LN(LB32)*VLOOKUP(LB$3,Conditions!$B:$AI,MATCH($B49&amp;"_slope",Conditions!$R$1:$AI$1,0)+16,FALSE)+VLOOKUP(LB$3,Conditions!$B:$AI,MATCH($B49&amp;"_intercept",Conditions!$R$1:$AI$1,0)+16,FALSE)),""),"")</f>
        <v/>
      </c>
      <c r="LC49" s="69" t="str">
        <f>IFERROR(IF(LC32,EXP(LN(LC32)*VLOOKUP(LC$3,Conditions!$B:$AI,MATCH($B49&amp;"_slope",Conditions!$R$1:$AI$1,0)+16,FALSE)+VLOOKUP(LC$3,Conditions!$B:$AI,MATCH($B49&amp;"_intercept",Conditions!$R$1:$AI$1,0)+16,FALSE)),""),"")</f>
        <v/>
      </c>
      <c r="LD49" s="69"/>
      <c r="LE49" s="69"/>
      <c r="LF49" s="69"/>
      <c r="LG49" s="69"/>
    </row>
    <row r="50" spans="1:319" s="58" customFormat="1" x14ac:dyDescent="0.2">
      <c r="A50" s="64"/>
      <c r="B50" s="49" t="str">
        <f t="shared" si="55"/>
        <v>methanol_RI</v>
      </c>
      <c r="C50" s="78">
        <v>1</v>
      </c>
      <c r="D50" s="69" t="str">
        <f>IFERROR(IF(D33,EXP(LN(D33)*VLOOKUP(D$3,Conditions!$B:$AI,MATCH($B50&amp;"_slope",Conditions!$R$1:$AI$1,0)+16,FALSE)+VLOOKUP(D$3,Conditions!$B:$AI,MATCH($B50&amp;"_intercept",Conditions!$R$1:$AI$1,0)+16,FALSE)),""),"")</f>
        <v/>
      </c>
      <c r="E50" s="69" t="str">
        <f>IFERROR(IF(E33,EXP(LN(E33)*VLOOKUP(E$3,Conditions!$B:$AI,MATCH($B50&amp;"_slope",Conditions!$R$1:$AI$1,0)+16,FALSE)+VLOOKUP(E$3,Conditions!$B:$AI,MATCH($B50&amp;"_intercept",Conditions!$R$1:$AI$1,0)+16,FALSE)),""),"")</f>
        <v/>
      </c>
      <c r="F50" s="69" t="str">
        <f>IFERROR(IF(F33,EXP(LN(F33)*VLOOKUP(F$3,Conditions!$B:$AI,MATCH($B50&amp;"_slope",Conditions!$R$1:$AI$1,0)+16,FALSE)+VLOOKUP(F$3,Conditions!$B:$AI,MATCH($B50&amp;"_intercept",Conditions!$R$1:$AI$1,0)+16,FALSE)),""),"")</f>
        <v/>
      </c>
      <c r="G50" s="69" t="str">
        <f>IFERROR(IF(G33,EXP(LN(G33)*VLOOKUP(G$3,Conditions!$B:$AI,MATCH($B50&amp;"_slope",Conditions!$R$1:$AI$1,0)+16,FALSE)+VLOOKUP(G$3,Conditions!$B:$AI,MATCH($B50&amp;"_intercept",Conditions!$R$1:$AI$1,0)+16,FALSE)),""),"")</f>
        <v/>
      </c>
      <c r="H50" s="69" t="str">
        <f>IFERROR(IF(H33,EXP(LN(H33)*VLOOKUP(H$3,Conditions!$B:$AI,MATCH($B50&amp;"_slope",Conditions!$R$1:$AI$1,0)+16,FALSE)+VLOOKUP(H$3,Conditions!$B:$AI,MATCH($B50&amp;"_intercept",Conditions!$R$1:$AI$1,0)+16,FALSE)),""),"")</f>
        <v/>
      </c>
      <c r="I50" s="69" t="str">
        <f>IFERROR(IF(I33,EXP(LN(I33)*VLOOKUP(I$3,Conditions!$B:$AI,MATCH($B50&amp;"_slope",Conditions!$R$1:$AI$1,0)+16,FALSE)+VLOOKUP(I$3,Conditions!$B:$AI,MATCH($B50&amp;"_intercept",Conditions!$R$1:$AI$1,0)+16,FALSE)),""),"")</f>
        <v/>
      </c>
      <c r="J50" s="69" t="str">
        <f>IFERROR(IF(J33,EXP(LN(J33)*VLOOKUP(J$3,Conditions!$B:$AI,MATCH($B50&amp;"_slope",Conditions!$R$1:$AI$1,0)+16,FALSE)+VLOOKUP(J$3,Conditions!$B:$AI,MATCH($B50&amp;"_intercept",Conditions!$R$1:$AI$1,0)+16,FALSE)),""),"")</f>
        <v/>
      </c>
      <c r="K50" s="69" t="str">
        <f>IFERROR(IF(K33,EXP(LN(K33)*VLOOKUP(K$3,Conditions!$B:$AI,MATCH($B50&amp;"_slope",Conditions!$R$1:$AI$1,0)+16,FALSE)+VLOOKUP(K$3,Conditions!$B:$AI,MATCH($B50&amp;"_intercept",Conditions!$R$1:$AI$1,0)+16,FALSE)),""),"")</f>
        <v/>
      </c>
      <c r="L50" s="69" t="str">
        <f>IFERROR(IF(L33,EXP(LN(L33)*VLOOKUP(L$3,Conditions!$B:$AI,MATCH($B50&amp;"_slope",Conditions!$R$1:$AI$1,0)+16,FALSE)+VLOOKUP(L$3,Conditions!$B:$AI,MATCH($B50&amp;"_intercept",Conditions!$R$1:$AI$1,0)+16,FALSE)),""),"")</f>
        <v/>
      </c>
      <c r="M50" s="69" t="str">
        <f>IFERROR(IF(M33,EXP(LN(M33)*VLOOKUP(M$3,Conditions!$B:$AI,MATCH($B50&amp;"_slope",Conditions!$R$1:$AI$1,0)+16,FALSE)+VLOOKUP(M$3,Conditions!$B:$AI,MATCH($B50&amp;"_intercept",Conditions!$R$1:$AI$1,0)+16,FALSE)),""),"")</f>
        <v/>
      </c>
      <c r="N50" s="69" t="str">
        <f>IFERROR(IF(N33,EXP(LN(N33)*VLOOKUP(N$3,Conditions!$B:$AI,MATCH($B50&amp;"_slope",Conditions!$R$1:$AI$1,0)+16,FALSE)+VLOOKUP(N$3,Conditions!$B:$AI,MATCH($B50&amp;"_intercept",Conditions!$R$1:$AI$1,0)+16,FALSE)),""),"")</f>
        <v/>
      </c>
      <c r="O50" s="69" t="str">
        <f>IFERROR(IF(O33,EXP(LN(O33)*VLOOKUP(O$3,Conditions!$B:$AI,MATCH($B50&amp;"_slope",Conditions!$R$1:$AI$1,0)+16,FALSE)+VLOOKUP(O$3,Conditions!$B:$AI,MATCH($B50&amp;"_intercept",Conditions!$R$1:$AI$1,0)+16,FALSE)),""),"")</f>
        <v/>
      </c>
      <c r="P50" s="69" t="str">
        <f>IFERROR(IF(P33,EXP(LN(P33)*VLOOKUP(P$3,Conditions!$B:$AI,MATCH($B50&amp;"_slope",Conditions!$R$1:$AI$1,0)+16,FALSE)+VLOOKUP(P$3,Conditions!$B:$AI,MATCH($B50&amp;"_intercept",Conditions!$R$1:$AI$1,0)+16,FALSE)),""),"")</f>
        <v/>
      </c>
      <c r="Q50" s="69" t="str">
        <f>IFERROR(IF(Q33,EXP(LN(Q33)*VLOOKUP(Q$3,Conditions!$B:$AI,MATCH($B50&amp;"_slope",Conditions!$R$1:$AI$1,0)+16,FALSE)+VLOOKUP(Q$3,Conditions!$B:$AI,MATCH($B50&amp;"_intercept",Conditions!$R$1:$AI$1,0)+16,FALSE)),""),"")</f>
        <v/>
      </c>
      <c r="R50" s="69" t="str">
        <f>IFERROR(IF(R33,EXP(LN(R33)*VLOOKUP(R$3,Conditions!$B:$AI,MATCH($B50&amp;"_slope",Conditions!$R$1:$AI$1,0)+16,FALSE)+VLOOKUP(R$3,Conditions!$B:$AI,MATCH($B50&amp;"_intercept",Conditions!$R$1:$AI$1,0)+16,FALSE)),""),"")</f>
        <v/>
      </c>
      <c r="S50" s="69" t="str">
        <f>IFERROR(IF(S33,EXP(LN(S33)*VLOOKUP(S$3,Conditions!$B:$AI,MATCH($B50&amp;"_slope",Conditions!$R$1:$AI$1,0)+16,FALSE)+VLOOKUP(S$3,Conditions!$B:$AI,MATCH($B50&amp;"_intercept",Conditions!$R$1:$AI$1,0)+16,FALSE)),""),"")</f>
        <v/>
      </c>
      <c r="T50" s="69" t="str">
        <f>IFERROR(IF(T33,EXP(LN(T33)*VLOOKUP(T$3,Conditions!$B:$AI,MATCH($B50&amp;"_slope",Conditions!$R$1:$AI$1,0)+16,FALSE)+VLOOKUP(T$3,Conditions!$B:$AI,MATCH($B50&amp;"_intercept",Conditions!$R$1:$AI$1,0)+16,FALSE)),""),"")</f>
        <v/>
      </c>
      <c r="U50" s="69" t="str">
        <f>IFERROR(IF(U33,EXP(LN(U33)*VLOOKUP(U$3,Conditions!$B:$AI,MATCH($B50&amp;"_slope",Conditions!$R$1:$AI$1,0)+16,FALSE)+VLOOKUP(U$3,Conditions!$B:$AI,MATCH($B50&amp;"_intercept",Conditions!$R$1:$AI$1,0)+16,FALSE)),""),"")</f>
        <v/>
      </c>
      <c r="V50" s="69" t="str">
        <f>IFERROR(IF(V33,EXP(LN(V33)*VLOOKUP(V$3,Conditions!$B:$AI,MATCH($B50&amp;"_slope",Conditions!$R$1:$AI$1,0)+16,FALSE)+VLOOKUP(V$3,Conditions!$B:$AI,MATCH($B50&amp;"_intercept",Conditions!$R$1:$AI$1,0)+16,FALSE)),""),"")</f>
        <v/>
      </c>
      <c r="W50" s="69" t="str">
        <f>IFERROR(IF(W33,EXP(LN(W33)*VLOOKUP(W$3,Conditions!$B:$AI,MATCH($B50&amp;"_slope",Conditions!$R$1:$AI$1,0)+16,FALSE)+VLOOKUP(W$3,Conditions!$B:$AI,MATCH($B50&amp;"_intercept",Conditions!$R$1:$AI$1,0)+16,FALSE)),""),"")</f>
        <v/>
      </c>
      <c r="X50" s="69" t="str">
        <f>IFERROR(IF(X33,EXP(LN(X33)*VLOOKUP(X$3,Conditions!$B:$AI,MATCH($B50&amp;"_slope",Conditions!$R$1:$AI$1,0)+16,FALSE)+VLOOKUP(X$3,Conditions!$B:$AI,MATCH($B50&amp;"_intercept",Conditions!$R$1:$AI$1,0)+16,FALSE)),""),"")</f>
        <v/>
      </c>
      <c r="Y50" s="69" t="str">
        <f>IFERROR(IF(Y33,EXP(LN(Y33)*VLOOKUP(Y$3,Conditions!$B:$AI,MATCH($B50&amp;"_slope",Conditions!$R$1:$AI$1,0)+16,FALSE)+VLOOKUP(Y$3,Conditions!$B:$AI,MATCH($B50&amp;"_intercept",Conditions!$R$1:$AI$1,0)+16,FALSE)),""),"")</f>
        <v/>
      </c>
      <c r="Z50" s="69" t="str">
        <f>IFERROR(IF(Z33,EXP(LN(Z33)*VLOOKUP(Z$3,Conditions!$B:$AI,MATCH($B50&amp;"_slope",Conditions!$R$1:$AI$1,0)+16,FALSE)+VLOOKUP(Z$3,Conditions!$B:$AI,MATCH($B50&amp;"_intercept",Conditions!$R$1:$AI$1,0)+16,FALSE)),""),"")</f>
        <v/>
      </c>
      <c r="AA50" s="69" t="str">
        <f>IFERROR(IF(AA33,EXP(LN(AA33)*VLOOKUP(AA$3,Conditions!$B:$AI,MATCH($B50&amp;"_slope",Conditions!$R$1:$AI$1,0)+16,FALSE)+VLOOKUP(AA$3,Conditions!$B:$AI,MATCH($B50&amp;"_intercept",Conditions!$R$1:$AI$1,0)+16,FALSE)),""),"")</f>
        <v/>
      </c>
      <c r="AB50" s="69" t="str">
        <f>IFERROR(IF(AB33,EXP(LN(AB33)*VLOOKUP(AB$3,Conditions!$B:$AI,MATCH($B50&amp;"_slope",Conditions!$R$1:$AI$1,0)+16,FALSE)+VLOOKUP(AB$3,Conditions!$B:$AI,MATCH($B50&amp;"_intercept",Conditions!$R$1:$AI$1,0)+16,FALSE)),""),"")</f>
        <v/>
      </c>
      <c r="AC50" s="69" t="str">
        <f>IFERROR(IF(AC33,EXP(LN(AC33)*VLOOKUP(AC$3,Conditions!$B:$AI,MATCH($B50&amp;"_slope",Conditions!$R$1:$AI$1,0)+16,FALSE)+VLOOKUP(AC$3,Conditions!$B:$AI,MATCH($B50&amp;"_intercept",Conditions!$R$1:$AI$1,0)+16,FALSE)),""),"")</f>
        <v/>
      </c>
      <c r="AD50" s="69" t="str">
        <f>IFERROR(IF(AD33,EXP(LN(AD33)*VLOOKUP(AD$3,Conditions!$B:$AI,MATCH($B50&amp;"_slope",Conditions!$R$1:$AI$1,0)+16,FALSE)+VLOOKUP(AD$3,Conditions!$B:$AI,MATCH($B50&amp;"_intercept",Conditions!$R$1:$AI$1,0)+16,FALSE)),""),"")</f>
        <v/>
      </c>
      <c r="AE50" s="69" t="str">
        <f>IFERROR(IF(AE33,EXP(LN(AE33)*VLOOKUP(AE$3,Conditions!$B:$AI,MATCH($B50&amp;"_slope",Conditions!$R$1:$AI$1,0)+16,FALSE)+VLOOKUP(AE$3,Conditions!$B:$AI,MATCH($B50&amp;"_intercept",Conditions!$R$1:$AI$1,0)+16,FALSE)),""),"")</f>
        <v/>
      </c>
      <c r="AF50" s="69" t="str">
        <f>IFERROR(IF(AF33,EXP(LN(AF33)*VLOOKUP(AF$3,Conditions!$B:$AI,MATCH($B50&amp;"_slope",Conditions!$R$1:$AI$1,0)+16,FALSE)+VLOOKUP(AF$3,Conditions!$B:$AI,MATCH($B50&amp;"_intercept",Conditions!$R$1:$AI$1,0)+16,FALSE)),""),"")</f>
        <v/>
      </c>
      <c r="AG50" s="69" t="str">
        <f>IFERROR(IF(AG33,EXP(LN(AG33)*VLOOKUP(AG$3,Conditions!$B:$AI,MATCH($B50&amp;"_slope",Conditions!$R$1:$AI$1,0)+16,FALSE)+VLOOKUP(AG$3,Conditions!$B:$AI,MATCH($B50&amp;"_intercept",Conditions!$R$1:$AI$1,0)+16,FALSE)),""),"")</f>
        <v/>
      </c>
      <c r="AH50" s="69" t="str">
        <f>IFERROR(IF(AH33,EXP(LN(AH33)*VLOOKUP(AH$3,Conditions!$B:$AI,MATCH($B50&amp;"_slope",Conditions!$R$1:$AI$1,0)+16,FALSE)+VLOOKUP(AH$3,Conditions!$B:$AI,MATCH($B50&amp;"_intercept",Conditions!$R$1:$AI$1,0)+16,FALSE)),""),"")</f>
        <v/>
      </c>
      <c r="AI50" s="69" t="str">
        <f>IFERROR(IF(AI33,EXP(LN(AI33)*VLOOKUP(AI$3,Conditions!$B:$AI,MATCH($B50&amp;"_slope",Conditions!$R$1:$AI$1,0)+16,FALSE)+VLOOKUP(AI$3,Conditions!$B:$AI,MATCH($B50&amp;"_intercept",Conditions!$R$1:$AI$1,0)+16,FALSE)),""),"")</f>
        <v/>
      </c>
      <c r="AJ50" s="69" t="str">
        <f>IFERROR(IF(AJ33,EXP(LN(AJ33)*VLOOKUP(AJ$3,Conditions!$B:$AI,MATCH($B50&amp;"_slope",Conditions!$R$1:$AI$1,0)+16,FALSE)+VLOOKUP(AJ$3,Conditions!$B:$AI,MATCH($B50&amp;"_intercept",Conditions!$R$1:$AI$1,0)+16,FALSE)),""),"")</f>
        <v/>
      </c>
      <c r="AK50" s="69" t="str">
        <f>IFERROR(IF(AK33,EXP(LN(AK33)*VLOOKUP(AK$3,Conditions!$B:$AI,MATCH($B50&amp;"_slope",Conditions!$R$1:$AI$1,0)+16,FALSE)+VLOOKUP(AK$3,Conditions!$B:$AI,MATCH($B50&amp;"_intercept",Conditions!$R$1:$AI$1,0)+16,FALSE)),""),"")</f>
        <v/>
      </c>
      <c r="AL50" s="69" t="str">
        <f>IFERROR(IF(AL33,EXP(LN(AL33)*VLOOKUP(AL$3,Conditions!$B:$AI,MATCH($B50&amp;"_slope",Conditions!$R$1:$AI$1,0)+16,FALSE)+VLOOKUP(AL$3,Conditions!$B:$AI,MATCH($B50&amp;"_intercept",Conditions!$R$1:$AI$1,0)+16,FALSE)),""),"")</f>
        <v/>
      </c>
      <c r="AM50" s="69" t="str">
        <f>IFERROR(IF(AM33,EXP(LN(AM33)*VLOOKUP(AM$3,Conditions!$B:$AI,MATCH($B50&amp;"_slope",Conditions!$R$1:$AI$1,0)+16,FALSE)+VLOOKUP(AM$3,Conditions!$B:$AI,MATCH($B50&amp;"_intercept",Conditions!$R$1:$AI$1,0)+16,FALSE)),""),"")</f>
        <v/>
      </c>
      <c r="AN50" s="69" t="str">
        <f>IFERROR(IF(AN33,EXP(LN(AN33)*VLOOKUP(AN$3,Conditions!$B:$AI,MATCH($B50&amp;"_slope",Conditions!$R$1:$AI$1,0)+16,FALSE)+VLOOKUP(AN$3,Conditions!$B:$AI,MATCH($B50&amp;"_intercept",Conditions!$R$1:$AI$1,0)+16,FALSE)),""),"")</f>
        <v/>
      </c>
      <c r="AO50" s="69" t="str">
        <f>IFERROR(IF(AO33,EXP(LN(AO33)*VLOOKUP(AO$3,Conditions!$B:$AI,MATCH($B50&amp;"_slope",Conditions!$R$1:$AI$1,0)+16,FALSE)+VLOOKUP(AO$3,Conditions!$B:$AI,MATCH($B50&amp;"_intercept",Conditions!$R$1:$AI$1,0)+16,FALSE)),""),"")</f>
        <v/>
      </c>
      <c r="AP50" s="69" t="str">
        <f>IFERROR(IF(AP33,EXP(LN(AP33)*VLOOKUP(AP$3,Conditions!$B:$AI,MATCH($B50&amp;"_slope",Conditions!$R$1:$AI$1,0)+16,FALSE)+VLOOKUP(AP$3,Conditions!$B:$AI,MATCH($B50&amp;"_intercept",Conditions!$R$1:$AI$1,0)+16,FALSE)),""),"")</f>
        <v/>
      </c>
      <c r="AQ50" s="69" t="str">
        <f>IFERROR(IF(AQ33,EXP(LN(AQ33)*VLOOKUP(AQ$3,Conditions!$B:$AI,MATCH($B50&amp;"_slope",Conditions!$R$1:$AI$1,0)+16,FALSE)+VLOOKUP(AQ$3,Conditions!$B:$AI,MATCH($B50&amp;"_intercept",Conditions!$R$1:$AI$1,0)+16,FALSE)),""),"")</f>
        <v/>
      </c>
      <c r="AR50" s="69" t="str">
        <f>IFERROR(IF(AR33,EXP(LN(AR33)*VLOOKUP(AR$3,Conditions!$B:$AI,MATCH($B50&amp;"_slope",Conditions!$R$1:$AI$1,0)+16,FALSE)+VLOOKUP(AR$3,Conditions!$B:$AI,MATCH($B50&amp;"_intercept",Conditions!$R$1:$AI$1,0)+16,FALSE)),""),"")</f>
        <v/>
      </c>
      <c r="AS50" s="69" t="str">
        <f>IFERROR(IF(AS33,EXP(LN(AS33)*VLOOKUP(AS$3,Conditions!$B:$AI,MATCH($B50&amp;"_slope",Conditions!$R$1:$AI$1,0)+16,FALSE)+VLOOKUP(AS$3,Conditions!$B:$AI,MATCH($B50&amp;"_intercept",Conditions!$R$1:$AI$1,0)+16,FALSE)),""),"")</f>
        <v/>
      </c>
      <c r="AT50" s="69" t="str">
        <f>IFERROR(IF(AT33,EXP(LN(AT33)*VLOOKUP(AT$3,Conditions!$B:$AI,MATCH($B50&amp;"_slope",Conditions!$R$1:$AI$1,0)+16,FALSE)+VLOOKUP(AT$3,Conditions!$B:$AI,MATCH($B50&amp;"_intercept",Conditions!$R$1:$AI$1,0)+16,FALSE)),""),"")</f>
        <v/>
      </c>
      <c r="AU50" s="69" t="str">
        <f>IFERROR(IF(AU33,EXP(LN(AU33)*VLOOKUP(AU$3,Conditions!$B:$AI,MATCH($B50&amp;"_slope",Conditions!$R$1:$AI$1,0)+16,FALSE)+VLOOKUP(AU$3,Conditions!$B:$AI,MATCH($B50&amp;"_intercept",Conditions!$R$1:$AI$1,0)+16,FALSE)),""),"")</f>
        <v/>
      </c>
      <c r="AV50" s="69" t="str">
        <f>IFERROR(IF(AV33,EXP(LN(AV33)*VLOOKUP(AV$3,Conditions!$B:$AI,MATCH($B50&amp;"_slope",Conditions!$R$1:$AI$1,0)+16,FALSE)+VLOOKUP(AV$3,Conditions!$B:$AI,MATCH($B50&amp;"_intercept",Conditions!$R$1:$AI$1,0)+16,FALSE)),""),"")</f>
        <v/>
      </c>
      <c r="AW50" s="69" t="str">
        <f>IFERROR(IF(AW33,EXP(LN(AW33)*VLOOKUP(AW$3,Conditions!$B:$AI,MATCH($B50&amp;"_slope",Conditions!$R$1:$AI$1,0)+16,FALSE)+VLOOKUP(AW$3,Conditions!$B:$AI,MATCH($B50&amp;"_intercept",Conditions!$R$1:$AI$1,0)+16,FALSE)),""),"")</f>
        <v/>
      </c>
      <c r="AX50" s="69" t="str">
        <f>IFERROR(IF(AX33,EXP(LN(AX33)*VLOOKUP(AX$3,Conditions!$B:$AI,MATCH($B50&amp;"_slope",Conditions!$R$1:$AI$1,0)+16,FALSE)+VLOOKUP(AX$3,Conditions!$B:$AI,MATCH($B50&amp;"_intercept",Conditions!$R$1:$AI$1,0)+16,FALSE)),""),"")</f>
        <v/>
      </c>
      <c r="AY50" s="69" t="str">
        <f>IFERROR(IF(AY33,EXP(LN(AY33)*VLOOKUP(AY$3,Conditions!$B:$AI,MATCH($B50&amp;"_slope",Conditions!$R$1:$AI$1,0)+16,FALSE)+VLOOKUP(AY$3,Conditions!$B:$AI,MATCH($B50&amp;"_intercept",Conditions!$R$1:$AI$1,0)+16,FALSE)),""),"")</f>
        <v/>
      </c>
      <c r="AZ50" s="69" t="str">
        <f>IFERROR(IF(AZ33,EXP(LN(AZ33)*VLOOKUP(AZ$3,Conditions!$B:$AI,MATCH($B50&amp;"_slope",Conditions!$R$1:$AI$1,0)+16,FALSE)+VLOOKUP(AZ$3,Conditions!$B:$AI,MATCH($B50&amp;"_intercept",Conditions!$R$1:$AI$1,0)+16,FALSE)),""),"")</f>
        <v/>
      </c>
      <c r="BA50" s="69" t="str">
        <f>IFERROR(IF(BA33,EXP(LN(BA33)*VLOOKUP(BA$3,Conditions!$B:$AI,MATCH($B50&amp;"_slope",Conditions!$R$1:$AI$1,0)+16,FALSE)+VLOOKUP(BA$3,Conditions!$B:$AI,MATCH($B50&amp;"_intercept",Conditions!$R$1:$AI$1,0)+16,FALSE)),""),"")</f>
        <v/>
      </c>
      <c r="BB50" s="69" t="str">
        <f>IFERROR(IF(BB33,EXP(LN(BB33)*VLOOKUP(BB$3,Conditions!$B:$AI,MATCH($B50&amp;"_slope",Conditions!$R$1:$AI$1,0)+16,FALSE)+VLOOKUP(BB$3,Conditions!$B:$AI,MATCH($B50&amp;"_intercept",Conditions!$R$1:$AI$1,0)+16,FALSE)),""),"")</f>
        <v/>
      </c>
      <c r="BC50" s="69" t="str">
        <f>IFERROR(IF(BC33,EXP(LN(BC33)*VLOOKUP(BC$3,Conditions!$B:$AI,MATCH($B50&amp;"_slope",Conditions!$R$1:$AI$1,0)+16,FALSE)+VLOOKUP(BC$3,Conditions!$B:$AI,MATCH($B50&amp;"_intercept",Conditions!$R$1:$AI$1,0)+16,FALSE)),""),"")</f>
        <v/>
      </c>
      <c r="BD50" s="69" t="str">
        <f>IFERROR(IF(BD33,EXP(LN(BD33)*VLOOKUP(BD$3,Conditions!$B:$AI,MATCH($B50&amp;"_slope",Conditions!$R$1:$AI$1,0)+16,FALSE)+VLOOKUP(BD$3,Conditions!$B:$AI,MATCH($B50&amp;"_intercept",Conditions!$R$1:$AI$1,0)+16,FALSE)),""),"")</f>
        <v/>
      </c>
      <c r="BE50" s="69" t="str">
        <f>IFERROR(IF(BE33,EXP(LN(BE33)*VLOOKUP(BE$3,Conditions!$B:$AI,MATCH($B50&amp;"_slope",Conditions!$R$1:$AI$1,0)+16,FALSE)+VLOOKUP(BE$3,Conditions!$B:$AI,MATCH($B50&amp;"_intercept",Conditions!$R$1:$AI$1,0)+16,FALSE)),""),"")</f>
        <v/>
      </c>
      <c r="BF50" s="69" t="str">
        <f>IFERROR(IF(BF33,EXP(LN(BF33)*VLOOKUP(BF$3,Conditions!$B:$AI,MATCH($B50&amp;"_slope",Conditions!$R$1:$AI$1,0)+16,FALSE)+VLOOKUP(BF$3,Conditions!$B:$AI,MATCH($B50&amp;"_intercept",Conditions!$R$1:$AI$1,0)+16,FALSE)),""),"")</f>
        <v/>
      </c>
      <c r="BG50" s="69" t="str">
        <f>IFERROR(IF(BG33,EXP(LN(BG33)*VLOOKUP(BG$3,Conditions!$B:$AI,MATCH($B50&amp;"_slope",Conditions!$R$1:$AI$1,0)+16,FALSE)+VLOOKUP(BG$3,Conditions!$B:$AI,MATCH($B50&amp;"_intercept",Conditions!$R$1:$AI$1,0)+16,FALSE)),""),"")</f>
        <v/>
      </c>
      <c r="BH50" s="69" t="str">
        <f>IFERROR(IF(BH33,EXP(LN(BH33)*VLOOKUP(BH$3,Conditions!$B:$AI,MATCH($B50&amp;"_slope",Conditions!$R$1:$AI$1,0)+16,FALSE)+VLOOKUP(BH$3,Conditions!$B:$AI,MATCH($B50&amp;"_intercept",Conditions!$R$1:$AI$1,0)+16,FALSE)),""),"")</f>
        <v/>
      </c>
      <c r="BI50" s="69" t="str">
        <f>IFERROR(IF(BI33,EXP(LN(BI33)*VLOOKUP(BI$3,Conditions!$B:$AI,MATCH($B50&amp;"_slope",Conditions!$R$1:$AI$1,0)+16,FALSE)+VLOOKUP(BI$3,Conditions!$B:$AI,MATCH($B50&amp;"_intercept",Conditions!$R$1:$AI$1,0)+16,FALSE)),""),"")</f>
        <v/>
      </c>
      <c r="BJ50" s="69" t="str">
        <f>IFERROR(IF(BJ33,EXP(LN(BJ33)*VLOOKUP(BJ$3,Conditions!$B:$AI,MATCH($B50&amp;"_slope",Conditions!$R$1:$AI$1,0)+16,FALSE)+VLOOKUP(BJ$3,Conditions!$B:$AI,MATCH($B50&amp;"_intercept",Conditions!$R$1:$AI$1,0)+16,FALSE)),""),"")</f>
        <v/>
      </c>
      <c r="BK50" s="69" t="str">
        <f>IFERROR(IF(BK33,EXP(LN(BK33)*VLOOKUP(BK$3,Conditions!$B:$AI,MATCH($B50&amp;"_slope",Conditions!$R$1:$AI$1,0)+16,FALSE)+VLOOKUP(BK$3,Conditions!$B:$AI,MATCH($B50&amp;"_intercept",Conditions!$R$1:$AI$1,0)+16,FALSE)),""),"")</f>
        <v/>
      </c>
      <c r="BL50" s="69" t="str">
        <f>IFERROR(IF(BL33,EXP(LN(BL33)*VLOOKUP(BL$3,Conditions!$B:$AI,MATCH($B50&amp;"_slope",Conditions!$R$1:$AI$1,0)+16,FALSE)+VLOOKUP(BL$3,Conditions!$B:$AI,MATCH($B50&amp;"_intercept",Conditions!$R$1:$AI$1,0)+16,FALSE)),""),"")</f>
        <v/>
      </c>
      <c r="BM50" s="69" t="str">
        <f>IFERROR(IF(BM33,EXP(LN(BM33)*VLOOKUP(BM$3,Conditions!$B:$AI,MATCH($B50&amp;"_slope",Conditions!$R$1:$AI$1,0)+16,FALSE)+VLOOKUP(BM$3,Conditions!$B:$AI,MATCH($B50&amp;"_intercept",Conditions!$R$1:$AI$1,0)+16,FALSE)),""),"")</f>
        <v/>
      </c>
      <c r="BN50" s="69" t="str">
        <f>IFERROR(IF(BN33,EXP(LN(BN33)*VLOOKUP(BN$3,Conditions!$B:$AI,MATCH($B50&amp;"_slope",Conditions!$R$1:$AI$1,0)+16,FALSE)+VLOOKUP(BN$3,Conditions!$B:$AI,MATCH($B50&amp;"_intercept",Conditions!$R$1:$AI$1,0)+16,FALSE)),""),"")</f>
        <v/>
      </c>
      <c r="BO50" s="69" t="str">
        <f>IFERROR(IF(BO33,EXP(LN(BO33)*VLOOKUP(BO$3,Conditions!$B:$AI,MATCH($B50&amp;"_slope",Conditions!$R$1:$AI$1,0)+16,FALSE)+VLOOKUP(BO$3,Conditions!$B:$AI,MATCH($B50&amp;"_intercept",Conditions!$R$1:$AI$1,0)+16,FALSE)),""),"")</f>
        <v/>
      </c>
      <c r="BP50" s="69" t="str">
        <f>IFERROR(IF(BP33,EXP(LN(BP33)*VLOOKUP(BP$3,Conditions!$B:$AI,MATCH($B50&amp;"_slope",Conditions!$R$1:$AI$1,0)+16,FALSE)+VLOOKUP(BP$3,Conditions!$B:$AI,MATCH($B50&amp;"_intercept",Conditions!$R$1:$AI$1,0)+16,FALSE)),""),"")</f>
        <v/>
      </c>
      <c r="BQ50" s="69" t="str">
        <f>IFERROR(IF(BQ33,EXP(LN(BQ33)*VLOOKUP(BQ$3,Conditions!$B:$AI,MATCH($B50&amp;"_slope",Conditions!$R$1:$AI$1,0)+16,FALSE)+VLOOKUP(BQ$3,Conditions!$B:$AI,MATCH($B50&amp;"_intercept",Conditions!$R$1:$AI$1,0)+16,FALSE)),""),"")</f>
        <v/>
      </c>
      <c r="BR50" s="69" t="str">
        <f>IFERROR(IF(BR33,EXP(LN(BR33)*VLOOKUP(BR$3,Conditions!$B:$AI,MATCH($B50&amp;"_slope",Conditions!$R$1:$AI$1,0)+16,FALSE)+VLOOKUP(BR$3,Conditions!$B:$AI,MATCH($B50&amp;"_intercept",Conditions!$R$1:$AI$1,0)+16,FALSE)),""),"")</f>
        <v/>
      </c>
      <c r="BS50" s="69" t="str">
        <f>IFERROR(IF(BS33,EXP(LN(BS33)*VLOOKUP(BS$3,Conditions!$B:$AI,MATCH($B50&amp;"_slope",Conditions!$R$1:$AI$1,0)+16,FALSE)+VLOOKUP(BS$3,Conditions!$B:$AI,MATCH($B50&amp;"_intercept",Conditions!$R$1:$AI$1,0)+16,FALSE)),""),"")</f>
        <v/>
      </c>
      <c r="BT50" s="69" t="str">
        <f>IFERROR(IF(BT33,EXP(LN(BT33)*VLOOKUP(BT$3,Conditions!$B:$AI,MATCH($B50&amp;"_slope",Conditions!$R$1:$AI$1,0)+16,FALSE)+VLOOKUP(BT$3,Conditions!$B:$AI,MATCH($B50&amp;"_intercept",Conditions!$R$1:$AI$1,0)+16,FALSE)),""),"")</f>
        <v/>
      </c>
      <c r="BU50" s="69" t="str">
        <f>IFERROR(IF(BU33,EXP(LN(BU33)*VLOOKUP(BU$3,Conditions!$B:$AI,MATCH($B50&amp;"_slope",Conditions!$R$1:$AI$1,0)+16,FALSE)+VLOOKUP(BU$3,Conditions!$B:$AI,MATCH($B50&amp;"_intercept",Conditions!$R$1:$AI$1,0)+16,FALSE)),""),"")</f>
        <v/>
      </c>
      <c r="BV50" s="69" t="str">
        <f>IFERROR(IF(BV33,EXP(LN(BV33)*VLOOKUP(BV$3,Conditions!$B:$AI,MATCH($B50&amp;"_slope",Conditions!$R$1:$AI$1,0)+16,FALSE)+VLOOKUP(BV$3,Conditions!$B:$AI,MATCH($B50&amp;"_intercept",Conditions!$R$1:$AI$1,0)+16,FALSE)),""),"")</f>
        <v/>
      </c>
      <c r="BW50" s="69" t="str">
        <f>IFERROR(IF(BW33,EXP(LN(BW33)*VLOOKUP(BW$3,Conditions!$B:$AI,MATCH($B50&amp;"_slope",Conditions!$R$1:$AI$1,0)+16,FALSE)+VLOOKUP(BW$3,Conditions!$B:$AI,MATCH($B50&amp;"_intercept",Conditions!$R$1:$AI$1,0)+16,FALSE)),""),"")</f>
        <v/>
      </c>
      <c r="BX50" s="69" t="str">
        <f>IFERROR(IF(BX33,EXP(LN(BX33)*VLOOKUP(BX$3,Conditions!$B:$AI,MATCH($B50&amp;"_slope",Conditions!$R$1:$AI$1,0)+16,FALSE)+VLOOKUP(BX$3,Conditions!$B:$AI,MATCH($B50&amp;"_intercept",Conditions!$R$1:$AI$1,0)+16,FALSE)),""),"")</f>
        <v/>
      </c>
      <c r="BY50" s="69" t="str">
        <f>IFERROR(IF(BY33,EXP(LN(BY33)*VLOOKUP(BY$3,Conditions!$B:$AI,MATCH($B50&amp;"_slope",Conditions!$R$1:$AI$1,0)+16,FALSE)+VLOOKUP(BY$3,Conditions!$B:$AI,MATCH($B50&amp;"_intercept",Conditions!$R$1:$AI$1,0)+16,FALSE)),""),"")</f>
        <v/>
      </c>
      <c r="BZ50" s="69" t="str">
        <f>IFERROR(IF(BZ33,EXP(LN(BZ33)*VLOOKUP(BZ$3,Conditions!$B:$AI,MATCH($B50&amp;"_slope",Conditions!$R$1:$AI$1,0)+16,FALSE)+VLOOKUP(BZ$3,Conditions!$B:$AI,MATCH($B50&amp;"_intercept",Conditions!$R$1:$AI$1,0)+16,FALSE)),""),"")</f>
        <v/>
      </c>
      <c r="CA50" s="69" t="str">
        <f>IFERROR(IF(CA33,EXP(LN(CA33)*VLOOKUP(CA$3,Conditions!$B:$AI,MATCH($B50&amp;"_slope",Conditions!$R$1:$AI$1,0)+16,FALSE)+VLOOKUP(CA$3,Conditions!$B:$AI,MATCH($B50&amp;"_intercept",Conditions!$R$1:$AI$1,0)+16,FALSE)),""),"")</f>
        <v/>
      </c>
      <c r="CB50" s="69" t="str">
        <f>IFERROR(IF(CB33,EXP(LN(CB33)*VLOOKUP(CB$3,Conditions!$B:$AI,MATCH($B50&amp;"_slope",Conditions!$R$1:$AI$1,0)+16,FALSE)+VLOOKUP(CB$3,Conditions!$B:$AI,MATCH($B50&amp;"_intercept",Conditions!$R$1:$AI$1,0)+16,FALSE)),""),"")</f>
        <v/>
      </c>
      <c r="CC50" s="69" t="str">
        <f>IFERROR(IF(CC33,EXP(LN(CC33)*VLOOKUP(CC$3,Conditions!$B:$AI,MATCH($B50&amp;"_slope",Conditions!$R$1:$AI$1,0)+16,FALSE)+VLOOKUP(CC$3,Conditions!$B:$AI,MATCH($B50&amp;"_intercept",Conditions!$R$1:$AI$1,0)+16,FALSE)),""),"")</f>
        <v/>
      </c>
      <c r="CD50" s="69" t="str">
        <f>IFERROR(IF(CD33,EXP(LN(CD33)*VLOOKUP(CD$3,Conditions!$B:$AI,MATCH($B50&amp;"_slope",Conditions!$R$1:$AI$1,0)+16,FALSE)+VLOOKUP(CD$3,Conditions!$B:$AI,MATCH($B50&amp;"_intercept",Conditions!$R$1:$AI$1,0)+16,FALSE)),""),"")</f>
        <v/>
      </c>
      <c r="CE50" s="69" t="str">
        <f>IFERROR(IF(CE33,EXP(LN(CE33)*VLOOKUP(CE$3,Conditions!$B:$AI,MATCH($B50&amp;"_slope",Conditions!$R$1:$AI$1,0)+16,FALSE)+VLOOKUP(CE$3,Conditions!$B:$AI,MATCH($B50&amp;"_intercept",Conditions!$R$1:$AI$1,0)+16,FALSE)),""),"")</f>
        <v/>
      </c>
      <c r="CF50" s="69" t="str">
        <f>IFERROR(IF(CF33,EXP(LN(CF33)*VLOOKUP(CF$3,Conditions!$B:$AI,MATCH($B50&amp;"_slope",Conditions!$R$1:$AI$1,0)+16,FALSE)+VLOOKUP(CF$3,Conditions!$B:$AI,MATCH($B50&amp;"_intercept",Conditions!$R$1:$AI$1,0)+16,FALSE)),""),"")</f>
        <v/>
      </c>
      <c r="CG50" s="69">
        <f>IFERROR(IF(CG33,EXP(LN(CG33)*VLOOKUP(CG$3,Conditions!$B:$AI,MATCH($B50&amp;"_slope",Conditions!$R$1:$AI$1,0)+16,FALSE)+VLOOKUP(CG$3,Conditions!$B:$AI,MATCH($B50&amp;"_intercept",Conditions!$R$1:$AI$1,0)+16,FALSE)),""),"")</f>
        <v>4.9010647730304523E-3</v>
      </c>
      <c r="CH50" s="69" t="str">
        <f>IFERROR(IF(CH33,EXP(LN(CH33)*VLOOKUP(CH$3,Conditions!$B:$AI,MATCH($B50&amp;"_slope",Conditions!$R$1:$AI$1,0)+16,FALSE)+VLOOKUP(CH$3,Conditions!$B:$AI,MATCH($B50&amp;"_intercept",Conditions!$R$1:$AI$1,0)+16,FALSE)),""),"")</f>
        <v/>
      </c>
      <c r="CI50" s="69">
        <f>IFERROR(IF(CI33,EXP(LN(CI33)*VLOOKUP(CI$3,Conditions!$B:$AI,MATCH($B50&amp;"_slope",Conditions!$R$1:$AI$1,0)+16,FALSE)+VLOOKUP(CI$3,Conditions!$B:$AI,MATCH($B50&amp;"_intercept",Conditions!$R$1:$AI$1,0)+16,FALSE)),""),"")</f>
        <v>3.9349716282148202E-3</v>
      </c>
      <c r="CJ50" s="69">
        <f>IFERROR(IF(CJ33,EXP(LN(CJ33)*VLOOKUP(CJ$3,Conditions!$B:$AI,MATCH($B50&amp;"_slope",Conditions!$R$1:$AI$1,0)+16,FALSE)+VLOOKUP(CJ$3,Conditions!$B:$AI,MATCH($B50&amp;"_intercept",Conditions!$R$1:$AI$1,0)+16,FALSE)),""),"")</f>
        <v>3.8434777289665556E-3</v>
      </c>
      <c r="CK50" s="69">
        <f>IFERROR(IF(CK33,EXP(LN(CK33)*VLOOKUP(CK$3,Conditions!$B:$AI,MATCH($B50&amp;"_slope",Conditions!$R$1:$AI$1,0)+16,FALSE)+VLOOKUP(CK$3,Conditions!$B:$AI,MATCH($B50&amp;"_intercept",Conditions!$R$1:$AI$1,0)+16,FALSE)),""),"")</f>
        <v>2.8837160501516876E-3</v>
      </c>
      <c r="CL50" s="69">
        <f>IFERROR(IF(CL33,EXP(LN(CL33)*VLOOKUP(CL$3,Conditions!$B:$AI,MATCH($B50&amp;"_slope",Conditions!$R$1:$AI$1,0)+16,FALSE)+VLOOKUP(CL$3,Conditions!$B:$AI,MATCH($B50&amp;"_intercept",Conditions!$R$1:$AI$1,0)+16,FALSE)),""),"")</f>
        <v>2.6797109917982165E-3</v>
      </c>
      <c r="CM50" s="69">
        <f>IFERROR(IF(CM33,EXP(LN(CM33)*VLOOKUP(CM$3,Conditions!$B:$AI,MATCH($B50&amp;"_slope",Conditions!$R$1:$AI$1,0)+16,FALSE)+VLOOKUP(CM$3,Conditions!$B:$AI,MATCH($B50&amp;"_intercept",Conditions!$R$1:$AI$1,0)+16,FALSE)),""),"")</f>
        <v>3.3555352078241474E-3</v>
      </c>
      <c r="CN50" s="69" t="str">
        <f>IFERROR(IF(CN33,EXP(LN(CN33)*VLOOKUP(CN$3,Conditions!$B:$AI,MATCH($B50&amp;"_slope",Conditions!$R$1:$AI$1,0)+16,FALSE)+VLOOKUP(CN$3,Conditions!$B:$AI,MATCH($B50&amp;"_intercept",Conditions!$R$1:$AI$1,0)+16,FALSE)),""),"")</f>
        <v/>
      </c>
      <c r="CO50" s="69" t="str">
        <f>IFERROR(IF(CO33,EXP(LN(CO33)*VLOOKUP(CO$3,Conditions!$B:$AI,MATCH($B50&amp;"_slope",Conditions!$R$1:$AI$1,0)+16,FALSE)+VLOOKUP(CO$3,Conditions!$B:$AI,MATCH($B50&amp;"_intercept",Conditions!$R$1:$AI$1,0)+16,FALSE)),""),"")</f>
        <v/>
      </c>
      <c r="CP50" s="69">
        <f>IFERROR(IF(CP33,EXP(LN(CP33)*VLOOKUP(CP$3,Conditions!$B:$AI,MATCH($B50&amp;"_slope",Conditions!$R$1:$AI$1,0)+16,FALSE)+VLOOKUP(CP$3,Conditions!$B:$AI,MATCH($B50&amp;"_intercept",Conditions!$R$1:$AI$1,0)+16,FALSE)),""),"")</f>
        <v>6.5488480710913545E-3</v>
      </c>
      <c r="CQ50" s="69">
        <f>IFERROR(IF(CQ33,EXP(LN(CQ33)*VLOOKUP(CQ$3,Conditions!$B:$AI,MATCH($B50&amp;"_slope",Conditions!$R$1:$AI$1,0)+16,FALSE)+VLOOKUP(CQ$3,Conditions!$B:$AI,MATCH($B50&amp;"_intercept",Conditions!$R$1:$AI$1,0)+16,FALSE)),""),"")</f>
        <v>4.4178124585944958E-3</v>
      </c>
      <c r="CR50" s="69">
        <f>IFERROR(IF(CR33,EXP(LN(CR33)*VLOOKUP(CR$3,Conditions!$B:$AI,MATCH($B50&amp;"_slope",Conditions!$R$1:$AI$1,0)+16,FALSE)+VLOOKUP(CR$3,Conditions!$B:$AI,MATCH($B50&amp;"_intercept",Conditions!$R$1:$AI$1,0)+16,FALSE)),""),"")</f>
        <v>3.2591037758088496E-3</v>
      </c>
      <c r="CS50" s="69">
        <f>IFERROR(IF(CS33,EXP(LN(CS33)*VLOOKUP(CS$3,Conditions!$B:$AI,MATCH($B50&amp;"_slope",Conditions!$R$1:$AI$1,0)+16,FALSE)+VLOOKUP(CS$3,Conditions!$B:$AI,MATCH($B50&amp;"_intercept",Conditions!$R$1:$AI$1,0)+16,FALSE)),""),"")</f>
        <v>2.9038559373133262E-3</v>
      </c>
      <c r="CT50" s="69">
        <f>IFERROR(IF(CT33,EXP(LN(CT33)*VLOOKUP(CT$3,Conditions!$B:$AI,MATCH($B50&amp;"_slope",Conditions!$R$1:$AI$1,0)+16,FALSE)+VLOOKUP(CT$3,Conditions!$B:$AI,MATCH($B50&amp;"_intercept",Conditions!$R$1:$AI$1,0)+16,FALSE)),""),"")</f>
        <v>3.3555352078241474E-3</v>
      </c>
      <c r="CU50" s="69">
        <f>IFERROR(IF(CU33,EXP(LN(CU33)*VLOOKUP(CU$3,Conditions!$B:$AI,MATCH($B50&amp;"_slope",Conditions!$R$1:$AI$1,0)+16,FALSE)+VLOOKUP(CU$3,Conditions!$B:$AI,MATCH($B50&amp;"_intercept",Conditions!$R$1:$AI$1,0)+16,FALSE)),""),"")</f>
        <v>4.1338831937506367E-3</v>
      </c>
      <c r="CV50" s="69">
        <f>IFERROR(IF(CV33,EXP(LN(CV33)*VLOOKUP(CV$3,Conditions!$B:$AI,MATCH($B50&amp;"_slope",Conditions!$R$1:$AI$1,0)+16,FALSE)+VLOOKUP(CV$3,Conditions!$B:$AI,MATCH($B50&amp;"_intercept",Conditions!$R$1:$AI$1,0)+16,FALSE)),""),"")</f>
        <v>8.2145399371837402E-3</v>
      </c>
      <c r="CW50" s="69">
        <f>IFERROR(IF(CW33,EXP(LN(CW33)*VLOOKUP(CW$3,Conditions!$B:$AI,MATCH($B50&amp;"_slope",Conditions!$R$1:$AI$1,0)+16,FALSE)+VLOOKUP(CW$3,Conditions!$B:$AI,MATCH($B50&amp;"_intercept",Conditions!$R$1:$AI$1,0)+16,FALSE)),""),"")</f>
        <v>4.4703850073413275E-3</v>
      </c>
      <c r="CX50" s="69">
        <f>IFERROR(IF(CX33,EXP(LN(CX33)*VLOOKUP(CX$3,Conditions!$B:$AI,MATCH($B50&amp;"_slope",Conditions!$R$1:$AI$1,0)+16,FALSE)+VLOOKUP(CX$3,Conditions!$B:$AI,MATCH($B50&amp;"_intercept",Conditions!$R$1:$AI$1,0)+16,FALSE)),""),"")</f>
        <v>3.4510760822012406E-3</v>
      </c>
      <c r="CY50" s="69">
        <f>IFERROR(IF(CY33,EXP(LN(CY33)*VLOOKUP(CY$3,Conditions!$B:$AI,MATCH($B50&amp;"_slope",Conditions!$R$1:$AI$1,0)+16,FALSE)+VLOOKUP(CY$3,Conditions!$B:$AI,MATCH($B50&amp;"_intercept",Conditions!$R$1:$AI$1,0)+16,FALSE)),""),"")</f>
        <v>3.1225193250848165E-3</v>
      </c>
      <c r="CZ50" s="69" t="str">
        <f>IFERROR(IF(CZ33,EXP(LN(CZ33)*VLOOKUP(CZ$3,Conditions!$B:$AI,MATCH($B50&amp;"_slope",Conditions!$R$1:$AI$1,0)+16,FALSE)+VLOOKUP(CZ$3,Conditions!$B:$AI,MATCH($B50&amp;"_intercept",Conditions!$R$1:$AI$1,0)+16,FALSE)),""),"")</f>
        <v/>
      </c>
      <c r="DA50" s="69" t="str">
        <f>IFERROR(IF(DA33,EXP(LN(DA33)*VLOOKUP(DA$3,Conditions!$B:$AI,MATCH($B50&amp;"_slope",Conditions!$R$1:$AI$1,0)+16,FALSE)+VLOOKUP(DA$3,Conditions!$B:$AI,MATCH($B50&amp;"_intercept",Conditions!$R$1:$AI$1,0)+16,FALSE)),""),"")</f>
        <v/>
      </c>
      <c r="DB50" s="69" t="str">
        <f>IFERROR(IF(DB33,EXP(LN(DB33)*VLOOKUP(DB$3,Conditions!$B:$AI,MATCH($B50&amp;"_slope",Conditions!$R$1:$AI$1,0)+16,FALSE)+VLOOKUP(DB$3,Conditions!$B:$AI,MATCH($B50&amp;"_intercept",Conditions!$R$1:$AI$1,0)+16,FALSE)),""),"")</f>
        <v/>
      </c>
      <c r="DC50" s="69" t="str">
        <f>IFERROR(IF(DC33,EXP(LN(DC33)*VLOOKUP(DC$3,Conditions!$B:$AI,MATCH($B50&amp;"_slope",Conditions!$R$1:$AI$1,0)+16,FALSE)+VLOOKUP(DC$3,Conditions!$B:$AI,MATCH($B50&amp;"_intercept",Conditions!$R$1:$AI$1,0)+16,FALSE)),""),"")</f>
        <v/>
      </c>
      <c r="DD50" s="69" t="str">
        <f>IFERROR(IF(DD33,EXP(LN(DD33)*VLOOKUP(DD$3,Conditions!$B:$AI,MATCH($B50&amp;"_slope",Conditions!$R$1:$AI$1,0)+16,FALSE)+VLOOKUP(DD$3,Conditions!$B:$AI,MATCH($B50&amp;"_intercept",Conditions!$R$1:$AI$1,0)+16,FALSE)),""),"")</f>
        <v/>
      </c>
      <c r="DE50" s="69" t="str">
        <f>IFERROR(IF(DE33,EXP(LN(DE33)*VLOOKUP(DE$3,Conditions!$B:$AI,MATCH($B50&amp;"_slope",Conditions!$R$1:$AI$1,0)+16,FALSE)+VLOOKUP(DE$3,Conditions!$B:$AI,MATCH($B50&amp;"_intercept",Conditions!$R$1:$AI$1,0)+16,FALSE)),""),"")</f>
        <v/>
      </c>
      <c r="DF50" s="69" t="str">
        <f>IFERROR(IF(DF33,EXP(LN(DF33)*VLOOKUP(DF$3,Conditions!$B:$AI,MATCH($B50&amp;"_slope",Conditions!$R$1:$AI$1,0)+16,FALSE)+VLOOKUP(DF$3,Conditions!$B:$AI,MATCH($B50&amp;"_intercept",Conditions!$R$1:$AI$1,0)+16,FALSE)),""),"")</f>
        <v/>
      </c>
      <c r="DG50" s="69" t="str">
        <f>IFERROR(IF(DG33,EXP(LN(DG33)*VLOOKUP(DG$3,Conditions!$B:$AI,MATCH($B50&amp;"_slope",Conditions!$R$1:$AI$1,0)+16,FALSE)+VLOOKUP(DG$3,Conditions!$B:$AI,MATCH($B50&amp;"_intercept",Conditions!$R$1:$AI$1,0)+16,FALSE)),""),"")</f>
        <v/>
      </c>
      <c r="DH50" s="69" t="str">
        <f>IFERROR(IF(DH33,EXP(LN(DH33)*VLOOKUP(DH$3,Conditions!$B:$AI,MATCH($B50&amp;"_slope",Conditions!$R$1:$AI$1,0)+16,FALSE)+VLOOKUP(DH$3,Conditions!$B:$AI,MATCH($B50&amp;"_intercept",Conditions!$R$1:$AI$1,0)+16,FALSE)),""),"")</f>
        <v/>
      </c>
      <c r="DI50" s="69" t="str">
        <f>IFERROR(IF(DI33,EXP(LN(DI33)*VLOOKUP(DI$3,Conditions!$B:$AI,MATCH($B50&amp;"_slope",Conditions!$R$1:$AI$1,0)+16,FALSE)+VLOOKUP(DI$3,Conditions!$B:$AI,MATCH($B50&amp;"_intercept",Conditions!$R$1:$AI$1,0)+16,FALSE)),""),"")</f>
        <v/>
      </c>
      <c r="DJ50" s="69" t="str">
        <f>IFERROR(IF(DJ33,EXP(LN(DJ33)*VLOOKUP(DJ$3,Conditions!$B:$AI,MATCH($B50&amp;"_slope",Conditions!$R$1:$AI$1,0)+16,FALSE)+VLOOKUP(DJ$3,Conditions!$B:$AI,MATCH($B50&amp;"_intercept",Conditions!$R$1:$AI$1,0)+16,FALSE)),""),"")</f>
        <v/>
      </c>
      <c r="DK50" s="69" t="str">
        <f>IFERROR(IF(DK33,EXP(LN(DK33)*VLOOKUP(DK$3,Conditions!$B:$AI,MATCH($B50&amp;"_slope",Conditions!$R$1:$AI$1,0)+16,FALSE)+VLOOKUP(DK$3,Conditions!$B:$AI,MATCH($B50&amp;"_intercept",Conditions!$R$1:$AI$1,0)+16,FALSE)),""),"")</f>
        <v/>
      </c>
      <c r="DL50" s="69" t="str">
        <f>IFERROR(IF(DL33,EXP(LN(DL33)*VLOOKUP(DL$3,Conditions!$B:$AI,MATCH($B50&amp;"_slope",Conditions!$R$1:$AI$1,0)+16,FALSE)+VLOOKUP(DL$3,Conditions!$B:$AI,MATCH($B50&amp;"_intercept",Conditions!$R$1:$AI$1,0)+16,FALSE)),""),"")</f>
        <v/>
      </c>
      <c r="DM50" s="69" t="str">
        <f>IFERROR(IF(DM33,EXP(LN(DM33)*VLOOKUP(DM$3,Conditions!$B:$AI,MATCH($B50&amp;"_slope",Conditions!$R$1:$AI$1,0)+16,FALSE)+VLOOKUP(DM$3,Conditions!$B:$AI,MATCH($B50&amp;"_intercept",Conditions!$R$1:$AI$1,0)+16,FALSE)),""),"")</f>
        <v/>
      </c>
      <c r="DN50" s="69" t="str">
        <f>IFERROR(IF(DN33,EXP(LN(DN33)*VLOOKUP(DN$3,Conditions!$B:$AI,MATCH($B50&amp;"_slope",Conditions!$R$1:$AI$1,0)+16,FALSE)+VLOOKUP(DN$3,Conditions!$B:$AI,MATCH($B50&amp;"_intercept",Conditions!$R$1:$AI$1,0)+16,FALSE)),""),"")</f>
        <v/>
      </c>
      <c r="DO50" s="69" t="str">
        <f>IFERROR(IF(DO33,EXP(LN(DO33)*VLOOKUP(DO$3,Conditions!$B:$AI,MATCH($B50&amp;"_slope",Conditions!$R$1:$AI$1,0)+16,FALSE)+VLOOKUP(DO$3,Conditions!$B:$AI,MATCH($B50&amp;"_intercept",Conditions!$R$1:$AI$1,0)+16,FALSE)),""),"")</f>
        <v/>
      </c>
      <c r="DP50" s="69" t="str">
        <f>IFERROR(IF(DP33,EXP(LN(DP33)*VLOOKUP(DP$3,Conditions!$B:$AI,MATCH($B50&amp;"_slope",Conditions!$R$1:$AI$1,0)+16,FALSE)+VLOOKUP(DP$3,Conditions!$B:$AI,MATCH($B50&amp;"_intercept",Conditions!$R$1:$AI$1,0)+16,FALSE)),""),"")</f>
        <v/>
      </c>
      <c r="DQ50" s="69" t="str">
        <f>IFERROR(IF(DQ33,EXP(LN(DQ33)*VLOOKUP(DQ$3,Conditions!$B:$AI,MATCH($B50&amp;"_slope",Conditions!$R$1:$AI$1,0)+16,FALSE)+VLOOKUP(DQ$3,Conditions!$B:$AI,MATCH($B50&amp;"_intercept",Conditions!$R$1:$AI$1,0)+16,FALSE)),""),"")</f>
        <v/>
      </c>
      <c r="DR50" s="69" t="str">
        <f>IFERROR(IF(DR33,EXP(LN(DR33)*VLOOKUP(DR$3,Conditions!$B:$AI,MATCH($B50&amp;"_slope",Conditions!$R$1:$AI$1,0)+16,FALSE)+VLOOKUP(DR$3,Conditions!$B:$AI,MATCH($B50&amp;"_intercept",Conditions!$R$1:$AI$1,0)+16,FALSE)),""),"")</f>
        <v/>
      </c>
      <c r="DS50" s="69" t="str">
        <f>IFERROR(IF(DS33,EXP(LN(DS33)*VLOOKUP(DS$3,Conditions!$B:$AI,MATCH($B50&amp;"_slope",Conditions!$R$1:$AI$1,0)+16,FALSE)+VLOOKUP(DS$3,Conditions!$B:$AI,MATCH($B50&amp;"_intercept",Conditions!$R$1:$AI$1,0)+16,FALSE)),""),"")</f>
        <v/>
      </c>
      <c r="DT50" s="69" t="str">
        <f>IFERROR(IF(DT33,EXP(LN(DT33)*VLOOKUP(DT$3,Conditions!$B:$AI,MATCH($B50&amp;"_slope",Conditions!$R$1:$AI$1,0)+16,FALSE)+VLOOKUP(DT$3,Conditions!$B:$AI,MATCH($B50&amp;"_intercept",Conditions!$R$1:$AI$1,0)+16,FALSE)),""),"")</f>
        <v/>
      </c>
      <c r="DU50" s="69" t="str">
        <f>IFERROR(IF(DU33,EXP(LN(DU33)*VLOOKUP(DU$3,Conditions!$B:$AI,MATCH($B50&amp;"_slope",Conditions!$R$1:$AI$1,0)+16,FALSE)+VLOOKUP(DU$3,Conditions!$B:$AI,MATCH($B50&amp;"_intercept",Conditions!$R$1:$AI$1,0)+16,FALSE)),""),"")</f>
        <v/>
      </c>
      <c r="DV50" s="69" t="str">
        <f>IFERROR(IF(DV33,EXP(LN(DV33)*VLOOKUP(DV$3,Conditions!$B:$AI,MATCH($B50&amp;"_slope",Conditions!$R$1:$AI$1,0)+16,FALSE)+VLOOKUP(DV$3,Conditions!$B:$AI,MATCH($B50&amp;"_intercept",Conditions!$R$1:$AI$1,0)+16,FALSE)),""),"")</f>
        <v/>
      </c>
      <c r="DW50" s="69" t="str">
        <f>IFERROR(IF(DW33,EXP(LN(DW33)*VLOOKUP(DW$3,Conditions!$B:$AI,MATCH($B50&amp;"_slope",Conditions!$R$1:$AI$1,0)+16,FALSE)+VLOOKUP(DW$3,Conditions!$B:$AI,MATCH($B50&amp;"_intercept",Conditions!$R$1:$AI$1,0)+16,FALSE)),""),"")</f>
        <v/>
      </c>
      <c r="DX50" s="69" t="str">
        <f>IFERROR(IF(DX33,EXP(LN(DX33)*VLOOKUP(DX$3,Conditions!$B:$AI,MATCH($B50&amp;"_slope",Conditions!$R$1:$AI$1,0)+16,FALSE)+VLOOKUP(DX$3,Conditions!$B:$AI,MATCH($B50&amp;"_intercept",Conditions!$R$1:$AI$1,0)+16,FALSE)),""),"")</f>
        <v/>
      </c>
      <c r="DY50" s="69" t="str">
        <f>IFERROR(IF(DY33,EXP(LN(DY33)*VLOOKUP(DY$3,Conditions!$B:$AI,MATCH($B50&amp;"_slope",Conditions!$R$1:$AI$1,0)+16,FALSE)+VLOOKUP(DY$3,Conditions!$B:$AI,MATCH($B50&amp;"_intercept",Conditions!$R$1:$AI$1,0)+16,FALSE)),""),"")</f>
        <v/>
      </c>
      <c r="DZ50" s="69" t="str">
        <f>IFERROR(IF(DZ33,EXP(LN(DZ33)*VLOOKUP(DZ$3,Conditions!$B:$AI,MATCH($B50&amp;"_slope",Conditions!$R$1:$AI$1,0)+16,FALSE)+VLOOKUP(DZ$3,Conditions!$B:$AI,MATCH($B50&amp;"_intercept",Conditions!$R$1:$AI$1,0)+16,FALSE)),""),"")</f>
        <v/>
      </c>
      <c r="EA50" s="69" t="str">
        <f>IFERROR(IF(EA33,EXP(LN(EA33)*VLOOKUP(EA$3,Conditions!$B:$AI,MATCH($B50&amp;"_slope",Conditions!$R$1:$AI$1,0)+16,FALSE)+VLOOKUP(EA$3,Conditions!$B:$AI,MATCH($B50&amp;"_intercept",Conditions!$R$1:$AI$1,0)+16,FALSE)),""),"")</f>
        <v/>
      </c>
      <c r="EB50" s="69" t="str">
        <f>IFERROR(IF(EB33,EXP(LN(EB33)*VLOOKUP(EB$3,Conditions!$B:$AI,MATCH($B50&amp;"_slope",Conditions!$R$1:$AI$1,0)+16,FALSE)+VLOOKUP(EB$3,Conditions!$B:$AI,MATCH($B50&amp;"_intercept",Conditions!$R$1:$AI$1,0)+16,FALSE)),""),"")</f>
        <v/>
      </c>
      <c r="EC50" s="69" t="str">
        <f>IFERROR(IF(EC33,EXP(LN(EC33)*VLOOKUP(EC$3,Conditions!$B:$AI,MATCH($B50&amp;"_slope",Conditions!$R$1:$AI$1,0)+16,FALSE)+VLOOKUP(EC$3,Conditions!$B:$AI,MATCH($B50&amp;"_intercept",Conditions!$R$1:$AI$1,0)+16,FALSE)),""),"")</f>
        <v/>
      </c>
      <c r="ED50" s="69" t="str">
        <f>IFERROR(IF(ED33,EXP(LN(ED33)*VLOOKUP(ED$3,Conditions!$B:$AI,MATCH($B50&amp;"_slope",Conditions!$R$1:$AI$1,0)+16,FALSE)+VLOOKUP(ED$3,Conditions!$B:$AI,MATCH($B50&amp;"_intercept",Conditions!$R$1:$AI$1,0)+16,FALSE)),""),"")</f>
        <v/>
      </c>
      <c r="EE50" s="69" t="str">
        <f>IFERROR(IF(EE33,EXP(LN(EE33)*VLOOKUP(EE$3,Conditions!$B:$AI,MATCH($B50&amp;"_slope",Conditions!$R$1:$AI$1,0)+16,FALSE)+VLOOKUP(EE$3,Conditions!$B:$AI,MATCH($B50&amp;"_intercept",Conditions!$R$1:$AI$1,0)+16,FALSE)),""),"")</f>
        <v/>
      </c>
      <c r="EF50" s="69" t="str">
        <f>IFERROR(IF(EF33,EXP(LN(EF33)*VLOOKUP(EF$3,Conditions!$B:$AI,MATCH($B50&amp;"_slope",Conditions!$R$1:$AI$1,0)+16,FALSE)+VLOOKUP(EF$3,Conditions!$B:$AI,MATCH($B50&amp;"_intercept",Conditions!$R$1:$AI$1,0)+16,FALSE)),""),"")</f>
        <v/>
      </c>
      <c r="EG50" s="69" t="str">
        <f>IFERROR(IF(EG33,EXP(LN(EG33)*VLOOKUP(EG$3,Conditions!$B:$AI,MATCH($B50&amp;"_slope",Conditions!$R$1:$AI$1,0)+16,FALSE)+VLOOKUP(EG$3,Conditions!$B:$AI,MATCH($B50&amp;"_intercept",Conditions!$R$1:$AI$1,0)+16,FALSE)),""),"")</f>
        <v/>
      </c>
      <c r="EH50" s="69" t="str">
        <f>IFERROR(IF(EH33,EXP(LN(EH33)*VLOOKUP(EH$3,Conditions!$B:$AI,MATCH($B50&amp;"_slope",Conditions!$R$1:$AI$1,0)+16,FALSE)+VLOOKUP(EH$3,Conditions!$B:$AI,MATCH($B50&amp;"_intercept",Conditions!$R$1:$AI$1,0)+16,FALSE)),""),"")</f>
        <v/>
      </c>
      <c r="EI50" s="69" t="str">
        <f>IFERROR(IF(EI33,EXP(LN(EI33)*VLOOKUP(EI$3,Conditions!$B:$AI,MATCH($B50&amp;"_slope",Conditions!$R$1:$AI$1,0)+16,FALSE)+VLOOKUP(EI$3,Conditions!$B:$AI,MATCH($B50&amp;"_intercept",Conditions!$R$1:$AI$1,0)+16,FALSE)),""),"")</f>
        <v/>
      </c>
      <c r="EJ50" s="69" t="str">
        <f>IFERROR(IF(EJ33,EXP(LN(EJ33)*VLOOKUP(EJ$3,Conditions!$B:$AI,MATCH($B50&amp;"_slope",Conditions!$R$1:$AI$1,0)+16,FALSE)+VLOOKUP(EJ$3,Conditions!$B:$AI,MATCH($B50&amp;"_intercept",Conditions!$R$1:$AI$1,0)+16,FALSE)),""),"")</f>
        <v/>
      </c>
      <c r="EK50" s="69" t="str">
        <f>IFERROR(IF(EK33,EXP(LN(EK33)*VLOOKUP(EK$3,Conditions!$B:$AI,MATCH($B50&amp;"_slope",Conditions!$R$1:$AI$1,0)+16,FALSE)+VLOOKUP(EK$3,Conditions!$B:$AI,MATCH($B50&amp;"_intercept",Conditions!$R$1:$AI$1,0)+16,FALSE)),""),"")</f>
        <v/>
      </c>
      <c r="EL50" s="69" t="str">
        <f>IFERROR(IF(EL33,EXP(LN(EL33)*VLOOKUP(EL$3,Conditions!$B:$AI,MATCH($B50&amp;"_slope",Conditions!$R$1:$AI$1,0)+16,FALSE)+VLOOKUP(EL$3,Conditions!$B:$AI,MATCH($B50&amp;"_intercept",Conditions!$R$1:$AI$1,0)+16,FALSE)),""),"")</f>
        <v/>
      </c>
      <c r="EM50" s="69" t="str">
        <f>IFERROR(IF(EM33,EXP(LN(EM33)*VLOOKUP(EM$3,Conditions!$B:$AI,MATCH($B50&amp;"_slope",Conditions!$R$1:$AI$1,0)+16,FALSE)+VLOOKUP(EM$3,Conditions!$B:$AI,MATCH($B50&amp;"_intercept",Conditions!$R$1:$AI$1,0)+16,FALSE)),""),"")</f>
        <v/>
      </c>
      <c r="EN50" s="69" t="str">
        <f>IFERROR(IF(EN33,EXP(LN(EN33)*VLOOKUP(EN$3,Conditions!$B:$AI,MATCH($B50&amp;"_slope",Conditions!$R$1:$AI$1,0)+16,FALSE)+VLOOKUP(EN$3,Conditions!$B:$AI,MATCH($B50&amp;"_intercept",Conditions!$R$1:$AI$1,0)+16,FALSE)),""),"")</f>
        <v/>
      </c>
      <c r="EO50" s="69" t="str">
        <f>IFERROR(IF(EO33,EXP(LN(EO33)*VLOOKUP(EO$3,Conditions!$B:$AI,MATCH($B50&amp;"_slope",Conditions!$R$1:$AI$1,0)+16,FALSE)+VLOOKUP(EO$3,Conditions!$B:$AI,MATCH($B50&amp;"_intercept",Conditions!$R$1:$AI$1,0)+16,FALSE)),""),"")</f>
        <v/>
      </c>
      <c r="EP50" s="69" t="str">
        <f>IFERROR(IF(EP33,EXP(LN(EP33)*VLOOKUP(EP$3,Conditions!$B:$AI,MATCH($B50&amp;"_slope",Conditions!$R$1:$AI$1,0)+16,FALSE)+VLOOKUP(EP$3,Conditions!$B:$AI,MATCH($B50&amp;"_intercept",Conditions!$R$1:$AI$1,0)+16,FALSE)),""),"")</f>
        <v/>
      </c>
      <c r="EQ50" s="69" t="str">
        <f>IFERROR(IF(EQ33,EXP(LN(EQ33)*VLOOKUP(EQ$3,Conditions!$B:$AI,MATCH($B50&amp;"_slope",Conditions!$R$1:$AI$1,0)+16,FALSE)+VLOOKUP(EQ$3,Conditions!$B:$AI,MATCH($B50&amp;"_intercept",Conditions!$R$1:$AI$1,0)+16,FALSE)),""),"")</f>
        <v/>
      </c>
      <c r="ER50" s="69" t="str">
        <f>IFERROR(IF(ER33,EXP(LN(ER33)*VLOOKUP(ER$3,Conditions!$B:$AI,MATCH($B50&amp;"_slope",Conditions!$R$1:$AI$1,0)+16,FALSE)+VLOOKUP(ER$3,Conditions!$B:$AI,MATCH($B50&amp;"_intercept",Conditions!$R$1:$AI$1,0)+16,FALSE)),""),"")</f>
        <v/>
      </c>
      <c r="ES50" s="69" t="str">
        <f>IFERROR(IF(ES33,EXP(LN(ES33)*VLOOKUP(ES$3,Conditions!$B:$AI,MATCH($B50&amp;"_slope",Conditions!$R$1:$AI$1,0)+16,FALSE)+VLOOKUP(ES$3,Conditions!$B:$AI,MATCH($B50&amp;"_intercept",Conditions!$R$1:$AI$1,0)+16,FALSE)),""),"")</f>
        <v/>
      </c>
      <c r="ET50" s="69" t="str">
        <f>IFERROR(IF(ET33,EXP(LN(ET33)*VLOOKUP(ET$3,Conditions!$B:$AI,MATCH($B50&amp;"_slope",Conditions!$R$1:$AI$1,0)+16,FALSE)+VLOOKUP(ET$3,Conditions!$B:$AI,MATCH($B50&amp;"_intercept",Conditions!$R$1:$AI$1,0)+16,FALSE)),""),"")</f>
        <v/>
      </c>
      <c r="EU50" s="69" t="str">
        <f>IFERROR(IF(EU33,EXP(LN(EU33)*VLOOKUP(EU$3,Conditions!$B:$AI,MATCH($B50&amp;"_slope",Conditions!$R$1:$AI$1,0)+16,FALSE)+VLOOKUP(EU$3,Conditions!$B:$AI,MATCH($B50&amp;"_intercept",Conditions!$R$1:$AI$1,0)+16,FALSE)),""),"")</f>
        <v/>
      </c>
      <c r="EV50" s="69" t="str">
        <f>IFERROR(IF(EV33,EXP(LN(EV33)*VLOOKUP(EV$3,Conditions!$B:$AI,MATCH($B50&amp;"_slope",Conditions!$R$1:$AI$1,0)+16,FALSE)+VLOOKUP(EV$3,Conditions!$B:$AI,MATCH($B50&amp;"_intercept",Conditions!$R$1:$AI$1,0)+16,FALSE)),""),"")</f>
        <v/>
      </c>
      <c r="EW50" s="69" t="str">
        <f>IFERROR(IF(EW33,EXP(LN(EW33)*VLOOKUP(EW$3,Conditions!$B:$AI,MATCH($B50&amp;"_slope",Conditions!$R$1:$AI$1,0)+16,FALSE)+VLOOKUP(EW$3,Conditions!$B:$AI,MATCH($B50&amp;"_intercept",Conditions!$R$1:$AI$1,0)+16,FALSE)),""),"")</f>
        <v/>
      </c>
      <c r="EX50" s="69" t="str">
        <f>IFERROR(IF(EX33,EXP(LN(EX33)*VLOOKUP(EX$3,Conditions!$B:$AI,MATCH($B50&amp;"_slope",Conditions!$R$1:$AI$1,0)+16,FALSE)+VLOOKUP(EX$3,Conditions!$B:$AI,MATCH($B50&amp;"_intercept",Conditions!$R$1:$AI$1,0)+16,FALSE)),""),"")</f>
        <v/>
      </c>
      <c r="EY50" s="69" t="str">
        <f>IFERROR(IF(EY33,EXP(LN(EY33)*VLOOKUP(EY$3,Conditions!$B:$AI,MATCH($B50&amp;"_slope",Conditions!$R$1:$AI$1,0)+16,FALSE)+VLOOKUP(EY$3,Conditions!$B:$AI,MATCH($B50&amp;"_intercept",Conditions!$R$1:$AI$1,0)+16,FALSE)),""),"")</f>
        <v/>
      </c>
      <c r="EZ50" s="69" t="str">
        <f>IFERROR(IF(EZ33,EXP(LN(EZ33)*VLOOKUP(EZ$3,Conditions!$B:$AI,MATCH($B50&amp;"_slope",Conditions!$R$1:$AI$1,0)+16,FALSE)+VLOOKUP(EZ$3,Conditions!$B:$AI,MATCH($B50&amp;"_intercept",Conditions!$R$1:$AI$1,0)+16,FALSE)),""),"")</f>
        <v/>
      </c>
      <c r="FA50" s="69" t="str">
        <f>IFERROR(IF(FA33,EXP(LN(FA33)*VLOOKUP(FA$3,Conditions!$B:$AI,MATCH($B50&amp;"_slope",Conditions!$R$1:$AI$1,0)+16,FALSE)+VLOOKUP(FA$3,Conditions!$B:$AI,MATCH($B50&amp;"_intercept",Conditions!$R$1:$AI$1,0)+16,FALSE)),""),"")</f>
        <v/>
      </c>
      <c r="FB50" s="69" t="str">
        <f>IFERROR(IF(FB33,EXP(LN(FB33)*VLOOKUP(FB$3,Conditions!$B:$AI,MATCH($B50&amp;"_slope",Conditions!$R$1:$AI$1,0)+16,FALSE)+VLOOKUP(FB$3,Conditions!$B:$AI,MATCH($B50&amp;"_intercept",Conditions!$R$1:$AI$1,0)+16,FALSE)),""),"")</f>
        <v/>
      </c>
      <c r="FC50" s="69" t="str">
        <f>IFERROR(IF(FC33,EXP(LN(FC33)*VLOOKUP(FC$3,Conditions!$B:$AI,MATCH($B50&amp;"_slope",Conditions!$R$1:$AI$1,0)+16,FALSE)+VLOOKUP(FC$3,Conditions!$B:$AI,MATCH($B50&amp;"_intercept",Conditions!$R$1:$AI$1,0)+16,FALSE)),""),"")</f>
        <v/>
      </c>
      <c r="FD50" s="69" t="str">
        <f>IFERROR(IF(FD33,EXP(LN(FD33)*VLOOKUP(FD$3,Conditions!$B:$AI,MATCH($B50&amp;"_slope",Conditions!$R$1:$AI$1,0)+16,FALSE)+VLOOKUP(FD$3,Conditions!$B:$AI,MATCH($B50&amp;"_intercept",Conditions!$R$1:$AI$1,0)+16,FALSE)),""),"")</f>
        <v/>
      </c>
      <c r="FE50" s="69" t="str">
        <f>IFERROR(IF(FE33,EXP(LN(FE33)*VLOOKUP(FE$3,Conditions!$B:$AI,MATCH($B50&amp;"_slope",Conditions!$R$1:$AI$1,0)+16,FALSE)+VLOOKUP(FE$3,Conditions!$B:$AI,MATCH($B50&amp;"_intercept",Conditions!$R$1:$AI$1,0)+16,FALSE)),""),"")</f>
        <v/>
      </c>
      <c r="FF50" s="69" t="str">
        <f>IFERROR(IF(FF33,EXP(LN(FF33)*VLOOKUP(FF$3,Conditions!$B:$AI,MATCH($B50&amp;"_slope",Conditions!$R$1:$AI$1,0)+16,FALSE)+VLOOKUP(FF$3,Conditions!$B:$AI,MATCH($B50&amp;"_intercept",Conditions!$R$1:$AI$1,0)+16,FALSE)),""),"")</f>
        <v/>
      </c>
      <c r="FG50" s="69" t="str">
        <f>IFERROR(IF(FG33,EXP(LN(FG33)*VLOOKUP(FG$3,Conditions!$B:$AI,MATCH($B50&amp;"_slope",Conditions!$R$1:$AI$1,0)+16,FALSE)+VLOOKUP(FG$3,Conditions!$B:$AI,MATCH($B50&amp;"_intercept",Conditions!$R$1:$AI$1,0)+16,FALSE)),""),"")</f>
        <v/>
      </c>
      <c r="FH50" s="69" t="str">
        <f>IFERROR(IF(FH33,EXP(LN(FH33)*VLOOKUP(FH$3,Conditions!$B:$AI,MATCH($B50&amp;"_slope",Conditions!$R$1:$AI$1,0)+16,FALSE)+VLOOKUP(FH$3,Conditions!$B:$AI,MATCH($B50&amp;"_intercept",Conditions!$R$1:$AI$1,0)+16,FALSE)),""),"")</f>
        <v/>
      </c>
      <c r="FI50" s="69" t="str">
        <f>IFERROR(IF(FI33,EXP(LN(FI33)*VLOOKUP(FI$3,Conditions!$B:$AI,MATCH($B50&amp;"_slope",Conditions!$R$1:$AI$1,0)+16,FALSE)+VLOOKUP(FI$3,Conditions!$B:$AI,MATCH($B50&amp;"_intercept",Conditions!$R$1:$AI$1,0)+16,FALSE)),""),"")</f>
        <v/>
      </c>
      <c r="FJ50" s="69" t="str">
        <f>IFERROR(IF(FJ33,EXP(LN(FJ33)*VLOOKUP(FJ$3,Conditions!$B:$AI,MATCH($B50&amp;"_slope",Conditions!$R$1:$AI$1,0)+16,FALSE)+VLOOKUP(FJ$3,Conditions!$B:$AI,MATCH($B50&amp;"_intercept",Conditions!$R$1:$AI$1,0)+16,FALSE)),""),"")</f>
        <v/>
      </c>
      <c r="FK50" s="69" t="str">
        <f>IFERROR(IF(FK33,EXP(LN(FK33)*VLOOKUP(FK$3,Conditions!$B:$AI,MATCH($B50&amp;"_slope",Conditions!$R$1:$AI$1,0)+16,FALSE)+VLOOKUP(FK$3,Conditions!$B:$AI,MATCH($B50&amp;"_intercept",Conditions!$R$1:$AI$1,0)+16,FALSE)),""),"")</f>
        <v/>
      </c>
      <c r="FL50" s="69" t="str">
        <f>IFERROR(IF(FL33,EXP(LN(FL33)*VLOOKUP(FL$3,Conditions!$B:$AI,MATCH($B50&amp;"_slope",Conditions!$R$1:$AI$1,0)+16,FALSE)+VLOOKUP(FL$3,Conditions!$B:$AI,MATCH($B50&amp;"_intercept",Conditions!$R$1:$AI$1,0)+16,FALSE)),""),"")</f>
        <v/>
      </c>
      <c r="FM50" s="69" t="str">
        <f>IFERROR(IF(FM33,EXP(LN(FM33)*VLOOKUP(FM$3,Conditions!$B:$AI,MATCH($B50&amp;"_slope",Conditions!$R$1:$AI$1,0)+16,FALSE)+VLOOKUP(FM$3,Conditions!$B:$AI,MATCH($B50&amp;"_intercept",Conditions!$R$1:$AI$1,0)+16,FALSE)),""),"")</f>
        <v/>
      </c>
      <c r="FN50" s="69" t="str">
        <f>IFERROR(IF(FN33,EXP(LN(FN33)*VLOOKUP(FN$3,Conditions!$B:$AI,MATCH($B50&amp;"_slope",Conditions!$R$1:$AI$1,0)+16,FALSE)+VLOOKUP(FN$3,Conditions!$B:$AI,MATCH($B50&amp;"_intercept",Conditions!$R$1:$AI$1,0)+16,FALSE)),""),"")</f>
        <v/>
      </c>
      <c r="FO50" s="69" t="str">
        <f>IFERROR(IF(FO33,EXP(LN(FO33)*VLOOKUP(FO$3,Conditions!$B:$AI,MATCH($B50&amp;"_slope",Conditions!$R$1:$AI$1,0)+16,FALSE)+VLOOKUP(FO$3,Conditions!$B:$AI,MATCH($B50&amp;"_intercept",Conditions!$R$1:$AI$1,0)+16,FALSE)),""),"")</f>
        <v/>
      </c>
      <c r="FP50" s="69" t="str">
        <f>IFERROR(IF(FP33,EXP(LN(FP33)*VLOOKUP(FP$3,Conditions!$B:$AI,MATCH($B50&amp;"_slope",Conditions!$R$1:$AI$1,0)+16,FALSE)+VLOOKUP(FP$3,Conditions!$B:$AI,MATCH($B50&amp;"_intercept",Conditions!$R$1:$AI$1,0)+16,FALSE)),""),"")</f>
        <v/>
      </c>
      <c r="FQ50" s="69" t="str">
        <f>IFERROR(IF(FQ33,EXP(LN(FQ33)*VLOOKUP(FQ$3,Conditions!$B:$AI,MATCH($B50&amp;"_slope",Conditions!$R$1:$AI$1,0)+16,FALSE)+VLOOKUP(FQ$3,Conditions!$B:$AI,MATCH($B50&amp;"_intercept",Conditions!$R$1:$AI$1,0)+16,FALSE)),""),"")</f>
        <v/>
      </c>
      <c r="FR50" s="69" t="str">
        <f>IFERROR(IF(FR33,EXP(LN(FR33)*VLOOKUP(FR$3,Conditions!$B:$AI,MATCH($B50&amp;"_slope",Conditions!$R$1:$AI$1,0)+16,FALSE)+VLOOKUP(FR$3,Conditions!$B:$AI,MATCH($B50&amp;"_intercept",Conditions!$R$1:$AI$1,0)+16,FALSE)),""),"")</f>
        <v/>
      </c>
      <c r="FS50" s="69" t="str">
        <f>IFERROR(IF(FS33,EXP(LN(FS33)*VLOOKUP(FS$3,Conditions!$B:$AI,MATCH($B50&amp;"_slope",Conditions!$R$1:$AI$1,0)+16,FALSE)+VLOOKUP(FS$3,Conditions!$B:$AI,MATCH($B50&amp;"_intercept",Conditions!$R$1:$AI$1,0)+16,FALSE)),""),"")</f>
        <v/>
      </c>
      <c r="FT50" s="69">
        <f>IFERROR(IF(FT33,EXP(LN(FT33)*VLOOKUP(FT$3,Conditions!$B:$AI,MATCH($B50&amp;"_slope",Conditions!$R$1:$AI$1,0)+16,FALSE)+VLOOKUP(FT$3,Conditions!$B:$AI,MATCH($B50&amp;"_intercept",Conditions!$R$1:$AI$1,0)+16,FALSE)),""),"")</f>
        <v>3.3170718742251428E-3</v>
      </c>
      <c r="FU50" s="69" t="str">
        <f>IFERROR(IF(FU33,EXP(LN(FU33)*VLOOKUP(FU$3,Conditions!$B:$AI,MATCH($B50&amp;"_slope",Conditions!$R$1:$AI$1,0)+16,FALSE)+VLOOKUP(FU$3,Conditions!$B:$AI,MATCH($B50&amp;"_intercept",Conditions!$R$1:$AI$1,0)+16,FALSE)),""),"")</f>
        <v/>
      </c>
      <c r="FV50" s="69" t="str">
        <f>IFERROR(IF(FV33,EXP(LN(FV33)*VLOOKUP(FV$3,Conditions!$B:$AI,MATCH($B50&amp;"_slope",Conditions!$R$1:$AI$1,0)+16,FALSE)+VLOOKUP(FV$3,Conditions!$B:$AI,MATCH($B50&amp;"_intercept",Conditions!$R$1:$AI$1,0)+16,FALSE)),""),"")</f>
        <v/>
      </c>
      <c r="FW50" s="69" t="str">
        <f>IFERROR(IF(FW33,EXP(LN(FW33)*VLOOKUP(FW$3,Conditions!$B:$AI,MATCH($B50&amp;"_slope",Conditions!$R$1:$AI$1,0)+16,FALSE)+VLOOKUP(FW$3,Conditions!$B:$AI,MATCH($B50&amp;"_intercept",Conditions!$R$1:$AI$1,0)+16,FALSE)),""),"")</f>
        <v/>
      </c>
      <c r="FX50" s="69" t="str">
        <f>IFERROR(IF(FX33,EXP(LN(FX33)*VLOOKUP(FX$3,Conditions!$B:$AI,MATCH($B50&amp;"_slope",Conditions!$R$1:$AI$1,0)+16,FALSE)+VLOOKUP(FX$3,Conditions!$B:$AI,MATCH($B50&amp;"_intercept",Conditions!$R$1:$AI$1,0)+16,FALSE)),""),"")</f>
        <v/>
      </c>
      <c r="FY50" s="69">
        <f>IFERROR(IF(FY33,EXP(LN(FY33)*VLOOKUP(FY$3,Conditions!$B:$AI,MATCH($B50&amp;"_slope",Conditions!$R$1:$AI$1,0)+16,FALSE)+VLOOKUP(FY$3,Conditions!$B:$AI,MATCH($B50&amp;"_intercept",Conditions!$R$1:$AI$1,0)+16,FALSE)),""),"")</f>
        <v>6.3469327636112892E-3</v>
      </c>
      <c r="FZ50" s="69" t="str">
        <f>IFERROR(IF(FZ33,EXP(LN(FZ33)*VLOOKUP(FZ$3,Conditions!$B:$AI,MATCH($B50&amp;"_slope",Conditions!$R$1:$AI$1,0)+16,FALSE)+VLOOKUP(FZ$3,Conditions!$B:$AI,MATCH($B50&amp;"_intercept",Conditions!$R$1:$AI$1,0)+16,FALSE)),""),"")</f>
        <v/>
      </c>
      <c r="GA50" s="69" t="str">
        <f>IFERROR(IF(GA33,EXP(LN(GA33)*VLOOKUP(GA$3,Conditions!$B:$AI,MATCH($B50&amp;"_slope",Conditions!$R$1:$AI$1,0)+16,FALSE)+VLOOKUP(GA$3,Conditions!$B:$AI,MATCH($B50&amp;"_intercept",Conditions!$R$1:$AI$1,0)+16,FALSE)),""),"")</f>
        <v/>
      </c>
      <c r="GB50" s="69" t="str">
        <f>IFERROR(IF(GB33,EXP(LN(GB33)*VLOOKUP(GB$3,Conditions!$B:$AI,MATCH($B50&amp;"_slope",Conditions!$R$1:$AI$1,0)+16,FALSE)+VLOOKUP(GB$3,Conditions!$B:$AI,MATCH($B50&amp;"_intercept",Conditions!$R$1:$AI$1,0)+16,FALSE)),""),"")</f>
        <v/>
      </c>
      <c r="GC50" s="69">
        <f>IFERROR(IF(GC33,EXP(LN(GC33)*VLOOKUP(GC$3,Conditions!$B:$AI,MATCH($B50&amp;"_slope",Conditions!$R$1:$AI$1,0)+16,FALSE)+VLOOKUP(GC$3,Conditions!$B:$AI,MATCH($B50&amp;"_intercept",Conditions!$R$1:$AI$1,0)+16,FALSE)),""),"")</f>
        <v>3.3555352078241474E-3</v>
      </c>
      <c r="GD50" s="69" t="str">
        <f>IFERROR(IF(GD33,EXP(LN(GD33)*VLOOKUP(GD$3,Conditions!$B:$AI,MATCH($B50&amp;"_slope",Conditions!$R$1:$AI$1,0)+16,FALSE)+VLOOKUP(GD$3,Conditions!$B:$AI,MATCH($B50&amp;"_intercept",Conditions!$R$1:$AI$1,0)+16,FALSE)),""),"")</f>
        <v/>
      </c>
      <c r="GE50" s="69" t="str">
        <f>IFERROR(IF(GE33,EXP(LN(GE33)*VLOOKUP(GE$3,Conditions!$B:$AI,MATCH($B50&amp;"_slope",Conditions!$R$1:$AI$1,0)+16,FALSE)+VLOOKUP(GE$3,Conditions!$B:$AI,MATCH($B50&amp;"_intercept",Conditions!$R$1:$AI$1,0)+16,FALSE)),""),"")</f>
        <v/>
      </c>
      <c r="GF50" s="69" t="str">
        <f>IFERROR(IF(GF33,EXP(LN(GF33)*VLOOKUP(GF$3,Conditions!$B:$AI,MATCH($B50&amp;"_slope",Conditions!$R$1:$AI$1,0)+16,FALSE)+VLOOKUP(GF$3,Conditions!$B:$AI,MATCH($B50&amp;"_intercept",Conditions!$R$1:$AI$1,0)+16,FALSE)),""),"")</f>
        <v/>
      </c>
      <c r="GG50" s="69" t="str">
        <f>IFERROR(IF(GG33,EXP(LN(GG33)*VLOOKUP(GG$3,Conditions!$B:$AI,MATCH($B50&amp;"_slope",Conditions!$R$1:$AI$1,0)+16,FALSE)+VLOOKUP(GG$3,Conditions!$B:$AI,MATCH($B50&amp;"_intercept",Conditions!$R$1:$AI$1,0)+16,FALSE)),""),"")</f>
        <v/>
      </c>
      <c r="GH50" s="69" t="str">
        <f>IFERROR(IF(GH33,EXP(LN(GH33)*VLOOKUP(GH$3,Conditions!$B:$AI,MATCH($B50&amp;"_slope",Conditions!$R$1:$AI$1,0)+16,FALSE)+VLOOKUP(GH$3,Conditions!$B:$AI,MATCH($B50&amp;"_intercept",Conditions!$R$1:$AI$1,0)+16,FALSE)),""),"")</f>
        <v/>
      </c>
      <c r="GI50" s="69" t="str">
        <f>IFERROR(IF(GI33,EXP(LN(GI33)*VLOOKUP(GI$3,Conditions!$B:$AI,MATCH($B50&amp;"_slope",Conditions!$R$1:$AI$1,0)+16,FALSE)+VLOOKUP(GI$3,Conditions!$B:$AI,MATCH($B50&amp;"_intercept",Conditions!$R$1:$AI$1,0)+16,FALSE)),""),"")</f>
        <v/>
      </c>
      <c r="GJ50" s="69" t="str">
        <f>IFERROR(IF(GJ33,EXP(LN(GJ33)*VLOOKUP(GJ$3,Conditions!$B:$AI,MATCH($B50&amp;"_slope",Conditions!$R$1:$AI$1,0)+16,FALSE)+VLOOKUP(GJ$3,Conditions!$B:$AI,MATCH($B50&amp;"_intercept",Conditions!$R$1:$AI$1,0)+16,FALSE)),""),"")</f>
        <v/>
      </c>
      <c r="GK50" s="69" t="str">
        <f>IFERROR(IF(GK33,EXP(LN(GK33)*VLOOKUP(GK$3,Conditions!$B:$AI,MATCH($B50&amp;"_slope",Conditions!$R$1:$AI$1,0)+16,FALSE)+VLOOKUP(GK$3,Conditions!$B:$AI,MATCH($B50&amp;"_intercept",Conditions!$R$1:$AI$1,0)+16,FALSE)),""),"")</f>
        <v/>
      </c>
      <c r="GL50" s="69" t="str">
        <f>IFERROR(IF(GL33,EXP(LN(GL33)*VLOOKUP(GL$3,Conditions!$B:$AI,MATCH($B50&amp;"_slope",Conditions!$R$1:$AI$1,0)+16,FALSE)+VLOOKUP(GL$3,Conditions!$B:$AI,MATCH($B50&amp;"_intercept",Conditions!$R$1:$AI$1,0)+16,FALSE)),""),"")</f>
        <v/>
      </c>
      <c r="GM50" s="69" t="str">
        <f>IFERROR(IF(GM33,EXP(LN(GM33)*VLOOKUP(GM$3,Conditions!$B:$AI,MATCH($B50&amp;"_slope",Conditions!$R$1:$AI$1,0)+16,FALSE)+VLOOKUP(GM$3,Conditions!$B:$AI,MATCH($B50&amp;"_intercept",Conditions!$R$1:$AI$1,0)+16,FALSE)),""),"")</f>
        <v/>
      </c>
      <c r="GN50" s="69" t="str">
        <f>IFERROR(IF(GN33,EXP(LN(GN33)*VLOOKUP(GN$3,Conditions!$B:$AI,MATCH($B50&amp;"_slope",Conditions!$R$1:$AI$1,0)+16,FALSE)+VLOOKUP(GN$3,Conditions!$B:$AI,MATCH($B50&amp;"_intercept",Conditions!$R$1:$AI$1,0)+16,FALSE)),""),"")</f>
        <v/>
      </c>
      <c r="GO50" s="69" t="str">
        <f>IFERROR(IF(GO33,EXP(LN(GO33)*VLOOKUP(GO$3,Conditions!$B:$AI,MATCH($B50&amp;"_slope",Conditions!$R$1:$AI$1,0)+16,FALSE)+VLOOKUP(GO$3,Conditions!$B:$AI,MATCH($B50&amp;"_intercept",Conditions!$R$1:$AI$1,0)+16,FALSE)),""),"")</f>
        <v/>
      </c>
      <c r="GP50" s="69" t="str">
        <f>IFERROR(IF(GP33,EXP(LN(GP33)*VLOOKUP(GP$3,Conditions!$B:$AI,MATCH($B50&amp;"_slope",Conditions!$R$1:$AI$1,0)+16,FALSE)+VLOOKUP(GP$3,Conditions!$B:$AI,MATCH($B50&amp;"_intercept",Conditions!$R$1:$AI$1,0)+16,FALSE)),""),"")</f>
        <v/>
      </c>
      <c r="GQ50" s="69" t="str">
        <f>IFERROR(IF(GQ33,EXP(LN(GQ33)*VLOOKUP(GQ$3,Conditions!$B:$AI,MATCH($B50&amp;"_slope",Conditions!$R$1:$AI$1,0)+16,FALSE)+VLOOKUP(GQ$3,Conditions!$B:$AI,MATCH($B50&amp;"_intercept",Conditions!$R$1:$AI$1,0)+16,FALSE)),""),"")</f>
        <v/>
      </c>
      <c r="GR50" s="69" t="str">
        <f>IFERROR(IF(GR33,EXP(LN(GR33)*VLOOKUP(GR$3,Conditions!$B:$AI,MATCH($B50&amp;"_slope",Conditions!$R$1:$AI$1,0)+16,FALSE)+VLOOKUP(GR$3,Conditions!$B:$AI,MATCH($B50&amp;"_intercept",Conditions!$R$1:$AI$1,0)+16,FALSE)),""),"")</f>
        <v/>
      </c>
      <c r="GS50" s="69" t="str">
        <f>IFERROR(IF(GS33,EXP(LN(GS33)*VLOOKUP(GS$3,Conditions!$B:$AI,MATCH($B50&amp;"_slope",Conditions!$R$1:$AI$1,0)+16,FALSE)+VLOOKUP(GS$3,Conditions!$B:$AI,MATCH($B50&amp;"_intercept",Conditions!$R$1:$AI$1,0)+16,FALSE)),""),"")</f>
        <v/>
      </c>
      <c r="GT50" s="69" t="str">
        <f>IFERROR(IF(GT33,EXP(LN(GT33)*VLOOKUP(GT$3,Conditions!$B:$AI,MATCH($B50&amp;"_slope",Conditions!$R$1:$AI$1,0)+16,FALSE)+VLOOKUP(GT$3,Conditions!$B:$AI,MATCH($B50&amp;"_intercept",Conditions!$R$1:$AI$1,0)+16,FALSE)),""),"")</f>
        <v/>
      </c>
      <c r="GU50" s="69" t="str">
        <f>IFERROR(IF(GU33,EXP(LN(GU33)*VLOOKUP(GU$3,Conditions!$B:$AI,MATCH($B50&amp;"_slope",Conditions!$R$1:$AI$1,0)+16,FALSE)+VLOOKUP(GU$3,Conditions!$B:$AI,MATCH($B50&amp;"_intercept",Conditions!$R$1:$AI$1,0)+16,FALSE)),""),"")</f>
        <v/>
      </c>
      <c r="GV50" s="69" t="str">
        <f>IFERROR(IF(GV33,EXP(LN(GV33)*VLOOKUP(GV$3,Conditions!$B:$AI,MATCH($B50&amp;"_slope",Conditions!$R$1:$AI$1,0)+16,FALSE)+VLOOKUP(GV$3,Conditions!$B:$AI,MATCH($B50&amp;"_intercept",Conditions!$R$1:$AI$1,0)+16,FALSE)),""),"")</f>
        <v/>
      </c>
      <c r="GW50" s="69" t="str">
        <f>IFERROR(IF(GW33,EXP(LN(GW33)*VLOOKUP(GW$3,Conditions!$B:$AI,MATCH($B50&amp;"_slope",Conditions!$R$1:$AI$1,0)+16,FALSE)+VLOOKUP(GW$3,Conditions!$B:$AI,MATCH($B50&amp;"_intercept",Conditions!$R$1:$AI$1,0)+16,FALSE)),""),"")</f>
        <v/>
      </c>
      <c r="GX50" s="69" t="str">
        <f>IFERROR(IF(GX33,EXP(LN(GX33)*VLOOKUP(GX$3,Conditions!$B:$AI,MATCH($B50&amp;"_slope",Conditions!$R$1:$AI$1,0)+16,FALSE)+VLOOKUP(GX$3,Conditions!$B:$AI,MATCH($B50&amp;"_intercept",Conditions!$R$1:$AI$1,0)+16,FALSE)),""),"")</f>
        <v/>
      </c>
      <c r="GY50" s="69" t="str">
        <f>IFERROR(IF(GY33,EXP(LN(GY33)*VLOOKUP(GY$3,Conditions!$B:$AI,MATCH($B50&amp;"_slope",Conditions!$R$1:$AI$1,0)+16,FALSE)+VLOOKUP(GY$3,Conditions!$B:$AI,MATCH($B50&amp;"_intercept",Conditions!$R$1:$AI$1,0)+16,FALSE)),""),"")</f>
        <v/>
      </c>
      <c r="GZ50" s="69" t="str">
        <f>IFERROR(IF(GZ33,EXP(LN(GZ33)*VLOOKUP(GZ$3,Conditions!$B:$AI,MATCH($B50&amp;"_slope",Conditions!$R$1:$AI$1,0)+16,FALSE)+VLOOKUP(GZ$3,Conditions!$B:$AI,MATCH($B50&amp;"_intercept",Conditions!$R$1:$AI$1,0)+16,FALSE)),""),"")</f>
        <v/>
      </c>
      <c r="HA50" s="69" t="str">
        <f>IFERROR(IF(HA33,EXP(LN(HA33)*VLOOKUP(HA$3,Conditions!$B:$AI,MATCH($B50&amp;"_slope",Conditions!$R$1:$AI$1,0)+16,FALSE)+VLOOKUP(HA$3,Conditions!$B:$AI,MATCH($B50&amp;"_intercept",Conditions!$R$1:$AI$1,0)+16,FALSE)),""),"")</f>
        <v/>
      </c>
      <c r="HB50" s="69" t="str">
        <f>IFERROR(IF(HB33,EXP(LN(HB33)*VLOOKUP(HB$3,Conditions!$B:$AI,MATCH($B50&amp;"_slope",Conditions!$R$1:$AI$1,0)+16,FALSE)+VLOOKUP(HB$3,Conditions!$B:$AI,MATCH($B50&amp;"_intercept",Conditions!$R$1:$AI$1,0)+16,FALSE)),""),"")</f>
        <v/>
      </c>
      <c r="HC50" s="69" t="str">
        <f>IFERROR(IF(HC33,EXP(LN(HC33)*VLOOKUP(HC$3,Conditions!$B:$AI,MATCH($B50&amp;"_slope",Conditions!$R$1:$AI$1,0)+16,FALSE)+VLOOKUP(HC$3,Conditions!$B:$AI,MATCH($B50&amp;"_intercept",Conditions!$R$1:$AI$1,0)+16,FALSE)),""),"")</f>
        <v/>
      </c>
      <c r="HD50" s="69" t="str">
        <f>IFERROR(IF(HD33,EXP(LN(HD33)*VLOOKUP(HD$3,Conditions!$B:$AI,MATCH($B50&amp;"_slope",Conditions!$R$1:$AI$1,0)+16,FALSE)+VLOOKUP(HD$3,Conditions!$B:$AI,MATCH($B50&amp;"_intercept",Conditions!$R$1:$AI$1,0)+16,FALSE)),""),"")</f>
        <v/>
      </c>
      <c r="HE50" s="69" t="str">
        <f>IFERROR(IF(HE33,EXP(LN(HE33)*VLOOKUP(HE$3,Conditions!$B:$AI,MATCH($B50&amp;"_slope",Conditions!$R$1:$AI$1,0)+16,FALSE)+VLOOKUP(HE$3,Conditions!$B:$AI,MATCH($B50&amp;"_intercept",Conditions!$R$1:$AI$1,0)+16,FALSE)),""),"")</f>
        <v/>
      </c>
      <c r="HF50" s="69" t="str">
        <f>IFERROR(IF(HF33,EXP(LN(HF33)*VLOOKUP(HF$3,Conditions!$B:$AI,MATCH($B50&amp;"_slope",Conditions!$R$1:$AI$1,0)+16,FALSE)+VLOOKUP(HF$3,Conditions!$B:$AI,MATCH($B50&amp;"_intercept",Conditions!$R$1:$AI$1,0)+16,FALSE)),""),"")</f>
        <v/>
      </c>
      <c r="HG50" s="69" t="str">
        <f>IFERROR(IF(HG33,EXP(LN(HG33)*VLOOKUP(HG$3,Conditions!$B:$AI,MATCH($B50&amp;"_slope",Conditions!$R$1:$AI$1,0)+16,FALSE)+VLOOKUP(HG$3,Conditions!$B:$AI,MATCH($B50&amp;"_intercept",Conditions!$R$1:$AI$1,0)+16,FALSE)),""),"")</f>
        <v/>
      </c>
      <c r="HH50" s="69" t="str">
        <f>IFERROR(IF(HH33,EXP(LN(HH33)*VLOOKUP(HH$3,Conditions!$B:$AI,MATCH($B50&amp;"_slope",Conditions!$R$1:$AI$1,0)+16,FALSE)+VLOOKUP(HH$3,Conditions!$B:$AI,MATCH($B50&amp;"_intercept",Conditions!$R$1:$AI$1,0)+16,FALSE)),""),"")</f>
        <v/>
      </c>
      <c r="HI50" s="69" t="str">
        <f>IFERROR(IF(HI33,EXP(LN(HI33)*VLOOKUP(HI$3,Conditions!$B:$AI,MATCH($B50&amp;"_slope",Conditions!$R$1:$AI$1,0)+16,FALSE)+VLOOKUP(HI$3,Conditions!$B:$AI,MATCH($B50&amp;"_intercept",Conditions!$R$1:$AI$1,0)+16,FALSE)),""),"")</f>
        <v/>
      </c>
      <c r="HJ50" s="69" t="str">
        <f>IFERROR(IF(HJ33,EXP(LN(HJ33)*VLOOKUP(HJ$3,Conditions!$B:$AI,MATCH($B50&amp;"_slope",Conditions!$R$1:$AI$1,0)+16,FALSE)+VLOOKUP(HJ$3,Conditions!$B:$AI,MATCH($B50&amp;"_intercept",Conditions!$R$1:$AI$1,0)+16,FALSE)),""),"")</f>
        <v/>
      </c>
      <c r="HK50" s="69" t="str">
        <f>IFERROR(IF(HK33,EXP(LN(HK33)*VLOOKUP(HK$3,Conditions!$B:$AI,MATCH($B50&amp;"_slope",Conditions!$R$1:$AI$1,0)+16,FALSE)+VLOOKUP(HK$3,Conditions!$B:$AI,MATCH($B50&amp;"_intercept",Conditions!$R$1:$AI$1,0)+16,FALSE)),""),"")</f>
        <v/>
      </c>
      <c r="HL50" s="69" t="str">
        <f>IFERROR(IF(HL33,EXP(LN(HL33)*VLOOKUP(HL$3,Conditions!$B:$AI,MATCH($B50&amp;"_slope",Conditions!$R$1:$AI$1,0)+16,FALSE)+VLOOKUP(HL$3,Conditions!$B:$AI,MATCH($B50&amp;"_intercept",Conditions!$R$1:$AI$1,0)+16,FALSE)),""),"")</f>
        <v/>
      </c>
      <c r="HM50" s="69" t="str">
        <f>IFERROR(IF(HM33,EXP(LN(HM33)*VLOOKUP(HM$3,Conditions!$B:$AI,MATCH($B50&amp;"_slope",Conditions!$R$1:$AI$1,0)+16,FALSE)+VLOOKUP(HM$3,Conditions!$B:$AI,MATCH($B50&amp;"_intercept",Conditions!$R$1:$AI$1,0)+16,FALSE)),""),"")</f>
        <v/>
      </c>
      <c r="HN50" s="69" t="str">
        <f>IFERROR(IF(HN33,EXP(LN(HN33)*VLOOKUP(HN$3,Conditions!$B:$AI,MATCH($B50&amp;"_slope",Conditions!$R$1:$AI$1,0)+16,FALSE)+VLOOKUP(HN$3,Conditions!$B:$AI,MATCH($B50&amp;"_intercept",Conditions!$R$1:$AI$1,0)+16,FALSE)),""),"")</f>
        <v/>
      </c>
      <c r="HO50" s="69" t="str">
        <f>IFERROR(IF(HO33,EXP(LN(HO33)*VLOOKUP(HO$3,Conditions!$B:$AI,MATCH($B50&amp;"_slope",Conditions!$R$1:$AI$1,0)+16,FALSE)+VLOOKUP(HO$3,Conditions!$B:$AI,MATCH($B50&amp;"_intercept",Conditions!$R$1:$AI$1,0)+16,FALSE)),""),"")</f>
        <v/>
      </c>
      <c r="HP50" s="69" t="str">
        <f>IFERROR(IF(HP33,EXP(LN(HP33)*VLOOKUP(HP$3,Conditions!$B:$AI,MATCH($B50&amp;"_slope",Conditions!$R$1:$AI$1,0)+16,FALSE)+VLOOKUP(HP$3,Conditions!$B:$AI,MATCH($B50&amp;"_intercept",Conditions!$R$1:$AI$1,0)+16,FALSE)),""),"")</f>
        <v/>
      </c>
      <c r="HQ50" s="69" t="str">
        <f>IFERROR(IF(HQ33,EXP(LN(HQ33)*VLOOKUP(HQ$3,Conditions!$B:$AI,MATCH($B50&amp;"_slope",Conditions!$R$1:$AI$1,0)+16,FALSE)+VLOOKUP(HQ$3,Conditions!$B:$AI,MATCH($B50&amp;"_intercept",Conditions!$R$1:$AI$1,0)+16,FALSE)),""),"")</f>
        <v/>
      </c>
      <c r="HR50" s="69" t="str">
        <f>IFERROR(IF(HR33,EXP(LN(HR33)*VLOOKUP(HR$3,Conditions!$B:$AI,MATCH($B50&amp;"_slope",Conditions!$R$1:$AI$1,0)+16,FALSE)+VLOOKUP(HR$3,Conditions!$B:$AI,MATCH($B50&amp;"_intercept",Conditions!$R$1:$AI$1,0)+16,FALSE)),""),"")</f>
        <v/>
      </c>
      <c r="HS50" s="69" t="str">
        <f>IFERROR(IF(HS33,EXP(LN(HS33)*VLOOKUP(HS$3,Conditions!$B:$AI,MATCH($B50&amp;"_slope",Conditions!$R$1:$AI$1,0)+16,FALSE)+VLOOKUP(HS$3,Conditions!$B:$AI,MATCH($B50&amp;"_intercept",Conditions!$R$1:$AI$1,0)+16,FALSE)),""),"")</f>
        <v/>
      </c>
      <c r="HT50" s="69" t="str">
        <f>IFERROR(IF(HT33,EXP(LN(HT33)*VLOOKUP(HT$3,Conditions!$B:$AI,MATCH($B50&amp;"_slope",Conditions!$R$1:$AI$1,0)+16,FALSE)+VLOOKUP(HT$3,Conditions!$B:$AI,MATCH($B50&amp;"_intercept",Conditions!$R$1:$AI$1,0)+16,FALSE)),""),"")</f>
        <v/>
      </c>
      <c r="HU50" s="69" t="str">
        <f>IFERROR(IF(HU33,EXP(LN(HU33)*VLOOKUP(HU$3,Conditions!$B:$AI,MATCH($B50&amp;"_slope",Conditions!$R$1:$AI$1,0)+16,FALSE)+VLOOKUP(HU$3,Conditions!$B:$AI,MATCH($B50&amp;"_intercept",Conditions!$R$1:$AI$1,0)+16,FALSE)),""),"")</f>
        <v/>
      </c>
      <c r="HV50" s="69" t="str">
        <f>IFERROR(IF(HV33,EXP(LN(HV33)*VLOOKUP(HV$3,Conditions!$B:$AI,MATCH($B50&amp;"_slope",Conditions!$R$1:$AI$1,0)+16,FALSE)+VLOOKUP(HV$3,Conditions!$B:$AI,MATCH($B50&amp;"_intercept",Conditions!$R$1:$AI$1,0)+16,FALSE)),""),"")</f>
        <v/>
      </c>
      <c r="HW50" s="69" t="str">
        <f>IFERROR(IF(HW33,EXP(LN(HW33)*VLOOKUP(HW$3,Conditions!$B:$AI,MATCH($B50&amp;"_slope",Conditions!$R$1:$AI$1,0)+16,FALSE)+VLOOKUP(HW$3,Conditions!$B:$AI,MATCH($B50&amp;"_intercept",Conditions!$R$1:$AI$1,0)+16,FALSE)),""),"")</f>
        <v/>
      </c>
      <c r="HX50" s="69" t="str">
        <f>IFERROR(IF(HX33,EXP(LN(HX33)*VLOOKUP(HX$3,Conditions!$B:$AI,MATCH($B50&amp;"_slope",Conditions!$R$1:$AI$1,0)+16,FALSE)+VLOOKUP(HX$3,Conditions!$B:$AI,MATCH($B50&amp;"_intercept",Conditions!$R$1:$AI$1,0)+16,FALSE)),""),"")</f>
        <v/>
      </c>
      <c r="HY50" s="69" t="str">
        <f>IFERROR(IF(HY33,EXP(LN(HY33)*VLOOKUP(HY$3,Conditions!$B:$AI,MATCH($B50&amp;"_slope",Conditions!$R$1:$AI$1,0)+16,FALSE)+VLOOKUP(HY$3,Conditions!$B:$AI,MATCH($B50&amp;"_intercept",Conditions!$R$1:$AI$1,0)+16,FALSE)),""),"")</f>
        <v/>
      </c>
      <c r="HZ50" s="69" t="str">
        <f>IFERROR(IF(HZ33,EXP(LN(HZ33)*VLOOKUP(HZ$3,Conditions!$B:$AI,MATCH($B50&amp;"_slope",Conditions!$R$1:$AI$1,0)+16,FALSE)+VLOOKUP(HZ$3,Conditions!$B:$AI,MATCH($B50&amp;"_intercept",Conditions!$R$1:$AI$1,0)+16,FALSE)),""),"")</f>
        <v/>
      </c>
      <c r="IA50" s="69" t="str">
        <f>IFERROR(IF(IA33,EXP(LN(IA33)*VLOOKUP(IA$3,Conditions!$B:$AI,MATCH($B50&amp;"_slope",Conditions!$R$1:$AI$1,0)+16,FALSE)+VLOOKUP(IA$3,Conditions!$B:$AI,MATCH($B50&amp;"_intercept",Conditions!$R$1:$AI$1,0)+16,FALSE)),""),"")</f>
        <v/>
      </c>
      <c r="IB50" s="69" t="str">
        <f>IFERROR(IF(IB33,EXP(LN(IB33)*VLOOKUP(IB$3,Conditions!$B:$AI,MATCH($B50&amp;"_slope",Conditions!$R$1:$AI$1,0)+16,FALSE)+VLOOKUP(IB$3,Conditions!$B:$AI,MATCH($B50&amp;"_intercept",Conditions!$R$1:$AI$1,0)+16,FALSE)),""),"")</f>
        <v/>
      </c>
      <c r="IC50" s="69" t="str">
        <f>IFERROR(IF(IC33,EXP(LN(IC33)*VLOOKUP(IC$3,Conditions!$B:$AI,MATCH($B50&amp;"_slope",Conditions!$R$1:$AI$1,0)+16,FALSE)+VLOOKUP(IC$3,Conditions!$B:$AI,MATCH($B50&amp;"_intercept",Conditions!$R$1:$AI$1,0)+16,FALSE)),""),"")</f>
        <v/>
      </c>
      <c r="ID50" s="69" t="str">
        <f>IFERROR(IF(ID33,EXP(LN(ID33)*VLOOKUP(ID$3,Conditions!$B:$AI,MATCH($B50&amp;"_slope",Conditions!$R$1:$AI$1,0)+16,FALSE)+VLOOKUP(ID$3,Conditions!$B:$AI,MATCH($B50&amp;"_intercept",Conditions!$R$1:$AI$1,0)+16,FALSE)),""),"")</f>
        <v/>
      </c>
      <c r="IE50" s="69" t="str">
        <f>IFERROR(IF(IE33,EXP(LN(IE33)*VLOOKUP(IE$3,Conditions!$B:$AI,MATCH($B50&amp;"_slope",Conditions!$R$1:$AI$1,0)+16,FALSE)+VLOOKUP(IE$3,Conditions!$B:$AI,MATCH($B50&amp;"_intercept",Conditions!$R$1:$AI$1,0)+16,FALSE)),""),"")</f>
        <v/>
      </c>
      <c r="IF50" s="69" t="str">
        <f>IFERROR(IF(IF33,EXP(LN(IF33)*VLOOKUP(IF$3,Conditions!$B:$AI,MATCH($B50&amp;"_slope",Conditions!$R$1:$AI$1,0)+16,FALSE)+VLOOKUP(IF$3,Conditions!$B:$AI,MATCH($B50&amp;"_intercept",Conditions!$R$1:$AI$1,0)+16,FALSE)),""),"")</f>
        <v/>
      </c>
      <c r="IG50" s="69" t="str">
        <f>IFERROR(IF(IG33,EXP(LN(IG33)*VLOOKUP(IG$3,Conditions!$B:$AI,MATCH($B50&amp;"_slope",Conditions!$R$1:$AI$1,0)+16,FALSE)+VLOOKUP(IG$3,Conditions!$B:$AI,MATCH($B50&amp;"_intercept",Conditions!$R$1:$AI$1,0)+16,FALSE)),""),"")</f>
        <v/>
      </c>
      <c r="IH50" s="69" t="str">
        <f>IFERROR(IF(IH33,EXP(LN(IH33)*VLOOKUP(IH$3,Conditions!$B:$AI,MATCH($B50&amp;"_slope",Conditions!$R$1:$AI$1,0)+16,FALSE)+VLOOKUP(IH$3,Conditions!$B:$AI,MATCH($B50&amp;"_intercept",Conditions!$R$1:$AI$1,0)+16,FALSE)),""),"")</f>
        <v/>
      </c>
      <c r="II50" s="69" t="str">
        <f>IFERROR(IF(II33,EXP(LN(II33)*VLOOKUP(II$3,Conditions!$B:$AI,MATCH($B50&amp;"_slope",Conditions!$R$1:$AI$1,0)+16,FALSE)+VLOOKUP(II$3,Conditions!$B:$AI,MATCH($B50&amp;"_intercept",Conditions!$R$1:$AI$1,0)+16,FALSE)),""),"")</f>
        <v/>
      </c>
      <c r="IJ50" s="69" t="str">
        <f>IFERROR(IF(IJ33,EXP(LN(IJ33)*VLOOKUP(IJ$3,Conditions!$B:$AI,MATCH($B50&amp;"_slope",Conditions!$R$1:$AI$1,0)+16,FALSE)+VLOOKUP(IJ$3,Conditions!$B:$AI,MATCH($B50&amp;"_intercept",Conditions!$R$1:$AI$1,0)+16,FALSE)),""),"")</f>
        <v/>
      </c>
      <c r="IK50" s="69" t="str">
        <f>IFERROR(IF(IK33,EXP(LN(IK33)*VLOOKUP(IK$3,Conditions!$B:$AI,MATCH($B50&amp;"_slope",Conditions!$R$1:$AI$1,0)+16,FALSE)+VLOOKUP(IK$3,Conditions!$B:$AI,MATCH($B50&amp;"_intercept",Conditions!$R$1:$AI$1,0)+16,FALSE)),""),"")</f>
        <v/>
      </c>
      <c r="IL50" s="69" t="str">
        <f>IFERROR(IF(IL33,EXP(LN(IL33)*VLOOKUP(IL$3,Conditions!$B:$AI,MATCH($B50&amp;"_slope",Conditions!$R$1:$AI$1,0)+16,FALSE)+VLOOKUP(IL$3,Conditions!$B:$AI,MATCH($B50&amp;"_intercept",Conditions!$R$1:$AI$1,0)+16,FALSE)),""),"")</f>
        <v/>
      </c>
      <c r="IM50" s="69" t="str">
        <f>IFERROR(IF(IM33,EXP(LN(IM33)*VLOOKUP(IM$3,Conditions!$B:$AI,MATCH($B50&amp;"_slope",Conditions!$R$1:$AI$1,0)+16,FALSE)+VLOOKUP(IM$3,Conditions!$B:$AI,MATCH($B50&amp;"_intercept",Conditions!$R$1:$AI$1,0)+16,FALSE)),""),"")</f>
        <v/>
      </c>
      <c r="IN50" s="69" t="str">
        <f>IFERROR(IF(IN33,EXP(LN(IN33)*VLOOKUP(IN$3,Conditions!$B:$AI,MATCH($B50&amp;"_slope",Conditions!$R$1:$AI$1,0)+16,FALSE)+VLOOKUP(IN$3,Conditions!$B:$AI,MATCH($B50&amp;"_intercept",Conditions!$R$1:$AI$1,0)+16,FALSE)),""),"")</f>
        <v/>
      </c>
      <c r="IO50" s="69" t="str">
        <f>IFERROR(IF(IO33,EXP(LN(IO33)*VLOOKUP(IO$3,Conditions!$B:$AI,MATCH($B50&amp;"_slope",Conditions!$R$1:$AI$1,0)+16,FALSE)+VLOOKUP(IO$3,Conditions!$B:$AI,MATCH($B50&amp;"_intercept",Conditions!$R$1:$AI$1,0)+16,FALSE)),""),"")</f>
        <v/>
      </c>
      <c r="IP50" s="69" t="str">
        <f>IFERROR(IF(IP33,EXP(LN(IP33)*VLOOKUP(IP$3,Conditions!$B:$AI,MATCH($B50&amp;"_slope",Conditions!$R$1:$AI$1,0)+16,FALSE)+VLOOKUP(IP$3,Conditions!$B:$AI,MATCH($B50&amp;"_intercept",Conditions!$R$1:$AI$1,0)+16,FALSE)),""),"")</f>
        <v/>
      </c>
      <c r="IQ50" s="69" t="str">
        <f>IFERROR(IF(IQ33,EXP(LN(IQ33)*VLOOKUP(IQ$3,Conditions!$B:$AI,MATCH($B50&amp;"_slope",Conditions!$R$1:$AI$1,0)+16,FALSE)+VLOOKUP(IQ$3,Conditions!$B:$AI,MATCH($B50&amp;"_intercept",Conditions!$R$1:$AI$1,0)+16,FALSE)),""),"")</f>
        <v/>
      </c>
      <c r="IR50" s="69" t="str">
        <f>IFERROR(IF(IR33,EXP(LN(IR33)*VLOOKUP(IR$3,Conditions!$B:$AI,MATCH($B50&amp;"_slope",Conditions!$R$1:$AI$1,0)+16,FALSE)+VLOOKUP(IR$3,Conditions!$B:$AI,MATCH($B50&amp;"_intercept",Conditions!$R$1:$AI$1,0)+16,FALSE)),""),"")</f>
        <v/>
      </c>
      <c r="IS50" s="69" t="str">
        <f>IFERROR(IF(IS33,EXP(LN(IS33)*VLOOKUP(IS$3,Conditions!$B:$AI,MATCH($B50&amp;"_slope",Conditions!$R$1:$AI$1,0)+16,FALSE)+VLOOKUP(IS$3,Conditions!$B:$AI,MATCH($B50&amp;"_intercept",Conditions!$R$1:$AI$1,0)+16,FALSE)),""),"")</f>
        <v/>
      </c>
      <c r="IT50" s="69" t="str">
        <f>IFERROR(IF(IT33,EXP(LN(IT33)*VLOOKUP(IT$3,Conditions!$B:$AI,MATCH($B50&amp;"_slope",Conditions!$R$1:$AI$1,0)+16,FALSE)+VLOOKUP(IT$3,Conditions!$B:$AI,MATCH($B50&amp;"_intercept",Conditions!$R$1:$AI$1,0)+16,FALSE)),""),"")</f>
        <v/>
      </c>
      <c r="IU50" s="69" t="str">
        <f>IFERROR(IF(IU33,EXP(LN(IU33)*VLOOKUP(IU$3,Conditions!$B:$AI,MATCH($B50&amp;"_slope",Conditions!$R$1:$AI$1,0)+16,FALSE)+VLOOKUP(IU$3,Conditions!$B:$AI,MATCH($B50&amp;"_intercept",Conditions!$R$1:$AI$1,0)+16,FALSE)),""),"")</f>
        <v/>
      </c>
      <c r="IV50" s="69" t="str">
        <f>IFERROR(IF(IV33,EXP(LN(IV33)*VLOOKUP(IV$3,Conditions!$B:$AI,MATCH($B50&amp;"_slope",Conditions!$R$1:$AI$1,0)+16,FALSE)+VLOOKUP(IV$3,Conditions!$B:$AI,MATCH($B50&amp;"_intercept",Conditions!$R$1:$AI$1,0)+16,FALSE)),""),"")</f>
        <v/>
      </c>
      <c r="IW50" s="69" t="str">
        <f>IFERROR(IF(IW33,EXP(LN(IW33)*VLOOKUP(IW$3,Conditions!$B:$AI,MATCH($B50&amp;"_slope",Conditions!$R$1:$AI$1,0)+16,FALSE)+VLOOKUP(IW$3,Conditions!$B:$AI,MATCH($B50&amp;"_intercept",Conditions!$R$1:$AI$1,0)+16,FALSE)),""),"")</f>
        <v/>
      </c>
      <c r="IX50" s="69" t="str">
        <f>IFERROR(IF(IX33,EXP(LN(IX33)*VLOOKUP(IX$3,Conditions!$B:$AI,MATCH($B50&amp;"_slope",Conditions!$R$1:$AI$1,0)+16,FALSE)+VLOOKUP(IX$3,Conditions!$B:$AI,MATCH($B50&amp;"_intercept",Conditions!$R$1:$AI$1,0)+16,FALSE)),""),"")</f>
        <v/>
      </c>
      <c r="IY50" s="69"/>
      <c r="IZ50" s="69"/>
      <c r="JA50" s="69"/>
      <c r="JB50" s="69"/>
      <c r="JC50" s="69"/>
      <c r="JE50" s="56" t="str">
        <f t="shared" si="54"/>
        <v>methanol_RI</v>
      </c>
      <c r="JF50" s="69" t="str">
        <f>IFERROR(IF(JF33,EXP(LN(JF33)*VLOOKUP(JF$3,Conditions!$B:$AI,MATCH($B50&amp;"_slope",Conditions!$R$1:$AI$1,0)+16,FALSE)+VLOOKUP(JF$3,Conditions!$B:$AI,MATCH($B50&amp;"_intercept",Conditions!$R$1:$AI$1,0)+16,FALSE)),""),"")</f>
        <v/>
      </c>
      <c r="JG50" s="69" t="str">
        <f>IFERROR(IF(JG33,EXP(LN(JG33)*VLOOKUP(JG$3,Conditions!$B:$AI,MATCH($B50&amp;"_slope",Conditions!$R$1:$AI$1,0)+16,FALSE)+VLOOKUP(JG$3,Conditions!$B:$AI,MATCH($B50&amp;"_intercept",Conditions!$R$1:$AI$1,0)+16,FALSE)),""),"")</f>
        <v/>
      </c>
      <c r="JH50" s="69" t="str">
        <f>IFERROR(IF(JH33,EXP(LN(JH33)*VLOOKUP(JH$3,Conditions!$B:$AI,MATCH($B50&amp;"_slope",Conditions!$R$1:$AI$1,0)+16,FALSE)+VLOOKUP(JH$3,Conditions!$B:$AI,MATCH($B50&amp;"_intercept",Conditions!$R$1:$AI$1,0)+16,FALSE)),""),"")</f>
        <v/>
      </c>
      <c r="JI50" s="69" t="str">
        <f>IFERROR(IF(JI33,EXP(LN(JI33)*VLOOKUP(JI$3,Conditions!$B:$AI,MATCH($B50&amp;"_slope",Conditions!$R$1:$AI$1,0)+16,FALSE)+VLOOKUP(JI$3,Conditions!$B:$AI,MATCH($B50&amp;"_intercept",Conditions!$R$1:$AI$1,0)+16,FALSE)),""),"")</f>
        <v/>
      </c>
      <c r="JJ50" s="69" t="str">
        <f>IFERROR(IF(JJ33,EXP(LN(JJ33)*VLOOKUP(JJ$3,Conditions!$B:$AI,MATCH($B50&amp;"_slope",Conditions!$R$1:$AI$1,0)+16,FALSE)+VLOOKUP(JJ$3,Conditions!$B:$AI,MATCH($B50&amp;"_intercept",Conditions!$R$1:$AI$1,0)+16,FALSE)),""),"")</f>
        <v/>
      </c>
      <c r="JK50" s="69" t="str">
        <f>IFERROR(IF(JK33,EXP(LN(JK33)*VLOOKUP(JK$3,Conditions!$B:$AI,MATCH($B50&amp;"_slope",Conditions!$R$1:$AI$1,0)+16,FALSE)+VLOOKUP(JK$3,Conditions!$B:$AI,MATCH($B50&amp;"_intercept",Conditions!$R$1:$AI$1,0)+16,FALSE)),""),"")</f>
        <v/>
      </c>
      <c r="JL50" s="69" t="str">
        <f>IFERROR(IF(JL33,EXP(LN(JL33)*VLOOKUP(JL$3,Conditions!$B:$AI,MATCH($B50&amp;"_slope",Conditions!$R$1:$AI$1,0)+16,FALSE)+VLOOKUP(JL$3,Conditions!$B:$AI,MATCH($B50&amp;"_intercept",Conditions!$R$1:$AI$1,0)+16,FALSE)),""),"")</f>
        <v/>
      </c>
      <c r="JM50" s="69" t="str">
        <f>IFERROR(IF(JM33,EXP(LN(JM33)*VLOOKUP(JM$3,Conditions!$B:$AI,MATCH($B50&amp;"_slope",Conditions!$R$1:$AI$1,0)+16,FALSE)+VLOOKUP(JM$3,Conditions!$B:$AI,MATCH($B50&amp;"_intercept",Conditions!$R$1:$AI$1,0)+16,FALSE)),""),"")</f>
        <v/>
      </c>
      <c r="JN50" s="69" t="str">
        <f>IFERROR(IF(JN33,EXP(LN(JN33)*VLOOKUP(JN$3,Conditions!$B:$AI,MATCH($B50&amp;"_slope",Conditions!$R$1:$AI$1,0)+16,FALSE)+VLOOKUP(JN$3,Conditions!$B:$AI,MATCH($B50&amp;"_intercept",Conditions!$R$1:$AI$1,0)+16,FALSE)),""),"")</f>
        <v/>
      </c>
      <c r="JO50" s="69" t="str">
        <f>IFERROR(IF(JO33,EXP(LN(JO33)*VLOOKUP(JO$3,Conditions!$B:$AI,MATCH($B50&amp;"_slope",Conditions!$R$1:$AI$1,0)+16,FALSE)+VLOOKUP(JO$3,Conditions!$B:$AI,MATCH($B50&amp;"_intercept",Conditions!$R$1:$AI$1,0)+16,FALSE)),""),"")</f>
        <v/>
      </c>
      <c r="JP50" s="69" t="str">
        <f>IFERROR(IF(JP33,EXP(LN(JP33)*VLOOKUP(JP$3,Conditions!$B:$AI,MATCH($B50&amp;"_slope",Conditions!$R$1:$AI$1,0)+16,FALSE)+VLOOKUP(JP$3,Conditions!$B:$AI,MATCH($B50&amp;"_intercept",Conditions!$R$1:$AI$1,0)+16,FALSE)),""),"")</f>
        <v/>
      </c>
      <c r="JQ50" s="69" t="str">
        <f>IFERROR(IF(JQ33,EXP(LN(JQ33)*VLOOKUP(JQ$3,Conditions!$B:$AI,MATCH($B50&amp;"_slope",Conditions!$R$1:$AI$1,0)+16,FALSE)+VLOOKUP(JQ$3,Conditions!$B:$AI,MATCH($B50&amp;"_intercept",Conditions!$R$1:$AI$1,0)+16,FALSE)),""),"")</f>
        <v/>
      </c>
      <c r="JR50" s="69" t="str">
        <f>IFERROR(IF(JR33,EXP(LN(JR33)*VLOOKUP(JR$3,Conditions!$B:$AI,MATCH($B50&amp;"_slope",Conditions!$R$1:$AI$1,0)+16,FALSE)+VLOOKUP(JR$3,Conditions!$B:$AI,MATCH($B50&amp;"_intercept",Conditions!$R$1:$AI$1,0)+16,FALSE)),""),"")</f>
        <v/>
      </c>
      <c r="JS50" s="69" t="str">
        <f>IFERROR(IF(JS33,EXP(LN(JS33)*VLOOKUP(JS$3,Conditions!$B:$AI,MATCH($B50&amp;"_slope",Conditions!$R$1:$AI$1,0)+16,FALSE)+VLOOKUP(JS$3,Conditions!$B:$AI,MATCH($B50&amp;"_intercept",Conditions!$R$1:$AI$1,0)+16,FALSE)),""),"")</f>
        <v/>
      </c>
      <c r="JT50" s="69" t="str">
        <f>IFERROR(IF(JT33,EXP(LN(JT33)*VLOOKUP(JT$3,Conditions!$B:$AI,MATCH($B50&amp;"_slope",Conditions!$R$1:$AI$1,0)+16,FALSE)+VLOOKUP(JT$3,Conditions!$B:$AI,MATCH($B50&amp;"_intercept",Conditions!$R$1:$AI$1,0)+16,FALSE)),""),"")</f>
        <v/>
      </c>
      <c r="JU50" s="69" t="str">
        <f>IFERROR(IF(JU33,EXP(LN(JU33)*VLOOKUP(JU$3,Conditions!$B:$AI,MATCH($B50&amp;"_slope",Conditions!$R$1:$AI$1,0)+16,FALSE)+VLOOKUP(JU$3,Conditions!$B:$AI,MATCH($B50&amp;"_intercept",Conditions!$R$1:$AI$1,0)+16,FALSE)),""),"")</f>
        <v/>
      </c>
      <c r="JV50" s="69">
        <f>IFERROR(IF(JV33,EXP(LN(JV33)*VLOOKUP(JV$3,Conditions!$B:$AI,MATCH($B50&amp;"_slope",Conditions!$R$1:$AI$1,0)+16,FALSE)+VLOOKUP(JV$3,Conditions!$B:$AI,MATCH($B50&amp;"_intercept",Conditions!$R$1:$AI$1,0)+16,FALSE)),""),"")</f>
        <v>4.2351445072548125E-3</v>
      </c>
      <c r="JW50" s="69">
        <f>IFERROR(IF(JW33,EXP(LN(JW33)*VLOOKUP(JW$3,Conditions!$B:$AI,MATCH($B50&amp;"_slope",Conditions!$R$1:$AI$1,0)+16,FALSE)+VLOOKUP(JW$3,Conditions!$B:$AI,MATCH($B50&amp;"_intercept",Conditions!$R$1:$AI$1,0)+16,FALSE)),""),"")</f>
        <v>2.9773193721059476E-3</v>
      </c>
      <c r="JX50" s="69">
        <f>IFERROR(IF(JX33,EXP(LN(JX33)*VLOOKUP(JX$3,Conditions!$B:$AI,MATCH($B50&amp;"_slope",Conditions!$R$1:$AI$1,0)+16,FALSE)+VLOOKUP(JX$3,Conditions!$B:$AI,MATCH($B50&amp;"_intercept",Conditions!$R$1:$AI$1,0)+16,FALSE)),""),"")</f>
        <v>3.4985252820150382E-3</v>
      </c>
      <c r="JY50" s="69">
        <f>IFERROR(IF(JY33,EXP(LN(JY33)*VLOOKUP(JY$3,Conditions!$B:$AI,MATCH($B50&amp;"_slope",Conditions!$R$1:$AI$1,0)+16,FALSE)+VLOOKUP(JY$3,Conditions!$B:$AI,MATCH($B50&amp;"_intercept",Conditions!$R$1:$AI$1,0)+16,FALSE)),""),"")</f>
        <v>5.0992530538048189E-3</v>
      </c>
      <c r="JZ50" s="69" t="str">
        <f>IFERROR(IF(JZ33,EXP(LN(JZ33)*VLOOKUP(JZ$3,Conditions!$B:$AI,MATCH($B50&amp;"_slope",Conditions!$R$1:$AI$1,0)+16,FALSE)+VLOOKUP(JZ$3,Conditions!$B:$AI,MATCH($B50&amp;"_intercept",Conditions!$R$1:$AI$1,0)+16,FALSE)),""),"")</f>
        <v/>
      </c>
      <c r="KA50" s="69" t="str">
        <f>IFERROR(IF(KA33,EXP(LN(KA33)*VLOOKUP(KA$3,Conditions!$B:$AI,MATCH($B50&amp;"_slope",Conditions!$R$1:$AI$1,0)+16,FALSE)+VLOOKUP(KA$3,Conditions!$B:$AI,MATCH($B50&amp;"_intercept",Conditions!$R$1:$AI$1,0)+16,FALSE)),""),"")</f>
        <v/>
      </c>
      <c r="KB50" s="69" t="str">
        <f>IFERROR(IF(KB33,EXP(LN(KB33)*VLOOKUP(KB$3,Conditions!$B:$AI,MATCH($B50&amp;"_slope",Conditions!$R$1:$AI$1,0)+16,FALSE)+VLOOKUP(KB$3,Conditions!$B:$AI,MATCH($B50&amp;"_intercept",Conditions!$R$1:$AI$1,0)+16,FALSE)),""),"")</f>
        <v/>
      </c>
      <c r="KC50" s="69" t="str">
        <f>IFERROR(IF(KC33,EXP(LN(KC33)*VLOOKUP(KC$3,Conditions!$B:$AI,MATCH($B50&amp;"_slope",Conditions!$R$1:$AI$1,0)+16,FALSE)+VLOOKUP(KC$3,Conditions!$B:$AI,MATCH($B50&amp;"_intercept",Conditions!$R$1:$AI$1,0)+16,FALSE)),""),"")</f>
        <v/>
      </c>
      <c r="KD50" s="69" t="str">
        <f>IFERROR(IF(KD33,EXP(LN(KD33)*VLOOKUP(KD$3,Conditions!$B:$AI,MATCH($B50&amp;"_slope",Conditions!$R$1:$AI$1,0)+16,FALSE)+VLOOKUP(KD$3,Conditions!$B:$AI,MATCH($B50&amp;"_intercept",Conditions!$R$1:$AI$1,0)+16,FALSE)),""),"")</f>
        <v/>
      </c>
      <c r="KE50" s="69" t="str">
        <f>IFERROR(IF(KE33,EXP(LN(KE33)*VLOOKUP(KE$3,Conditions!$B:$AI,MATCH($B50&amp;"_slope",Conditions!$R$1:$AI$1,0)+16,FALSE)+VLOOKUP(KE$3,Conditions!$B:$AI,MATCH($B50&amp;"_intercept",Conditions!$R$1:$AI$1,0)+16,FALSE)),""),"")</f>
        <v/>
      </c>
      <c r="KF50" s="69" t="str">
        <f>IFERROR(IF(KF33,EXP(LN(KF33)*VLOOKUP(KF$3,Conditions!$B:$AI,MATCH($B50&amp;"_slope",Conditions!$R$1:$AI$1,0)+16,FALSE)+VLOOKUP(KF$3,Conditions!$B:$AI,MATCH($B50&amp;"_intercept",Conditions!$R$1:$AI$1,0)+16,FALSE)),""),"")</f>
        <v/>
      </c>
      <c r="KG50" s="69" t="str">
        <f>IFERROR(IF(KG33,EXP(LN(KG33)*VLOOKUP(KG$3,Conditions!$B:$AI,MATCH($B50&amp;"_slope",Conditions!$R$1:$AI$1,0)+16,FALSE)+VLOOKUP(KG$3,Conditions!$B:$AI,MATCH($B50&amp;"_intercept",Conditions!$R$1:$AI$1,0)+16,FALSE)),""),"")</f>
        <v/>
      </c>
      <c r="KH50" s="69" t="str">
        <f>IFERROR(IF(KH33,EXP(LN(KH33)*VLOOKUP(KH$3,Conditions!$B:$AI,MATCH($B50&amp;"_slope",Conditions!$R$1:$AI$1,0)+16,FALSE)+VLOOKUP(KH$3,Conditions!$B:$AI,MATCH($B50&amp;"_intercept",Conditions!$R$1:$AI$1,0)+16,FALSE)),""),"")</f>
        <v/>
      </c>
      <c r="KI50" s="69" t="str">
        <f>IFERROR(IF(KI33,EXP(LN(KI33)*VLOOKUP(KI$3,Conditions!$B:$AI,MATCH($B50&amp;"_slope",Conditions!$R$1:$AI$1,0)+16,FALSE)+VLOOKUP(KI$3,Conditions!$B:$AI,MATCH($B50&amp;"_intercept",Conditions!$R$1:$AI$1,0)+16,FALSE)),""),"")</f>
        <v/>
      </c>
      <c r="KJ50" s="69" t="str">
        <f>IFERROR(IF(KJ33,EXP(LN(KJ33)*VLOOKUP(KJ$3,Conditions!$B:$AI,MATCH($B50&amp;"_slope",Conditions!$R$1:$AI$1,0)+16,FALSE)+VLOOKUP(KJ$3,Conditions!$B:$AI,MATCH($B50&amp;"_intercept",Conditions!$R$1:$AI$1,0)+16,FALSE)),""),"")</f>
        <v/>
      </c>
      <c r="KK50" s="69" t="str">
        <f>IFERROR(IF(KK33,EXP(LN(KK33)*VLOOKUP(KK$3,Conditions!$B:$AI,MATCH($B50&amp;"_slope",Conditions!$R$1:$AI$1,0)+16,FALSE)+VLOOKUP(KK$3,Conditions!$B:$AI,MATCH($B50&amp;"_intercept",Conditions!$R$1:$AI$1,0)+16,FALSE)),""),"")</f>
        <v/>
      </c>
      <c r="KL50" s="69" t="str">
        <f>IFERROR(IF(KL33,EXP(LN(KL33)*VLOOKUP(KL$3,Conditions!$B:$AI,MATCH($B50&amp;"_slope",Conditions!$R$1:$AI$1,0)+16,FALSE)+VLOOKUP(KL$3,Conditions!$B:$AI,MATCH($B50&amp;"_intercept",Conditions!$R$1:$AI$1,0)+16,FALSE)),""),"")</f>
        <v/>
      </c>
      <c r="KM50" s="69">
        <f>IFERROR(IF(KM33,EXP(LN(KM33)*VLOOKUP(KM$3,Conditions!$B:$AI,MATCH($B50&amp;"_slope",Conditions!$R$1:$AI$1,0)+16,FALSE)+VLOOKUP(KM$3,Conditions!$B:$AI,MATCH($B50&amp;"_intercept",Conditions!$R$1:$AI$1,0)+16,FALSE)),""),"")</f>
        <v>3.3170718742251428E-3</v>
      </c>
      <c r="KN50" s="69">
        <f>IFERROR(IF(KN33,EXP(LN(KN33)*VLOOKUP(KN$3,Conditions!$B:$AI,MATCH($B50&amp;"_slope",Conditions!$R$1:$AI$1,0)+16,FALSE)+VLOOKUP(KN$3,Conditions!$B:$AI,MATCH($B50&amp;"_intercept",Conditions!$R$1:$AI$1,0)+16,FALSE)),""),"")</f>
        <v>6.3469327636112892E-3</v>
      </c>
      <c r="KO50" s="69">
        <f>IFERROR(IF(KO33,EXP(LN(KO33)*VLOOKUP(KO$3,Conditions!$B:$AI,MATCH($B50&amp;"_slope",Conditions!$R$1:$AI$1,0)+16,FALSE)+VLOOKUP(KO$3,Conditions!$B:$AI,MATCH($B50&amp;"_intercept",Conditions!$R$1:$AI$1,0)+16,FALSE)),""),"")</f>
        <v>3.3555352078241474E-3</v>
      </c>
      <c r="KP50" s="69" t="str">
        <f>IFERROR(IF(KP33,EXP(LN(KP33)*VLOOKUP(KP$3,Conditions!$B:$AI,MATCH($B50&amp;"_slope",Conditions!$R$1:$AI$1,0)+16,FALSE)+VLOOKUP(KP$3,Conditions!$B:$AI,MATCH($B50&amp;"_intercept",Conditions!$R$1:$AI$1,0)+16,FALSE)),""),"")</f>
        <v/>
      </c>
      <c r="KQ50" s="69" t="str">
        <f>IFERROR(IF(KQ33,EXP(LN(KQ33)*VLOOKUP(KQ$3,Conditions!$B:$AI,MATCH($B50&amp;"_slope",Conditions!$R$1:$AI$1,0)+16,FALSE)+VLOOKUP(KQ$3,Conditions!$B:$AI,MATCH($B50&amp;"_intercept",Conditions!$R$1:$AI$1,0)+16,FALSE)),""),"")</f>
        <v/>
      </c>
      <c r="KR50" s="69" t="str">
        <f>IFERROR(IF(KR33,EXP(LN(KR33)*VLOOKUP(KR$3,Conditions!$B:$AI,MATCH($B50&amp;"_slope",Conditions!$R$1:$AI$1,0)+16,FALSE)+VLOOKUP(KR$3,Conditions!$B:$AI,MATCH($B50&amp;"_intercept",Conditions!$R$1:$AI$1,0)+16,FALSE)),""),"")</f>
        <v/>
      </c>
      <c r="KS50" s="69" t="str">
        <f>IFERROR(IF(KS33,EXP(LN(KS33)*VLOOKUP(KS$3,Conditions!$B:$AI,MATCH($B50&amp;"_slope",Conditions!$R$1:$AI$1,0)+16,FALSE)+VLOOKUP(KS$3,Conditions!$B:$AI,MATCH($B50&amp;"_intercept",Conditions!$R$1:$AI$1,0)+16,FALSE)),""),"")</f>
        <v/>
      </c>
      <c r="KT50" s="69" t="str">
        <f>IFERROR(IF(KT33,EXP(LN(KT33)*VLOOKUP(KT$3,Conditions!$B:$AI,MATCH($B50&amp;"_slope",Conditions!$R$1:$AI$1,0)+16,FALSE)+VLOOKUP(KT$3,Conditions!$B:$AI,MATCH($B50&amp;"_intercept",Conditions!$R$1:$AI$1,0)+16,FALSE)),""),"")</f>
        <v/>
      </c>
      <c r="KU50" s="69" t="str">
        <f>IFERROR(IF(KU33,EXP(LN(KU33)*VLOOKUP(KU$3,Conditions!$B:$AI,MATCH($B50&amp;"_slope",Conditions!$R$1:$AI$1,0)+16,FALSE)+VLOOKUP(KU$3,Conditions!$B:$AI,MATCH($B50&amp;"_intercept",Conditions!$R$1:$AI$1,0)+16,FALSE)),""),"")</f>
        <v/>
      </c>
      <c r="KV50" s="69" t="str">
        <f>IFERROR(IF(KV33,EXP(LN(KV33)*VLOOKUP(KV$3,Conditions!$B:$AI,MATCH($B50&amp;"_slope",Conditions!$R$1:$AI$1,0)+16,FALSE)+VLOOKUP(KV$3,Conditions!$B:$AI,MATCH($B50&amp;"_intercept",Conditions!$R$1:$AI$1,0)+16,FALSE)),""),"")</f>
        <v/>
      </c>
      <c r="KW50" s="69" t="str">
        <f>IFERROR(IF(KW33,EXP(LN(KW33)*VLOOKUP(KW$3,Conditions!$B:$AI,MATCH($B50&amp;"_slope",Conditions!$R$1:$AI$1,0)+16,FALSE)+VLOOKUP(KW$3,Conditions!$B:$AI,MATCH($B50&amp;"_intercept",Conditions!$R$1:$AI$1,0)+16,FALSE)),""),"")</f>
        <v/>
      </c>
      <c r="KX50" s="69" t="str">
        <f>IFERROR(IF(KX33,EXP(LN(KX33)*VLOOKUP(KX$3,Conditions!$B:$AI,MATCH($B50&amp;"_slope",Conditions!$R$1:$AI$1,0)+16,FALSE)+VLOOKUP(KX$3,Conditions!$B:$AI,MATCH($B50&amp;"_intercept",Conditions!$R$1:$AI$1,0)+16,FALSE)),""),"")</f>
        <v/>
      </c>
      <c r="KY50" s="69" t="str">
        <f>IFERROR(IF(KY33,EXP(LN(KY33)*VLOOKUP(KY$3,Conditions!$B:$AI,MATCH($B50&amp;"_slope",Conditions!$R$1:$AI$1,0)+16,FALSE)+VLOOKUP(KY$3,Conditions!$B:$AI,MATCH($B50&amp;"_intercept",Conditions!$R$1:$AI$1,0)+16,FALSE)),""),"")</f>
        <v/>
      </c>
      <c r="KZ50" s="69" t="str">
        <f>IFERROR(IF(KZ33,EXP(LN(KZ33)*VLOOKUP(KZ$3,Conditions!$B:$AI,MATCH($B50&amp;"_slope",Conditions!$R$1:$AI$1,0)+16,FALSE)+VLOOKUP(KZ$3,Conditions!$B:$AI,MATCH($B50&amp;"_intercept",Conditions!$R$1:$AI$1,0)+16,FALSE)),""),"")</f>
        <v/>
      </c>
      <c r="LA50" s="69" t="str">
        <f>IFERROR(IF(LA33,EXP(LN(LA33)*VLOOKUP(LA$3,Conditions!$B:$AI,MATCH($B50&amp;"_slope",Conditions!$R$1:$AI$1,0)+16,FALSE)+VLOOKUP(LA$3,Conditions!$B:$AI,MATCH($B50&amp;"_intercept",Conditions!$R$1:$AI$1,0)+16,FALSE)),""),"")</f>
        <v/>
      </c>
      <c r="LB50" s="69" t="str">
        <f>IFERROR(IF(LB33,EXP(LN(LB33)*VLOOKUP(LB$3,Conditions!$B:$AI,MATCH($B50&amp;"_slope",Conditions!$R$1:$AI$1,0)+16,FALSE)+VLOOKUP(LB$3,Conditions!$B:$AI,MATCH($B50&amp;"_intercept",Conditions!$R$1:$AI$1,0)+16,FALSE)),""),"")</f>
        <v/>
      </c>
      <c r="LC50" s="69" t="str">
        <f>IFERROR(IF(LC33,EXP(LN(LC33)*VLOOKUP(LC$3,Conditions!$B:$AI,MATCH($B50&amp;"_slope",Conditions!$R$1:$AI$1,0)+16,FALSE)+VLOOKUP(LC$3,Conditions!$B:$AI,MATCH($B50&amp;"_intercept",Conditions!$R$1:$AI$1,0)+16,FALSE)),""),"")</f>
        <v/>
      </c>
      <c r="LD50" s="69"/>
      <c r="LE50" s="69"/>
      <c r="LF50" s="69"/>
      <c r="LG50" s="69"/>
    </row>
    <row r="51" spans="1:319" s="58" customFormat="1" x14ac:dyDescent="0.2">
      <c r="A51" s="64"/>
      <c r="B51" s="49" t="str">
        <f t="shared" si="55"/>
        <v>ethanol_RI</v>
      </c>
      <c r="C51" s="78">
        <v>2</v>
      </c>
      <c r="D51" s="69" t="str">
        <f>IFERROR(IF(D34,EXP(LN(D34)*VLOOKUP(D$3,Conditions!$B:$AI,MATCH($B51&amp;"_slope",Conditions!$R$1:$AI$1,0)+16,FALSE)+VLOOKUP(D$3,Conditions!$B:$AI,MATCH($B51&amp;"_intercept",Conditions!$R$1:$AI$1,0)+16,FALSE)),""),"")</f>
        <v/>
      </c>
      <c r="E51" s="69" t="str">
        <f>IFERROR(IF(E34,EXP(LN(E34)*VLOOKUP(E$3,Conditions!$B:$AI,MATCH($B51&amp;"_slope",Conditions!$R$1:$AI$1,0)+16,FALSE)+VLOOKUP(E$3,Conditions!$B:$AI,MATCH($B51&amp;"_intercept",Conditions!$R$1:$AI$1,0)+16,FALSE)),""),"")</f>
        <v/>
      </c>
      <c r="F51" s="69" t="str">
        <f>IFERROR(IF(F34,EXP(LN(F34)*VLOOKUP(F$3,Conditions!$B:$AI,MATCH($B51&amp;"_slope",Conditions!$R$1:$AI$1,0)+16,FALSE)+VLOOKUP(F$3,Conditions!$B:$AI,MATCH($B51&amp;"_intercept",Conditions!$R$1:$AI$1,0)+16,FALSE)),""),"")</f>
        <v/>
      </c>
      <c r="G51" s="69" t="str">
        <f>IFERROR(IF(G34,EXP(LN(G34)*VLOOKUP(G$3,Conditions!$B:$AI,MATCH($B51&amp;"_slope",Conditions!$R$1:$AI$1,0)+16,FALSE)+VLOOKUP(G$3,Conditions!$B:$AI,MATCH($B51&amp;"_intercept",Conditions!$R$1:$AI$1,0)+16,FALSE)),""),"")</f>
        <v/>
      </c>
      <c r="H51" s="69" t="str">
        <f>IFERROR(IF(H34,EXP(LN(H34)*VLOOKUP(H$3,Conditions!$B:$AI,MATCH($B51&amp;"_slope",Conditions!$R$1:$AI$1,0)+16,FALSE)+VLOOKUP(H$3,Conditions!$B:$AI,MATCH($B51&amp;"_intercept",Conditions!$R$1:$AI$1,0)+16,FALSE)),""),"")</f>
        <v/>
      </c>
      <c r="I51" s="69" t="str">
        <f>IFERROR(IF(I34,EXP(LN(I34)*VLOOKUP(I$3,Conditions!$B:$AI,MATCH($B51&amp;"_slope",Conditions!$R$1:$AI$1,0)+16,FALSE)+VLOOKUP(I$3,Conditions!$B:$AI,MATCH($B51&amp;"_intercept",Conditions!$R$1:$AI$1,0)+16,FALSE)),""),"")</f>
        <v/>
      </c>
      <c r="J51" s="69" t="str">
        <f>IFERROR(IF(J34,EXP(LN(J34)*VLOOKUP(J$3,Conditions!$B:$AI,MATCH($B51&amp;"_slope",Conditions!$R$1:$AI$1,0)+16,FALSE)+VLOOKUP(J$3,Conditions!$B:$AI,MATCH($B51&amp;"_intercept",Conditions!$R$1:$AI$1,0)+16,FALSE)),""),"")</f>
        <v/>
      </c>
      <c r="K51" s="69" t="str">
        <f>IFERROR(IF(K34,EXP(LN(K34)*VLOOKUP(K$3,Conditions!$B:$AI,MATCH($B51&amp;"_slope",Conditions!$R$1:$AI$1,0)+16,FALSE)+VLOOKUP(K$3,Conditions!$B:$AI,MATCH($B51&amp;"_intercept",Conditions!$R$1:$AI$1,0)+16,FALSE)),""),"")</f>
        <v/>
      </c>
      <c r="L51" s="69" t="str">
        <f>IFERROR(IF(L34,EXP(LN(L34)*VLOOKUP(L$3,Conditions!$B:$AI,MATCH($B51&amp;"_slope",Conditions!$R$1:$AI$1,0)+16,FALSE)+VLOOKUP(L$3,Conditions!$B:$AI,MATCH($B51&amp;"_intercept",Conditions!$R$1:$AI$1,0)+16,FALSE)),""),"")</f>
        <v/>
      </c>
      <c r="M51" s="69" t="str">
        <f>IFERROR(IF(M34,EXP(LN(M34)*VLOOKUP(M$3,Conditions!$B:$AI,MATCH($B51&amp;"_slope",Conditions!$R$1:$AI$1,0)+16,FALSE)+VLOOKUP(M$3,Conditions!$B:$AI,MATCH($B51&amp;"_intercept",Conditions!$R$1:$AI$1,0)+16,FALSE)),""),"")</f>
        <v/>
      </c>
      <c r="N51" s="69" t="str">
        <f>IFERROR(IF(N34,EXP(LN(N34)*VLOOKUP(N$3,Conditions!$B:$AI,MATCH($B51&amp;"_slope",Conditions!$R$1:$AI$1,0)+16,FALSE)+VLOOKUP(N$3,Conditions!$B:$AI,MATCH($B51&amp;"_intercept",Conditions!$R$1:$AI$1,0)+16,FALSE)),""),"")</f>
        <v/>
      </c>
      <c r="O51" s="69" t="str">
        <f>IFERROR(IF(O34,EXP(LN(O34)*VLOOKUP(O$3,Conditions!$B:$AI,MATCH($B51&amp;"_slope",Conditions!$R$1:$AI$1,0)+16,FALSE)+VLOOKUP(O$3,Conditions!$B:$AI,MATCH($B51&amp;"_intercept",Conditions!$R$1:$AI$1,0)+16,FALSE)),""),"")</f>
        <v/>
      </c>
      <c r="P51" s="69" t="str">
        <f>IFERROR(IF(P34,EXP(LN(P34)*VLOOKUP(P$3,Conditions!$B:$AI,MATCH($B51&amp;"_slope",Conditions!$R$1:$AI$1,0)+16,FALSE)+VLOOKUP(P$3,Conditions!$B:$AI,MATCH($B51&amp;"_intercept",Conditions!$R$1:$AI$1,0)+16,FALSE)),""),"")</f>
        <v/>
      </c>
      <c r="Q51" s="69" t="str">
        <f>IFERROR(IF(Q34,EXP(LN(Q34)*VLOOKUP(Q$3,Conditions!$B:$AI,MATCH($B51&amp;"_slope",Conditions!$R$1:$AI$1,0)+16,FALSE)+VLOOKUP(Q$3,Conditions!$B:$AI,MATCH($B51&amp;"_intercept",Conditions!$R$1:$AI$1,0)+16,FALSE)),""),"")</f>
        <v/>
      </c>
      <c r="R51" s="69" t="str">
        <f>IFERROR(IF(R34,EXP(LN(R34)*VLOOKUP(R$3,Conditions!$B:$AI,MATCH($B51&amp;"_slope",Conditions!$R$1:$AI$1,0)+16,FALSE)+VLOOKUP(R$3,Conditions!$B:$AI,MATCH($B51&amp;"_intercept",Conditions!$R$1:$AI$1,0)+16,FALSE)),""),"")</f>
        <v/>
      </c>
      <c r="S51" s="69" t="str">
        <f>IFERROR(IF(S34,EXP(LN(S34)*VLOOKUP(S$3,Conditions!$B:$AI,MATCH($B51&amp;"_slope",Conditions!$R$1:$AI$1,0)+16,FALSE)+VLOOKUP(S$3,Conditions!$B:$AI,MATCH($B51&amp;"_intercept",Conditions!$R$1:$AI$1,0)+16,FALSE)),""),"")</f>
        <v/>
      </c>
      <c r="T51" s="69" t="str">
        <f>IFERROR(IF(T34,EXP(LN(T34)*VLOOKUP(T$3,Conditions!$B:$AI,MATCH($B51&amp;"_slope",Conditions!$R$1:$AI$1,0)+16,FALSE)+VLOOKUP(T$3,Conditions!$B:$AI,MATCH($B51&amp;"_intercept",Conditions!$R$1:$AI$1,0)+16,FALSE)),""),"")</f>
        <v/>
      </c>
      <c r="U51" s="69" t="str">
        <f>IFERROR(IF(U34,EXP(LN(U34)*VLOOKUP(U$3,Conditions!$B:$AI,MATCH($B51&amp;"_slope",Conditions!$R$1:$AI$1,0)+16,FALSE)+VLOOKUP(U$3,Conditions!$B:$AI,MATCH($B51&amp;"_intercept",Conditions!$R$1:$AI$1,0)+16,FALSE)),""),"")</f>
        <v/>
      </c>
      <c r="V51" s="69" t="str">
        <f>IFERROR(IF(V34,EXP(LN(V34)*VLOOKUP(V$3,Conditions!$B:$AI,MATCH($B51&amp;"_slope",Conditions!$R$1:$AI$1,0)+16,FALSE)+VLOOKUP(V$3,Conditions!$B:$AI,MATCH($B51&amp;"_intercept",Conditions!$R$1:$AI$1,0)+16,FALSE)),""),"")</f>
        <v/>
      </c>
      <c r="W51" s="69" t="str">
        <f>IFERROR(IF(W34,EXP(LN(W34)*VLOOKUP(W$3,Conditions!$B:$AI,MATCH($B51&amp;"_slope",Conditions!$R$1:$AI$1,0)+16,FALSE)+VLOOKUP(W$3,Conditions!$B:$AI,MATCH($B51&amp;"_intercept",Conditions!$R$1:$AI$1,0)+16,FALSE)),""),"")</f>
        <v/>
      </c>
      <c r="X51" s="69" t="str">
        <f>IFERROR(IF(X34,EXP(LN(X34)*VLOOKUP(X$3,Conditions!$B:$AI,MATCH($B51&amp;"_slope",Conditions!$R$1:$AI$1,0)+16,FALSE)+VLOOKUP(X$3,Conditions!$B:$AI,MATCH($B51&amp;"_intercept",Conditions!$R$1:$AI$1,0)+16,FALSE)),""),"")</f>
        <v/>
      </c>
      <c r="Y51" s="69" t="str">
        <f>IFERROR(IF(Y34,EXP(LN(Y34)*VLOOKUP(Y$3,Conditions!$B:$AI,MATCH($B51&amp;"_slope",Conditions!$R$1:$AI$1,0)+16,FALSE)+VLOOKUP(Y$3,Conditions!$B:$AI,MATCH($B51&amp;"_intercept",Conditions!$R$1:$AI$1,0)+16,FALSE)),""),"")</f>
        <v/>
      </c>
      <c r="Z51" s="69" t="str">
        <f>IFERROR(IF(Z34,EXP(LN(Z34)*VLOOKUP(Z$3,Conditions!$B:$AI,MATCH($B51&amp;"_slope",Conditions!$R$1:$AI$1,0)+16,FALSE)+VLOOKUP(Z$3,Conditions!$B:$AI,MATCH($B51&amp;"_intercept",Conditions!$R$1:$AI$1,0)+16,FALSE)),""),"")</f>
        <v/>
      </c>
      <c r="AA51" s="69" t="str">
        <f>IFERROR(IF(AA34,EXP(LN(AA34)*VLOOKUP(AA$3,Conditions!$B:$AI,MATCH($B51&amp;"_slope",Conditions!$R$1:$AI$1,0)+16,FALSE)+VLOOKUP(AA$3,Conditions!$B:$AI,MATCH($B51&amp;"_intercept",Conditions!$R$1:$AI$1,0)+16,FALSE)),""),"")</f>
        <v/>
      </c>
      <c r="AB51" s="69" t="str">
        <f>IFERROR(IF(AB34,EXP(LN(AB34)*VLOOKUP(AB$3,Conditions!$B:$AI,MATCH($B51&amp;"_slope",Conditions!$R$1:$AI$1,0)+16,FALSE)+VLOOKUP(AB$3,Conditions!$B:$AI,MATCH($B51&amp;"_intercept",Conditions!$R$1:$AI$1,0)+16,FALSE)),""),"")</f>
        <v/>
      </c>
      <c r="AC51" s="69" t="str">
        <f>IFERROR(IF(AC34,EXP(LN(AC34)*VLOOKUP(AC$3,Conditions!$B:$AI,MATCH($B51&amp;"_slope",Conditions!$R$1:$AI$1,0)+16,FALSE)+VLOOKUP(AC$3,Conditions!$B:$AI,MATCH($B51&amp;"_intercept",Conditions!$R$1:$AI$1,0)+16,FALSE)),""),"")</f>
        <v/>
      </c>
      <c r="AD51" s="69" t="str">
        <f>IFERROR(IF(AD34,EXP(LN(AD34)*VLOOKUP(AD$3,Conditions!$B:$AI,MATCH($B51&amp;"_slope",Conditions!$R$1:$AI$1,0)+16,FALSE)+VLOOKUP(AD$3,Conditions!$B:$AI,MATCH($B51&amp;"_intercept",Conditions!$R$1:$AI$1,0)+16,FALSE)),""),"")</f>
        <v/>
      </c>
      <c r="AE51" s="69" t="str">
        <f>IFERROR(IF(AE34,EXP(LN(AE34)*VLOOKUP(AE$3,Conditions!$B:$AI,MATCH($B51&amp;"_slope",Conditions!$R$1:$AI$1,0)+16,FALSE)+VLOOKUP(AE$3,Conditions!$B:$AI,MATCH($B51&amp;"_intercept",Conditions!$R$1:$AI$1,0)+16,FALSE)),""),"")</f>
        <v/>
      </c>
      <c r="AF51" s="69" t="str">
        <f>IFERROR(IF(AF34,EXP(LN(AF34)*VLOOKUP(AF$3,Conditions!$B:$AI,MATCH($B51&amp;"_slope",Conditions!$R$1:$AI$1,0)+16,FALSE)+VLOOKUP(AF$3,Conditions!$B:$AI,MATCH($B51&amp;"_intercept",Conditions!$R$1:$AI$1,0)+16,FALSE)),""),"")</f>
        <v/>
      </c>
      <c r="AG51" s="69" t="str">
        <f>IFERROR(IF(AG34,EXP(LN(AG34)*VLOOKUP(AG$3,Conditions!$B:$AI,MATCH($B51&amp;"_slope",Conditions!$R$1:$AI$1,0)+16,FALSE)+VLOOKUP(AG$3,Conditions!$B:$AI,MATCH($B51&amp;"_intercept",Conditions!$R$1:$AI$1,0)+16,FALSE)),""),"")</f>
        <v/>
      </c>
      <c r="AH51" s="69" t="str">
        <f>IFERROR(IF(AH34,EXP(LN(AH34)*VLOOKUP(AH$3,Conditions!$B:$AI,MATCH($B51&amp;"_slope",Conditions!$R$1:$AI$1,0)+16,FALSE)+VLOOKUP(AH$3,Conditions!$B:$AI,MATCH($B51&amp;"_intercept",Conditions!$R$1:$AI$1,0)+16,FALSE)),""),"")</f>
        <v/>
      </c>
      <c r="AI51" s="69" t="str">
        <f>IFERROR(IF(AI34,EXP(LN(AI34)*VLOOKUP(AI$3,Conditions!$B:$AI,MATCH($B51&amp;"_slope",Conditions!$R$1:$AI$1,0)+16,FALSE)+VLOOKUP(AI$3,Conditions!$B:$AI,MATCH($B51&amp;"_intercept",Conditions!$R$1:$AI$1,0)+16,FALSE)),""),"")</f>
        <v/>
      </c>
      <c r="AJ51" s="69" t="str">
        <f>IFERROR(IF(AJ34,EXP(LN(AJ34)*VLOOKUP(AJ$3,Conditions!$B:$AI,MATCH($B51&amp;"_slope",Conditions!$R$1:$AI$1,0)+16,FALSE)+VLOOKUP(AJ$3,Conditions!$B:$AI,MATCH($B51&amp;"_intercept",Conditions!$R$1:$AI$1,0)+16,FALSE)),""),"")</f>
        <v/>
      </c>
      <c r="AK51" s="69" t="str">
        <f>IFERROR(IF(AK34,EXP(LN(AK34)*VLOOKUP(AK$3,Conditions!$B:$AI,MATCH($B51&amp;"_slope",Conditions!$R$1:$AI$1,0)+16,FALSE)+VLOOKUP(AK$3,Conditions!$B:$AI,MATCH($B51&amp;"_intercept",Conditions!$R$1:$AI$1,0)+16,FALSE)),""),"")</f>
        <v/>
      </c>
      <c r="AL51" s="69" t="str">
        <f>IFERROR(IF(AL34,EXP(LN(AL34)*VLOOKUP(AL$3,Conditions!$B:$AI,MATCH($B51&amp;"_slope",Conditions!$R$1:$AI$1,0)+16,FALSE)+VLOOKUP(AL$3,Conditions!$B:$AI,MATCH($B51&amp;"_intercept",Conditions!$R$1:$AI$1,0)+16,FALSE)),""),"")</f>
        <v/>
      </c>
      <c r="AM51" s="69" t="str">
        <f>IFERROR(IF(AM34,EXP(LN(AM34)*VLOOKUP(AM$3,Conditions!$B:$AI,MATCH($B51&amp;"_slope",Conditions!$R$1:$AI$1,0)+16,FALSE)+VLOOKUP(AM$3,Conditions!$B:$AI,MATCH($B51&amp;"_intercept",Conditions!$R$1:$AI$1,0)+16,FALSE)),""),"")</f>
        <v/>
      </c>
      <c r="AN51" s="69" t="str">
        <f>IFERROR(IF(AN34,EXP(LN(AN34)*VLOOKUP(AN$3,Conditions!$B:$AI,MATCH($B51&amp;"_slope",Conditions!$R$1:$AI$1,0)+16,FALSE)+VLOOKUP(AN$3,Conditions!$B:$AI,MATCH($B51&amp;"_intercept",Conditions!$R$1:$AI$1,0)+16,FALSE)),""),"")</f>
        <v/>
      </c>
      <c r="AO51" s="69" t="str">
        <f>IFERROR(IF(AO34,EXP(LN(AO34)*VLOOKUP(AO$3,Conditions!$B:$AI,MATCH($B51&amp;"_slope",Conditions!$R$1:$AI$1,0)+16,FALSE)+VLOOKUP(AO$3,Conditions!$B:$AI,MATCH($B51&amp;"_intercept",Conditions!$R$1:$AI$1,0)+16,FALSE)),""),"")</f>
        <v/>
      </c>
      <c r="AP51" s="69" t="str">
        <f>IFERROR(IF(AP34,EXP(LN(AP34)*VLOOKUP(AP$3,Conditions!$B:$AI,MATCH($B51&amp;"_slope",Conditions!$R$1:$AI$1,0)+16,FALSE)+VLOOKUP(AP$3,Conditions!$B:$AI,MATCH($B51&amp;"_intercept",Conditions!$R$1:$AI$1,0)+16,FALSE)),""),"")</f>
        <v/>
      </c>
      <c r="AQ51" s="69" t="str">
        <f>IFERROR(IF(AQ34,EXP(LN(AQ34)*VLOOKUP(AQ$3,Conditions!$B:$AI,MATCH($B51&amp;"_slope",Conditions!$R$1:$AI$1,0)+16,FALSE)+VLOOKUP(AQ$3,Conditions!$B:$AI,MATCH($B51&amp;"_intercept",Conditions!$R$1:$AI$1,0)+16,FALSE)),""),"")</f>
        <v/>
      </c>
      <c r="AR51" s="69" t="str">
        <f>IFERROR(IF(AR34,EXP(LN(AR34)*VLOOKUP(AR$3,Conditions!$B:$AI,MATCH($B51&amp;"_slope",Conditions!$R$1:$AI$1,0)+16,FALSE)+VLOOKUP(AR$3,Conditions!$B:$AI,MATCH($B51&amp;"_intercept",Conditions!$R$1:$AI$1,0)+16,FALSE)),""),"")</f>
        <v/>
      </c>
      <c r="AS51" s="69" t="str">
        <f>IFERROR(IF(AS34,EXP(LN(AS34)*VLOOKUP(AS$3,Conditions!$B:$AI,MATCH($B51&amp;"_slope",Conditions!$R$1:$AI$1,0)+16,FALSE)+VLOOKUP(AS$3,Conditions!$B:$AI,MATCH($B51&amp;"_intercept",Conditions!$R$1:$AI$1,0)+16,FALSE)),""),"")</f>
        <v/>
      </c>
      <c r="AT51" s="69" t="str">
        <f>IFERROR(IF(AT34,EXP(LN(AT34)*VLOOKUP(AT$3,Conditions!$B:$AI,MATCH($B51&amp;"_slope",Conditions!$R$1:$AI$1,0)+16,FALSE)+VLOOKUP(AT$3,Conditions!$B:$AI,MATCH($B51&amp;"_intercept",Conditions!$R$1:$AI$1,0)+16,FALSE)),""),"")</f>
        <v/>
      </c>
      <c r="AU51" s="69" t="str">
        <f>IFERROR(IF(AU34,EXP(LN(AU34)*VLOOKUP(AU$3,Conditions!$B:$AI,MATCH($B51&amp;"_slope",Conditions!$R$1:$AI$1,0)+16,FALSE)+VLOOKUP(AU$3,Conditions!$B:$AI,MATCH($B51&amp;"_intercept",Conditions!$R$1:$AI$1,0)+16,FALSE)),""),"")</f>
        <v/>
      </c>
      <c r="AV51" s="69" t="str">
        <f>IFERROR(IF(AV34,EXP(LN(AV34)*VLOOKUP(AV$3,Conditions!$B:$AI,MATCH($B51&amp;"_slope",Conditions!$R$1:$AI$1,0)+16,FALSE)+VLOOKUP(AV$3,Conditions!$B:$AI,MATCH($B51&amp;"_intercept",Conditions!$R$1:$AI$1,0)+16,FALSE)),""),"")</f>
        <v/>
      </c>
      <c r="AW51" s="69" t="str">
        <f>IFERROR(IF(AW34,EXP(LN(AW34)*VLOOKUP(AW$3,Conditions!$B:$AI,MATCH($B51&amp;"_slope",Conditions!$R$1:$AI$1,0)+16,FALSE)+VLOOKUP(AW$3,Conditions!$B:$AI,MATCH($B51&amp;"_intercept",Conditions!$R$1:$AI$1,0)+16,FALSE)),""),"")</f>
        <v/>
      </c>
      <c r="AX51" s="69" t="str">
        <f>IFERROR(IF(AX34,EXP(LN(AX34)*VLOOKUP(AX$3,Conditions!$B:$AI,MATCH($B51&amp;"_slope",Conditions!$R$1:$AI$1,0)+16,FALSE)+VLOOKUP(AX$3,Conditions!$B:$AI,MATCH($B51&amp;"_intercept",Conditions!$R$1:$AI$1,0)+16,FALSE)),""),"")</f>
        <v/>
      </c>
      <c r="AY51" s="69" t="str">
        <f>IFERROR(IF(AY34,EXP(LN(AY34)*VLOOKUP(AY$3,Conditions!$B:$AI,MATCH($B51&amp;"_slope",Conditions!$R$1:$AI$1,0)+16,FALSE)+VLOOKUP(AY$3,Conditions!$B:$AI,MATCH($B51&amp;"_intercept",Conditions!$R$1:$AI$1,0)+16,FALSE)),""),"")</f>
        <v/>
      </c>
      <c r="AZ51" s="69" t="str">
        <f>IFERROR(IF(AZ34,EXP(LN(AZ34)*VLOOKUP(AZ$3,Conditions!$B:$AI,MATCH($B51&amp;"_slope",Conditions!$R$1:$AI$1,0)+16,FALSE)+VLOOKUP(AZ$3,Conditions!$B:$AI,MATCH($B51&amp;"_intercept",Conditions!$R$1:$AI$1,0)+16,FALSE)),""),"")</f>
        <v/>
      </c>
      <c r="BA51" s="69" t="str">
        <f>IFERROR(IF(BA34,EXP(LN(BA34)*VLOOKUP(BA$3,Conditions!$B:$AI,MATCH($B51&amp;"_slope",Conditions!$R$1:$AI$1,0)+16,FALSE)+VLOOKUP(BA$3,Conditions!$B:$AI,MATCH($B51&amp;"_intercept",Conditions!$R$1:$AI$1,0)+16,FALSE)),""),"")</f>
        <v/>
      </c>
      <c r="BB51" s="69" t="str">
        <f>IFERROR(IF(BB34,EXP(LN(BB34)*VLOOKUP(BB$3,Conditions!$B:$AI,MATCH($B51&amp;"_slope",Conditions!$R$1:$AI$1,0)+16,FALSE)+VLOOKUP(BB$3,Conditions!$B:$AI,MATCH($B51&amp;"_intercept",Conditions!$R$1:$AI$1,0)+16,FALSE)),""),"")</f>
        <v/>
      </c>
      <c r="BC51" s="69" t="str">
        <f>IFERROR(IF(BC34,EXP(LN(BC34)*VLOOKUP(BC$3,Conditions!$B:$AI,MATCH($B51&amp;"_slope",Conditions!$R$1:$AI$1,0)+16,FALSE)+VLOOKUP(BC$3,Conditions!$B:$AI,MATCH($B51&amp;"_intercept",Conditions!$R$1:$AI$1,0)+16,FALSE)),""),"")</f>
        <v/>
      </c>
      <c r="BD51" s="69" t="str">
        <f>IFERROR(IF(BD34,EXP(LN(BD34)*VLOOKUP(BD$3,Conditions!$B:$AI,MATCH($B51&amp;"_slope",Conditions!$R$1:$AI$1,0)+16,FALSE)+VLOOKUP(BD$3,Conditions!$B:$AI,MATCH($B51&amp;"_intercept",Conditions!$R$1:$AI$1,0)+16,FALSE)),""),"")</f>
        <v/>
      </c>
      <c r="BE51" s="69" t="str">
        <f>IFERROR(IF(BE34,EXP(LN(BE34)*VLOOKUP(BE$3,Conditions!$B:$AI,MATCH($B51&amp;"_slope",Conditions!$R$1:$AI$1,0)+16,FALSE)+VLOOKUP(BE$3,Conditions!$B:$AI,MATCH($B51&amp;"_intercept",Conditions!$R$1:$AI$1,0)+16,FALSE)),""),"")</f>
        <v/>
      </c>
      <c r="BF51" s="69" t="str">
        <f>IFERROR(IF(BF34,EXP(LN(BF34)*VLOOKUP(BF$3,Conditions!$B:$AI,MATCH($B51&amp;"_slope",Conditions!$R$1:$AI$1,0)+16,FALSE)+VLOOKUP(BF$3,Conditions!$B:$AI,MATCH($B51&amp;"_intercept",Conditions!$R$1:$AI$1,0)+16,FALSE)),""),"")</f>
        <v/>
      </c>
      <c r="BG51" s="69" t="str">
        <f>IFERROR(IF(BG34,EXP(LN(BG34)*VLOOKUP(BG$3,Conditions!$B:$AI,MATCH($B51&amp;"_slope",Conditions!$R$1:$AI$1,0)+16,FALSE)+VLOOKUP(BG$3,Conditions!$B:$AI,MATCH($B51&amp;"_intercept",Conditions!$R$1:$AI$1,0)+16,FALSE)),""),"")</f>
        <v/>
      </c>
      <c r="BH51" s="69" t="str">
        <f>IFERROR(IF(BH34,EXP(LN(BH34)*VLOOKUP(BH$3,Conditions!$B:$AI,MATCH($B51&amp;"_slope",Conditions!$R$1:$AI$1,0)+16,FALSE)+VLOOKUP(BH$3,Conditions!$B:$AI,MATCH($B51&amp;"_intercept",Conditions!$R$1:$AI$1,0)+16,FALSE)),""),"")</f>
        <v/>
      </c>
      <c r="BI51" s="69" t="str">
        <f>IFERROR(IF(BI34,EXP(LN(BI34)*VLOOKUP(BI$3,Conditions!$B:$AI,MATCH($B51&amp;"_slope",Conditions!$R$1:$AI$1,0)+16,FALSE)+VLOOKUP(BI$3,Conditions!$B:$AI,MATCH($B51&amp;"_intercept",Conditions!$R$1:$AI$1,0)+16,FALSE)),""),"")</f>
        <v/>
      </c>
      <c r="BJ51" s="69" t="str">
        <f>IFERROR(IF(BJ34,EXP(LN(BJ34)*VLOOKUP(BJ$3,Conditions!$B:$AI,MATCH($B51&amp;"_slope",Conditions!$R$1:$AI$1,0)+16,FALSE)+VLOOKUP(BJ$3,Conditions!$B:$AI,MATCH($B51&amp;"_intercept",Conditions!$R$1:$AI$1,0)+16,FALSE)),""),"")</f>
        <v/>
      </c>
      <c r="BK51" s="69" t="str">
        <f>IFERROR(IF(BK34,EXP(LN(BK34)*VLOOKUP(BK$3,Conditions!$B:$AI,MATCH($B51&amp;"_slope",Conditions!$R$1:$AI$1,0)+16,FALSE)+VLOOKUP(BK$3,Conditions!$B:$AI,MATCH($B51&amp;"_intercept",Conditions!$R$1:$AI$1,0)+16,FALSE)),""),"")</f>
        <v/>
      </c>
      <c r="BL51" s="69" t="str">
        <f>IFERROR(IF(BL34,EXP(LN(BL34)*VLOOKUP(BL$3,Conditions!$B:$AI,MATCH($B51&amp;"_slope",Conditions!$R$1:$AI$1,0)+16,FALSE)+VLOOKUP(BL$3,Conditions!$B:$AI,MATCH($B51&amp;"_intercept",Conditions!$R$1:$AI$1,0)+16,FALSE)),""),"")</f>
        <v/>
      </c>
      <c r="BM51" s="69" t="str">
        <f>IFERROR(IF(BM34,EXP(LN(BM34)*VLOOKUP(BM$3,Conditions!$B:$AI,MATCH($B51&amp;"_slope",Conditions!$R$1:$AI$1,0)+16,FALSE)+VLOOKUP(BM$3,Conditions!$B:$AI,MATCH($B51&amp;"_intercept",Conditions!$R$1:$AI$1,0)+16,FALSE)),""),"")</f>
        <v/>
      </c>
      <c r="BN51" s="69" t="str">
        <f>IFERROR(IF(BN34,EXP(LN(BN34)*VLOOKUP(BN$3,Conditions!$B:$AI,MATCH($B51&amp;"_slope",Conditions!$R$1:$AI$1,0)+16,FALSE)+VLOOKUP(BN$3,Conditions!$B:$AI,MATCH($B51&amp;"_intercept",Conditions!$R$1:$AI$1,0)+16,FALSE)),""),"")</f>
        <v/>
      </c>
      <c r="BO51" s="69" t="str">
        <f>IFERROR(IF(BO34,EXP(LN(BO34)*VLOOKUP(BO$3,Conditions!$B:$AI,MATCH($B51&amp;"_slope",Conditions!$R$1:$AI$1,0)+16,FALSE)+VLOOKUP(BO$3,Conditions!$B:$AI,MATCH($B51&amp;"_intercept",Conditions!$R$1:$AI$1,0)+16,FALSE)),""),"")</f>
        <v/>
      </c>
      <c r="BP51" s="69" t="str">
        <f>IFERROR(IF(BP34,EXP(LN(BP34)*VLOOKUP(BP$3,Conditions!$B:$AI,MATCH($B51&amp;"_slope",Conditions!$R$1:$AI$1,0)+16,FALSE)+VLOOKUP(BP$3,Conditions!$B:$AI,MATCH($B51&amp;"_intercept",Conditions!$R$1:$AI$1,0)+16,FALSE)),""),"")</f>
        <v/>
      </c>
      <c r="BQ51" s="69" t="str">
        <f>IFERROR(IF(BQ34,EXP(LN(BQ34)*VLOOKUP(BQ$3,Conditions!$B:$AI,MATCH($B51&amp;"_slope",Conditions!$R$1:$AI$1,0)+16,FALSE)+VLOOKUP(BQ$3,Conditions!$B:$AI,MATCH($B51&amp;"_intercept",Conditions!$R$1:$AI$1,0)+16,FALSE)),""),"")</f>
        <v/>
      </c>
      <c r="BR51" s="69" t="str">
        <f>IFERROR(IF(BR34,EXP(LN(BR34)*VLOOKUP(BR$3,Conditions!$B:$AI,MATCH($B51&amp;"_slope",Conditions!$R$1:$AI$1,0)+16,FALSE)+VLOOKUP(BR$3,Conditions!$B:$AI,MATCH($B51&amp;"_intercept",Conditions!$R$1:$AI$1,0)+16,FALSE)),""),"")</f>
        <v/>
      </c>
      <c r="BS51" s="69" t="str">
        <f>IFERROR(IF(BS34,EXP(LN(BS34)*VLOOKUP(BS$3,Conditions!$B:$AI,MATCH($B51&amp;"_slope",Conditions!$R$1:$AI$1,0)+16,FALSE)+VLOOKUP(BS$3,Conditions!$B:$AI,MATCH($B51&amp;"_intercept",Conditions!$R$1:$AI$1,0)+16,FALSE)),""),"")</f>
        <v/>
      </c>
      <c r="BT51" s="69" t="str">
        <f>IFERROR(IF(BT34,EXP(LN(BT34)*VLOOKUP(BT$3,Conditions!$B:$AI,MATCH($B51&amp;"_slope",Conditions!$R$1:$AI$1,0)+16,FALSE)+VLOOKUP(BT$3,Conditions!$B:$AI,MATCH($B51&amp;"_intercept",Conditions!$R$1:$AI$1,0)+16,FALSE)),""),"")</f>
        <v/>
      </c>
      <c r="BU51" s="69" t="str">
        <f>IFERROR(IF(BU34,EXP(LN(BU34)*VLOOKUP(BU$3,Conditions!$B:$AI,MATCH($B51&amp;"_slope",Conditions!$R$1:$AI$1,0)+16,FALSE)+VLOOKUP(BU$3,Conditions!$B:$AI,MATCH($B51&amp;"_intercept",Conditions!$R$1:$AI$1,0)+16,FALSE)),""),"")</f>
        <v/>
      </c>
      <c r="BV51" s="69" t="str">
        <f>IFERROR(IF(BV34,EXP(LN(BV34)*VLOOKUP(BV$3,Conditions!$B:$AI,MATCH($B51&amp;"_slope",Conditions!$R$1:$AI$1,0)+16,FALSE)+VLOOKUP(BV$3,Conditions!$B:$AI,MATCH($B51&amp;"_intercept",Conditions!$R$1:$AI$1,0)+16,FALSE)),""),"")</f>
        <v/>
      </c>
      <c r="BW51" s="69" t="str">
        <f>IFERROR(IF(BW34,EXP(LN(BW34)*VLOOKUP(BW$3,Conditions!$B:$AI,MATCH($B51&amp;"_slope",Conditions!$R$1:$AI$1,0)+16,FALSE)+VLOOKUP(BW$3,Conditions!$B:$AI,MATCH($B51&amp;"_intercept",Conditions!$R$1:$AI$1,0)+16,FALSE)),""),"")</f>
        <v/>
      </c>
      <c r="BX51" s="69" t="str">
        <f>IFERROR(IF(BX34,EXP(LN(BX34)*VLOOKUP(BX$3,Conditions!$B:$AI,MATCH($B51&amp;"_slope",Conditions!$R$1:$AI$1,0)+16,FALSE)+VLOOKUP(BX$3,Conditions!$B:$AI,MATCH($B51&amp;"_intercept",Conditions!$R$1:$AI$1,0)+16,FALSE)),""),"")</f>
        <v/>
      </c>
      <c r="BY51" s="69" t="str">
        <f>IFERROR(IF(BY34,EXP(LN(BY34)*VLOOKUP(BY$3,Conditions!$B:$AI,MATCH($B51&amp;"_slope",Conditions!$R$1:$AI$1,0)+16,FALSE)+VLOOKUP(BY$3,Conditions!$B:$AI,MATCH($B51&amp;"_intercept",Conditions!$R$1:$AI$1,0)+16,FALSE)),""),"")</f>
        <v/>
      </c>
      <c r="BZ51" s="69" t="str">
        <f>IFERROR(IF(BZ34,EXP(LN(BZ34)*VLOOKUP(BZ$3,Conditions!$B:$AI,MATCH($B51&amp;"_slope",Conditions!$R$1:$AI$1,0)+16,FALSE)+VLOOKUP(BZ$3,Conditions!$B:$AI,MATCH($B51&amp;"_intercept",Conditions!$R$1:$AI$1,0)+16,FALSE)),""),"")</f>
        <v/>
      </c>
      <c r="CA51" s="69" t="str">
        <f>IFERROR(IF(CA34,EXP(LN(CA34)*VLOOKUP(CA$3,Conditions!$B:$AI,MATCH($B51&amp;"_slope",Conditions!$R$1:$AI$1,0)+16,FALSE)+VLOOKUP(CA$3,Conditions!$B:$AI,MATCH($B51&amp;"_intercept",Conditions!$R$1:$AI$1,0)+16,FALSE)),""),"")</f>
        <v/>
      </c>
      <c r="CB51" s="69" t="str">
        <f>IFERROR(IF(CB34,EXP(LN(CB34)*VLOOKUP(CB$3,Conditions!$B:$AI,MATCH($B51&amp;"_slope",Conditions!$R$1:$AI$1,0)+16,FALSE)+VLOOKUP(CB$3,Conditions!$B:$AI,MATCH($B51&amp;"_intercept",Conditions!$R$1:$AI$1,0)+16,FALSE)),""),"")</f>
        <v/>
      </c>
      <c r="CC51" s="69" t="str">
        <f>IFERROR(IF(CC34,EXP(LN(CC34)*VLOOKUP(CC$3,Conditions!$B:$AI,MATCH($B51&amp;"_slope",Conditions!$R$1:$AI$1,0)+16,FALSE)+VLOOKUP(CC$3,Conditions!$B:$AI,MATCH($B51&amp;"_intercept",Conditions!$R$1:$AI$1,0)+16,FALSE)),""),"")</f>
        <v/>
      </c>
      <c r="CD51" s="69" t="str">
        <f>IFERROR(IF(CD34,EXP(LN(CD34)*VLOOKUP(CD$3,Conditions!$B:$AI,MATCH($B51&amp;"_slope",Conditions!$R$1:$AI$1,0)+16,FALSE)+VLOOKUP(CD$3,Conditions!$B:$AI,MATCH($B51&amp;"_intercept",Conditions!$R$1:$AI$1,0)+16,FALSE)),""),"")</f>
        <v/>
      </c>
      <c r="CE51" s="69" t="str">
        <f>IFERROR(IF(CE34,EXP(LN(CE34)*VLOOKUP(CE$3,Conditions!$B:$AI,MATCH($B51&amp;"_slope",Conditions!$R$1:$AI$1,0)+16,FALSE)+VLOOKUP(CE$3,Conditions!$B:$AI,MATCH($B51&amp;"_intercept",Conditions!$R$1:$AI$1,0)+16,FALSE)),""),"")</f>
        <v/>
      </c>
      <c r="CF51" s="69" t="str">
        <f>IFERROR(IF(CF34,EXP(LN(CF34)*VLOOKUP(CF$3,Conditions!$B:$AI,MATCH($B51&amp;"_slope",Conditions!$R$1:$AI$1,0)+16,FALSE)+VLOOKUP(CF$3,Conditions!$B:$AI,MATCH($B51&amp;"_intercept",Conditions!$R$1:$AI$1,0)+16,FALSE)),""),"")</f>
        <v/>
      </c>
      <c r="CG51" s="69" t="str">
        <f>IFERROR(IF(CG34,EXP(LN(CG34)*VLOOKUP(CG$3,Conditions!$B:$AI,MATCH($B51&amp;"_slope",Conditions!$R$1:$AI$1,0)+16,FALSE)+VLOOKUP(CG$3,Conditions!$B:$AI,MATCH($B51&amp;"_intercept",Conditions!$R$1:$AI$1,0)+16,FALSE)),""),"")</f>
        <v/>
      </c>
      <c r="CH51" s="69" t="str">
        <f>IFERROR(IF(CH34,EXP(LN(CH34)*VLOOKUP(CH$3,Conditions!$B:$AI,MATCH($B51&amp;"_slope",Conditions!$R$1:$AI$1,0)+16,FALSE)+VLOOKUP(CH$3,Conditions!$B:$AI,MATCH($B51&amp;"_intercept",Conditions!$R$1:$AI$1,0)+16,FALSE)),""),"")</f>
        <v/>
      </c>
      <c r="CI51" s="69" t="str">
        <f>IFERROR(IF(CI34,EXP(LN(CI34)*VLOOKUP(CI$3,Conditions!$B:$AI,MATCH($B51&amp;"_slope",Conditions!$R$1:$AI$1,0)+16,FALSE)+VLOOKUP(CI$3,Conditions!$B:$AI,MATCH($B51&amp;"_intercept",Conditions!$R$1:$AI$1,0)+16,FALSE)),""),"")</f>
        <v/>
      </c>
      <c r="CJ51" s="69" t="str">
        <f>IFERROR(IF(CJ34,EXP(LN(CJ34)*VLOOKUP(CJ$3,Conditions!$B:$AI,MATCH($B51&amp;"_slope",Conditions!$R$1:$AI$1,0)+16,FALSE)+VLOOKUP(CJ$3,Conditions!$B:$AI,MATCH($B51&amp;"_intercept",Conditions!$R$1:$AI$1,0)+16,FALSE)),""),"")</f>
        <v/>
      </c>
      <c r="CK51" s="69" t="str">
        <f>IFERROR(IF(CK34,EXP(LN(CK34)*VLOOKUP(CK$3,Conditions!$B:$AI,MATCH($B51&amp;"_slope",Conditions!$R$1:$AI$1,0)+16,FALSE)+VLOOKUP(CK$3,Conditions!$B:$AI,MATCH($B51&amp;"_intercept",Conditions!$R$1:$AI$1,0)+16,FALSE)),""),"")</f>
        <v/>
      </c>
      <c r="CL51" s="69" t="str">
        <f>IFERROR(IF(CL34,EXP(LN(CL34)*VLOOKUP(CL$3,Conditions!$B:$AI,MATCH($B51&amp;"_slope",Conditions!$R$1:$AI$1,0)+16,FALSE)+VLOOKUP(CL$3,Conditions!$B:$AI,MATCH($B51&amp;"_intercept",Conditions!$R$1:$AI$1,0)+16,FALSE)),""),"")</f>
        <v/>
      </c>
      <c r="CM51" s="69" t="str">
        <f>IFERROR(IF(CM34,EXP(LN(CM34)*VLOOKUP(CM$3,Conditions!$B:$AI,MATCH($B51&amp;"_slope",Conditions!$R$1:$AI$1,0)+16,FALSE)+VLOOKUP(CM$3,Conditions!$B:$AI,MATCH($B51&amp;"_intercept",Conditions!$R$1:$AI$1,0)+16,FALSE)),""),"")</f>
        <v/>
      </c>
      <c r="CN51" s="69" t="str">
        <f>IFERROR(IF(CN34,EXP(LN(CN34)*VLOOKUP(CN$3,Conditions!$B:$AI,MATCH($B51&amp;"_slope",Conditions!$R$1:$AI$1,0)+16,FALSE)+VLOOKUP(CN$3,Conditions!$B:$AI,MATCH($B51&amp;"_intercept",Conditions!$R$1:$AI$1,0)+16,FALSE)),""),"")</f>
        <v/>
      </c>
      <c r="CO51" s="69" t="str">
        <f>IFERROR(IF(CO34,EXP(LN(CO34)*VLOOKUP(CO$3,Conditions!$B:$AI,MATCH($B51&amp;"_slope",Conditions!$R$1:$AI$1,0)+16,FALSE)+VLOOKUP(CO$3,Conditions!$B:$AI,MATCH($B51&amp;"_intercept",Conditions!$R$1:$AI$1,0)+16,FALSE)),""),"")</f>
        <v/>
      </c>
      <c r="CP51" s="69" t="str">
        <f>IFERROR(IF(CP34,EXP(LN(CP34)*VLOOKUP(CP$3,Conditions!$B:$AI,MATCH($B51&amp;"_slope",Conditions!$R$1:$AI$1,0)+16,FALSE)+VLOOKUP(CP$3,Conditions!$B:$AI,MATCH($B51&amp;"_intercept",Conditions!$R$1:$AI$1,0)+16,FALSE)),""),"")</f>
        <v/>
      </c>
      <c r="CQ51" s="69" t="str">
        <f>IFERROR(IF(CQ34,EXP(LN(CQ34)*VLOOKUP(CQ$3,Conditions!$B:$AI,MATCH($B51&amp;"_slope",Conditions!$R$1:$AI$1,0)+16,FALSE)+VLOOKUP(CQ$3,Conditions!$B:$AI,MATCH($B51&amp;"_intercept",Conditions!$R$1:$AI$1,0)+16,FALSE)),""),"")</f>
        <v/>
      </c>
      <c r="CR51" s="69" t="str">
        <f>IFERROR(IF(CR34,EXP(LN(CR34)*VLOOKUP(CR$3,Conditions!$B:$AI,MATCH($B51&amp;"_slope",Conditions!$R$1:$AI$1,0)+16,FALSE)+VLOOKUP(CR$3,Conditions!$B:$AI,MATCH($B51&amp;"_intercept",Conditions!$R$1:$AI$1,0)+16,FALSE)),""),"")</f>
        <v/>
      </c>
      <c r="CS51" s="69" t="str">
        <f>IFERROR(IF(CS34,EXP(LN(CS34)*VLOOKUP(CS$3,Conditions!$B:$AI,MATCH($B51&amp;"_slope",Conditions!$R$1:$AI$1,0)+16,FALSE)+VLOOKUP(CS$3,Conditions!$B:$AI,MATCH($B51&amp;"_intercept",Conditions!$R$1:$AI$1,0)+16,FALSE)),""),"")</f>
        <v/>
      </c>
      <c r="CT51" s="69" t="str">
        <f>IFERROR(IF(CT34,EXP(LN(CT34)*VLOOKUP(CT$3,Conditions!$B:$AI,MATCH($B51&amp;"_slope",Conditions!$R$1:$AI$1,0)+16,FALSE)+VLOOKUP(CT$3,Conditions!$B:$AI,MATCH($B51&amp;"_intercept",Conditions!$R$1:$AI$1,0)+16,FALSE)),""),"")</f>
        <v/>
      </c>
      <c r="CU51" s="69" t="str">
        <f>IFERROR(IF(CU34,EXP(LN(CU34)*VLOOKUP(CU$3,Conditions!$B:$AI,MATCH($B51&amp;"_slope",Conditions!$R$1:$AI$1,0)+16,FALSE)+VLOOKUP(CU$3,Conditions!$B:$AI,MATCH($B51&amp;"_intercept",Conditions!$R$1:$AI$1,0)+16,FALSE)),""),"")</f>
        <v/>
      </c>
      <c r="CV51" s="69" t="str">
        <f>IFERROR(IF(CV34,EXP(LN(CV34)*VLOOKUP(CV$3,Conditions!$B:$AI,MATCH($B51&amp;"_slope",Conditions!$R$1:$AI$1,0)+16,FALSE)+VLOOKUP(CV$3,Conditions!$B:$AI,MATCH($B51&amp;"_intercept",Conditions!$R$1:$AI$1,0)+16,FALSE)),""),"")</f>
        <v/>
      </c>
      <c r="CW51" s="69" t="str">
        <f>IFERROR(IF(CW34,EXP(LN(CW34)*VLOOKUP(CW$3,Conditions!$B:$AI,MATCH($B51&amp;"_slope",Conditions!$R$1:$AI$1,0)+16,FALSE)+VLOOKUP(CW$3,Conditions!$B:$AI,MATCH($B51&amp;"_intercept",Conditions!$R$1:$AI$1,0)+16,FALSE)),""),"")</f>
        <v/>
      </c>
      <c r="CX51" s="69" t="str">
        <f>IFERROR(IF(CX34,EXP(LN(CX34)*VLOOKUP(CX$3,Conditions!$B:$AI,MATCH($B51&amp;"_slope",Conditions!$R$1:$AI$1,0)+16,FALSE)+VLOOKUP(CX$3,Conditions!$B:$AI,MATCH($B51&amp;"_intercept",Conditions!$R$1:$AI$1,0)+16,FALSE)),""),"")</f>
        <v/>
      </c>
      <c r="CY51" s="69" t="str">
        <f>IFERROR(IF(CY34,EXP(LN(CY34)*VLOOKUP(CY$3,Conditions!$B:$AI,MATCH($B51&amp;"_slope",Conditions!$R$1:$AI$1,0)+16,FALSE)+VLOOKUP(CY$3,Conditions!$B:$AI,MATCH($B51&amp;"_intercept",Conditions!$R$1:$AI$1,0)+16,FALSE)),""),"")</f>
        <v/>
      </c>
      <c r="CZ51" s="69" t="str">
        <f>IFERROR(IF(CZ34,EXP(LN(CZ34)*VLOOKUP(CZ$3,Conditions!$B:$AI,MATCH($B51&amp;"_slope",Conditions!$R$1:$AI$1,0)+16,FALSE)+VLOOKUP(CZ$3,Conditions!$B:$AI,MATCH($B51&amp;"_intercept",Conditions!$R$1:$AI$1,0)+16,FALSE)),""),"")</f>
        <v/>
      </c>
      <c r="DA51" s="69" t="str">
        <f>IFERROR(IF(DA34,EXP(LN(DA34)*VLOOKUP(DA$3,Conditions!$B:$AI,MATCH($B51&amp;"_slope",Conditions!$R$1:$AI$1,0)+16,FALSE)+VLOOKUP(DA$3,Conditions!$B:$AI,MATCH($B51&amp;"_intercept",Conditions!$R$1:$AI$1,0)+16,FALSE)),""),"")</f>
        <v/>
      </c>
      <c r="DB51" s="69" t="str">
        <f>IFERROR(IF(DB34,EXP(LN(DB34)*VLOOKUP(DB$3,Conditions!$B:$AI,MATCH($B51&amp;"_slope",Conditions!$R$1:$AI$1,0)+16,FALSE)+VLOOKUP(DB$3,Conditions!$B:$AI,MATCH($B51&amp;"_intercept",Conditions!$R$1:$AI$1,0)+16,FALSE)),""),"")</f>
        <v/>
      </c>
      <c r="DC51" s="69" t="str">
        <f>IFERROR(IF(DC34,EXP(LN(DC34)*VLOOKUP(DC$3,Conditions!$B:$AI,MATCH($B51&amp;"_slope",Conditions!$R$1:$AI$1,0)+16,FALSE)+VLOOKUP(DC$3,Conditions!$B:$AI,MATCH($B51&amp;"_intercept",Conditions!$R$1:$AI$1,0)+16,FALSE)),""),"")</f>
        <v/>
      </c>
      <c r="DD51" s="69" t="str">
        <f>IFERROR(IF(DD34,EXP(LN(DD34)*VLOOKUP(DD$3,Conditions!$B:$AI,MATCH($B51&amp;"_slope",Conditions!$R$1:$AI$1,0)+16,FALSE)+VLOOKUP(DD$3,Conditions!$B:$AI,MATCH($B51&amp;"_intercept",Conditions!$R$1:$AI$1,0)+16,FALSE)),""),"")</f>
        <v/>
      </c>
      <c r="DE51" s="69" t="str">
        <f>IFERROR(IF(DE34,EXP(LN(DE34)*VLOOKUP(DE$3,Conditions!$B:$AI,MATCH($B51&amp;"_slope",Conditions!$R$1:$AI$1,0)+16,FALSE)+VLOOKUP(DE$3,Conditions!$B:$AI,MATCH($B51&amp;"_intercept",Conditions!$R$1:$AI$1,0)+16,FALSE)),""),"")</f>
        <v/>
      </c>
      <c r="DF51" s="69" t="str">
        <f>IFERROR(IF(DF34,EXP(LN(DF34)*VLOOKUP(DF$3,Conditions!$B:$AI,MATCH($B51&amp;"_slope",Conditions!$R$1:$AI$1,0)+16,FALSE)+VLOOKUP(DF$3,Conditions!$B:$AI,MATCH($B51&amp;"_intercept",Conditions!$R$1:$AI$1,0)+16,FALSE)),""),"")</f>
        <v/>
      </c>
      <c r="DG51" s="69" t="str">
        <f>IFERROR(IF(DG34,EXP(LN(DG34)*VLOOKUP(DG$3,Conditions!$B:$AI,MATCH($B51&amp;"_slope",Conditions!$R$1:$AI$1,0)+16,FALSE)+VLOOKUP(DG$3,Conditions!$B:$AI,MATCH($B51&amp;"_intercept",Conditions!$R$1:$AI$1,0)+16,FALSE)),""),"")</f>
        <v/>
      </c>
      <c r="DH51" s="69" t="str">
        <f>IFERROR(IF(DH34,EXP(LN(DH34)*VLOOKUP(DH$3,Conditions!$B:$AI,MATCH($B51&amp;"_slope",Conditions!$R$1:$AI$1,0)+16,FALSE)+VLOOKUP(DH$3,Conditions!$B:$AI,MATCH($B51&amp;"_intercept",Conditions!$R$1:$AI$1,0)+16,FALSE)),""),"")</f>
        <v/>
      </c>
      <c r="DI51" s="69" t="str">
        <f>IFERROR(IF(DI34,EXP(LN(DI34)*VLOOKUP(DI$3,Conditions!$B:$AI,MATCH($B51&amp;"_slope",Conditions!$R$1:$AI$1,0)+16,FALSE)+VLOOKUP(DI$3,Conditions!$B:$AI,MATCH($B51&amp;"_intercept",Conditions!$R$1:$AI$1,0)+16,FALSE)),""),"")</f>
        <v/>
      </c>
      <c r="DJ51" s="69" t="str">
        <f>IFERROR(IF(DJ34,EXP(LN(DJ34)*VLOOKUP(DJ$3,Conditions!$B:$AI,MATCH($B51&amp;"_slope",Conditions!$R$1:$AI$1,0)+16,FALSE)+VLOOKUP(DJ$3,Conditions!$B:$AI,MATCH($B51&amp;"_intercept",Conditions!$R$1:$AI$1,0)+16,FALSE)),""),"")</f>
        <v/>
      </c>
      <c r="DK51" s="69" t="str">
        <f>IFERROR(IF(DK34,EXP(LN(DK34)*VLOOKUP(DK$3,Conditions!$B:$AI,MATCH($B51&amp;"_slope",Conditions!$R$1:$AI$1,0)+16,FALSE)+VLOOKUP(DK$3,Conditions!$B:$AI,MATCH($B51&amp;"_intercept",Conditions!$R$1:$AI$1,0)+16,FALSE)),""),"")</f>
        <v/>
      </c>
      <c r="DL51" s="69" t="str">
        <f>IFERROR(IF(DL34,EXP(LN(DL34)*VLOOKUP(DL$3,Conditions!$B:$AI,MATCH($B51&amp;"_slope",Conditions!$R$1:$AI$1,0)+16,FALSE)+VLOOKUP(DL$3,Conditions!$B:$AI,MATCH($B51&amp;"_intercept",Conditions!$R$1:$AI$1,0)+16,FALSE)),""),"")</f>
        <v/>
      </c>
      <c r="DM51" s="69" t="str">
        <f>IFERROR(IF(DM34,EXP(LN(DM34)*VLOOKUP(DM$3,Conditions!$B:$AI,MATCH($B51&amp;"_slope",Conditions!$R$1:$AI$1,0)+16,FALSE)+VLOOKUP(DM$3,Conditions!$B:$AI,MATCH($B51&amp;"_intercept",Conditions!$R$1:$AI$1,0)+16,FALSE)),""),"")</f>
        <v/>
      </c>
      <c r="DN51" s="69" t="str">
        <f>IFERROR(IF(DN34,EXP(LN(DN34)*VLOOKUP(DN$3,Conditions!$B:$AI,MATCH($B51&amp;"_slope",Conditions!$R$1:$AI$1,0)+16,FALSE)+VLOOKUP(DN$3,Conditions!$B:$AI,MATCH($B51&amp;"_intercept",Conditions!$R$1:$AI$1,0)+16,FALSE)),""),"")</f>
        <v/>
      </c>
      <c r="DO51" s="69" t="str">
        <f>IFERROR(IF(DO34,EXP(LN(DO34)*VLOOKUP(DO$3,Conditions!$B:$AI,MATCH($B51&amp;"_slope",Conditions!$R$1:$AI$1,0)+16,FALSE)+VLOOKUP(DO$3,Conditions!$B:$AI,MATCH($B51&amp;"_intercept",Conditions!$R$1:$AI$1,0)+16,FALSE)),""),"")</f>
        <v/>
      </c>
      <c r="DP51" s="69" t="str">
        <f>IFERROR(IF(DP34,EXP(LN(DP34)*VLOOKUP(DP$3,Conditions!$B:$AI,MATCH($B51&amp;"_slope",Conditions!$R$1:$AI$1,0)+16,FALSE)+VLOOKUP(DP$3,Conditions!$B:$AI,MATCH($B51&amp;"_intercept",Conditions!$R$1:$AI$1,0)+16,FALSE)),""),"")</f>
        <v/>
      </c>
      <c r="DQ51" s="69" t="str">
        <f>IFERROR(IF(DQ34,EXP(LN(DQ34)*VLOOKUP(DQ$3,Conditions!$B:$AI,MATCH($B51&amp;"_slope",Conditions!$R$1:$AI$1,0)+16,FALSE)+VLOOKUP(DQ$3,Conditions!$B:$AI,MATCH($B51&amp;"_intercept",Conditions!$R$1:$AI$1,0)+16,FALSE)),""),"")</f>
        <v/>
      </c>
      <c r="DR51" s="69" t="str">
        <f>IFERROR(IF(DR34,EXP(LN(DR34)*VLOOKUP(DR$3,Conditions!$B:$AI,MATCH($B51&amp;"_slope",Conditions!$R$1:$AI$1,0)+16,FALSE)+VLOOKUP(DR$3,Conditions!$B:$AI,MATCH($B51&amp;"_intercept",Conditions!$R$1:$AI$1,0)+16,FALSE)),""),"")</f>
        <v/>
      </c>
      <c r="DS51" s="69" t="str">
        <f>IFERROR(IF(DS34,EXP(LN(DS34)*VLOOKUP(DS$3,Conditions!$B:$AI,MATCH($B51&amp;"_slope",Conditions!$R$1:$AI$1,0)+16,FALSE)+VLOOKUP(DS$3,Conditions!$B:$AI,MATCH($B51&amp;"_intercept",Conditions!$R$1:$AI$1,0)+16,FALSE)),""),"")</f>
        <v/>
      </c>
      <c r="DT51" s="69" t="str">
        <f>IFERROR(IF(DT34,EXP(LN(DT34)*VLOOKUP(DT$3,Conditions!$B:$AI,MATCH($B51&amp;"_slope",Conditions!$R$1:$AI$1,0)+16,FALSE)+VLOOKUP(DT$3,Conditions!$B:$AI,MATCH($B51&amp;"_intercept",Conditions!$R$1:$AI$1,0)+16,FALSE)),""),"")</f>
        <v/>
      </c>
      <c r="DU51" s="69" t="str">
        <f>IFERROR(IF(DU34,EXP(LN(DU34)*VLOOKUP(DU$3,Conditions!$B:$AI,MATCH($B51&amp;"_slope",Conditions!$R$1:$AI$1,0)+16,FALSE)+VLOOKUP(DU$3,Conditions!$B:$AI,MATCH($B51&amp;"_intercept",Conditions!$R$1:$AI$1,0)+16,FALSE)),""),"")</f>
        <v/>
      </c>
      <c r="DV51" s="69" t="str">
        <f>IFERROR(IF(DV34,EXP(LN(DV34)*VLOOKUP(DV$3,Conditions!$B:$AI,MATCH($B51&amp;"_slope",Conditions!$R$1:$AI$1,0)+16,FALSE)+VLOOKUP(DV$3,Conditions!$B:$AI,MATCH($B51&amp;"_intercept",Conditions!$R$1:$AI$1,0)+16,FALSE)),""),"")</f>
        <v/>
      </c>
      <c r="DW51" s="69">
        <f>IFERROR(IF(DW34,EXP(LN(DW34)*VLOOKUP(DW$3,Conditions!$B:$AI,MATCH($B51&amp;"_slope",Conditions!$R$1:$AI$1,0)+16,FALSE)+VLOOKUP(DW$3,Conditions!$B:$AI,MATCH($B51&amp;"_intercept",Conditions!$R$1:$AI$1,0)+16,FALSE)),""),"")</f>
        <v>9.309289934414177E-4</v>
      </c>
      <c r="DX51" s="69">
        <f>IFERROR(IF(DX34,EXP(LN(DX34)*VLOOKUP(DX$3,Conditions!$B:$AI,MATCH($B51&amp;"_slope",Conditions!$R$1:$AI$1,0)+16,FALSE)+VLOOKUP(DX$3,Conditions!$B:$AI,MATCH($B51&amp;"_intercept",Conditions!$R$1:$AI$1,0)+16,FALSE)),""),"")</f>
        <v>8.8227394783708057E-4</v>
      </c>
      <c r="DY51" s="69" t="str">
        <f>IFERROR(IF(DY34,EXP(LN(DY34)*VLOOKUP(DY$3,Conditions!$B:$AI,MATCH($B51&amp;"_slope",Conditions!$R$1:$AI$1,0)+16,FALSE)+VLOOKUP(DY$3,Conditions!$B:$AI,MATCH($B51&amp;"_intercept",Conditions!$R$1:$AI$1,0)+16,FALSE)),""),"")</f>
        <v/>
      </c>
      <c r="DZ51" s="69" t="str">
        <f>IFERROR(IF(DZ34,EXP(LN(DZ34)*VLOOKUP(DZ$3,Conditions!$B:$AI,MATCH($B51&amp;"_slope",Conditions!$R$1:$AI$1,0)+16,FALSE)+VLOOKUP(DZ$3,Conditions!$B:$AI,MATCH($B51&amp;"_intercept",Conditions!$R$1:$AI$1,0)+16,FALSE)),""),"")</f>
        <v/>
      </c>
      <c r="EA51" s="69" t="str">
        <f>IFERROR(IF(EA34,EXP(LN(EA34)*VLOOKUP(EA$3,Conditions!$B:$AI,MATCH($B51&amp;"_slope",Conditions!$R$1:$AI$1,0)+16,FALSE)+VLOOKUP(EA$3,Conditions!$B:$AI,MATCH($B51&amp;"_intercept",Conditions!$R$1:$AI$1,0)+16,FALSE)),""),"")</f>
        <v/>
      </c>
      <c r="EB51" s="69" t="str">
        <f>IFERROR(IF(EB34,EXP(LN(EB34)*VLOOKUP(EB$3,Conditions!$B:$AI,MATCH($B51&amp;"_slope",Conditions!$R$1:$AI$1,0)+16,FALSE)+VLOOKUP(EB$3,Conditions!$B:$AI,MATCH($B51&amp;"_intercept",Conditions!$R$1:$AI$1,0)+16,FALSE)),""),"")</f>
        <v/>
      </c>
      <c r="EC51" s="69" t="str">
        <f>IFERROR(IF(EC34,EXP(LN(EC34)*VLOOKUP(EC$3,Conditions!$B:$AI,MATCH($B51&amp;"_slope",Conditions!$R$1:$AI$1,0)+16,FALSE)+VLOOKUP(EC$3,Conditions!$B:$AI,MATCH($B51&amp;"_intercept",Conditions!$R$1:$AI$1,0)+16,FALSE)),""),"")</f>
        <v/>
      </c>
      <c r="ED51" s="69" t="str">
        <f>IFERROR(IF(ED34,EXP(LN(ED34)*VLOOKUP(ED$3,Conditions!$B:$AI,MATCH($B51&amp;"_slope",Conditions!$R$1:$AI$1,0)+16,FALSE)+VLOOKUP(ED$3,Conditions!$B:$AI,MATCH($B51&amp;"_intercept",Conditions!$R$1:$AI$1,0)+16,FALSE)),""),"")</f>
        <v/>
      </c>
      <c r="EE51" s="69" t="str">
        <f>IFERROR(IF(EE34,EXP(LN(EE34)*VLOOKUP(EE$3,Conditions!$B:$AI,MATCH($B51&amp;"_slope",Conditions!$R$1:$AI$1,0)+16,FALSE)+VLOOKUP(EE$3,Conditions!$B:$AI,MATCH($B51&amp;"_intercept",Conditions!$R$1:$AI$1,0)+16,FALSE)),""),"")</f>
        <v/>
      </c>
      <c r="EF51" s="69" t="str">
        <f>IFERROR(IF(EF34,EXP(LN(EF34)*VLOOKUP(EF$3,Conditions!$B:$AI,MATCH($B51&amp;"_slope",Conditions!$R$1:$AI$1,0)+16,FALSE)+VLOOKUP(EF$3,Conditions!$B:$AI,MATCH($B51&amp;"_intercept",Conditions!$R$1:$AI$1,0)+16,FALSE)),""),"")</f>
        <v/>
      </c>
      <c r="EG51" s="69" t="str">
        <f>IFERROR(IF(EG34,EXP(LN(EG34)*VLOOKUP(EG$3,Conditions!$B:$AI,MATCH($B51&amp;"_slope",Conditions!$R$1:$AI$1,0)+16,FALSE)+VLOOKUP(EG$3,Conditions!$B:$AI,MATCH($B51&amp;"_intercept",Conditions!$R$1:$AI$1,0)+16,FALSE)),""),"")</f>
        <v/>
      </c>
      <c r="EH51" s="69" t="str">
        <f>IFERROR(IF(EH34,EXP(LN(EH34)*VLOOKUP(EH$3,Conditions!$B:$AI,MATCH($B51&amp;"_slope",Conditions!$R$1:$AI$1,0)+16,FALSE)+VLOOKUP(EH$3,Conditions!$B:$AI,MATCH($B51&amp;"_intercept",Conditions!$R$1:$AI$1,0)+16,FALSE)),""),"")</f>
        <v/>
      </c>
      <c r="EI51" s="69" t="str">
        <f>IFERROR(IF(EI34,EXP(LN(EI34)*VLOOKUP(EI$3,Conditions!$B:$AI,MATCH($B51&amp;"_slope",Conditions!$R$1:$AI$1,0)+16,FALSE)+VLOOKUP(EI$3,Conditions!$B:$AI,MATCH($B51&amp;"_intercept",Conditions!$R$1:$AI$1,0)+16,FALSE)),""),"")</f>
        <v/>
      </c>
      <c r="EJ51" s="69" t="str">
        <f>IFERROR(IF(EJ34,EXP(LN(EJ34)*VLOOKUP(EJ$3,Conditions!$B:$AI,MATCH($B51&amp;"_slope",Conditions!$R$1:$AI$1,0)+16,FALSE)+VLOOKUP(EJ$3,Conditions!$B:$AI,MATCH($B51&amp;"_intercept",Conditions!$R$1:$AI$1,0)+16,FALSE)),""),"")</f>
        <v/>
      </c>
      <c r="EK51" s="69" t="str">
        <f>IFERROR(IF(EK34,EXP(LN(EK34)*VLOOKUP(EK$3,Conditions!$B:$AI,MATCH($B51&amp;"_slope",Conditions!$R$1:$AI$1,0)+16,FALSE)+VLOOKUP(EK$3,Conditions!$B:$AI,MATCH($B51&amp;"_intercept",Conditions!$R$1:$AI$1,0)+16,FALSE)),""),"")</f>
        <v/>
      </c>
      <c r="EL51" s="69" t="str">
        <f>IFERROR(IF(EL34,EXP(LN(EL34)*VLOOKUP(EL$3,Conditions!$B:$AI,MATCH($B51&amp;"_slope",Conditions!$R$1:$AI$1,0)+16,FALSE)+VLOOKUP(EL$3,Conditions!$B:$AI,MATCH($B51&amp;"_intercept",Conditions!$R$1:$AI$1,0)+16,FALSE)),""),"")</f>
        <v/>
      </c>
      <c r="EM51" s="69" t="str">
        <f>IFERROR(IF(EM34,EXP(LN(EM34)*VLOOKUP(EM$3,Conditions!$B:$AI,MATCH($B51&amp;"_slope",Conditions!$R$1:$AI$1,0)+16,FALSE)+VLOOKUP(EM$3,Conditions!$B:$AI,MATCH($B51&amp;"_intercept",Conditions!$R$1:$AI$1,0)+16,FALSE)),""),"")</f>
        <v/>
      </c>
      <c r="EN51" s="69" t="str">
        <f>IFERROR(IF(EN34,EXP(LN(EN34)*VLOOKUP(EN$3,Conditions!$B:$AI,MATCH($B51&amp;"_slope",Conditions!$R$1:$AI$1,0)+16,FALSE)+VLOOKUP(EN$3,Conditions!$B:$AI,MATCH($B51&amp;"_intercept",Conditions!$R$1:$AI$1,0)+16,FALSE)),""),"")</f>
        <v/>
      </c>
      <c r="EO51" s="69" t="str">
        <f>IFERROR(IF(EO34,EXP(LN(EO34)*VLOOKUP(EO$3,Conditions!$B:$AI,MATCH($B51&amp;"_slope",Conditions!$R$1:$AI$1,0)+16,FALSE)+VLOOKUP(EO$3,Conditions!$B:$AI,MATCH($B51&amp;"_intercept",Conditions!$R$1:$AI$1,0)+16,FALSE)),""),"")</f>
        <v/>
      </c>
      <c r="EP51" s="69" t="str">
        <f>IFERROR(IF(EP34,EXP(LN(EP34)*VLOOKUP(EP$3,Conditions!$B:$AI,MATCH($B51&amp;"_slope",Conditions!$R$1:$AI$1,0)+16,FALSE)+VLOOKUP(EP$3,Conditions!$B:$AI,MATCH($B51&amp;"_intercept",Conditions!$R$1:$AI$1,0)+16,FALSE)),""),"")</f>
        <v/>
      </c>
      <c r="EQ51" s="69" t="str">
        <f>IFERROR(IF(EQ34,EXP(LN(EQ34)*VLOOKUP(EQ$3,Conditions!$B:$AI,MATCH($B51&amp;"_slope",Conditions!$R$1:$AI$1,0)+16,FALSE)+VLOOKUP(EQ$3,Conditions!$B:$AI,MATCH($B51&amp;"_intercept",Conditions!$R$1:$AI$1,0)+16,FALSE)),""),"")</f>
        <v/>
      </c>
      <c r="ER51" s="69" t="str">
        <f>IFERROR(IF(ER34,EXP(LN(ER34)*VLOOKUP(ER$3,Conditions!$B:$AI,MATCH($B51&amp;"_slope",Conditions!$R$1:$AI$1,0)+16,FALSE)+VLOOKUP(ER$3,Conditions!$B:$AI,MATCH($B51&amp;"_intercept",Conditions!$R$1:$AI$1,0)+16,FALSE)),""),"")</f>
        <v/>
      </c>
      <c r="ES51" s="69" t="str">
        <f>IFERROR(IF(ES34,EXP(LN(ES34)*VLOOKUP(ES$3,Conditions!$B:$AI,MATCH($B51&amp;"_slope",Conditions!$R$1:$AI$1,0)+16,FALSE)+VLOOKUP(ES$3,Conditions!$B:$AI,MATCH($B51&amp;"_intercept",Conditions!$R$1:$AI$1,0)+16,FALSE)),""),"")</f>
        <v/>
      </c>
      <c r="ET51" s="69" t="str">
        <f>IFERROR(IF(ET34,EXP(LN(ET34)*VLOOKUP(ET$3,Conditions!$B:$AI,MATCH($B51&amp;"_slope",Conditions!$R$1:$AI$1,0)+16,FALSE)+VLOOKUP(ET$3,Conditions!$B:$AI,MATCH($B51&amp;"_intercept",Conditions!$R$1:$AI$1,0)+16,FALSE)),""),"")</f>
        <v/>
      </c>
      <c r="EU51" s="69" t="str">
        <f>IFERROR(IF(EU34,EXP(LN(EU34)*VLOOKUP(EU$3,Conditions!$B:$AI,MATCH($B51&amp;"_slope",Conditions!$R$1:$AI$1,0)+16,FALSE)+VLOOKUP(EU$3,Conditions!$B:$AI,MATCH($B51&amp;"_intercept",Conditions!$R$1:$AI$1,0)+16,FALSE)),""),"")</f>
        <v/>
      </c>
      <c r="EV51" s="69" t="str">
        <f>IFERROR(IF(EV34,EXP(LN(EV34)*VLOOKUP(EV$3,Conditions!$B:$AI,MATCH($B51&amp;"_slope",Conditions!$R$1:$AI$1,0)+16,FALSE)+VLOOKUP(EV$3,Conditions!$B:$AI,MATCH($B51&amp;"_intercept",Conditions!$R$1:$AI$1,0)+16,FALSE)),""),"")</f>
        <v/>
      </c>
      <c r="EW51" s="69" t="str">
        <f>IFERROR(IF(EW34,EXP(LN(EW34)*VLOOKUP(EW$3,Conditions!$B:$AI,MATCH($B51&amp;"_slope",Conditions!$R$1:$AI$1,0)+16,FALSE)+VLOOKUP(EW$3,Conditions!$B:$AI,MATCH($B51&amp;"_intercept",Conditions!$R$1:$AI$1,0)+16,FALSE)),""),"")</f>
        <v/>
      </c>
      <c r="EX51" s="69" t="str">
        <f>IFERROR(IF(EX34,EXP(LN(EX34)*VLOOKUP(EX$3,Conditions!$B:$AI,MATCH($B51&amp;"_slope",Conditions!$R$1:$AI$1,0)+16,FALSE)+VLOOKUP(EX$3,Conditions!$B:$AI,MATCH($B51&amp;"_intercept",Conditions!$R$1:$AI$1,0)+16,FALSE)),""),"")</f>
        <v/>
      </c>
      <c r="EY51" s="69" t="str">
        <f>IFERROR(IF(EY34,EXP(LN(EY34)*VLOOKUP(EY$3,Conditions!$B:$AI,MATCH($B51&amp;"_slope",Conditions!$R$1:$AI$1,0)+16,FALSE)+VLOOKUP(EY$3,Conditions!$B:$AI,MATCH($B51&amp;"_intercept",Conditions!$R$1:$AI$1,0)+16,FALSE)),""),"")</f>
        <v/>
      </c>
      <c r="EZ51" s="69" t="str">
        <f>IFERROR(IF(EZ34,EXP(LN(EZ34)*VLOOKUP(EZ$3,Conditions!$B:$AI,MATCH($B51&amp;"_slope",Conditions!$R$1:$AI$1,0)+16,FALSE)+VLOOKUP(EZ$3,Conditions!$B:$AI,MATCH($B51&amp;"_intercept",Conditions!$R$1:$AI$1,0)+16,FALSE)),""),"")</f>
        <v/>
      </c>
      <c r="FA51" s="69" t="str">
        <f>IFERROR(IF(FA34,EXP(LN(FA34)*VLOOKUP(FA$3,Conditions!$B:$AI,MATCH($B51&amp;"_slope",Conditions!$R$1:$AI$1,0)+16,FALSE)+VLOOKUP(FA$3,Conditions!$B:$AI,MATCH($B51&amp;"_intercept",Conditions!$R$1:$AI$1,0)+16,FALSE)),""),"")</f>
        <v/>
      </c>
      <c r="FB51" s="69" t="str">
        <f>IFERROR(IF(FB34,EXP(LN(FB34)*VLOOKUP(FB$3,Conditions!$B:$AI,MATCH($B51&amp;"_slope",Conditions!$R$1:$AI$1,0)+16,FALSE)+VLOOKUP(FB$3,Conditions!$B:$AI,MATCH($B51&amp;"_intercept",Conditions!$R$1:$AI$1,0)+16,FALSE)),""),"")</f>
        <v/>
      </c>
      <c r="FC51" s="69" t="str">
        <f>IFERROR(IF(FC34,EXP(LN(FC34)*VLOOKUP(FC$3,Conditions!$B:$AI,MATCH($B51&amp;"_slope",Conditions!$R$1:$AI$1,0)+16,FALSE)+VLOOKUP(FC$3,Conditions!$B:$AI,MATCH($B51&amp;"_intercept",Conditions!$R$1:$AI$1,0)+16,FALSE)),""),"")</f>
        <v/>
      </c>
      <c r="FD51" s="69" t="str">
        <f>IFERROR(IF(FD34,EXP(LN(FD34)*VLOOKUP(FD$3,Conditions!$B:$AI,MATCH($B51&amp;"_slope",Conditions!$R$1:$AI$1,0)+16,FALSE)+VLOOKUP(FD$3,Conditions!$B:$AI,MATCH($B51&amp;"_intercept",Conditions!$R$1:$AI$1,0)+16,FALSE)),""),"")</f>
        <v/>
      </c>
      <c r="FE51" s="69" t="str">
        <f>IFERROR(IF(FE34,EXP(LN(FE34)*VLOOKUP(FE$3,Conditions!$B:$AI,MATCH($B51&amp;"_slope",Conditions!$R$1:$AI$1,0)+16,FALSE)+VLOOKUP(FE$3,Conditions!$B:$AI,MATCH($B51&amp;"_intercept",Conditions!$R$1:$AI$1,0)+16,FALSE)),""),"")</f>
        <v/>
      </c>
      <c r="FF51" s="69" t="str">
        <f>IFERROR(IF(FF34,EXP(LN(FF34)*VLOOKUP(FF$3,Conditions!$B:$AI,MATCH($B51&amp;"_slope",Conditions!$R$1:$AI$1,0)+16,FALSE)+VLOOKUP(FF$3,Conditions!$B:$AI,MATCH($B51&amp;"_intercept",Conditions!$R$1:$AI$1,0)+16,FALSE)),""),"")</f>
        <v/>
      </c>
      <c r="FG51" s="69" t="str">
        <f>IFERROR(IF(FG34,EXP(LN(FG34)*VLOOKUP(FG$3,Conditions!$B:$AI,MATCH($B51&amp;"_slope",Conditions!$R$1:$AI$1,0)+16,FALSE)+VLOOKUP(FG$3,Conditions!$B:$AI,MATCH($B51&amp;"_intercept",Conditions!$R$1:$AI$1,0)+16,FALSE)),""),"")</f>
        <v/>
      </c>
      <c r="FH51" s="69" t="str">
        <f>IFERROR(IF(FH34,EXP(LN(FH34)*VLOOKUP(FH$3,Conditions!$B:$AI,MATCH($B51&amp;"_slope",Conditions!$R$1:$AI$1,0)+16,FALSE)+VLOOKUP(FH$3,Conditions!$B:$AI,MATCH($B51&amp;"_intercept",Conditions!$R$1:$AI$1,0)+16,FALSE)),""),"")</f>
        <v/>
      </c>
      <c r="FI51" s="69" t="str">
        <f>IFERROR(IF(FI34,EXP(LN(FI34)*VLOOKUP(FI$3,Conditions!$B:$AI,MATCH($B51&amp;"_slope",Conditions!$R$1:$AI$1,0)+16,FALSE)+VLOOKUP(FI$3,Conditions!$B:$AI,MATCH($B51&amp;"_intercept",Conditions!$R$1:$AI$1,0)+16,FALSE)),""),"")</f>
        <v/>
      </c>
      <c r="FJ51" s="69" t="str">
        <f>IFERROR(IF(FJ34,EXP(LN(FJ34)*VLOOKUP(FJ$3,Conditions!$B:$AI,MATCH($B51&amp;"_slope",Conditions!$R$1:$AI$1,0)+16,FALSE)+VLOOKUP(FJ$3,Conditions!$B:$AI,MATCH($B51&amp;"_intercept",Conditions!$R$1:$AI$1,0)+16,FALSE)),""),"")</f>
        <v/>
      </c>
      <c r="FK51" s="69" t="str">
        <f>IFERROR(IF(FK34,EXP(LN(FK34)*VLOOKUP(FK$3,Conditions!$B:$AI,MATCH($B51&amp;"_slope",Conditions!$R$1:$AI$1,0)+16,FALSE)+VLOOKUP(FK$3,Conditions!$B:$AI,MATCH($B51&amp;"_intercept",Conditions!$R$1:$AI$1,0)+16,FALSE)),""),"")</f>
        <v/>
      </c>
      <c r="FL51" s="69" t="str">
        <f>IFERROR(IF(FL34,EXP(LN(FL34)*VLOOKUP(FL$3,Conditions!$B:$AI,MATCH($B51&amp;"_slope",Conditions!$R$1:$AI$1,0)+16,FALSE)+VLOOKUP(FL$3,Conditions!$B:$AI,MATCH($B51&amp;"_intercept",Conditions!$R$1:$AI$1,0)+16,FALSE)),""),"")</f>
        <v/>
      </c>
      <c r="FM51" s="69" t="str">
        <f>IFERROR(IF(FM34,EXP(LN(FM34)*VLOOKUP(FM$3,Conditions!$B:$AI,MATCH($B51&amp;"_slope",Conditions!$R$1:$AI$1,0)+16,FALSE)+VLOOKUP(FM$3,Conditions!$B:$AI,MATCH($B51&amp;"_intercept",Conditions!$R$1:$AI$1,0)+16,FALSE)),""),"")</f>
        <v/>
      </c>
      <c r="FN51" s="69" t="str">
        <f>IFERROR(IF(FN34,EXP(LN(FN34)*VLOOKUP(FN$3,Conditions!$B:$AI,MATCH($B51&amp;"_slope",Conditions!$R$1:$AI$1,0)+16,FALSE)+VLOOKUP(FN$3,Conditions!$B:$AI,MATCH($B51&amp;"_intercept",Conditions!$R$1:$AI$1,0)+16,FALSE)),""),"")</f>
        <v/>
      </c>
      <c r="FO51" s="69" t="str">
        <f>IFERROR(IF(FO34,EXP(LN(FO34)*VLOOKUP(FO$3,Conditions!$B:$AI,MATCH($B51&amp;"_slope",Conditions!$R$1:$AI$1,0)+16,FALSE)+VLOOKUP(FO$3,Conditions!$B:$AI,MATCH($B51&amp;"_intercept",Conditions!$R$1:$AI$1,0)+16,FALSE)),""),"")</f>
        <v/>
      </c>
      <c r="FP51" s="69" t="str">
        <f>IFERROR(IF(FP34,EXP(LN(FP34)*VLOOKUP(FP$3,Conditions!$B:$AI,MATCH($B51&amp;"_slope",Conditions!$R$1:$AI$1,0)+16,FALSE)+VLOOKUP(FP$3,Conditions!$B:$AI,MATCH($B51&amp;"_intercept",Conditions!$R$1:$AI$1,0)+16,FALSE)),""),"")</f>
        <v/>
      </c>
      <c r="FQ51" s="69" t="str">
        <f>IFERROR(IF(FQ34,EXP(LN(FQ34)*VLOOKUP(FQ$3,Conditions!$B:$AI,MATCH($B51&amp;"_slope",Conditions!$R$1:$AI$1,0)+16,FALSE)+VLOOKUP(FQ$3,Conditions!$B:$AI,MATCH($B51&amp;"_intercept",Conditions!$R$1:$AI$1,0)+16,FALSE)),""),"")</f>
        <v/>
      </c>
      <c r="FR51" s="69" t="str">
        <f>IFERROR(IF(FR34,EXP(LN(FR34)*VLOOKUP(FR$3,Conditions!$B:$AI,MATCH($B51&amp;"_slope",Conditions!$R$1:$AI$1,0)+16,FALSE)+VLOOKUP(FR$3,Conditions!$B:$AI,MATCH($B51&amp;"_intercept",Conditions!$R$1:$AI$1,0)+16,FALSE)),""),"")</f>
        <v/>
      </c>
      <c r="FS51" s="69" t="str">
        <f>IFERROR(IF(FS34,EXP(LN(FS34)*VLOOKUP(FS$3,Conditions!$B:$AI,MATCH($B51&amp;"_slope",Conditions!$R$1:$AI$1,0)+16,FALSE)+VLOOKUP(FS$3,Conditions!$B:$AI,MATCH($B51&amp;"_intercept",Conditions!$R$1:$AI$1,0)+16,FALSE)),""),"")</f>
        <v/>
      </c>
      <c r="FT51" s="69" t="str">
        <f>IFERROR(IF(FT34,EXP(LN(FT34)*VLOOKUP(FT$3,Conditions!$B:$AI,MATCH($B51&amp;"_slope",Conditions!$R$1:$AI$1,0)+16,FALSE)+VLOOKUP(FT$3,Conditions!$B:$AI,MATCH($B51&amp;"_intercept",Conditions!$R$1:$AI$1,0)+16,FALSE)),""),"")</f>
        <v/>
      </c>
      <c r="FU51" s="69" t="str">
        <f>IFERROR(IF(FU34,EXP(LN(FU34)*VLOOKUP(FU$3,Conditions!$B:$AI,MATCH($B51&amp;"_slope",Conditions!$R$1:$AI$1,0)+16,FALSE)+VLOOKUP(FU$3,Conditions!$B:$AI,MATCH($B51&amp;"_intercept",Conditions!$R$1:$AI$1,0)+16,FALSE)),""),"")</f>
        <v/>
      </c>
      <c r="FV51" s="69" t="str">
        <f>IFERROR(IF(FV34,EXP(LN(FV34)*VLOOKUP(FV$3,Conditions!$B:$AI,MATCH($B51&amp;"_slope",Conditions!$R$1:$AI$1,0)+16,FALSE)+VLOOKUP(FV$3,Conditions!$B:$AI,MATCH($B51&amp;"_intercept",Conditions!$R$1:$AI$1,0)+16,FALSE)),""),"")</f>
        <v/>
      </c>
      <c r="FW51" s="69" t="str">
        <f>IFERROR(IF(FW34,EXP(LN(FW34)*VLOOKUP(FW$3,Conditions!$B:$AI,MATCH($B51&amp;"_slope",Conditions!$R$1:$AI$1,0)+16,FALSE)+VLOOKUP(FW$3,Conditions!$B:$AI,MATCH($B51&amp;"_intercept",Conditions!$R$1:$AI$1,0)+16,FALSE)),""),"")</f>
        <v/>
      </c>
      <c r="FX51" s="69" t="str">
        <f>IFERROR(IF(FX34,EXP(LN(FX34)*VLOOKUP(FX$3,Conditions!$B:$AI,MATCH($B51&amp;"_slope",Conditions!$R$1:$AI$1,0)+16,FALSE)+VLOOKUP(FX$3,Conditions!$B:$AI,MATCH($B51&amp;"_intercept",Conditions!$R$1:$AI$1,0)+16,FALSE)),""),"")</f>
        <v/>
      </c>
      <c r="FY51" s="69" t="str">
        <f>IFERROR(IF(FY34,EXP(LN(FY34)*VLOOKUP(FY$3,Conditions!$B:$AI,MATCH($B51&amp;"_slope",Conditions!$R$1:$AI$1,0)+16,FALSE)+VLOOKUP(FY$3,Conditions!$B:$AI,MATCH($B51&amp;"_intercept",Conditions!$R$1:$AI$1,0)+16,FALSE)),""),"")</f>
        <v/>
      </c>
      <c r="FZ51" s="69" t="str">
        <f>IFERROR(IF(FZ34,EXP(LN(FZ34)*VLOOKUP(FZ$3,Conditions!$B:$AI,MATCH($B51&amp;"_slope",Conditions!$R$1:$AI$1,0)+16,FALSE)+VLOOKUP(FZ$3,Conditions!$B:$AI,MATCH($B51&amp;"_intercept",Conditions!$R$1:$AI$1,0)+16,FALSE)),""),"")</f>
        <v/>
      </c>
      <c r="GA51" s="69" t="str">
        <f>IFERROR(IF(GA34,EXP(LN(GA34)*VLOOKUP(GA$3,Conditions!$B:$AI,MATCH($B51&amp;"_slope",Conditions!$R$1:$AI$1,0)+16,FALSE)+VLOOKUP(GA$3,Conditions!$B:$AI,MATCH($B51&amp;"_intercept",Conditions!$R$1:$AI$1,0)+16,FALSE)),""),"")</f>
        <v/>
      </c>
      <c r="GB51" s="69" t="str">
        <f>IFERROR(IF(GB34,EXP(LN(GB34)*VLOOKUP(GB$3,Conditions!$B:$AI,MATCH($B51&amp;"_slope",Conditions!$R$1:$AI$1,0)+16,FALSE)+VLOOKUP(GB$3,Conditions!$B:$AI,MATCH($B51&amp;"_intercept",Conditions!$R$1:$AI$1,0)+16,FALSE)),""),"")</f>
        <v/>
      </c>
      <c r="GC51" s="69" t="str">
        <f>IFERROR(IF(GC34,EXP(LN(GC34)*VLOOKUP(GC$3,Conditions!$B:$AI,MATCH($B51&amp;"_slope",Conditions!$R$1:$AI$1,0)+16,FALSE)+VLOOKUP(GC$3,Conditions!$B:$AI,MATCH($B51&amp;"_intercept",Conditions!$R$1:$AI$1,0)+16,FALSE)),""),"")</f>
        <v/>
      </c>
      <c r="GD51" s="69" t="str">
        <f>IFERROR(IF(GD34,EXP(LN(GD34)*VLOOKUP(GD$3,Conditions!$B:$AI,MATCH($B51&amp;"_slope",Conditions!$R$1:$AI$1,0)+16,FALSE)+VLOOKUP(GD$3,Conditions!$B:$AI,MATCH($B51&amp;"_intercept",Conditions!$R$1:$AI$1,0)+16,FALSE)),""),"")</f>
        <v/>
      </c>
      <c r="GE51" s="69" t="str">
        <f>IFERROR(IF(GE34,EXP(LN(GE34)*VLOOKUP(GE$3,Conditions!$B:$AI,MATCH($B51&amp;"_slope",Conditions!$R$1:$AI$1,0)+16,FALSE)+VLOOKUP(GE$3,Conditions!$B:$AI,MATCH($B51&amp;"_intercept",Conditions!$R$1:$AI$1,0)+16,FALSE)),""),"")</f>
        <v/>
      </c>
      <c r="GF51" s="69" t="str">
        <f>IFERROR(IF(GF34,EXP(LN(GF34)*VLOOKUP(GF$3,Conditions!$B:$AI,MATCH($B51&amp;"_slope",Conditions!$R$1:$AI$1,0)+16,FALSE)+VLOOKUP(GF$3,Conditions!$B:$AI,MATCH($B51&amp;"_intercept",Conditions!$R$1:$AI$1,0)+16,FALSE)),""),"")</f>
        <v/>
      </c>
      <c r="GG51" s="69" t="str">
        <f>IFERROR(IF(GG34,EXP(LN(GG34)*VLOOKUP(GG$3,Conditions!$B:$AI,MATCH($B51&amp;"_slope",Conditions!$R$1:$AI$1,0)+16,FALSE)+VLOOKUP(GG$3,Conditions!$B:$AI,MATCH($B51&amp;"_intercept",Conditions!$R$1:$AI$1,0)+16,FALSE)),""),"")</f>
        <v/>
      </c>
      <c r="GH51" s="69" t="str">
        <f>IFERROR(IF(GH34,EXP(LN(GH34)*VLOOKUP(GH$3,Conditions!$B:$AI,MATCH($B51&amp;"_slope",Conditions!$R$1:$AI$1,0)+16,FALSE)+VLOOKUP(GH$3,Conditions!$B:$AI,MATCH($B51&amp;"_intercept",Conditions!$R$1:$AI$1,0)+16,FALSE)),""),"")</f>
        <v/>
      </c>
      <c r="GI51" s="69" t="str">
        <f>IFERROR(IF(GI34,EXP(LN(GI34)*VLOOKUP(GI$3,Conditions!$B:$AI,MATCH($B51&amp;"_slope",Conditions!$R$1:$AI$1,0)+16,FALSE)+VLOOKUP(GI$3,Conditions!$B:$AI,MATCH($B51&amp;"_intercept",Conditions!$R$1:$AI$1,0)+16,FALSE)),""),"")</f>
        <v/>
      </c>
      <c r="GJ51" s="69" t="str">
        <f>IFERROR(IF(GJ34,EXP(LN(GJ34)*VLOOKUP(GJ$3,Conditions!$B:$AI,MATCH($B51&amp;"_slope",Conditions!$R$1:$AI$1,0)+16,FALSE)+VLOOKUP(GJ$3,Conditions!$B:$AI,MATCH($B51&amp;"_intercept",Conditions!$R$1:$AI$1,0)+16,FALSE)),""),"")</f>
        <v/>
      </c>
      <c r="GK51" s="69" t="str">
        <f>IFERROR(IF(GK34,EXP(LN(GK34)*VLOOKUP(GK$3,Conditions!$B:$AI,MATCH($B51&amp;"_slope",Conditions!$R$1:$AI$1,0)+16,FALSE)+VLOOKUP(GK$3,Conditions!$B:$AI,MATCH($B51&amp;"_intercept",Conditions!$R$1:$AI$1,0)+16,FALSE)),""),"")</f>
        <v/>
      </c>
      <c r="GL51" s="69" t="str">
        <f>IFERROR(IF(GL34,EXP(LN(GL34)*VLOOKUP(GL$3,Conditions!$B:$AI,MATCH($B51&amp;"_slope",Conditions!$R$1:$AI$1,0)+16,FALSE)+VLOOKUP(GL$3,Conditions!$B:$AI,MATCH($B51&amp;"_intercept",Conditions!$R$1:$AI$1,0)+16,FALSE)),""),"")</f>
        <v/>
      </c>
      <c r="GM51" s="69" t="str">
        <f>IFERROR(IF(GM34,EXP(LN(GM34)*VLOOKUP(GM$3,Conditions!$B:$AI,MATCH($B51&amp;"_slope",Conditions!$R$1:$AI$1,0)+16,FALSE)+VLOOKUP(GM$3,Conditions!$B:$AI,MATCH($B51&amp;"_intercept",Conditions!$R$1:$AI$1,0)+16,FALSE)),""),"")</f>
        <v/>
      </c>
      <c r="GN51" s="69" t="str">
        <f>IFERROR(IF(GN34,EXP(LN(GN34)*VLOOKUP(GN$3,Conditions!$B:$AI,MATCH($B51&amp;"_slope",Conditions!$R$1:$AI$1,0)+16,FALSE)+VLOOKUP(GN$3,Conditions!$B:$AI,MATCH($B51&amp;"_intercept",Conditions!$R$1:$AI$1,0)+16,FALSE)),""),"")</f>
        <v/>
      </c>
      <c r="GO51" s="69" t="str">
        <f>IFERROR(IF(GO34,EXP(LN(GO34)*VLOOKUP(GO$3,Conditions!$B:$AI,MATCH($B51&amp;"_slope",Conditions!$R$1:$AI$1,0)+16,FALSE)+VLOOKUP(GO$3,Conditions!$B:$AI,MATCH($B51&amp;"_intercept",Conditions!$R$1:$AI$1,0)+16,FALSE)),""),"")</f>
        <v/>
      </c>
      <c r="GP51" s="69" t="str">
        <f>IFERROR(IF(GP34,EXP(LN(GP34)*VLOOKUP(GP$3,Conditions!$B:$AI,MATCH($B51&amp;"_slope",Conditions!$R$1:$AI$1,0)+16,FALSE)+VLOOKUP(GP$3,Conditions!$B:$AI,MATCH($B51&amp;"_intercept",Conditions!$R$1:$AI$1,0)+16,FALSE)),""),"")</f>
        <v/>
      </c>
      <c r="GQ51" s="69" t="str">
        <f>IFERROR(IF(GQ34,EXP(LN(GQ34)*VLOOKUP(GQ$3,Conditions!$B:$AI,MATCH($B51&amp;"_slope",Conditions!$R$1:$AI$1,0)+16,FALSE)+VLOOKUP(GQ$3,Conditions!$B:$AI,MATCH($B51&amp;"_intercept",Conditions!$R$1:$AI$1,0)+16,FALSE)),""),"")</f>
        <v/>
      </c>
      <c r="GR51" s="69" t="str">
        <f>IFERROR(IF(GR34,EXP(LN(GR34)*VLOOKUP(GR$3,Conditions!$B:$AI,MATCH($B51&amp;"_slope",Conditions!$R$1:$AI$1,0)+16,FALSE)+VLOOKUP(GR$3,Conditions!$B:$AI,MATCH($B51&amp;"_intercept",Conditions!$R$1:$AI$1,0)+16,FALSE)),""),"")</f>
        <v/>
      </c>
      <c r="GS51" s="69" t="str">
        <f>IFERROR(IF(GS34,EXP(LN(GS34)*VLOOKUP(GS$3,Conditions!$B:$AI,MATCH($B51&amp;"_slope",Conditions!$R$1:$AI$1,0)+16,FALSE)+VLOOKUP(GS$3,Conditions!$B:$AI,MATCH($B51&amp;"_intercept",Conditions!$R$1:$AI$1,0)+16,FALSE)),""),"")</f>
        <v/>
      </c>
      <c r="GT51" s="69" t="str">
        <f>IFERROR(IF(GT34,EXP(LN(GT34)*VLOOKUP(GT$3,Conditions!$B:$AI,MATCH($B51&amp;"_slope",Conditions!$R$1:$AI$1,0)+16,FALSE)+VLOOKUP(GT$3,Conditions!$B:$AI,MATCH($B51&amp;"_intercept",Conditions!$R$1:$AI$1,0)+16,FALSE)),""),"")</f>
        <v/>
      </c>
      <c r="GU51" s="69" t="str">
        <f>IFERROR(IF(GU34,EXP(LN(GU34)*VLOOKUP(GU$3,Conditions!$B:$AI,MATCH($B51&amp;"_slope",Conditions!$R$1:$AI$1,0)+16,FALSE)+VLOOKUP(GU$3,Conditions!$B:$AI,MATCH($B51&amp;"_intercept",Conditions!$R$1:$AI$1,0)+16,FALSE)),""),"")</f>
        <v/>
      </c>
      <c r="GV51" s="69" t="str">
        <f>IFERROR(IF(GV34,EXP(LN(GV34)*VLOOKUP(GV$3,Conditions!$B:$AI,MATCH($B51&amp;"_slope",Conditions!$R$1:$AI$1,0)+16,FALSE)+VLOOKUP(GV$3,Conditions!$B:$AI,MATCH($B51&amp;"_intercept",Conditions!$R$1:$AI$1,0)+16,FALSE)),""),"")</f>
        <v/>
      </c>
      <c r="GW51" s="69" t="str">
        <f>IFERROR(IF(GW34,EXP(LN(GW34)*VLOOKUP(GW$3,Conditions!$B:$AI,MATCH($B51&amp;"_slope",Conditions!$R$1:$AI$1,0)+16,FALSE)+VLOOKUP(GW$3,Conditions!$B:$AI,MATCH($B51&amp;"_intercept",Conditions!$R$1:$AI$1,0)+16,FALSE)),""),"")</f>
        <v/>
      </c>
      <c r="GX51" s="69" t="str">
        <f>IFERROR(IF(GX34,EXP(LN(GX34)*VLOOKUP(GX$3,Conditions!$B:$AI,MATCH($B51&amp;"_slope",Conditions!$R$1:$AI$1,0)+16,FALSE)+VLOOKUP(GX$3,Conditions!$B:$AI,MATCH($B51&amp;"_intercept",Conditions!$R$1:$AI$1,0)+16,FALSE)),""),"")</f>
        <v/>
      </c>
      <c r="GY51" s="69" t="str">
        <f>IFERROR(IF(GY34,EXP(LN(GY34)*VLOOKUP(GY$3,Conditions!$B:$AI,MATCH($B51&amp;"_slope",Conditions!$R$1:$AI$1,0)+16,FALSE)+VLOOKUP(GY$3,Conditions!$B:$AI,MATCH($B51&amp;"_intercept",Conditions!$R$1:$AI$1,0)+16,FALSE)),""),"")</f>
        <v/>
      </c>
      <c r="GZ51" s="69" t="str">
        <f>IFERROR(IF(GZ34,EXP(LN(GZ34)*VLOOKUP(GZ$3,Conditions!$B:$AI,MATCH($B51&amp;"_slope",Conditions!$R$1:$AI$1,0)+16,FALSE)+VLOOKUP(GZ$3,Conditions!$B:$AI,MATCH($B51&amp;"_intercept",Conditions!$R$1:$AI$1,0)+16,FALSE)),""),"")</f>
        <v/>
      </c>
      <c r="HA51" s="69" t="str">
        <f>IFERROR(IF(HA34,EXP(LN(HA34)*VLOOKUP(HA$3,Conditions!$B:$AI,MATCH($B51&amp;"_slope",Conditions!$R$1:$AI$1,0)+16,FALSE)+VLOOKUP(HA$3,Conditions!$B:$AI,MATCH($B51&amp;"_intercept",Conditions!$R$1:$AI$1,0)+16,FALSE)),""),"")</f>
        <v/>
      </c>
      <c r="HB51" s="69" t="str">
        <f>IFERROR(IF(HB34,EXP(LN(HB34)*VLOOKUP(HB$3,Conditions!$B:$AI,MATCH($B51&amp;"_slope",Conditions!$R$1:$AI$1,0)+16,FALSE)+VLOOKUP(HB$3,Conditions!$B:$AI,MATCH($B51&amp;"_intercept",Conditions!$R$1:$AI$1,0)+16,FALSE)),""),"")</f>
        <v/>
      </c>
      <c r="HC51" s="69" t="str">
        <f>IFERROR(IF(HC34,EXP(LN(HC34)*VLOOKUP(HC$3,Conditions!$B:$AI,MATCH($B51&amp;"_slope",Conditions!$R$1:$AI$1,0)+16,FALSE)+VLOOKUP(HC$3,Conditions!$B:$AI,MATCH($B51&amp;"_intercept",Conditions!$R$1:$AI$1,0)+16,FALSE)),""),"")</f>
        <v/>
      </c>
      <c r="HD51" s="69" t="str">
        <f>IFERROR(IF(HD34,EXP(LN(HD34)*VLOOKUP(HD$3,Conditions!$B:$AI,MATCH($B51&amp;"_slope",Conditions!$R$1:$AI$1,0)+16,FALSE)+VLOOKUP(HD$3,Conditions!$B:$AI,MATCH($B51&amp;"_intercept",Conditions!$R$1:$AI$1,0)+16,FALSE)),""),"")</f>
        <v/>
      </c>
      <c r="HE51" s="69" t="str">
        <f>IFERROR(IF(HE34,EXP(LN(HE34)*VLOOKUP(HE$3,Conditions!$B:$AI,MATCH($B51&amp;"_slope",Conditions!$R$1:$AI$1,0)+16,FALSE)+VLOOKUP(HE$3,Conditions!$B:$AI,MATCH($B51&amp;"_intercept",Conditions!$R$1:$AI$1,0)+16,FALSE)),""),"")</f>
        <v/>
      </c>
      <c r="HF51" s="69" t="str">
        <f>IFERROR(IF(HF34,EXP(LN(HF34)*VLOOKUP(HF$3,Conditions!$B:$AI,MATCH($B51&amp;"_slope",Conditions!$R$1:$AI$1,0)+16,FALSE)+VLOOKUP(HF$3,Conditions!$B:$AI,MATCH($B51&amp;"_intercept",Conditions!$R$1:$AI$1,0)+16,FALSE)),""),"")</f>
        <v/>
      </c>
      <c r="HG51" s="69" t="str">
        <f>IFERROR(IF(HG34,EXP(LN(HG34)*VLOOKUP(HG$3,Conditions!$B:$AI,MATCH($B51&amp;"_slope",Conditions!$R$1:$AI$1,0)+16,FALSE)+VLOOKUP(HG$3,Conditions!$B:$AI,MATCH($B51&amp;"_intercept",Conditions!$R$1:$AI$1,0)+16,FALSE)),""),"")</f>
        <v/>
      </c>
      <c r="HH51" s="69" t="str">
        <f>IFERROR(IF(HH34,EXP(LN(HH34)*VLOOKUP(HH$3,Conditions!$B:$AI,MATCH($B51&amp;"_slope",Conditions!$R$1:$AI$1,0)+16,FALSE)+VLOOKUP(HH$3,Conditions!$B:$AI,MATCH($B51&amp;"_intercept",Conditions!$R$1:$AI$1,0)+16,FALSE)),""),"")</f>
        <v/>
      </c>
      <c r="HI51" s="69" t="str">
        <f>IFERROR(IF(HI34,EXP(LN(HI34)*VLOOKUP(HI$3,Conditions!$B:$AI,MATCH($B51&amp;"_slope",Conditions!$R$1:$AI$1,0)+16,FALSE)+VLOOKUP(HI$3,Conditions!$B:$AI,MATCH($B51&amp;"_intercept",Conditions!$R$1:$AI$1,0)+16,FALSE)),""),"")</f>
        <v/>
      </c>
      <c r="HJ51" s="69" t="str">
        <f>IFERROR(IF(HJ34,EXP(LN(HJ34)*VLOOKUP(HJ$3,Conditions!$B:$AI,MATCH($B51&amp;"_slope",Conditions!$R$1:$AI$1,0)+16,FALSE)+VLOOKUP(HJ$3,Conditions!$B:$AI,MATCH($B51&amp;"_intercept",Conditions!$R$1:$AI$1,0)+16,FALSE)),""),"")</f>
        <v/>
      </c>
      <c r="HK51" s="69" t="str">
        <f>IFERROR(IF(HK34,EXP(LN(HK34)*VLOOKUP(HK$3,Conditions!$B:$AI,MATCH($B51&amp;"_slope",Conditions!$R$1:$AI$1,0)+16,FALSE)+VLOOKUP(HK$3,Conditions!$B:$AI,MATCH($B51&amp;"_intercept",Conditions!$R$1:$AI$1,0)+16,FALSE)),""),"")</f>
        <v/>
      </c>
      <c r="HL51" s="69" t="str">
        <f>IFERROR(IF(HL34,EXP(LN(HL34)*VLOOKUP(HL$3,Conditions!$B:$AI,MATCH($B51&amp;"_slope",Conditions!$R$1:$AI$1,0)+16,FALSE)+VLOOKUP(HL$3,Conditions!$B:$AI,MATCH($B51&amp;"_intercept",Conditions!$R$1:$AI$1,0)+16,FALSE)),""),"")</f>
        <v/>
      </c>
      <c r="HM51" s="69" t="str">
        <f>IFERROR(IF(HM34,EXP(LN(HM34)*VLOOKUP(HM$3,Conditions!$B:$AI,MATCH($B51&amp;"_slope",Conditions!$R$1:$AI$1,0)+16,FALSE)+VLOOKUP(HM$3,Conditions!$B:$AI,MATCH($B51&amp;"_intercept",Conditions!$R$1:$AI$1,0)+16,FALSE)),""),"")</f>
        <v/>
      </c>
      <c r="HN51" s="69" t="str">
        <f>IFERROR(IF(HN34,EXP(LN(HN34)*VLOOKUP(HN$3,Conditions!$B:$AI,MATCH($B51&amp;"_slope",Conditions!$R$1:$AI$1,0)+16,FALSE)+VLOOKUP(HN$3,Conditions!$B:$AI,MATCH($B51&amp;"_intercept",Conditions!$R$1:$AI$1,0)+16,FALSE)),""),"")</f>
        <v/>
      </c>
      <c r="HO51" s="69" t="str">
        <f>IFERROR(IF(HO34,EXP(LN(HO34)*VLOOKUP(HO$3,Conditions!$B:$AI,MATCH($B51&amp;"_slope",Conditions!$R$1:$AI$1,0)+16,FALSE)+VLOOKUP(HO$3,Conditions!$B:$AI,MATCH($B51&amp;"_intercept",Conditions!$R$1:$AI$1,0)+16,FALSE)),""),"")</f>
        <v/>
      </c>
      <c r="HP51" s="69" t="str">
        <f>IFERROR(IF(HP34,EXP(LN(HP34)*VLOOKUP(HP$3,Conditions!$B:$AI,MATCH($B51&amp;"_slope",Conditions!$R$1:$AI$1,0)+16,FALSE)+VLOOKUP(HP$3,Conditions!$B:$AI,MATCH($B51&amp;"_intercept",Conditions!$R$1:$AI$1,0)+16,FALSE)),""),"")</f>
        <v/>
      </c>
      <c r="HQ51" s="69" t="str">
        <f>IFERROR(IF(HQ34,EXP(LN(HQ34)*VLOOKUP(HQ$3,Conditions!$B:$AI,MATCH($B51&amp;"_slope",Conditions!$R$1:$AI$1,0)+16,FALSE)+VLOOKUP(HQ$3,Conditions!$B:$AI,MATCH($B51&amp;"_intercept",Conditions!$R$1:$AI$1,0)+16,FALSE)),""),"")</f>
        <v/>
      </c>
      <c r="HR51" s="69" t="str">
        <f>IFERROR(IF(HR34,EXP(LN(HR34)*VLOOKUP(HR$3,Conditions!$B:$AI,MATCH($B51&amp;"_slope",Conditions!$R$1:$AI$1,0)+16,FALSE)+VLOOKUP(HR$3,Conditions!$B:$AI,MATCH($B51&amp;"_intercept",Conditions!$R$1:$AI$1,0)+16,FALSE)),""),"")</f>
        <v/>
      </c>
      <c r="HS51" s="69" t="str">
        <f>IFERROR(IF(HS34,EXP(LN(HS34)*VLOOKUP(HS$3,Conditions!$B:$AI,MATCH($B51&amp;"_slope",Conditions!$R$1:$AI$1,0)+16,FALSE)+VLOOKUP(HS$3,Conditions!$B:$AI,MATCH($B51&amp;"_intercept",Conditions!$R$1:$AI$1,0)+16,FALSE)),""),"")</f>
        <v/>
      </c>
      <c r="HT51" s="69" t="str">
        <f>IFERROR(IF(HT34,EXP(LN(HT34)*VLOOKUP(HT$3,Conditions!$B:$AI,MATCH($B51&amp;"_slope",Conditions!$R$1:$AI$1,0)+16,FALSE)+VLOOKUP(HT$3,Conditions!$B:$AI,MATCH($B51&amp;"_intercept",Conditions!$R$1:$AI$1,0)+16,FALSE)),""),"")</f>
        <v/>
      </c>
      <c r="HU51" s="69" t="str">
        <f>IFERROR(IF(HU34,EXP(LN(HU34)*VLOOKUP(HU$3,Conditions!$B:$AI,MATCH($B51&amp;"_slope",Conditions!$R$1:$AI$1,0)+16,FALSE)+VLOOKUP(HU$3,Conditions!$B:$AI,MATCH($B51&amp;"_intercept",Conditions!$R$1:$AI$1,0)+16,FALSE)),""),"")</f>
        <v/>
      </c>
      <c r="HV51" s="69" t="str">
        <f>IFERROR(IF(HV34,EXP(LN(HV34)*VLOOKUP(HV$3,Conditions!$B:$AI,MATCH($B51&amp;"_slope",Conditions!$R$1:$AI$1,0)+16,FALSE)+VLOOKUP(HV$3,Conditions!$B:$AI,MATCH($B51&amp;"_intercept",Conditions!$R$1:$AI$1,0)+16,FALSE)),""),"")</f>
        <v/>
      </c>
      <c r="HW51" s="69" t="str">
        <f>IFERROR(IF(HW34,EXP(LN(HW34)*VLOOKUP(HW$3,Conditions!$B:$AI,MATCH($B51&amp;"_slope",Conditions!$R$1:$AI$1,0)+16,FALSE)+VLOOKUP(HW$3,Conditions!$B:$AI,MATCH($B51&amp;"_intercept",Conditions!$R$1:$AI$1,0)+16,FALSE)),""),"")</f>
        <v/>
      </c>
      <c r="HX51" s="69" t="str">
        <f>IFERROR(IF(HX34,EXP(LN(HX34)*VLOOKUP(HX$3,Conditions!$B:$AI,MATCH($B51&amp;"_slope",Conditions!$R$1:$AI$1,0)+16,FALSE)+VLOOKUP(HX$3,Conditions!$B:$AI,MATCH($B51&amp;"_intercept",Conditions!$R$1:$AI$1,0)+16,FALSE)),""),"")</f>
        <v/>
      </c>
      <c r="HY51" s="69" t="str">
        <f>IFERROR(IF(HY34,EXP(LN(HY34)*VLOOKUP(HY$3,Conditions!$B:$AI,MATCH($B51&amp;"_slope",Conditions!$R$1:$AI$1,0)+16,FALSE)+VLOOKUP(HY$3,Conditions!$B:$AI,MATCH($B51&amp;"_intercept",Conditions!$R$1:$AI$1,0)+16,FALSE)),""),"")</f>
        <v/>
      </c>
      <c r="HZ51" s="69" t="str">
        <f>IFERROR(IF(HZ34,EXP(LN(HZ34)*VLOOKUP(HZ$3,Conditions!$B:$AI,MATCH($B51&amp;"_slope",Conditions!$R$1:$AI$1,0)+16,FALSE)+VLOOKUP(HZ$3,Conditions!$B:$AI,MATCH($B51&amp;"_intercept",Conditions!$R$1:$AI$1,0)+16,FALSE)),""),"")</f>
        <v/>
      </c>
      <c r="IA51" s="69" t="str">
        <f>IFERROR(IF(IA34,EXP(LN(IA34)*VLOOKUP(IA$3,Conditions!$B:$AI,MATCH($B51&amp;"_slope",Conditions!$R$1:$AI$1,0)+16,FALSE)+VLOOKUP(IA$3,Conditions!$B:$AI,MATCH($B51&amp;"_intercept",Conditions!$R$1:$AI$1,0)+16,FALSE)),""),"")</f>
        <v/>
      </c>
      <c r="IB51" s="69" t="str">
        <f>IFERROR(IF(IB34,EXP(LN(IB34)*VLOOKUP(IB$3,Conditions!$B:$AI,MATCH($B51&amp;"_slope",Conditions!$R$1:$AI$1,0)+16,FALSE)+VLOOKUP(IB$3,Conditions!$B:$AI,MATCH($B51&amp;"_intercept",Conditions!$R$1:$AI$1,0)+16,FALSE)),""),"")</f>
        <v/>
      </c>
      <c r="IC51" s="69" t="str">
        <f>IFERROR(IF(IC34,EXP(LN(IC34)*VLOOKUP(IC$3,Conditions!$B:$AI,MATCH($B51&amp;"_slope",Conditions!$R$1:$AI$1,0)+16,FALSE)+VLOOKUP(IC$3,Conditions!$B:$AI,MATCH($B51&amp;"_intercept",Conditions!$R$1:$AI$1,0)+16,FALSE)),""),"")</f>
        <v/>
      </c>
      <c r="ID51" s="69" t="str">
        <f>IFERROR(IF(ID34,EXP(LN(ID34)*VLOOKUP(ID$3,Conditions!$B:$AI,MATCH($B51&amp;"_slope",Conditions!$R$1:$AI$1,0)+16,FALSE)+VLOOKUP(ID$3,Conditions!$B:$AI,MATCH($B51&amp;"_intercept",Conditions!$R$1:$AI$1,0)+16,FALSE)),""),"")</f>
        <v/>
      </c>
      <c r="IE51" s="69" t="str">
        <f>IFERROR(IF(IE34,EXP(LN(IE34)*VLOOKUP(IE$3,Conditions!$B:$AI,MATCH($B51&amp;"_slope",Conditions!$R$1:$AI$1,0)+16,FALSE)+VLOOKUP(IE$3,Conditions!$B:$AI,MATCH($B51&amp;"_intercept",Conditions!$R$1:$AI$1,0)+16,FALSE)),""),"")</f>
        <v/>
      </c>
      <c r="IF51" s="69" t="str">
        <f>IFERROR(IF(IF34,EXP(LN(IF34)*VLOOKUP(IF$3,Conditions!$B:$AI,MATCH($B51&amp;"_slope",Conditions!$R$1:$AI$1,0)+16,FALSE)+VLOOKUP(IF$3,Conditions!$B:$AI,MATCH($B51&amp;"_intercept",Conditions!$R$1:$AI$1,0)+16,FALSE)),""),"")</f>
        <v/>
      </c>
      <c r="IG51" s="69" t="str">
        <f>IFERROR(IF(IG34,EXP(LN(IG34)*VLOOKUP(IG$3,Conditions!$B:$AI,MATCH($B51&amp;"_slope",Conditions!$R$1:$AI$1,0)+16,FALSE)+VLOOKUP(IG$3,Conditions!$B:$AI,MATCH($B51&amp;"_intercept",Conditions!$R$1:$AI$1,0)+16,FALSE)),""),"")</f>
        <v/>
      </c>
      <c r="IH51" s="69" t="str">
        <f>IFERROR(IF(IH34,EXP(LN(IH34)*VLOOKUP(IH$3,Conditions!$B:$AI,MATCH($B51&amp;"_slope",Conditions!$R$1:$AI$1,0)+16,FALSE)+VLOOKUP(IH$3,Conditions!$B:$AI,MATCH($B51&amp;"_intercept",Conditions!$R$1:$AI$1,0)+16,FALSE)),""),"")</f>
        <v/>
      </c>
      <c r="II51" s="69" t="str">
        <f>IFERROR(IF(II34,EXP(LN(II34)*VLOOKUP(II$3,Conditions!$B:$AI,MATCH($B51&amp;"_slope",Conditions!$R$1:$AI$1,0)+16,FALSE)+VLOOKUP(II$3,Conditions!$B:$AI,MATCH($B51&amp;"_intercept",Conditions!$R$1:$AI$1,0)+16,FALSE)),""),"")</f>
        <v/>
      </c>
      <c r="IJ51" s="69" t="str">
        <f>IFERROR(IF(IJ34,EXP(LN(IJ34)*VLOOKUP(IJ$3,Conditions!$B:$AI,MATCH($B51&amp;"_slope",Conditions!$R$1:$AI$1,0)+16,FALSE)+VLOOKUP(IJ$3,Conditions!$B:$AI,MATCH($B51&amp;"_intercept",Conditions!$R$1:$AI$1,0)+16,FALSE)),""),"")</f>
        <v/>
      </c>
      <c r="IK51" s="69" t="str">
        <f>IFERROR(IF(IK34,EXP(LN(IK34)*VLOOKUP(IK$3,Conditions!$B:$AI,MATCH($B51&amp;"_slope",Conditions!$R$1:$AI$1,0)+16,FALSE)+VLOOKUP(IK$3,Conditions!$B:$AI,MATCH($B51&amp;"_intercept",Conditions!$R$1:$AI$1,0)+16,FALSE)),""),"")</f>
        <v/>
      </c>
      <c r="IL51" s="69" t="str">
        <f>IFERROR(IF(IL34,EXP(LN(IL34)*VLOOKUP(IL$3,Conditions!$B:$AI,MATCH($B51&amp;"_slope",Conditions!$R$1:$AI$1,0)+16,FALSE)+VLOOKUP(IL$3,Conditions!$B:$AI,MATCH($B51&amp;"_intercept",Conditions!$R$1:$AI$1,0)+16,FALSE)),""),"")</f>
        <v/>
      </c>
      <c r="IM51" s="69" t="str">
        <f>IFERROR(IF(IM34,EXP(LN(IM34)*VLOOKUP(IM$3,Conditions!$B:$AI,MATCH($B51&amp;"_slope",Conditions!$R$1:$AI$1,0)+16,FALSE)+VLOOKUP(IM$3,Conditions!$B:$AI,MATCH($B51&amp;"_intercept",Conditions!$R$1:$AI$1,0)+16,FALSE)),""),"")</f>
        <v/>
      </c>
      <c r="IN51" s="69" t="str">
        <f>IFERROR(IF(IN34,EXP(LN(IN34)*VLOOKUP(IN$3,Conditions!$B:$AI,MATCH($B51&amp;"_slope",Conditions!$R$1:$AI$1,0)+16,FALSE)+VLOOKUP(IN$3,Conditions!$B:$AI,MATCH($B51&amp;"_intercept",Conditions!$R$1:$AI$1,0)+16,FALSE)),""),"")</f>
        <v/>
      </c>
      <c r="IO51" s="69" t="str">
        <f>IFERROR(IF(IO34,EXP(LN(IO34)*VLOOKUP(IO$3,Conditions!$B:$AI,MATCH($B51&amp;"_slope",Conditions!$R$1:$AI$1,0)+16,FALSE)+VLOOKUP(IO$3,Conditions!$B:$AI,MATCH($B51&amp;"_intercept",Conditions!$R$1:$AI$1,0)+16,FALSE)),""),"")</f>
        <v/>
      </c>
      <c r="IP51" s="69" t="str">
        <f>IFERROR(IF(IP34,EXP(LN(IP34)*VLOOKUP(IP$3,Conditions!$B:$AI,MATCH($B51&amp;"_slope",Conditions!$R$1:$AI$1,0)+16,FALSE)+VLOOKUP(IP$3,Conditions!$B:$AI,MATCH($B51&amp;"_intercept",Conditions!$R$1:$AI$1,0)+16,FALSE)),""),"")</f>
        <v/>
      </c>
      <c r="IQ51" s="69" t="str">
        <f>IFERROR(IF(IQ34,EXP(LN(IQ34)*VLOOKUP(IQ$3,Conditions!$B:$AI,MATCH($B51&amp;"_slope",Conditions!$R$1:$AI$1,0)+16,FALSE)+VLOOKUP(IQ$3,Conditions!$B:$AI,MATCH($B51&amp;"_intercept",Conditions!$R$1:$AI$1,0)+16,FALSE)),""),"")</f>
        <v/>
      </c>
      <c r="IR51" s="69" t="str">
        <f>IFERROR(IF(IR34,EXP(LN(IR34)*VLOOKUP(IR$3,Conditions!$B:$AI,MATCH($B51&amp;"_slope",Conditions!$R$1:$AI$1,0)+16,FALSE)+VLOOKUP(IR$3,Conditions!$B:$AI,MATCH($B51&amp;"_intercept",Conditions!$R$1:$AI$1,0)+16,FALSE)),""),"")</f>
        <v/>
      </c>
      <c r="IS51" s="69" t="str">
        <f>IFERROR(IF(IS34,EXP(LN(IS34)*VLOOKUP(IS$3,Conditions!$B:$AI,MATCH($B51&amp;"_slope",Conditions!$R$1:$AI$1,0)+16,FALSE)+VLOOKUP(IS$3,Conditions!$B:$AI,MATCH($B51&amp;"_intercept",Conditions!$R$1:$AI$1,0)+16,FALSE)),""),"")</f>
        <v/>
      </c>
      <c r="IT51" s="69" t="str">
        <f>IFERROR(IF(IT34,EXP(LN(IT34)*VLOOKUP(IT$3,Conditions!$B:$AI,MATCH($B51&amp;"_slope",Conditions!$R$1:$AI$1,0)+16,FALSE)+VLOOKUP(IT$3,Conditions!$B:$AI,MATCH($B51&amp;"_intercept",Conditions!$R$1:$AI$1,0)+16,FALSE)),""),"")</f>
        <v/>
      </c>
      <c r="IU51" s="69" t="str">
        <f>IFERROR(IF(IU34,EXP(LN(IU34)*VLOOKUP(IU$3,Conditions!$B:$AI,MATCH($B51&amp;"_slope",Conditions!$R$1:$AI$1,0)+16,FALSE)+VLOOKUP(IU$3,Conditions!$B:$AI,MATCH($B51&amp;"_intercept",Conditions!$R$1:$AI$1,0)+16,FALSE)),""),"")</f>
        <v/>
      </c>
      <c r="IV51" s="69" t="str">
        <f>IFERROR(IF(IV34,EXP(LN(IV34)*VLOOKUP(IV$3,Conditions!$B:$AI,MATCH($B51&amp;"_slope",Conditions!$R$1:$AI$1,0)+16,FALSE)+VLOOKUP(IV$3,Conditions!$B:$AI,MATCH($B51&amp;"_intercept",Conditions!$R$1:$AI$1,0)+16,FALSE)),""),"")</f>
        <v/>
      </c>
      <c r="IW51" s="69" t="str">
        <f>IFERROR(IF(IW34,EXP(LN(IW34)*VLOOKUP(IW$3,Conditions!$B:$AI,MATCH($B51&amp;"_slope",Conditions!$R$1:$AI$1,0)+16,FALSE)+VLOOKUP(IW$3,Conditions!$B:$AI,MATCH($B51&amp;"_intercept",Conditions!$R$1:$AI$1,0)+16,FALSE)),""),"")</f>
        <v/>
      </c>
      <c r="IX51" s="69" t="str">
        <f>IFERROR(IF(IX34,EXP(LN(IX34)*VLOOKUP(IX$3,Conditions!$B:$AI,MATCH($B51&amp;"_slope",Conditions!$R$1:$AI$1,0)+16,FALSE)+VLOOKUP(IX$3,Conditions!$B:$AI,MATCH($B51&amp;"_intercept",Conditions!$R$1:$AI$1,0)+16,FALSE)),""),"")</f>
        <v/>
      </c>
      <c r="IY51" s="69"/>
      <c r="IZ51" s="69"/>
      <c r="JA51" s="69"/>
      <c r="JB51" s="69"/>
      <c r="JC51" s="69"/>
      <c r="JE51" s="56" t="str">
        <f t="shared" si="54"/>
        <v>ethanol_RI</v>
      </c>
      <c r="JF51" s="69" t="str">
        <f>IFERROR(IF(JF34,EXP(LN(JF34)*VLOOKUP(JF$3,Conditions!$B:$AI,MATCH($B51&amp;"_slope",Conditions!$R$1:$AI$1,0)+16,FALSE)+VLOOKUP(JF$3,Conditions!$B:$AI,MATCH($B51&amp;"_intercept",Conditions!$R$1:$AI$1,0)+16,FALSE)),""),"")</f>
        <v/>
      </c>
      <c r="JG51" s="69" t="str">
        <f>IFERROR(IF(JG34,EXP(LN(JG34)*VLOOKUP(JG$3,Conditions!$B:$AI,MATCH($B51&amp;"_slope",Conditions!$R$1:$AI$1,0)+16,FALSE)+VLOOKUP(JG$3,Conditions!$B:$AI,MATCH($B51&amp;"_intercept",Conditions!$R$1:$AI$1,0)+16,FALSE)),""),"")</f>
        <v/>
      </c>
      <c r="JH51" s="69" t="str">
        <f>IFERROR(IF(JH34,EXP(LN(JH34)*VLOOKUP(JH$3,Conditions!$B:$AI,MATCH($B51&amp;"_slope",Conditions!$R$1:$AI$1,0)+16,FALSE)+VLOOKUP(JH$3,Conditions!$B:$AI,MATCH($B51&amp;"_intercept",Conditions!$R$1:$AI$1,0)+16,FALSE)),""),"")</f>
        <v/>
      </c>
      <c r="JI51" s="69" t="str">
        <f>IFERROR(IF(JI34,EXP(LN(JI34)*VLOOKUP(JI$3,Conditions!$B:$AI,MATCH($B51&amp;"_slope",Conditions!$R$1:$AI$1,0)+16,FALSE)+VLOOKUP(JI$3,Conditions!$B:$AI,MATCH($B51&amp;"_intercept",Conditions!$R$1:$AI$1,0)+16,FALSE)),""),"")</f>
        <v/>
      </c>
      <c r="JJ51" s="69" t="str">
        <f>IFERROR(IF(JJ34,EXP(LN(JJ34)*VLOOKUP(JJ$3,Conditions!$B:$AI,MATCH($B51&amp;"_slope",Conditions!$R$1:$AI$1,0)+16,FALSE)+VLOOKUP(JJ$3,Conditions!$B:$AI,MATCH($B51&amp;"_intercept",Conditions!$R$1:$AI$1,0)+16,FALSE)),""),"")</f>
        <v/>
      </c>
      <c r="JK51" s="69" t="str">
        <f>IFERROR(IF(JK34,EXP(LN(JK34)*VLOOKUP(JK$3,Conditions!$B:$AI,MATCH($B51&amp;"_slope",Conditions!$R$1:$AI$1,0)+16,FALSE)+VLOOKUP(JK$3,Conditions!$B:$AI,MATCH($B51&amp;"_intercept",Conditions!$R$1:$AI$1,0)+16,FALSE)),""),"")</f>
        <v/>
      </c>
      <c r="JL51" s="69" t="str">
        <f>IFERROR(IF(JL34,EXP(LN(JL34)*VLOOKUP(JL$3,Conditions!$B:$AI,MATCH($B51&amp;"_slope",Conditions!$R$1:$AI$1,0)+16,FALSE)+VLOOKUP(JL$3,Conditions!$B:$AI,MATCH($B51&amp;"_intercept",Conditions!$R$1:$AI$1,0)+16,FALSE)),""),"")</f>
        <v/>
      </c>
      <c r="JM51" s="69" t="str">
        <f>IFERROR(IF(JM34,EXP(LN(JM34)*VLOOKUP(JM$3,Conditions!$B:$AI,MATCH($B51&amp;"_slope",Conditions!$R$1:$AI$1,0)+16,FALSE)+VLOOKUP(JM$3,Conditions!$B:$AI,MATCH($B51&amp;"_intercept",Conditions!$R$1:$AI$1,0)+16,FALSE)),""),"")</f>
        <v/>
      </c>
      <c r="JN51" s="69" t="str">
        <f>IFERROR(IF(JN34,EXP(LN(JN34)*VLOOKUP(JN$3,Conditions!$B:$AI,MATCH($B51&amp;"_slope",Conditions!$R$1:$AI$1,0)+16,FALSE)+VLOOKUP(JN$3,Conditions!$B:$AI,MATCH($B51&amp;"_intercept",Conditions!$R$1:$AI$1,0)+16,FALSE)),""),"")</f>
        <v/>
      </c>
      <c r="JO51" s="69" t="str">
        <f>IFERROR(IF(JO34,EXP(LN(JO34)*VLOOKUP(JO$3,Conditions!$B:$AI,MATCH($B51&amp;"_slope",Conditions!$R$1:$AI$1,0)+16,FALSE)+VLOOKUP(JO$3,Conditions!$B:$AI,MATCH($B51&amp;"_intercept",Conditions!$R$1:$AI$1,0)+16,FALSE)),""),"")</f>
        <v/>
      </c>
      <c r="JP51" s="69" t="str">
        <f>IFERROR(IF(JP34,EXP(LN(JP34)*VLOOKUP(JP$3,Conditions!$B:$AI,MATCH($B51&amp;"_slope",Conditions!$R$1:$AI$1,0)+16,FALSE)+VLOOKUP(JP$3,Conditions!$B:$AI,MATCH($B51&amp;"_intercept",Conditions!$R$1:$AI$1,0)+16,FALSE)),""),"")</f>
        <v/>
      </c>
      <c r="JQ51" s="69" t="str">
        <f>IFERROR(IF(JQ34,EXP(LN(JQ34)*VLOOKUP(JQ$3,Conditions!$B:$AI,MATCH($B51&amp;"_slope",Conditions!$R$1:$AI$1,0)+16,FALSE)+VLOOKUP(JQ$3,Conditions!$B:$AI,MATCH($B51&amp;"_intercept",Conditions!$R$1:$AI$1,0)+16,FALSE)),""),"")</f>
        <v/>
      </c>
      <c r="JR51" s="69" t="str">
        <f>IFERROR(IF(JR34,EXP(LN(JR34)*VLOOKUP(JR$3,Conditions!$B:$AI,MATCH($B51&amp;"_slope",Conditions!$R$1:$AI$1,0)+16,FALSE)+VLOOKUP(JR$3,Conditions!$B:$AI,MATCH($B51&amp;"_intercept",Conditions!$R$1:$AI$1,0)+16,FALSE)),""),"")</f>
        <v/>
      </c>
      <c r="JS51" s="69" t="str">
        <f>IFERROR(IF(JS34,EXP(LN(JS34)*VLOOKUP(JS$3,Conditions!$B:$AI,MATCH($B51&amp;"_slope",Conditions!$R$1:$AI$1,0)+16,FALSE)+VLOOKUP(JS$3,Conditions!$B:$AI,MATCH($B51&amp;"_intercept",Conditions!$R$1:$AI$1,0)+16,FALSE)),""),"")</f>
        <v/>
      </c>
      <c r="JT51" s="69" t="str">
        <f>IFERROR(IF(JT34,EXP(LN(JT34)*VLOOKUP(JT$3,Conditions!$B:$AI,MATCH($B51&amp;"_slope",Conditions!$R$1:$AI$1,0)+16,FALSE)+VLOOKUP(JT$3,Conditions!$B:$AI,MATCH($B51&amp;"_intercept",Conditions!$R$1:$AI$1,0)+16,FALSE)),""),"")</f>
        <v/>
      </c>
      <c r="JU51" s="69" t="str">
        <f>IFERROR(IF(JU34,EXP(LN(JU34)*VLOOKUP(JU$3,Conditions!$B:$AI,MATCH($B51&amp;"_slope",Conditions!$R$1:$AI$1,0)+16,FALSE)+VLOOKUP(JU$3,Conditions!$B:$AI,MATCH($B51&amp;"_intercept",Conditions!$R$1:$AI$1,0)+16,FALSE)),""),"")</f>
        <v/>
      </c>
      <c r="JV51" s="69" t="str">
        <f>IFERROR(IF(JV34,EXP(LN(JV34)*VLOOKUP(JV$3,Conditions!$B:$AI,MATCH($B51&amp;"_slope",Conditions!$R$1:$AI$1,0)+16,FALSE)+VLOOKUP(JV$3,Conditions!$B:$AI,MATCH($B51&amp;"_intercept",Conditions!$R$1:$AI$1,0)+16,FALSE)),""),"")</f>
        <v/>
      </c>
      <c r="JW51" s="69" t="str">
        <f>IFERROR(IF(JW34,EXP(LN(JW34)*VLOOKUP(JW$3,Conditions!$B:$AI,MATCH($B51&amp;"_slope",Conditions!$R$1:$AI$1,0)+16,FALSE)+VLOOKUP(JW$3,Conditions!$B:$AI,MATCH($B51&amp;"_intercept",Conditions!$R$1:$AI$1,0)+16,FALSE)),""),"")</f>
        <v/>
      </c>
      <c r="JX51" s="69" t="str">
        <f>IFERROR(IF(JX34,EXP(LN(JX34)*VLOOKUP(JX$3,Conditions!$B:$AI,MATCH($B51&amp;"_slope",Conditions!$R$1:$AI$1,0)+16,FALSE)+VLOOKUP(JX$3,Conditions!$B:$AI,MATCH($B51&amp;"_intercept",Conditions!$R$1:$AI$1,0)+16,FALSE)),""),"")</f>
        <v/>
      </c>
      <c r="JY51" s="69" t="str">
        <f>IFERROR(IF(JY34,EXP(LN(JY34)*VLOOKUP(JY$3,Conditions!$B:$AI,MATCH($B51&amp;"_slope",Conditions!$R$1:$AI$1,0)+16,FALSE)+VLOOKUP(JY$3,Conditions!$B:$AI,MATCH($B51&amp;"_intercept",Conditions!$R$1:$AI$1,0)+16,FALSE)),""),"")</f>
        <v/>
      </c>
      <c r="JZ51" s="69" t="str">
        <f>IFERROR(IF(JZ34,EXP(LN(JZ34)*VLOOKUP(JZ$3,Conditions!$B:$AI,MATCH($B51&amp;"_slope",Conditions!$R$1:$AI$1,0)+16,FALSE)+VLOOKUP(JZ$3,Conditions!$B:$AI,MATCH($B51&amp;"_intercept",Conditions!$R$1:$AI$1,0)+16,FALSE)),""),"")</f>
        <v/>
      </c>
      <c r="KA51" s="69" t="str">
        <f>IFERROR(IF(KA34,EXP(LN(KA34)*VLOOKUP(KA$3,Conditions!$B:$AI,MATCH($B51&amp;"_slope",Conditions!$R$1:$AI$1,0)+16,FALSE)+VLOOKUP(KA$3,Conditions!$B:$AI,MATCH($B51&amp;"_intercept",Conditions!$R$1:$AI$1,0)+16,FALSE)),""),"")</f>
        <v/>
      </c>
      <c r="KB51" s="69" t="str">
        <f>IFERROR(IF(KB34,EXP(LN(KB34)*VLOOKUP(KB$3,Conditions!$B:$AI,MATCH($B51&amp;"_slope",Conditions!$R$1:$AI$1,0)+16,FALSE)+VLOOKUP(KB$3,Conditions!$B:$AI,MATCH($B51&amp;"_intercept",Conditions!$R$1:$AI$1,0)+16,FALSE)),""),"")</f>
        <v/>
      </c>
      <c r="KC51" s="69">
        <f>IFERROR(IF(KC34,EXP(LN(KC34)*VLOOKUP(KC$3,Conditions!$B:$AI,MATCH($B51&amp;"_slope",Conditions!$R$1:$AI$1,0)+16,FALSE)+VLOOKUP(KC$3,Conditions!$B:$AI,MATCH($B51&amp;"_intercept",Conditions!$R$1:$AI$1,0)+16,FALSE)),""),"")</f>
        <v>9.0665089606878021E-4</v>
      </c>
      <c r="KD51" s="69" t="str">
        <f>IFERROR(IF(KD34,EXP(LN(KD34)*VLOOKUP(KD$3,Conditions!$B:$AI,MATCH($B51&amp;"_slope",Conditions!$R$1:$AI$1,0)+16,FALSE)+VLOOKUP(KD$3,Conditions!$B:$AI,MATCH($B51&amp;"_intercept",Conditions!$R$1:$AI$1,0)+16,FALSE)),""),"")</f>
        <v/>
      </c>
      <c r="KE51" s="69" t="str">
        <f>IFERROR(IF(KE34,EXP(LN(KE34)*VLOOKUP(KE$3,Conditions!$B:$AI,MATCH($B51&amp;"_slope",Conditions!$R$1:$AI$1,0)+16,FALSE)+VLOOKUP(KE$3,Conditions!$B:$AI,MATCH($B51&amp;"_intercept",Conditions!$R$1:$AI$1,0)+16,FALSE)),""),"")</f>
        <v/>
      </c>
      <c r="KF51" s="69" t="str">
        <f>IFERROR(IF(KF34,EXP(LN(KF34)*VLOOKUP(KF$3,Conditions!$B:$AI,MATCH($B51&amp;"_slope",Conditions!$R$1:$AI$1,0)+16,FALSE)+VLOOKUP(KF$3,Conditions!$B:$AI,MATCH($B51&amp;"_intercept",Conditions!$R$1:$AI$1,0)+16,FALSE)),""),"")</f>
        <v/>
      </c>
      <c r="KG51" s="69" t="str">
        <f>IFERROR(IF(KG34,EXP(LN(KG34)*VLOOKUP(KG$3,Conditions!$B:$AI,MATCH($B51&amp;"_slope",Conditions!$R$1:$AI$1,0)+16,FALSE)+VLOOKUP(KG$3,Conditions!$B:$AI,MATCH($B51&amp;"_intercept",Conditions!$R$1:$AI$1,0)+16,FALSE)),""),"")</f>
        <v/>
      </c>
      <c r="KH51" s="69" t="str">
        <f>IFERROR(IF(KH34,EXP(LN(KH34)*VLOOKUP(KH$3,Conditions!$B:$AI,MATCH($B51&amp;"_slope",Conditions!$R$1:$AI$1,0)+16,FALSE)+VLOOKUP(KH$3,Conditions!$B:$AI,MATCH($B51&amp;"_intercept",Conditions!$R$1:$AI$1,0)+16,FALSE)),""),"")</f>
        <v/>
      </c>
      <c r="KI51" s="69" t="str">
        <f>IFERROR(IF(KI34,EXP(LN(KI34)*VLOOKUP(KI$3,Conditions!$B:$AI,MATCH($B51&amp;"_slope",Conditions!$R$1:$AI$1,0)+16,FALSE)+VLOOKUP(KI$3,Conditions!$B:$AI,MATCH($B51&amp;"_intercept",Conditions!$R$1:$AI$1,0)+16,FALSE)),""),"")</f>
        <v/>
      </c>
      <c r="KJ51" s="69" t="str">
        <f>IFERROR(IF(KJ34,EXP(LN(KJ34)*VLOOKUP(KJ$3,Conditions!$B:$AI,MATCH($B51&amp;"_slope",Conditions!$R$1:$AI$1,0)+16,FALSE)+VLOOKUP(KJ$3,Conditions!$B:$AI,MATCH($B51&amp;"_intercept",Conditions!$R$1:$AI$1,0)+16,FALSE)),""),"")</f>
        <v/>
      </c>
      <c r="KK51" s="69" t="str">
        <f>IFERROR(IF(KK34,EXP(LN(KK34)*VLOOKUP(KK$3,Conditions!$B:$AI,MATCH($B51&amp;"_slope",Conditions!$R$1:$AI$1,0)+16,FALSE)+VLOOKUP(KK$3,Conditions!$B:$AI,MATCH($B51&amp;"_intercept",Conditions!$R$1:$AI$1,0)+16,FALSE)),""),"")</f>
        <v/>
      </c>
      <c r="KL51" s="69" t="str">
        <f>IFERROR(IF(KL34,EXP(LN(KL34)*VLOOKUP(KL$3,Conditions!$B:$AI,MATCH($B51&amp;"_slope",Conditions!$R$1:$AI$1,0)+16,FALSE)+VLOOKUP(KL$3,Conditions!$B:$AI,MATCH($B51&amp;"_intercept",Conditions!$R$1:$AI$1,0)+16,FALSE)),""),"")</f>
        <v/>
      </c>
      <c r="KM51" s="69" t="str">
        <f>IFERROR(IF(KM34,EXP(LN(KM34)*VLOOKUP(KM$3,Conditions!$B:$AI,MATCH($B51&amp;"_slope",Conditions!$R$1:$AI$1,0)+16,FALSE)+VLOOKUP(KM$3,Conditions!$B:$AI,MATCH($B51&amp;"_intercept",Conditions!$R$1:$AI$1,0)+16,FALSE)),""),"")</f>
        <v/>
      </c>
      <c r="KN51" s="69" t="str">
        <f>IFERROR(IF(KN34,EXP(LN(KN34)*VLOOKUP(KN$3,Conditions!$B:$AI,MATCH($B51&amp;"_slope",Conditions!$R$1:$AI$1,0)+16,FALSE)+VLOOKUP(KN$3,Conditions!$B:$AI,MATCH($B51&amp;"_intercept",Conditions!$R$1:$AI$1,0)+16,FALSE)),""),"")</f>
        <v/>
      </c>
      <c r="KO51" s="69" t="str">
        <f>IFERROR(IF(KO34,EXP(LN(KO34)*VLOOKUP(KO$3,Conditions!$B:$AI,MATCH($B51&amp;"_slope",Conditions!$R$1:$AI$1,0)+16,FALSE)+VLOOKUP(KO$3,Conditions!$B:$AI,MATCH($B51&amp;"_intercept",Conditions!$R$1:$AI$1,0)+16,FALSE)),""),"")</f>
        <v/>
      </c>
      <c r="KP51" s="69" t="str">
        <f>IFERROR(IF(KP34,EXP(LN(KP34)*VLOOKUP(KP$3,Conditions!$B:$AI,MATCH($B51&amp;"_slope",Conditions!$R$1:$AI$1,0)+16,FALSE)+VLOOKUP(KP$3,Conditions!$B:$AI,MATCH($B51&amp;"_intercept",Conditions!$R$1:$AI$1,0)+16,FALSE)),""),"")</f>
        <v/>
      </c>
      <c r="KQ51" s="69" t="str">
        <f>IFERROR(IF(KQ34,EXP(LN(KQ34)*VLOOKUP(KQ$3,Conditions!$B:$AI,MATCH($B51&amp;"_slope",Conditions!$R$1:$AI$1,0)+16,FALSE)+VLOOKUP(KQ$3,Conditions!$B:$AI,MATCH($B51&amp;"_intercept",Conditions!$R$1:$AI$1,0)+16,FALSE)),""),"")</f>
        <v/>
      </c>
      <c r="KR51" s="69" t="str">
        <f>IFERROR(IF(KR34,EXP(LN(KR34)*VLOOKUP(KR$3,Conditions!$B:$AI,MATCH($B51&amp;"_slope",Conditions!$R$1:$AI$1,0)+16,FALSE)+VLOOKUP(KR$3,Conditions!$B:$AI,MATCH($B51&amp;"_intercept",Conditions!$R$1:$AI$1,0)+16,FALSE)),""),"")</f>
        <v/>
      </c>
      <c r="KS51" s="69" t="str">
        <f>IFERROR(IF(KS34,EXP(LN(KS34)*VLOOKUP(KS$3,Conditions!$B:$AI,MATCH($B51&amp;"_slope",Conditions!$R$1:$AI$1,0)+16,FALSE)+VLOOKUP(KS$3,Conditions!$B:$AI,MATCH($B51&amp;"_intercept",Conditions!$R$1:$AI$1,0)+16,FALSE)),""),"")</f>
        <v/>
      </c>
      <c r="KT51" s="69" t="str">
        <f>IFERROR(IF(KT34,EXP(LN(KT34)*VLOOKUP(KT$3,Conditions!$B:$AI,MATCH($B51&amp;"_slope",Conditions!$R$1:$AI$1,0)+16,FALSE)+VLOOKUP(KT$3,Conditions!$B:$AI,MATCH($B51&amp;"_intercept",Conditions!$R$1:$AI$1,0)+16,FALSE)),""),"")</f>
        <v/>
      </c>
      <c r="KU51" s="69" t="str">
        <f>IFERROR(IF(KU34,EXP(LN(KU34)*VLOOKUP(KU$3,Conditions!$B:$AI,MATCH($B51&amp;"_slope",Conditions!$R$1:$AI$1,0)+16,FALSE)+VLOOKUP(KU$3,Conditions!$B:$AI,MATCH($B51&amp;"_intercept",Conditions!$R$1:$AI$1,0)+16,FALSE)),""),"")</f>
        <v/>
      </c>
      <c r="KV51" s="69" t="str">
        <f>IFERROR(IF(KV34,EXP(LN(KV34)*VLOOKUP(KV$3,Conditions!$B:$AI,MATCH($B51&amp;"_slope",Conditions!$R$1:$AI$1,0)+16,FALSE)+VLOOKUP(KV$3,Conditions!$B:$AI,MATCH($B51&amp;"_intercept",Conditions!$R$1:$AI$1,0)+16,FALSE)),""),"")</f>
        <v/>
      </c>
      <c r="KW51" s="69" t="str">
        <f>IFERROR(IF(KW34,EXP(LN(KW34)*VLOOKUP(KW$3,Conditions!$B:$AI,MATCH($B51&amp;"_slope",Conditions!$R$1:$AI$1,0)+16,FALSE)+VLOOKUP(KW$3,Conditions!$B:$AI,MATCH($B51&amp;"_intercept",Conditions!$R$1:$AI$1,0)+16,FALSE)),""),"")</f>
        <v/>
      </c>
      <c r="KX51" s="69" t="str">
        <f>IFERROR(IF(KX34,EXP(LN(KX34)*VLOOKUP(KX$3,Conditions!$B:$AI,MATCH($B51&amp;"_slope",Conditions!$R$1:$AI$1,0)+16,FALSE)+VLOOKUP(KX$3,Conditions!$B:$AI,MATCH($B51&amp;"_intercept",Conditions!$R$1:$AI$1,0)+16,FALSE)),""),"")</f>
        <v/>
      </c>
      <c r="KY51" s="69" t="str">
        <f>IFERROR(IF(KY34,EXP(LN(KY34)*VLOOKUP(KY$3,Conditions!$B:$AI,MATCH($B51&amp;"_slope",Conditions!$R$1:$AI$1,0)+16,FALSE)+VLOOKUP(KY$3,Conditions!$B:$AI,MATCH($B51&amp;"_intercept",Conditions!$R$1:$AI$1,0)+16,FALSE)),""),"")</f>
        <v/>
      </c>
      <c r="KZ51" s="69" t="str">
        <f>IFERROR(IF(KZ34,EXP(LN(KZ34)*VLOOKUP(KZ$3,Conditions!$B:$AI,MATCH($B51&amp;"_slope",Conditions!$R$1:$AI$1,0)+16,FALSE)+VLOOKUP(KZ$3,Conditions!$B:$AI,MATCH($B51&amp;"_intercept",Conditions!$R$1:$AI$1,0)+16,FALSE)),""),"")</f>
        <v/>
      </c>
      <c r="LA51" s="69" t="str">
        <f>IFERROR(IF(LA34,EXP(LN(LA34)*VLOOKUP(LA$3,Conditions!$B:$AI,MATCH($B51&amp;"_slope",Conditions!$R$1:$AI$1,0)+16,FALSE)+VLOOKUP(LA$3,Conditions!$B:$AI,MATCH($B51&amp;"_intercept",Conditions!$R$1:$AI$1,0)+16,FALSE)),""),"")</f>
        <v/>
      </c>
      <c r="LB51" s="69" t="str">
        <f>IFERROR(IF(LB34,EXP(LN(LB34)*VLOOKUP(LB$3,Conditions!$B:$AI,MATCH($B51&amp;"_slope",Conditions!$R$1:$AI$1,0)+16,FALSE)+VLOOKUP(LB$3,Conditions!$B:$AI,MATCH($B51&amp;"_intercept",Conditions!$R$1:$AI$1,0)+16,FALSE)),""),"")</f>
        <v/>
      </c>
      <c r="LC51" s="69" t="str">
        <f>IFERROR(IF(LC34,EXP(LN(LC34)*VLOOKUP(LC$3,Conditions!$B:$AI,MATCH($B51&amp;"_slope",Conditions!$R$1:$AI$1,0)+16,FALSE)+VLOOKUP(LC$3,Conditions!$B:$AI,MATCH($B51&amp;"_intercept",Conditions!$R$1:$AI$1,0)+16,FALSE)),""),"")</f>
        <v/>
      </c>
      <c r="LD51" s="69"/>
      <c r="LE51" s="69"/>
      <c r="LF51" s="69"/>
      <c r="LG51" s="69"/>
    </row>
    <row r="52" spans="1:319" s="58" customFormat="1" x14ac:dyDescent="0.2">
      <c r="A52" s="64"/>
      <c r="B52" s="49" t="str">
        <f t="shared" si="55"/>
        <v>acetone_RI</v>
      </c>
      <c r="C52" s="78">
        <v>3</v>
      </c>
      <c r="D52" s="69" t="str">
        <f>IFERROR(IF(D35,EXP(LN(D35)*VLOOKUP(D$3,Conditions!$B:$AI,MATCH($B52&amp;"_slope",Conditions!$R$1:$AI$1,0)+16,FALSE)+VLOOKUP(D$3,Conditions!$B:$AI,MATCH($B52&amp;"_intercept",Conditions!$R$1:$AI$1,0)+16,FALSE)),""),"")</f>
        <v/>
      </c>
      <c r="E52" s="69" t="str">
        <f>IFERROR(IF(E35,EXP(LN(E35)*VLOOKUP(E$3,Conditions!$B:$AI,MATCH($B52&amp;"_slope",Conditions!$R$1:$AI$1,0)+16,FALSE)+VLOOKUP(E$3,Conditions!$B:$AI,MATCH($B52&amp;"_intercept",Conditions!$R$1:$AI$1,0)+16,FALSE)),""),"")</f>
        <v/>
      </c>
      <c r="F52" s="69" t="str">
        <f>IFERROR(IF(F35,EXP(LN(F35)*VLOOKUP(F$3,Conditions!$B:$AI,MATCH($B52&amp;"_slope",Conditions!$R$1:$AI$1,0)+16,FALSE)+VLOOKUP(F$3,Conditions!$B:$AI,MATCH($B52&amp;"_intercept",Conditions!$R$1:$AI$1,0)+16,FALSE)),""),"")</f>
        <v/>
      </c>
      <c r="G52" s="69" t="str">
        <f>IFERROR(IF(G35,EXP(LN(G35)*VLOOKUP(G$3,Conditions!$B:$AI,MATCH($B52&amp;"_slope",Conditions!$R$1:$AI$1,0)+16,FALSE)+VLOOKUP(G$3,Conditions!$B:$AI,MATCH($B52&amp;"_intercept",Conditions!$R$1:$AI$1,0)+16,FALSE)),""),"")</f>
        <v/>
      </c>
      <c r="H52" s="69" t="str">
        <f>IFERROR(IF(H35,EXP(LN(H35)*VLOOKUP(H$3,Conditions!$B:$AI,MATCH($B52&amp;"_slope",Conditions!$R$1:$AI$1,0)+16,FALSE)+VLOOKUP(H$3,Conditions!$B:$AI,MATCH($B52&amp;"_intercept",Conditions!$R$1:$AI$1,0)+16,FALSE)),""),"")</f>
        <v/>
      </c>
      <c r="I52" s="69">
        <f>IFERROR(IF(I35,EXP(LN(I35)*VLOOKUP(I$3,Conditions!$B:$AI,MATCH($B52&amp;"_slope",Conditions!$R$1:$AI$1,0)+16,FALSE)+VLOOKUP(I$3,Conditions!$B:$AI,MATCH($B52&amp;"_intercept",Conditions!$R$1:$AI$1,0)+16,FALSE)),""),"")</f>
        <v>9.3102965661209824E-4</v>
      </c>
      <c r="J52" s="69">
        <f>IFERROR(IF(J35,EXP(LN(J35)*VLOOKUP(J$3,Conditions!$B:$AI,MATCH($B52&amp;"_slope",Conditions!$R$1:$AI$1,0)+16,FALSE)+VLOOKUP(J$3,Conditions!$B:$AI,MATCH($B52&amp;"_intercept",Conditions!$R$1:$AI$1,0)+16,FALSE)),""),"")</f>
        <v>5.5690336595387916E-4</v>
      </c>
      <c r="K52" s="69">
        <f>IFERROR(IF(K35,EXP(LN(K35)*VLOOKUP(K$3,Conditions!$B:$AI,MATCH($B52&amp;"_slope",Conditions!$R$1:$AI$1,0)+16,FALSE)+VLOOKUP(K$3,Conditions!$B:$AI,MATCH($B52&amp;"_intercept",Conditions!$R$1:$AI$1,0)+16,FALSE)),""),"")</f>
        <v>4.470430242262826E-4</v>
      </c>
      <c r="L52" s="69">
        <f>IFERROR(IF(L35,EXP(LN(L35)*VLOOKUP(L$3,Conditions!$B:$AI,MATCH($B52&amp;"_slope",Conditions!$R$1:$AI$1,0)+16,FALSE)+VLOOKUP(L$3,Conditions!$B:$AI,MATCH($B52&amp;"_intercept",Conditions!$R$1:$AI$1,0)+16,FALSE)),""),"")</f>
        <v>9.6420806745307766E-4</v>
      </c>
      <c r="M52" s="69">
        <f>IFERROR(IF(M35,EXP(LN(M35)*VLOOKUP(M$3,Conditions!$B:$AI,MATCH($B52&amp;"_slope",Conditions!$R$1:$AI$1,0)+16,FALSE)+VLOOKUP(M$3,Conditions!$B:$AI,MATCH($B52&amp;"_intercept",Conditions!$R$1:$AI$1,0)+16,FALSE)),""),"")</f>
        <v>8.6928648358899105E-4</v>
      </c>
      <c r="N52" s="69">
        <f>IFERROR(IF(N35,EXP(LN(N35)*VLOOKUP(N$3,Conditions!$B:$AI,MATCH($B52&amp;"_slope",Conditions!$R$1:$AI$1,0)+16,FALSE)+VLOOKUP(N$3,Conditions!$B:$AI,MATCH($B52&amp;"_intercept",Conditions!$R$1:$AI$1,0)+16,FALSE)),""),"")</f>
        <v>2.1878721611691032E-3</v>
      </c>
      <c r="O52" s="69">
        <f>IFERROR(IF(O35,EXP(LN(O35)*VLOOKUP(O$3,Conditions!$B:$AI,MATCH($B52&amp;"_slope",Conditions!$R$1:$AI$1,0)+16,FALSE)+VLOOKUP(O$3,Conditions!$B:$AI,MATCH($B52&amp;"_intercept",Conditions!$R$1:$AI$1,0)+16,FALSE)),""),"")</f>
        <v>2.2950803459513432E-3</v>
      </c>
      <c r="P52" s="69">
        <f>IFERROR(IF(P35,EXP(LN(P35)*VLOOKUP(P$3,Conditions!$B:$AI,MATCH($B52&amp;"_slope",Conditions!$R$1:$AI$1,0)+16,FALSE)+VLOOKUP(P$3,Conditions!$B:$AI,MATCH($B52&amp;"_intercept",Conditions!$R$1:$AI$1,0)+16,FALSE)),""),"")</f>
        <v>2.1204537906684782E-3</v>
      </c>
      <c r="Q52" s="69">
        <f>IFERROR(IF(Q35,EXP(LN(Q35)*VLOOKUP(Q$3,Conditions!$B:$AI,MATCH($B52&amp;"_slope",Conditions!$R$1:$AI$1,0)+16,FALSE)+VLOOKUP(Q$3,Conditions!$B:$AI,MATCH($B52&amp;"_intercept",Conditions!$R$1:$AI$1,0)+16,FALSE)),""),"")</f>
        <v>2.1856301156969174E-3</v>
      </c>
      <c r="R52" s="69">
        <f>IFERROR(IF(R35,EXP(LN(R35)*VLOOKUP(R$3,Conditions!$B:$AI,MATCH($B52&amp;"_slope",Conditions!$R$1:$AI$1,0)+16,FALSE)+VLOOKUP(R$3,Conditions!$B:$AI,MATCH($B52&amp;"_intercept",Conditions!$R$1:$AI$1,0)+16,FALSE)),""),"")</f>
        <v>2.0300408985174804E-3</v>
      </c>
      <c r="S52" s="69">
        <f>IFERROR(IF(S35,EXP(LN(S35)*VLOOKUP(S$3,Conditions!$B:$AI,MATCH($B52&amp;"_slope",Conditions!$R$1:$AI$1,0)+16,FALSE)+VLOOKUP(S$3,Conditions!$B:$AI,MATCH($B52&amp;"_intercept",Conditions!$R$1:$AI$1,0)+16,FALSE)),""),"")</f>
        <v>3.4627900987799377E-3</v>
      </c>
      <c r="T52" s="69">
        <f>IFERROR(IF(T35,EXP(LN(T35)*VLOOKUP(T$3,Conditions!$B:$AI,MATCH($B52&amp;"_slope",Conditions!$R$1:$AI$1,0)+16,FALSE)+VLOOKUP(T$3,Conditions!$B:$AI,MATCH($B52&amp;"_intercept",Conditions!$R$1:$AI$1,0)+16,FALSE)),""),"")</f>
        <v>3.6271404094039201E-3</v>
      </c>
      <c r="U52" s="69">
        <f>IFERROR(IF(U35,EXP(LN(U35)*VLOOKUP(U$3,Conditions!$B:$AI,MATCH($B52&amp;"_slope",Conditions!$R$1:$AI$1,0)+16,FALSE)+VLOOKUP(U$3,Conditions!$B:$AI,MATCH($B52&amp;"_intercept",Conditions!$R$1:$AI$1,0)+16,FALSE)),""),"")</f>
        <v>3.387496929436185E-3</v>
      </c>
      <c r="V52" s="69">
        <f>IFERROR(IF(V35,EXP(LN(V35)*VLOOKUP(V$3,Conditions!$B:$AI,MATCH($B52&amp;"_slope",Conditions!$R$1:$AI$1,0)+16,FALSE)+VLOOKUP(V$3,Conditions!$B:$AI,MATCH($B52&amp;"_intercept",Conditions!$R$1:$AI$1,0)+16,FALSE)),""),"")</f>
        <v>3.7656252365693105E-3</v>
      </c>
      <c r="W52" s="69">
        <f>IFERROR(IF(W35,EXP(LN(W35)*VLOOKUP(W$3,Conditions!$B:$AI,MATCH($B52&amp;"_slope",Conditions!$R$1:$AI$1,0)+16,FALSE)+VLOOKUP(W$3,Conditions!$B:$AI,MATCH($B52&amp;"_intercept",Conditions!$R$1:$AI$1,0)+16,FALSE)),""),"")</f>
        <v>3.353950231372927E-3</v>
      </c>
      <c r="X52" s="69">
        <f>IFERROR(IF(X35,EXP(LN(X35)*VLOOKUP(X$3,Conditions!$B:$AI,MATCH($B52&amp;"_slope",Conditions!$R$1:$AI$1,0)+16,FALSE)+VLOOKUP(X$3,Conditions!$B:$AI,MATCH($B52&amp;"_intercept",Conditions!$R$1:$AI$1,0)+16,FALSE)),""),"")</f>
        <v>6.4644692097576683E-3</v>
      </c>
      <c r="Y52" s="69">
        <f>IFERROR(IF(Y35,EXP(LN(Y35)*VLOOKUP(Y$3,Conditions!$B:$AI,MATCH($B52&amp;"_slope",Conditions!$R$1:$AI$1,0)+16,FALSE)+VLOOKUP(Y$3,Conditions!$B:$AI,MATCH($B52&amp;"_intercept",Conditions!$R$1:$AI$1,0)+16,FALSE)),""),"")</f>
        <v>6.6441537984962135E-3</v>
      </c>
      <c r="Z52" s="69">
        <f>IFERROR(IF(Z35,EXP(LN(Z35)*VLOOKUP(Z$3,Conditions!$B:$AI,MATCH($B52&amp;"_slope",Conditions!$R$1:$AI$1,0)+16,FALSE)+VLOOKUP(Z$3,Conditions!$B:$AI,MATCH($B52&amp;"_intercept",Conditions!$R$1:$AI$1,0)+16,FALSE)),""),"")</f>
        <v>6.4815248467521803E-3</v>
      </c>
      <c r="AA52" s="69">
        <f>IFERROR(IF(AA35,EXP(LN(AA35)*VLOOKUP(AA$3,Conditions!$B:$AI,MATCH($B52&amp;"_slope",Conditions!$R$1:$AI$1,0)+16,FALSE)+VLOOKUP(AA$3,Conditions!$B:$AI,MATCH($B52&amp;"_intercept",Conditions!$R$1:$AI$1,0)+16,FALSE)),""),"")</f>
        <v>6.2725830086076181E-3</v>
      </c>
      <c r="AB52" s="69">
        <f>IFERROR(IF(AB35,EXP(LN(AB35)*VLOOKUP(AB$3,Conditions!$B:$AI,MATCH($B52&amp;"_slope",Conditions!$R$1:$AI$1,0)+16,FALSE)+VLOOKUP(AB$3,Conditions!$B:$AI,MATCH($B52&amp;"_intercept",Conditions!$R$1:$AI$1,0)+16,FALSE)),""),"")</f>
        <v>7.0012991387196112E-3</v>
      </c>
      <c r="AC52" s="69">
        <f>IFERROR(IF(AC35,EXP(LN(AC35)*VLOOKUP(AC$3,Conditions!$B:$AI,MATCH($B52&amp;"_slope",Conditions!$R$1:$AI$1,0)+16,FALSE)+VLOOKUP(AC$3,Conditions!$B:$AI,MATCH($B52&amp;"_intercept",Conditions!$R$1:$AI$1,0)+16,FALSE)),""),"")</f>
        <v>1.0046974259198135E-2</v>
      </c>
      <c r="AD52" s="69">
        <f>IFERROR(IF(AD35,EXP(LN(AD35)*VLOOKUP(AD$3,Conditions!$B:$AI,MATCH($B52&amp;"_slope",Conditions!$R$1:$AI$1,0)+16,FALSE)+VLOOKUP(AD$3,Conditions!$B:$AI,MATCH($B52&amp;"_intercept",Conditions!$R$1:$AI$1,0)+16,FALSE)),""),"")</f>
        <v>9.9708068894405755E-3</v>
      </c>
      <c r="AE52" s="69">
        <f>IFERROR(IF(AE35,EXP(LN(AE35)*VLOOKUP(AE$3,Conditions!$B:$AI,MATCH($B52&amp;"_slope",Conditions!$R$1:$AI$1,0)+16,FALSE)+VLOOKUP(AE$3,Conditions!$B:$AI,MATCH($B52&amp;"_intercept",Conditions!$R$1:$AI$1,0)+16,FALSE)),""),"")</f>
        <v>9.9513077524571777E-3</v>
      </c>
      <c r="AF52" s="69">
        <f>IFERROR(IF(AF35,EXP(LN(AF35)*VLOOKUP(AF$3,Conditions!$B:$AI,MATCH($B52&amp;"_slope",Conditions!$R$1:$AI$1,0)+16,FALSE)+VLOOKUP(AF$3,Conditions!$B:$AI,MATCH($B52&amp;"_intercept",Conditions!$R$1:$AI$1,0)+16,FALSE)),""),"")</f>
        <v>9.5850313465441189E-3</v>
      </c>
      <c r="AG52" s="69">
        <f>IFERROR(IF(AG35,EXP(LN(AG35)*VLOOKUP(AG$3,Conditions!$B:$AI,MATCH($B52&amp;"_slope",Conditions!$R$1:$AI$1,0)+16,FALSE)+VLOOKUP(AG$3,Conditions!$B:$AI,MATCH($B52&amp;"_intercept",Conditions!$R$1:$AI$1,0)+16,FALSE)),""),"")</f>
        <v>9.7239693487389169E-3</v>
      </c>
      <c r="AH52" s="69">
        <f>IFERROR(IF(AH35,EXP(LN(AH35)*VLOOKUP(AH$3,Conditions!$B:$AI,MATCH($B52&amp;"_slope",Conditions!$R$1:$AI$1,0)+16,FALSE)+VLOOKUP(AH$3,Conditions!$B:$AI,MATCH($B52&amp;"_intercept",Conditions!$R$1:$AI$1,0)+16,FALSE)),""),"")</f>
        <v>1.138440302423146E-2</v>
      </c>
      <c r="AI52" s="69">
        <f>IFERROR(IF(AI35,EXP(LN(AI35)*VLOOKUP(AI$3,Conditions!$B:$AI,MATCH($B52&amp;"_slope",Conditions!$R$1:$AI$1,0)+16,FALSE)+VLOOKUP(AI$3,Conditions!$B:$AI,MATCH($B52&amp;"_intercept",Conditions!$R$1:$AI$1,0)+16,FALSE)),""),"")</f>
        <v>1.1215783261460645E-2</v>
      </c>
      <c r="AJ52" s="69">
        <f>IFERROR(IF(AJ35,EXP(LN(AJ35)*VLOOKUP(AJ$3,Conditions!$B:$AI,MATCH($B52&amp;"_slope",Conditions!$R$1:$AI$1,0)+16,FALSE)+VLOOKUP(AJ$3,Conditions!$B:$AI,MATCH($B52&amp;"_intercept",Conditions!$R$1:$AI$1,0)+16,FALSE)),""),"")</f>
        <v>1.1524913107027334E-2</v>
      </c>
      <c r="AK52" s="69">
        <f>IFERROR(IF(AK35,EXP(LN(AK35)*VLOOKUP(AK$3,Conditions!$B:$AI,MATCH($B52&amp;"_slope",Conditions!$R$1:$AI$1,0)+16,FALSE)+VLOOKUP(AK$3,Conditions!$B:$AI,MATCH($B52&amp;"_intercept",Conditions!$R$1:$AI$1,0)+16,FALSE)),""),"")</f>
        <v>1.120882147042355E-2</v>
      </c>
      <c r="AL52" s="69">
        <f>IFERROR(IF(AL35,EXP(LN(AL35)*VLOOKUP(AL$3,Conditions!$B:$AI,MATCH($B52&amp;"_slope",Conditions!$R$1:$AI$1,0)+16,FALSE)+VLOOKUP(AL$3,Conditions!$B:$AI,MATCH($B52&amp;"_intercept",Conditions!$R$1:$AI$1,0)+16,FALSE)),""),"")</f>
        <v>1.1436474953010024E-2</v>
      </c>
      <c r="AM52" s="69">
        <f>IFERROR(IF(AM35,EXP(LN(AM35)*VLOOKUP(AM$3,Conditions!$B:$AI,MATCH($B52&amp;"_slope",Conditions!$R$1:$AI$1,0)+16,FALSE)+VLOOKUP(AM$3,Conditions!$B:$AI,MATCH($B52&amp;"_intercept",Conditions!$R$1:$AI$1,0)+16,FALSE)),""),"")</f>
        <v>1.4126672165831057E-2</v>
      </c>
      <c r="AN52" s="69">
        <f>IFERROR(IF(AN35,EXP(LN(AN35)*VLOOKUP(AN$3,Conditions!$B:$AI,MATCH($B52&amp;"_slope",Conditions!$R$1:$AI$1,0)+16,FALSE)+VLOOKUP(AN$3,Conditions!$B:$AI,MATCH($B52&amp;"_intercept",Conditions!$R$1:$AI$1,0)+16,FALSE)),""),"")</f>
        <v>1.3908106929290691E-2</v>
      </c>
      <c r="AO52" s="69">
        <f>IFERROR(IF(AO35,EXP(LN(AO35)*VLOOKUP(AO$3,Conditions!$B:$AI,MATCH($B52&amp;"_slope",Conditions!$R$1:$AI$1,0)+16,FALSE)+VLOOKUP(AO$3,Conditions!$B:$AI,MATCH($B52&amp;"_intercept",Conditions!$R$1:$AI$1,0)+16,FALSE)),""),"")</f>
        <v>1.4143463092075526E-2</v>
      </c>
      <c r="AP52" s="69">
        <f>IFERROR(IF(AP35,EXP(LN(AP35)*VLOOKUP(AP$3,Conditions!$B:$AI,MATCH($B52&amp;"_slope",Conditions!$R$1:$AI$1,0)+16,FALSE)+VLOOKUP(AP$3,Conditions!$B:$AI,MATCH($B52&amp;"_intercept",Conditions!$R$1:$AI$1,0)+16,FALSE)),""),"")</f>
        <v>1.3985505818073233E-2</v>
      </c>
      <c r="AQ52" s="69">
        <f>IFERROR(IF(AQ35,EXP(LN(AQ35)*VLOOKUP(AQ$3,Conditions!$B:$AI,MATCH($B52&amp;"_slope",Conditions!$R$1:$AI$1,0)+16,FALSE)+VLOOKUP(AQ$3,Conditions!$B:$AI,MATCH($B52&amp;"_intercept",Conditions!$R$1:$AI$1,0)+16,FALSE)),""),"")</f>
        <v>1.4143463092075526E-2</v>
      </c>
      <c r="AR52" s="69" t="str">
        <f>IFERROR(IF(AR35,EXP(LN(AR35)*VLOOKUP(AR$3,Conditions!$B:$AI,MATCH($B52&amp;"_slope",Conditions!$R$1:$AI$1,0)+16,FALSE)+VLOOKUP(AR$3,Conditions!$B:$AI,MATCH($B52&amp;"_intercept",Conditions!$R$1:$AI$1,0)+16,FALSE)),""),"")</f>
        <v/>
      </c>
      <c r="AS52" s="69" t="str">
        <f>IFERROR(IF(AS35,EXP(LN(AS35)*VLOOKUP(AS$3,Conditions!$B:$AI,MATCH($B52&amp;"_slope",Conditions!$R$1:$AI$1,0)+16,FALSE)+VLOOKUP(AS$3,Conditions!$B:$AI,MATCH($B52&amp;"_intercept",Conditions!$R$1:$AI$1,0)+16,FALSE)),""),"")</f>
        <v/>
      </c>
      <c r="AT52" s="69" t="str">
        <f>IFERROR(IF(AT35,EXP(LN(AT35)*VLOOKUP(AT$3,Conditions!$B:$AI,MATCH($B52&amp;"_slope",Conditions!$R$1:$AI$1,0)+16,FALSE)+VLOOKUP(AT$3,Conditions!$B:$AI,MATCH($B52&amp;"_intercept",Conditions!$R$1:$AI$1,0)+16,FALSE)),""),"")</f>
        <v/>
      </c>
      <c r="AU52" s="69" t="str">
        <f>IFERROR(IF(AU35,EXP(LN(AU35)*VLOOKUP(AU$3,Conditions!$B:$AI,MATCH($B52&amp;"_slope",Conditions!$R$1:$AI$1,0)+16,FALSE)+VLOOKUP(AU$3,Conditions!$B:$AI,MATCH($B52&amp;"_intercept",Conditions!$R$1:$AI$1,0)+16,FALSE)),""),"")</f>
        <v/>
      </c>
      <c r="AV52" s="69" t="str">
        <f>IFERROR(IF(AV35,EXP(LN(AV35)*VLOOKUP(AV$3,Conditions!$B:$AI,MATCH($B52&amp;"_slope",Conditions!$R$1:$AI$1,0)+16,FALSE)+VLOOKUP(AV$3,Conditions!$B:$AI,MATCH($B52&amp;"_intercept",Conditions!$R$1:$AI$1,0)+16,FALSE)),""),"")</f>
        <v/>
      </c>
      <c r="AW52" s="69" t="str">
        <f>IFERROR(IF(AW35,EXP(LN(AW35)*VLOOKUP(AW$3,Conditions!$B:$AI,MATCH($B52&amp;"_slope",Conditions!$R$1:$AI$1,0)+16,FALSE)+VLOOKUP(AW$3,Conditions!$B:$AI,MATCH($B52&amp;"_intercept",Conditions!$R$1:$AI$1,0)+16,FALSE)),""),"")</f>
        <v/>
      </c>
      <c r="AX52" s="69" t="str">
        <f>IFERROR(IF(AX35,EXP(LN(AX35)*VLOOKUP(AX$3,Conditions!$B:$AI,MATCH($B52&amp;"_slope",Conditions!$R$1:$AI$1,0)+16,FALSE)+VLOOKUP(AX$3,Conditions!$B:$AI,MATCH($B52&amp;"_intercept",Conditions!$R$1:$AI$1,0)+16,FALSE)),""),"")</f>
        <v/>
      </c>
      <c r="AY52" s="69" t="str">
        <f>IFERROR(IF(AY35,EXP(LN(AY35)*VLOOKUP(AY$3,Conditions!$B:$AI,MATCH($B52&amp;"_slope",Conditions!$R$1:$AI$1,0)+16,FALSE)+VLOOKUP(AY$3,Conditions!$B:$AI,MATCH($B52&amp;"_intercept",Conditions!$R$1:$AI$1,0)+16,FALSE)),""),"")</f>
        <v/>
      </c>
      <c r="AZ52" s="69" t="str">
        <f>IFERROR(IF(AZ35,EXP(LN(AZ35)*VLOOKUP(AZ$3,Conditions!$B:$AI,MATCH($B52&amp;"_slope",Conditions!$R$1:$AI$1,0)+16,FALSE)+VLOOKUP(AZ$3,Conditions!$B:$AI,MATCH($B52&amp;"_intercept",Conditions!$R$1:$AI$1,0)+16,FALSE)),""),"")</f>
        <v/>
      </c>
      <c r="BA52" s="69" t="str">
        <f>IFERROR(IF(BA35,EXP(LN(BA35)*VLOOKUP(BA$3,Conditions!$B:$AI,MATCH($B52&amp;"_slope",Conditions!$R$1:$AI$1,0)+16,FALSE)+VLOOKUP(BA$3,Conditions!$B:$AI,MATCH($B52&amp;"_intercept",Conditions!$R$1:$AI$1,0)+16,FALSE)),""),"")</f>
        <v/>
      </c>
      <c r="BB52" s="69" t="str">
        <f>IFERROR(IF(BB35,EXP(LN(BB35)*VLOOKUP(BB$3,Conditions!$B:$AI,MATCH($B52&amp;"_slope",Conditions!$R$1:$AI$1,0)+16,FALSE)+VLOOKUP(BB$3,Conditions!$B:$AI,MATCH($B52&amp;"_intercept",Conditions!$R$1:$AI$1,0)+16,FALSE)),""),"")</f>
        <v/>
      </c>
      <c r="BC52" s="69" t="str">
        <f>IFERROR(IF(BC35,EXP(LN(BC35)*VLOOKUP(BC$3,Conditions!$B:$AI,MATCH($B52&amp;"_slope",Conditions!$R$1:$AI$1,0)+16,FALSE)+VLOOKUP(BC$3,Conditions!$B:$AI,MATCH($B52&amp;"_intercept",Conditions!$R$1:$AI$1,0)+16,FALSE)),""),"")</f>
        <v/>
      </c>
      <c r="BD52" s="69" t="str">
        <f>IFERROR(IF(BD35,EXP(LN(BD35)*VLOOKUP(BD$3,Conditions!$B:$AI,MATCH($B52&amp;"_slope",Conditions!$R$1:$AI$1,0)+16,FALSE)+VLOOKUP(BD$3,Conditions!$B:$AI,MATCH($B52&amp;"_intercept",Conditions!$R$1:$AI$1,0)+16,FALSE)),""),"")</f>
        <v/>
      </c>
      <c r="BE52" s="69" t="str">
        <f>IFERROR(IF(BE35,EXP(LN(BE35)*VLOOKUP(BE$3,Conditions!$B:$AI,MATCH($B52&amp;"_slope",Conditions!$R$1:$AI$1,0)+16,FALSE)+VLOOKUP(BE$3,Conditions!$B:$AI,MATCH($B52&amp;"_intercept",Conditions!$R$1:$AI$1,0)+16,FALSE)),""),"")</f>
        <v/>
      </c>
      <c r="BF52" s="69" t="str">
        <f>IFERROR(IF(BF35,EXP(LN(BF35)*VLOOKUP(BF$3,Conditions!$B:$AI,MATCH($B52&amp;"_slope",Conditions!$R$1:$AI$1,0)+16,FALSE)+VLOOKUP(BF$3,Conditions!$B:$AI,MATCH($B52&amp;"_intercept",Conditions!$R$1:$AI$1,0)+16,FALSE)),""),"")</f>
        <v/>
      </c>
      <c r="BG52" s="69">
        <f>IFERROR(IF(BG35,EXP(LN(BG35)*VLOOKUP(BG$3,Conditions!$B:$AI,MATCH($B52&amp;"_slope",Conditions!$R$1:$AI$1,0)+16,FALSE)+VLOOKUP(BG$3,Conditions!$B:$AI,MATCH($B52&amp;"_intercept",Conditions!$R$1:$AI$1,0)+16,FALSE)),""),"")</f>
        <v>4.4130286403361904E-4</v>
      </c>
      <c r="BH52" s="69">
        <f>IFERROR(IF(BH35,EXP(LN(BH35)*VLOOKUP(BH$3,Conditions!$B:$AI,MATCH($B52&amp;"_slope",Conditions!$R$1:$AI$1,0)+16,FALSE)+VLOOKUP(BH$3,Conditions!$B:$AI,MATCH($B52&amp;"_intercept",Conditions!$R$1:$AI$1,0)+16,FALSE)),""),"")</f>
        <v>6.3642318434315901E-4</v>
      </c>
      <c r="BI52" s="69">
        <f>IFERROR(IF(BI35,EXP(LN(BI35)*VLOOKUP(BI$3,Conditions!$B:$AI,MATCH($B52&amp;"_slope",Conditions!$R$1:$AI$1,0)+16,FALSE)+VLOOKUP(BI$3,Conditions!$B:$AI,MATCH($B52&amp;"_intercept",Conditions!$R$1:$AI$1,0)+16,FALSE)),""),"")</f>
        <v>8.407616540556022E-4</v>
      </c>
      <c r="BJ52" s="69" t="str">
        <f>IFERROR(IF(BJ35,EXP(LN(BJ35)*VLOOKUP(BJ$3,Conditions!$B:$AI,MATCH($B52&amp;"_slope",Conditions!$R$1:$AI$1,0)+16,FALSE)+VLOOKUP(BJ$3,Conditions!$B:$AI,MATCH($B52&amp;"_intercept",Conditions!$R$1:$AI$1,0)+16,FALSE)),""),"")</f>
        <v/>
      </c>
      <c r="BK52" s="69">
        <f>IFERROR(IF(BK35,EXP(LN(BK35)*VLOOKUP(BK$3,Conditions!$B:$AI,MATCH($B52&amp;"_slope",Conditions!$R$1:$AI$1,0)+16,FALSE)+VLOOKUP(BK$3,Conditions!$B:$AI,MATCH($B52&amp;"_intercept",Conditions!$R$1:$AI$1,0)+16,FALSE)),""),"")</f>
        <v>6.7694475618435414E-4</v>
      </c>
      <c r="BL52" s="69">
        <f>IFERROR(IF(BL35,EXP(LN(BL35)*VLOOKUP(BL$3,Conditions!$B:$AI,MATCH($B52&amp;"_slope",Conditions!$R$1:$AI$1,0)+16,FALSE)+VLOOKUP(BL$3,Conditions!$B:$AI,MATCH($B52&amp;"_intercept",Conditions!$R$1:$AI$1,0)+16,FALSE)),""),"")</f>
        <v>9.5911534976499341E-4</v>
      </c>
      <c r="BM52" s="69">
        <f>IFERROR(IF(BM35,EXP(LN(BM35)*VLOOKUP(BM$3,Conditions!$B:$AI,MATCH($B52&amp;"_slope",Conditions!$R$1:$AI$1,0)+16,FALSE)+VLOOKUP(BM$3,Conditions!$B:$AI,MATCH($B52&amp;"_intercept",Conditions!$R$1:$AI$1,0)+16,FALSE)),""),"")</f>
        <v>4.9256915908888605E-4</v>
      </c>
      <c r="BN52" s="69">
        <f>IFERROR(IF(BN35,EXP(LN(BN35)*VLOOKUP(BN$3,Conditions!$B:$AI,MATCH($B52&amp;"_slope",Conditions!$R$1:$AI$1,0)+16,FALSE)+VLOOKUP(BN$3,Conditions!$B:$AI,MATCH($B52&amp;"_intercept",Conditions!$R$1:$AI$1,0)+16,FALSE)),""),"")</f>
        <v>6.4726705978920981E-4</v>
      </c>
      <c r="BO52" s="69">
        <f>IFERROR(IF(BO35,EXP(LN(BO35)*VLOOKUP(BO$3,Conditions!$B:$AI,MATCH($B52&amp;"_slope",Conditions!$R$1:$AI$1,0)+16,FALSE)+VLOOKUP(BO$3,Conditions!$B:$AI,MATCH($B52&amp;"_intercept",Conditions!$R$1:$AI$1,0)+16,FALSE)),""),"")</f>
        <v>5.346638006781439E-4</v>
      </c>
      <c r="BP52" s="69">
        <f>IFERROR(IF(BP35,EXP(LN(BP35)*VLOOKUP(BP$3,Conditions!$B:$AI,MATCH($B52&amp;"_slope",Conditions!$R$1:$AI$1,0)+16,FALSE)+VLOOKUP(BP$3,Conditions!$B:$AI,MATCH($B52&amp;"_intercept",Conditions!$R$1:$AI$1,0)+16,FALSE)),""),"")</f>
        <v>4.2401202474825231E-4</v>
      </c>
      <c r="BQ52" s="69">
        <f>IFERROR(IF(BQ35,EXP(LN(BQ35)*VLOOKUP(BQ$3,Conditions!$B:$AI,MATCH($B52&amp;"_slope",Conditions!$R$1:$AI$1,0)+16,FALSE)+VLOOKUP(BQ$3,Conditions!$B:$AI,MATCH($B52&amp;"_intercept",Conditions!$R$1:$AI$1,0)+16,FALSE)),""),"")</f>
        <v>1.4178280813855917E-3</v>
      </c>
      <c r="BR52" s="69">
        <f>IFERROR(IF(BR35,EXP(LN(BR35)*VLOOKUP(BR$3,Conditions!$B:$AI,MATCH($B52&amp;"_slope",Conditions!$R$1:$AI$1,0)+16,FALSE)+VLOOKUP(BR$3,Conditions!$B:$AI,MATCH($B52&amp;"_intercept",Conditions!$R$1:$AI$1,0)+16,FALSE)),""),"")</f>
        <v>1.4823419556317485E-3</v>
      </c>
      <c r="BS52" s="69">
        <f>IFERROR(IF(BS35,EXP(LN(BS35)*VLOOKUP(BS$3,Conditions!$B:$AI,MATCH($B52&amp;"_slope",Conditions!$R$1:$AI$1,0)+16,FALSE)+VLOOKUP(BS$3,Conditions!$B:$AI,MATCH($B52&amp;"_intercept",Conditions!$R$1:$AI$1,0)+16,FALSE)),""),"")</f>
        <v>1.6710439056528506E-3</v>
      </c>
      <c r="BT52" s="69">
        <f>IFERROR(IF(BT35,EXP(LN(BT35)*VLOOKUP(BT$3,Conditions!$B:$AI,MATCH($B52&amp;"_slope",Conditions!$R$1:$AI$1,0)+16,FALSE)+VLOOKUP(BT$3,Conditions!$B:$AI,MATCH($B52&amp;"_intercept",Conditions!$R$1:$AI$1,0)+16,FALSE)),""),"")</f>
        <v>1.6943932084595842E-3</v>
      </c>
      <c r="BU52" s="69">
        <f>IFERROR(IF(BU35,EXP(LN(BU35)*VLOOKUP(BU$3,Conditions!$B:$AI,MATCH($B52&amp;"_slope",Conditions!$R$1:$AI$1,0)+16,FALSE)+VLOOKUP(BU$3,Conditions!$B:$AI,MATCH($B52&amp;"_intercept",Conditions!$R$1:$AI$1,0)+16,FALSE)),""),"")</f>
        <v>1.6147970877716633E-3</v>
      </c>
      <c r="BV52" s="69">
        <f>IFERROR(IF(BV35,EXP(LN(BV35)*VLOOKUP(BV$3,Conditions!$B:$AI,MATCH($B52&amp;"_slope",Conditions!$R$1:$AI$1,0)+16,FALSE)+VLOOKUP(BV$3,Conditions!$B:$AI,MATCH($B52&amp;"_intercept",Conditions!$R$1:$AI$1,0)+16,FALSE)),""),"")</f>
        <v>1.7571903275838757E-3</v>
      </c>
      <c r="BW52" s="69">
        <f>IFERROR(IF(BW35,EXP(LN(BW35)*VLOOKUP(BW$3,Conditions!$B:$AI,MATCH($B52&amp;"_slope",Conditions!$R$1:$AI$1,0)+16,FALSE)+VLOOKUP(BW$3,Conditions!$B:$AI,MATCH($B52&amp;"_intercept",Conditions!$R$1:$AI$1,0)+16,FALSE)),""),"")</f>
        <v>1.8541930194781026E-3</v>
      </c>
      <c r="BX52" s="69">
        <f>IFERROR(IF(BX35,EXP(LN(BX35)*VLOOKUP(BX$3,Conditions!$B:$AI,MATCH($B52&amp;"_slope",Conditions!$R$1:$AI$1,0)+16,FALSE)+VLOOKUP(BX$3,Conditions!$B:$AI,MATCH($B52&amp;"_intercept",Conditions!$R$1:$AI$1,0)+16,FALSE)),""),"")</f>
        <v>1.9115588846325678E-3</v>
      </c>
      <c r="BY52" s="69">
        <f>IFERROR(IF(BY35,EXP(LN(BY35)*VLOOKUP(BY$3,Conditions!$B:$AI,MATCH($B52&amp;"_slope",Conditions!$R$1:$AI$1,0)+16,FALSE)+VLOOKUP(BY$3,Conditions!$B:$AI,MATCH($B52&amp;"_intercept",Conditions!$R$1:$AI$1,0)+16,FALSE)),""),"")</f>
        <v>1.7896146234272993E-3</v>
      </c>
      <c r="BZ52" s="69">
        <f>IFERROR(IF(BZ35,EXP(LN(BZ35)*VLOOKUP(BZ$3,Conditions!$B:$AI,MATCH($B52&amp;"_slope",Conditions!$R$1:$AI$1,0)+16,FALSE)+VLOOKUP(BZ$3,Conditions!$B:$AI,MATCH($B52&amp;"_intercept",Conditions!$R$1:$AI$1,0)+16,FALSE)),""),"")</f>
        <v>1.9641007208250189E-3</v>
      </c>
      <c r="CA52" s="69">
        <f>IFERROR(IF(CA35,EXP(LN(CA35)*VLOOKUP(CA$3,Conditions!$B:$AI,MATCH($B52&amp;"_slope",Conditions!$R$1:$AI$1,0)+16,FALSE)+VLOOKUP(CA$3,Conditions!$B:$AI,MATCH($B52&amp;"_intercept",Conditions!$R$1:$AI$1,0)+16,FALSE)),""),"")</f>
        <v>1.7130367908911445E-3</v>
      </c>
      <c r="CB52" s="69">
        <f>IFERROR(IF(CB35,EXP(LN(CB35)*VLOOKUP(CB$3,Conditions!$B:$AI,MATCH($B52&amp;"_slope",Conditions!$R$1:$AI$1,0)+16,FALSE)+VLOOKUP(CB$3,Conditions!$B:$AI,MATCH($B52&amp;"_intercept",Conditions!$R$1:$AI$1,0)+16,FALSE)),""),"")</f>
        <v>1.8541930194781026E-3</v>
      </c>
      <c r="CC52" s="69">
        <f>IFERROR(IF(CC35,EXP(LN(CC35)*VLOOKUP(CC$3,Conditions!$B:$AI,MATCH($B52&amp;"_slope",Conditions!$R$1:$AI$1,0)+16,FALSE)+VLOOKUP(CC$3,Conditions!$B:$AI,MATCH($B52&amp;"_intercept",Conditions!$R$1:$AI$1,0)+16,FALSE)),""),"")</f>
        <v>2.1744145330177198E-3</v>
      </c>
      <c r="CD52" s="69">
        <f>IFERROR(IF(CD35,EXP(LN(CD35)*VLOOKUP(CD$3,Conditions!$B:$AI,MATCH($B52&amp;"_slope",Conditions!$R$1:$AI$1,0)+16,FALSE)+VLOOKUP(CD$3,Conditions!$B:$AI,MATCH($B52&amp;"_intercept",Conditions!$R$1:$AI$1,0)+16,FALSE)),""),"")</f>
        <v>1.6312333253347222E-3</v>
      </c>
      <c r="CE52" s="69">
        <f>IFERROR(IF(CE35,EXP(LN(CE35)*VLOOKUP(CE$3,Conditions!$B:$AI,MATCH($B52&amp;"_slope",Conditions!$R$1:$AI$1,0)+16,FALSE)+VLOOKUP(CE$3,Conditions!$B:$AI,MATCH($B52&amp;"_intercept",Conditions!$R$1:$AI$1,0)+16,FALSE)),""),"")</f>
        <v>2.0888785036809786E-3</v>
      </c>
      <c r="CF52" s="69" t="str">
        <f>IFERROR(IF(CF35,EXP(LN(CF35)*VLOOKUP(CF$3,Conditions!$B:$AI,MATCH($B52&amp;"_slope",Conditions!$R$1:$AI$1,0)+16,FALSE)+VLOOKUP(CF$3,Conditions!$B:$AI,MATCH($B52&amp;"_intercept",Conditions!$R$1:$AI$1,0)+16,FALSE)),""),"")</f>
        <v/>
      </c>
      <c r="CG52" s="69" t="str">
        <f>IFERROR(IF(CG35,EXP(LN(CG35)*VLOOKUP(CG$3,Conditions!$B:$AI,MATCH($B52&amp;"_slope",Conditions!$R$1:$AI$1,0)+16,FALSE)+VLOOKUP(CG$3,Conditions!$B:$AI,MATCH($B52&amp;"_intercept",Conditions!$R$1:$AI$1,0)+16,FALSE)),""),"")</f>
        <v/>
      </c>
      <c r="CH52" s="69" t="str">
        <f>IFERROR(IF(CH35,EXP(LN(CH35)*VLOOKUP(CH$3,Conditions!$B:$AI,MATCH($B52&amp;"_slope",Conditions!$R$1:$AI$1,0)+16,FALSE)+VLOOKUP(CH$3,Conditions!$B:$AI,MATCH($B52&amp;"_intercept",Conditions!$R$1:$AI$1,0)+16,FALSE)),""),"")</f>
        <v/>
      </c>
      <c r="CI52" s="69" t="str">
        <f>IFERROR(IF(CI35,EXP(LN(CI35)*VLOOKUP(CI$3,Conditions!$B:$AI,MATCH($B52&amp;"_slope",Conditions!$R$1:$AI$1,0)+16,FALSE)+VLOOKUP(CI$3,Conditions!$B:$AI,MATCH($B52&amp;"_intercept",Conditions!$R$1:$AI$1,0)+16,FALSE)),""),"")</f>
        <v/>
      </c>
      <c r="CJ52" s="69" t="str">
        <f>IFERROR(IF(CJ35,EXP(LN(CJ35)*VLOOKUP(CJ$3,Conditions!$B:$AI,MATCH($B52&amp;"_slope",Conditions!$R$1:$AI$1,0)+16,FALSE)+VLOOKUP(CJ$3,Conditions!$B:$AI,MATCH($B52&amp;"_intercept",Conditions!$R$1:$AI$1,0)+16,FALSE)),""),"")</f>
        <v/>
      </c>
      <c r="CK52" s="69" t="str">
        <f>IFERROR(IF(CK35,EXP(LN(CK35)*VLOOKUP(CK$3,Conditions!$B:$AI,MATCH($B52&amp;"_slope",Conditions!$R$1:$AI$1,0)+16,FALSE)+VLOOKUP(CK$3,Conditions!$B:$AI,MATCH($B52&amp;"_intercept",Conditions!$R$1:$AI$1,0)+16,FALSE)),""),"")</f>
        <v/>
      </c>
      <c r="CL52" s="69" t="str">
        <f>IFERROR(IF(CL35,EXP(LN(CL35)*VLOOKUP(CL$3,Conditions!$B:$AI,MATCH($B52&amp;"_slope",Conditions!$R$1:$AI$1,0)+16,FALSE)+VLOOKUP(CL$3,Conditions!$B:$AI,MATCH($B52&amp;"_intercept",Conditions!$R$1:$AI$1,0)+16,FALSE)),""),"")</f>
        <v/>
      </c>
      <c r="CM52" s="69" t="str">
        <f>IFERROR(IF(CM35,EXP(LN(CM35)*VLOOKUP(CM$3,Conditions!$B:$AI,MATCH($B52&amp;"_slope",Conditions!$R$1:$AI$1,0)+16,FALSE)+VLOOKUP(CM$3,Conditions!$B:$AI,MATCH($B52&amp;"_intercept",Conditions!$R$1:$AI$1,0)+16,FALSE)),""),"")</f>
        <v/>
      </c>
      <c r="CN52" s="69" t="str">
        <f>IFERROR(IF(CN35,EXP(LN(CN35)*VLOOKUP(CN$3,Conditions!$B:$AI,MATCH($B52&amp;"_slope",Conditions!$R$1:$AI$1,0)+16,FALSE)+VLOOKUP(CN$3,Conditions!$B:$AI,MATCH($B52&amp;"_intercept",Conditions!$R$1:$AI$1,0)+16,FALSE)),""),"")</f>
        <v/>
      </c>
      <c r="CO52" s="69" t="str">
        <f>IFERROR(IF(CO35,EXP(LN(CO35)*VLOOKUP(CO$3,Conditions!$B:$AI,MATCH($B52&amp;"_slope",Conditions!$R$1:$AI$1,0)+16,FALSE)+VLOOKUP(CO$3,Conditions!$B:$AI,MATCH($B52&amp;"_intercept",Conditions!$R$1:$AI$1,0)+16,FALSE)),""),"")</f>
        <v/>
      </c>
      <c r="CP52" s="69" t="str">
        <f>IFERROR(IF(CP35,EXP(LN(CP35)*VLOOKUP(CP$3,Conditions!$B:$AI,MATCH($B52&amp;"_slope",Conditions!$R$1:$AI$1,0)+16,FALSE)+VLOOKUP(CP$3,Conditions!$B:$AI,MATCH($B52&amp;"_intercept",Conditions!$R$1:$AI$1,0)+16,FALSE)),""),"")</f>
        <v/>
      </c>
      <c r="CQ52" s="69">
        <f>IFERROR(IF(CQ35,EXP(LN(CQ35)*VLOOKUP(CQ$3,Conditions!$B:$AI,MATCH($B52&amp;"_slope",Conditions!$R$1:$AI$1,0)+16,FALSE)+VLOOKUP(CQ$3,Conditions!$B:$AI,MATCH($B52&amp;"_intercept",Conditions!$R$1:$AI$1,0)+16,FALSE)),""),"")</f>
        <v>5.5967354736682342E-4</v>
      </c>
      <c r="CR52" s="69">
        <f>IFERROR(IF(CR35,EXP(LN(CR35)*VLOOKUP(CR$3,Conditions!$B:$AI,MATCH($B52&amp;"_slope",Conditions!$R$1:$AI$1,0)+16,FALSE)+VLOOKUP(CR$3,Conditions!$B:$AI,MATCH($B52&amp;"_intercept",Conditions!$R$1:$AI$1,0)+16,FALSE)),""),"")</f>
        <v>6.7156404702501153E-4</v>
      </c>
      <c r="CS52" s="69">
        <f>IFERROR(IF(CS35,EXP(LN(CS35)*VLOOKUP(CS$3,Conditions!$B:$AI,MATCH($B52&amp;"_slope",Conditions!$R$1:$AI$1,0)+16,FALSE)+VLOOKUP(CS$3,Conditions!$B:$AI,MATCH($B52&amp;"_intercept",Conditions!$R$1:$AI$1,0)+16,FALSE)),""),"")</f>
        <v>5.624416061034154E-4</v>
      </c>
      <c r="CT52" s="69" t="str">
        <f>IFERROR(IF(CT35,EXP(LN(CT35)*VLOOKUP(CT$3,Conditions!$B:$AI,MATCH($B52&amp;"_slope",Conditions!$R$1:$AI$1,0)+16,FALSE)+VLOOKUP(CT$3,Conditions!$B:$AI,MATCH($B52&amp;"_intercept",Conditions!$R$1:$AI$1,0)+16,FALSE)),""),"")</f>
        <v/>
      </c>
      <c r="CU52" s="69" t="str">
        <f>IFERROR(IF(CU35,EXP(LN(CU35)*VLOOKUP(CU$3,Conditions!$B:$AI,MATCH($B52&amp;"_slope",Conditions!$R$1:$AI$1,0)+16,FALSE)+VLOOKUP(CU$3,Conditions!$B:$AI,MATCH($B52&amp;"_intercept",Conditions!$R$1:$AI$1,0)+16,FALSE)),""),"")</f>
        <v/>
      </c>
      <c r="CV52" s="69" t="str">
        <f>IFERROR(IF(CV35,EXP(LN(CV35)*VLOOKUP(CV$3,Conditions!$B:$AI,MATCH($B52&amp;"_slope",Conditions!$R$1:$AI$1,0)+16,FALSE)+VLOOKUP(CV$3,Conditions!$B:$AI,MATCH($B52&amp;"_intercept",Conditions!$R$1:$AI$1,0)+16,FALSE)),""),"")</f>
        <v/>
      </c>
      <c r="CW52" s="69" t="str">
        <f>IFERROR(IF(CW35,EXP(LN(CW35)*VLOOKUP(CW$3,Conditions!$B:$AI,MATCH($B52&amp;"_slope",Conditions!$R$1:$AI$1,0)+16,FALSE)+VLOOKUP(CW$3,Conditions!$B:$AI,MATCH($B52&amp;"_intercept",Conditions!$R$1:$AI$1,0)+16,FALSE)),""),"")</f>
        <v/>
      </c>
      <c r="CX52" s="69">
        <f>IFERROR(IF(CX35,EXP(LN(CX35)*VLOOKUP(CX$3,Conditions!$B:$AI,MATCH($B52&amp;"_slope",Conditions!$R$1:$AI$1,0)+16,FALSE)+VLOOKUP(CX$3,Conditions!$B:$AI,MATCH($B52&amp;"_intercept",Conditions!$R$1:$AI$1,0)+16,FALSE)),""),"")</f>
        <v>5.8175971048896285E-4</v>
      </c>
      <c r="CY52" s="69">
        <f>IFERROR(IF(CY35,EXP(LN(CY35)*VLOOKUP(CY$3,Conditions!$B:$AI,MATCH($B52&amp;"_slope",Conditions!$R$1:$AI$1,0)+16,FALSE)+VLOOKUP(CY$3,Conditions!$B:$AI,MATCH($B52&amp;"_intercept",Conditions!$R$1:$AI$1,0)+16,FALSE)),""),"")</f>
        <v>4.5848934271119056E-4</v>
      </c>
      <c r="CZ52" s="69">
        <f>IFERROR(IF(CZ35,EXP(LN(CZ35)*VLOOKUP(CZ$3,Conditions!$B:$AI,MATCH($B52&amp;"_slope",Conditions!$R$1:$AI$1,0)+16,FALSE)+VLOOKUP(CZ$3,Conditions!$B:$AI,MATCH($B52&amp;"_intercept",Conditions!$R$1:$AI$1,0)+16,FALSE)),""),"")</f>
        <v>1.0652239684120035E-3</v>
      </c>
      <c r="DA52" s="69">
        <f>IFERROR(IF(DA35,EXP(LN(DA35)*VLOOKUP(DA$3,Conditions!$B:$AI,MATCH($B52&amp;"_slope",Conditions!$R$1:$AI$1,0)+16,FALSE)+VLOOKUP(DA$3,Conditions!$B:$AI,MATCH($B52&amp;"_intercept",Conditions!$R$1:$AI$1,0)+16,FALSE)),""),"")</f>
        <v>1.2800918654880173E-3</v>
      </c>
      <c r="DB52" s="69">
        <f>IFERROR(IF(DB35,EXP(LN(DB35)*VLOOKUP(DB$3,Conditions!$B:$AI,MATCH($B52&amp;"_slope",Conditions!$R$1:$AI$1,0)+16,FALSE)+VLOOKUP(DB$3,Conditions!$B:$AI,MATCH($B52&amp;"_intercept",Conditions!$R$1:$AI$1,0)+16,FALSE)),""),"")</f>
        <v>1.1300876271037748E-3</v>
      </c>
      <c r="DC52" s="69">
        <f>IFERROR(IF(DC35,EXP(LN(DC35)*VLOOKUP(DC$3,Conditions!$B:$AI,MATCH($B52&amp;"_slope",Conditions!$R$1:$AI$1,0)+16,FALSE)+VLOOKUP(DC$3,Conditions!$B:$AI,MATCH($B52&amp;"_intercept",Conditions!$R$1:$AI$1,0)+16,FALSE)),""),"")</f>
        <v>1.3962229959264185E-3</v>
      </c>
      <c r="DD52" s="69">
        <f>IFERROR(IF(DD35,EXP(LN(DD35)*VLOOKUP(DD$3,Conditions!$B:$AI,MATCH($B52&amp;"_slope",Conditions!$R$1:$AI$1,0)+16,FALSE)+VLOOKUP(DD$3,Conditions!$B:$AI,MATCH($B52&amp;"_intercept",Conditions!$R$1:$AI$1,0)+16,FALSE)),""),"")</f>
        <v>1.3141260646760808E-3</v>
      </c>
      <c r="DE52" s="69">
        <f>IFERROR(IF(DE35,EXP(LN(DE35)*VLOOKUP(DE$3,Conditions!$B:$AI,MATCH($B52&amp;"_slope",Conditions!$R$1:$AI$1,0)+16,FALSE)+VLOOKUP(DE$3,Conditions!$B:$AI,MATCH($B52&amp;"_intercept",Conditions!$R$1:$AI$1,0)+16,FALSE)),""),"")</f>
        <v>1.5606076260046423E-3</v>
      </c>
      <c r="DF52" s="69">
        <f>IFERROR(IF(DF35,EXP(LN(DF35)*VLOOKUP(DF$3,Conditions!$B:$AI,MATCH($B52&amp;"_slope",Conditions!$R$1:$AI$1,0)+16,FALSE)+VLOOKUP(DF$3,Conditions!$B:$AI,MATCH($B52&amp;"_intercept",Conditions!$R$1:$AI$1,0)+16,FALSE)),""),"")</f>
        <v>1.6382695651094769E-3</v>
      </c>
      <c r="DG52" s="69">
        <f>IFERROR(IF(DG35,EXP(LN(DG35)*VLOOKUP(DG$3,Conditions!$B:$AI,MATCH($B52&amp;"_slope",Conditions!$R$1:$AI$1,0)+16,FALSE)+VLOOKUP(DG$3,Conditions!$B:$AI,MATCH($B52&amp;"_intercept",Conditions!$R$1:$AI$1,0)+16,FALSE)),""),"")</f>
        <v>1.5393239942250046E-3</v>
      </c>
      <c r="DH52" s="69">
        <f>IFERROR(IF(DH35,EXP(LN(DH35)*VLOOKUP(DH$3,Conditions!$B:$AI,MATCH($B52&amp;"_slope",Conditions!$R$1:$AI$1,0)+16,FALSE)+VLOOKUP(DH$3,Conditions!$B:$AI,MATCH($B52&amp;"_intercept",Conditions!$R$1:$AI$1,0)+16,FALSE)),""),"")</f>
        <v>1.9754938977125497E-3</v>
      </c>
      <c r="DI52" s="69">
        <f>IFERROR(IF(DI35,EXP(LN(DI35)*VLOOKUP(DI$3,Conditions!$B:$AI,MATCH($B52&amp;"_slope",Conditions!$R$1:$AI$1,0)+16,FALSE)+VLOOKUP(DI$3,Conditions!$B:$AI,MATCH($B52&amp;"_intercept",Conditions!$R$1:$AI$1,0)+16,FALSE)),""),"")</f>
        <v>1.5629696891175065E-3</v>
      </c>
      <c r="DJ52" s="69">
        <f>IFERROR(IF(DJ35,EXP(LN(DJ35)*VLOOKUP(DJ$3,Conditions!$B:$AI,MATCH($B52&amp;"_slope",Conditions!$R$1:$AI$1,0)+16,FALSE)+VLOOKUP(DJ$3,Conditions!$B:$AI,MATCH($B52&amp;"_intercept",Conditions!$R$1:$AI$1,0)+16,FALSE)),""),"")</f>
        <v>1.5936265872981E-3</v>
      </c>
      <c r="DK52" s="69">
        <f>IFERROR(IF(DK35,EXP(LN(DK35)*VLOOKUP(DK$3,Conditions!$B:$AI,MATCH($B52&amp;"_slope",Conditions!$R$1:$AI$1,0)+16,FALSE)+VLOOKUP(DK$3,Conditions!$B:$AI,MATCH($B52&amp;"_intercept",Conditions!$R$1:$AI$1,0)+16,FALSE)),""),"")</f>
        <v>1.9138479268863368E-3</v>
      </c>
      <c r="DL52" s="69">
        <f>IFERROR(IF(DL35,EXP(LN(DL35)*VLOOKUP(DL$3,Conditions!$B:$AI,MATCH($B52&amp;"_slope",Conditions!$R$1:$AI$1,0)+16,FALSE)+VLOOKUP(DL$3,Conditions!$B:$AI,MATCH($B52&amp;"_intercept",Conditions!$R$1:$AI$1,0)+16,FALSE)),""),"")</f>
        <v>1.803482839660903E-3</v>
      </c>
      <c r="DM52" s="69">
        <f>IFERROR(IF(DM35,EXP(LN(DM35)*VLOOKUP(DM$3,Conditions!$B:$AI,MATCH($B52&amp;"_slope",Conditions!$R$1:$AI$1,0)+16,FALSE)+VLOOKUP(DM$3,Conditions!$B:$AI,MATCH($B52&amp;"_intercept",Conditions!$R$1:$AI$1,0)+16,FALSE)),""),"")</f>
        <v>1.9618208581449214E-3</v>
      </c>
      <c r="DN52" s="69">
        <f>IFERROR(IF(DN35,EXP(LN(DN35)*VLOOKUP(DN$3,Conditions!$B:$AI,MATCH($B52&amp;"_slope",Conditions!$R$1:$AI$1,0)+16,FALSE)+VLOOKUP(DN$3,Conditions!$B:$AI,MATCH($B52&amp;"_intercept",Conditions!$R$1:$AI$1,0)+16,FALSE)),""),"")</f>
        <v>1.801172620786829E-3</v>
      </c>
      <c r="DO52" s="69">
        <f>IFERROR(IF(DO35,EXP(LN(DO35)*VLOOKUP(DO$3,Conditions!$B:$AI,MATCH($B52&amp;"_slope",Conditions!$R$1:$AI$1,0)+16,FALSE)+VLOOKUP(DO$3,Conditions!$B:$AI,MATCH($B52&amp;"_intercept",Conditions!$R$1:$AI$1,0)+16,FALSE)),""),"")</f>
        <v>1.8541930194781026E-3</v>
      </c>
      <c r="DP52" s="69">
        <f>IFERROR(IF(DP35,EXP(LN(DP35)*VLOOKUP(DP$3,Conditions!$B:$AI,MATCH($B52&amp;"_slope",Conditions!$R$1:$AI$1,0)+16,FALSE)+VLOOKUP(DP$3,Conditions!$B:$AI,MATCH($B52&amp;"_intercept",Conditions!$R$1:$AI$1,0)+16,FALSE)),""),"")</f>
        <v>1.886351238548924E-3</v>
      </c>
      <c r="DQ52" s="69">
        <f>IFERROR(IF(DQ35,EXP(LN(DQ35)*VLOOKUP(DQ$3,Conditions!$B:$AI,MATCH($B52&amp;"_slope",Conditions!$R$1:$AI$1,0)+16,FALSE)+VLOOKUP(DQ$3,Conditions!$B:$AI,MATCH($B52&amp;"_intercept",Conditions!$R$1:$AI$1,0)+16,FALSE)),""),"")</f>
        <v>2.0979075137362085E-3</v>
      </c>
      <c r="DR52" s="69">
        <f>IFERROR(IF(DR35,EXP(LN(DR35)*VLOOKUP(DR$3,Conditions!$B:$AI,MATCH($B52&amp;"_slope",Conditions!$R$1:$AI$1,0)+16,FALSE)+VLOOKUP(DR$3,Conditions!$B:$AI,MATCH($B52&amp;"_intercept",Conditions!$R$1:$AI$1,0)+16,FALSE)),""),"")</f>
        <v>2.2482743965671534E-3</v>
      </c>
      <c r="DS52" s="69">
        <f>IFERROR(IF(DS35,EXP(LN(DS35)*VLOOKUP(DS$3,Conditions!$B:$AI,MATCH($B52&amp;"_slope",Conditions!$R$1:$AI$1,0)+16,FALSE)+VLOOKUP(DS$3,Conditions!$B:$AI,MATCH($B52&amp;"_intercept",Conditions!$R$1:$AI$1,0)+16,FALSE)),""),"")</f>
        <v>2.2884029003481083E-3</v>
      </c>
      <c r="DT52" s="69">
        <f>IFERROR(IF(DT35,EXP(LN(DT35)*VLOOKUP(DT$3,Conditions!$B:$AI,MATCH($B52&amp;"_slope",Conditions!$R$1:$AI$1,0)+16,FALSE)+VLOOKUP(DT$3,Conditions!$B:$AI,MATCH($B52&amp;"_intercept",Conditions!$R$1:$AI$1,0)+16,FALSE)),""),"")</f>
        <v>1.3721564026010445E-3</v>
      </c>
      <c r="DU52" s="69">
        <f>IFERROR(IF(DU35,EXP(LN(DU35)*VLOOKUP(DU$3,Conditions!$B:$AI,MATCH($B52&amp;"_slope",Conditions!$R$1:$AI$1,0)+16,FALSE)+VLOOKUP(DU$3,Conditions!$B:$AI,MATCH($B52&amp;"_intercept",Conditions!$R$1:$AI$1,0)+16,FALSE)),""),"")</f>
        <v>2.2594322546435962E-3</v>
      </c>
      <c r="DV52" s="69">
        <f>IFERROR(IF(DV35,EXP(LN(DV35)*VLOOKUP(DV$3,Conditions!$B:$AI,MATCH($B52&amp;"_slope",Conditions!$R$1:$AI$1,0)+16,FALSE)+VLOOKUP(DV$3,Conditions!$B:$AI,MATCH($B52&amp;"_intercept",Conditions!$R$1:$AI$1,0)+16,FALSE)),""),"")</f>
        <v>2.1227063704092413E-3</v>
      </c>
      <c r="DW52" s="69">
        <f>IFERROR(IF(DW35,EXP(LN(DW35)*VLOOKUP(DW$3,Conditions!$B:$AI,MATCH($B52&amp;"_slope",Conditions!$R$1:$AI$1,0)+16,FALSE)+VLOOKUP(DW$3,Conditions!$B:$AI,MATCH($B52&amp;"_intercept",Conditions!$R$1:$AI$1,0)+16,FALSE)),""),"")</f>
        <v>2.392676409616999E-3</v>
      </c>
      <c r="DX52" s="69">
        <f>IFERROR(IF(DX35,EXP(LN(DX35)*VLOOKUP(DX$3,Conditions!$B:$AI,MATCH($B52&amp;"_slope",Conditions!$R$1:$AI$1,0)+16,FALSE)+VLOOKUP(DX$3,Conditions!$B:$AI,MATCH($B52&amp;"_intercept",Conditions!$R$1:$AI$1,0)+16,FALSE)),""),"")</f>
        <v>2.0572290936538844E-3</v>
      </c>
      <c r="DY52" s="69" t="str">
        <f>IFERROR(IF(DY35,EXP(LN(DY35)*VLOOKUP(DY$3,Conditions!$B:$AI,MATCH($B52&amp;"_slope",Conditions!$R$1:$AI$1,0)+16,FALSE)+VLOOKUP(DY$3,Conditions!$B:$AI,MATCH($B52&amp;"_intercept",Conditions!$R$1:$AI$1,0)+16,FALSE)),""),"")</f>
        <v/>
      </c>
      <c r="DZ52" s="69" t="str">
        <f>IFERROR(IF(DZ35,EXP(LN(DZ35)*VLOOKUP(DZ$3,Conditions!$B:$AI,MATCH($B52&amp;"_slope",Conditions!$R$1:$AI$1,0)+16,FALSE)+VLOOKUP(DZ$3,Conditions!$B:$AI,MATCH($B52&amp;"_intercept",Conditions!$R$1:$AI$1,0)+16,FALSE)),""),"")</f>
        <v/>
      </c>
      <c r="EA52" s="69" t="str">
        <f>IFERROR(IF(EA35,EXP(LN(EA35)*VLOOKUP(EA$3,Conditions!$B:$AI,MATCH($B52&amp;"_slope",Conditions!$R$1:$AI$1,0)+16,FALSE)+VLOOKUP(EA$3,Conditions!$B:$AI,MATCH($B52&amp;"_intercept",Conditions!$R$1:$AI$1,0)+16,FALSE)),""),"")</f>
        <v/>
      </c>
      <c r="EB52" s="69" t="str">
        <f>IFERROR(IF(EB35,EXP(LN(EB35)*VLOOKUP(EB$3,Conditions!$B:$AI,MATCH($B52&amp;"_slope",Conditions!$R$1:$AI$1,0)+16,FALSE)+VLOOKUP(EB$3,Conditions!$B:$AI,MATCH($B52&amp;"_intercept",Conditions!$R$1:$AI$1,0)+16,FALSE)),""),"")</f>
        <v/>
      </c>
      <c r="EC52" s="69">
        <f>IFERROR(IF(EC35,EXP(LN(EC35)*VLOOKUP(EC$3,Conditions!$B:$AI,MATCH($B52&amp;"_slope",Conditions!$R$1:$AI$1,0)+16,FALSE)+VLOOKUP(EC$3,Conditions!$B:$AI,MATCH($B52&amp;"_intercept",Conditions!$R$1:$AI$1,0)+16,FALSE)),""),"")</f>
        <v>7.6217951354612401E-4</v>
      </c>
      <c r="ED52" s="69">
        <f>IFERROR(IF(ED35,EXP(LN(ED35)*VLOOKUP(ED$3,Conditions!$B:$AI,MATCH($B52&amp;"_slope",Conditions!$R$1:$AI$1,0)+16,FALSE)+VLOOKUP(ED$3,Conditions!$B:$AI,MATCH($B52&amp;"_intercept",Conditions!$R$1:$AI$1,0)+16,FALSE)),""),"")</f>
        <v>4.2111968611284142E-4</v>
      </c>
      <c r="EE52" s="69">
        <f>IFERROR(IF(EE35,EXP(LN(EE35)*VLOOKUP(EE$3,Conditions!$B:$AI,MATCH($B52&amp;"_slope",Conditions!$R$1:$AI$1,0)+16,FALSE)+VLOOKUP(EE$3,Conditions!$B:$AI,MATCH($B52&amp;"_intercept",Conditions!$R$1:$AI$1,0)+16,FALSE)),""),"")</f>
        <v>4.2401202474825231E-4</v>
      </c>
      <c r="EF52" s="69">
        <f>IFERROR(IF(EF35,EXP(LN(EF35)*VLOOKUP(EF$3,Conditions!$B:$AI,MATCH($B52&amp;"_slope",Conditions!$R$1:$AI$1,0)+16,FALSE)+VLOOKUP(EF$3,Conditions!$B:$AI,MATCH($B52&amp;"_intercept",Conditions!$R$1:$AI$1,0)+16,FALSE)),""),"")</f>
        <v>1.3890848234469536E-4</v>
      </c>
      <c r="EG52" s="69">
        <f>IFERROR(IF(EG35,EXP(LN(EG35)*VLOOKUP(EG$3,Conditions!$B:$AI,MATCH($B52&amp;"_slope",Conditions!$R$1:$AI$1,0)+16,FALSE)+VLOOKUP(EG$3,Conditions!$B:$AI,MATCH($B52&amp;"_intercept",Conditions!$R$1:$AI$1,0)+16,FALSE)),""),"")</f>
        <v>6.119185175143901E-4</v>
      </c>
      <c r="EH52" s="69">
        <f>IFERROR(IF(EH35,EXP(LN(EH35)*VLOOKUP(EH$3,Conditions!$B:$AI,MATCH($B52&amp;"_slope",Conditions!$R$1:$AI$1,0)+16,FALSE)+VLOOKUP(EH$3,Conditions!$B:$AI,MATCH($B52&amp;"_intercept",Conditions!$R$1:$AI$1,0)+16,FALSE)),""),"")</f>
        <v>2.9643959602175816E-4</v>
      </c>
      <c r="EI52" s="69">
        <f>IFERROR(IF(EI35,EXP(LN(EI35)*VLOOKUP(EI$3,Conditions!$B:$AI,MATCH($B52&amp;"_slope",Conditions!$R$1:$AI$1,0)+16,FALSE)+VLOOKUP(EI$3,Conditions!$B:$AI,MATCH($B52&amp;"_intercept",Conditions!$R$1:$AI$1,0)+16,FALSE)),""),"")</f>
        <v>3.7440300393834855E-4</v>
      </c>
      <c r="EJ52" s="69">
        <f>IFERROR(IF(EJ35,EXP(LN(EJ35)*VLOOKUP(EJ$3,Conditions!$B:$AI,MATCH($B52&amp;"_slope",Conditions!$R$1:$AI$1,0)+16,FALSE)+VLOOKUP(EJ$3,Conditions!$B:$AI,MATCH($B52&amp;"_intercept",Conditions!$R$1:$AI$1,0)+16,FALSE)),""),"")</f>
        <v>1.5511538223432944E-3</v>
      </c>
      <c r="EK52" s="69">
        <f>IFERROR(IF(EK35,EXP(LN(EK35)*VLOOKUP(EK$3,Conditions!$B:$AI,MATCH($B52&amp;"_slope",Conditions!$R$1:$AI$1,0)+16,FALSE)+VLOOKUP(EK$3,Conditions!$B:$AI,MATCH($B52&amp;"_intercept",Conditions!$R$1:$AI$1,0)+16,FALSE)),""),"")</f>
        <v>6.0371668887974786E-4</v>
      </c>
      <c r="EL52" s="69">
        <f>IFERROR(IF(EL35,EXP(LN(EL35)*VLOOKUP(EL$3,Conditions!$B:$AI,MATCH($B52&amp;"_slope",Conditions!$R$1:$AI$1,0)+16,FALSE)+VLOOKUP(EL$3,Conditions!$B:$AI,MATCH($B52&amp;"_intercept",Conditions!$R$1:$AI$1,0)+16,FALSE)),""),"")</f>
        <v>6.5808286036558926E-4</v>
      </c>
      <c r="EM52" s="69">
        <f>IFERROR(IF(EM35,EXP(LN(EM35)*VLOOKUP(EM$3,Conditions!$B:$AI,MATCH($B52&amp;"_slope",Conditions!$R$1:$AI$1,0)+16,FALSE)+VLOOKUP(EM$3,Conditions!$B:$AI,MATCH($B52&amp;"_intercept",Conditions!$R$1:$AI$1,0)+16,FALSE)),""),"")</f>
        <v>7.3039869128643266E-4</v>
      </c>
      <c r="EN52" s="69">
        <f>IFERROR(IF(EN35,EXP(LN(EN35)*VLOOKUP(EN$3,Conditions!$B:$AI,MATCH($B52&amp;"_slope",Conditions!$R$1:$AI$1,0)+16,FALSE)+VLOOKUP(EN$3,Conditions!$B:$AI,MATCH($B52&amp;"_intercept",Conditions!$R$1:$AI$1,0)+16,FALSE)),""),"")</f>
        <v>7.9375627294797418E-4</v>
      </c>
      <c r="EO52" s="69">
        <f>IFERROR(IF(EO35,EXP(LN(EO35)*VLOOKUP(EO$3,Conditions!$B:$AI,MATCH($B52&amp;"_slope",Conditions!$R$1:$AI$1,0)+16,FALSE)+VLOOKUP(EO$3,Conditions!$B:$AI,MATCH($B52&amp;"_intercept",Conditions!$R$1:$AI$1,0)+16,FALSE)),""),"")</f>
        <v>1.1126824134202067E-3</v>
      </c>
      <c r="EP52" s="69">
        <f>IFERROR(IF(EP35,EXP(LN(EP35)*VLOOKUP(EP$3,Conditions!$B:$AI,MATCH($B52&amp;"_slope",Conditions!$R$1:$AI$1,0)+16,FALSE)+VLOOKUP(EP$3,Conditions!$B:$AI,MATCH($B52&amp;"_intercept",Conditions!$R$1:$AI$1,0)+16,FALSE)),""),"")</f>
        <v>4.8691520140484195E-4</v>
      </c>
      <c r="EQ52" s="69">
        <f>IFERROR(IF(EQ35,EXP(LN(EQ35)*VLOOKUP(EQ$3,Conditions!$B:$AI,MATCH($B52&amp;"_slope",Conditions!$R$1:$AI$1,0)+16,FALSE)+VLOOKUP(EQ$3,Conditions!$B:$AI,MATCH($B52&amp;"_intercept",Conditions!$R$1:$AI$1,0)+16,FALSE)),""),"")</f>
        <v>8.1992201789338073E-4</v>
      </c>
      <c r="ER52" s="69">
        <f>IFERROR(IF(ER35,EXP(LN(ER35)*VLOOKUP(ER$3,Conditions!$B:$AI,MATCH($B52&amp;"_slope",Conditions!$R$1:$AI$1,0)+16,FALSE)+VLOOKUP(ER$3,Conditions!$B:$AI,MATCH($B52&amp;"_intercept",Conditions!$R$1:$AI$1,0)+16,FALSE)),""),"")</f>
        <v>1.7930149058462168E-4</v>
      </c>
      <c r="ES52" s="69">
        <f>IFERROR(IF(ES35,EXP(LN(ES35)*VLOOKUP(ES$3,Conditions!$B:$AI,MATCH($B52&amp;"_slope",Conditions!$R$1:$AI$1,0)+16,FALSE)+VLOOKUP(ES$3,Conditions!$B:$AI,MATCH($B52&amp;"_intercept",Conditions!$R$1:$AI$1,0)+16,FALSE)),""),"")</f>
        <v>1.5416910834720157E-3</v>
      </c>
      <c r="ET52" s="69">
        <f>IFERROR(IF(ET35,EXP(LN(ET35)*VLOOKUP(ET$3,Conditions!$B:$AI,MATCH($B52&amp;"_slope",Conditions!$R$1:$AI$1,0)+16,FALSE)+VLOOKUP(ET$3,Conditions!$B:$AI,MATCH($B52&amp;"_intercept",Conditions!$R$1:$AI$1,0)+16,FALSE)),""),"")</f>
        <v>9.8707417756795958E-4</v>
      </c>
      <c r="EU52" s="69">
        <f>IFERROR(IF(EU35,EXP(LN(EU35)*VLOOKUP(EU$3,Conditions!$B:$AI,MATCH($B52&amp;"_slope",Conditions!$R$1:$AI$1,0)+16,FALSE)+VLOOKUP(EU$3,Conditions!$B:$AI,MATCH($B52&amp;"_intercept",Conditions!$R$1:$AI$1,0)+16,FALSE)),""),"")</f>
        <v>1.7060491493248822E-3</v>
      </c>
      <c r="EV52" s="69">
        <f>IFERROR(IF(EV35,EXP(LN(EV35)*VLOOKUP(EV$3,Conditions!$B:$AI,MATCH($B52&amp;"_slope",Conditions!$R$1:$AI$1,0)+16,FALSE)+VLOOKUP(EV$3,Conditions!$B:$AI,MATCH($B52&amp;"_intercept",Conditions!$R$1:$AI$1,0)+16,FALSE)),""),"")</f>
        <v>1.4704282896045823E-3</v>
      </c>
      <c r="EW52" s="69">
        <f>IFERROR(IF(EW35,EXP(LN(EW35)*VLOOKUP(EW$3,Conditions!$B:$AI,MATCH($B52&amp;"_slope",Conditions!$R$1:$AI$1,0)+16,FALSE)+VLOOKUP(EW$3,Conditions!$B:$AI,MATCH($B52&amp;"_intercept",Conditions!$R$1:$AI$1,0)+16,FALSE)),""),"")</f>
        <v>9.3870225374396076E-4</v>
      </c>
      <c r="EX52" s="69">
        <f>IFERROR(IF(EX35,EXP(LN(EX35)*VLOOKUP(EX$3,Conditions!$B:$AI,MATCH($B52&amp;"_slope",Conditions!$R$1:$AI$1,0)+16,FALSE)+VLOOKUP(EX$3,Conditions!$B:$AI,MATCH($B52&amp;"_intercept",Conditions!$R$1:$AI$1,0)+16,FALSE)),""),"")</f>
        <v>1.5322193374842526E-3</v>
      </c>
      <c r="EY52" s="69">
        <f>IFERROR(IF(EY35,EXP(LN(EY35)*VLOOKUP(EY$3,Conditions!$B:$AI,MATCH($B52&amp;"_slope",Conditions!$R$1:$AI$1,0)+16,FALSE)+VLOOKUP(EY$3,Conditions!$B:$AI,MATCH($B52&amp;"_intercept",Conditions!$R$1:$AI$1,0)+16,FALSE)),""),"")</f>
        <v>1.5842035058852176E-3</v>
      </c>
      <c r="EZ52" s="69">
        <f>IFERROR(IF(EZ35,EXP(LN(EZ35)*VLOOKUP(EZ$3,Conditions!$B:$AI,MATCH($B52&amp;"_slope",Conditions!$R$1:$AI$1,0)+16,FALSE)+VLOOKUP(EZ$3,Conditions!$B:$AI,MATCH($B52&amp;"_intercept",Conditions!$R$1:$AI$1,0)+16,FALSE)),""),"")</f>
        <v>1.950415373904875E-3</v>
      </c>
      <c r="FA52" s="69">
        <f>IFERROR(IF(FA35,EXP(LN(FA35)*VLOOKUP(FA$3,Conditions!$B:$AI,MATCH($B52&amp;"_slope",Conditions!$R$1:$AI$1,0)+16,FALSE)+VLOOKUP(FA$3,Conditions!$B:$AI,MATCH($B52&amp;"_intercept",Conditions!$R$1:$AI$1,0)+16,FALSE)),""),"")</f>
        <v>1.4918622132427228E-3</v>
      </c>
      <c r="FB52" s="69">
        <f>IFERROR(IF(FB35,EXP(LN(FB35)*VLOOKUP(FB$3,Conditions!$B:$AI,MATCH($B52&amp;"_slope",Conditions!$R$1:$AI$1,0)+16,FALSE)+VLOOKUP(FB$3,Conditions!$B:$AI,MATCH($B52&amp;"_intercept",Conditions!$R$1:$AI$1,0)+16,FALSE)),""),"")</f>
        <v>1.1647745694098324E-3</v>
      </c>
      <c r="FC52" s="69">
        <f>IFERROR(IF(FC35,EXP(LN(FC35)*VLOOKUP(FC$3,Conditions!$B:$AI,MATCH($B52&amp;"_slope",Conditions!$R$1:$AI$1,0)+16,FALSE)+VLOOKUP(FC$3,Conditions!$B:$AI,MATCH($B52&amp;"_intercept",Conditions!$R$1:$AI$1,0)+16,FALSE)),""),"")</f>
        <v>1.7130367908911445E-3</v>
      </c>
      <c r="FD52" s="69">
        <f>IFERROR(IF(FD35,EXP(LN(FD35)*VLOOKUP(FD$3,Conditions!$B:$AI,MATCH($B52&amp;"_slope",Conditions!$R$1:$AI$1,0)+16,FALSE)+VLOOKUP(FD$3,Conditions!$B:$AI,MATCH($B52&amp;"_intercept",Conditions!$R$1:$AI$1,0)+16,FALSE)),""),"")</f>
        <v>1.3480242297815982E-3</v>
      </c>
      <c r="FE52" s="69">
        <f>IFERROR(IF(FE35,EXP(LN(FE35)*VLOOKUP(FE$3,Conditions!$B:$AI,MATCH($B52&amp;"_slope",Conditions!$R$1:$AI$1,0)+16,FALSE)+VLOOKUP(FE$3,Conditions!$B:$AI,MATCH($B52&amp;"_intercept",Conditions!$R$1:$AI$1,0)+16,FALSE)),""),"")</f>
        <v>2.1429629868070397E-3</v>
      </c>
      <c r="FF52" s="69">
        <f>IFERROR(IF(FF35,EXP(LN(FF35)*VLOOKUP(FF$3,Conditions!$B:$AI,MATCH($B52&amp;"_slope",Conditions!$R$1:$AI$1,0)+16,FALSE)+VLOOKUP(FF$3,Conditions!$B:$AI,MATCH($B52&amp;"_intercept",Conditions!$R$1:$AI$1,0)+16,FALSE)),""),"")</f>
        <v>1.8840570548148184E-3</v>
      </c>
      <c r="FG52" s="69">
        <f>IFERROR(IF(FG35,EXP(LN(FG35)*VLOOKUP(FG$3,Conditions!$B:$AI,MATCH($B52&amp;"_slope",Conditions!$R$1:$AI$1,0)+16,FALSE)+VLOOKUP(FG$3,Conditions!$B:$AI,MATCH($B52&amp;"_intercept",Conditions!$R$1:$AI$1,0)+16,FALSE)),""),"")</f>
        <v>1.6359246730268885E-3</v>
      </c>
      <c r="FH52" s="69">
        <f>IFERROR(IF(FH35,EXP(LN(FH35)*VLOOKUP(FH$3,Conditions!$B:$AI,MATCH($B52&amp;"_slope",Conditions!$R$1:$AI$1,0)+16,FALSE)+VLOOKUP(FH$3,Conditions!$B:$AI,MATCH($B52&amp;"_intercept",Conditions!$R$1:$AI$1,0)+16,FALSE)),""),"")</f>
        <v>1.8679856088907305E-3</v>
      </c>
      <c r="FI52" s="69">
        <f>IFERROR(IF(FI35,EXP(LN(FI35)*VLOOKUP(FI$3,Conditions!$B:$AI,MATCH($B52&amp;"_slope",Conditions!$R$1:$AI$1,0)+16,FALSE)+VLOOKUP(FI$3,Conditions!$B:$AI,MATCH($B52&amp;"_intercept",Conditions!$R$1:$AI$1,0)+16,FALSE)),""),"")</f>
        <v>1.916136545055314E-3</v>
      </c>
      <c r="FJ52" s="69">
        <f>IFERROR(IF(FJ35,EXP(LN(FJ35)*VLOOKUP(FJ$3,Conditions!$B:$AI,MATCH($B52&amp;"_slope",Conditions!$R$1:$AI$1,0)+16,FALSE)+VLOOKUP(FJ$3,Conditions!$B:$AI,MATCH($B52&amp;"_intercept",Conditions!$R$1:$AI$1,0)+16,FALSE)),""),"")</f>
        <v>1.6990570708576931E-3</v>
      </c>
      <c r="FK52" s="69">
        <f>IFERROR(IF(FK35,EXP(LN(FK35)*VLOOKUP(FK$3,Conditions!$B:$AI,MATCH($B52&amp;"_slope",Conditions!$R$1:$AI$1,0)+16,FALSE)+VLOOKUP(FK$3,Conditions!$B:$AI,MATCH($B52&amp;"_intercept",Conditions!$R$1:$AI$1,0)+16,FALSE)),""),"")</f>
        <v>1.7525507487402491E-3</v>
      </c>
      <c r="FL52" s="69">
        <f>IFERROR(IF(FL35,EXP(LN(FL35)*VLOOKUP(FL$3,Conditions!$B:$AI,MATCH($B52&amp;"_slope",Conditions!$R$1:$AI$1,0)+16,FALSE)+VLOOKUP(FL$3,Conditions!$B:$AI,MATCH($B52&amp;"_intercept",Conditions!$R$1:$AI$1,0)+16,FALSE)),""),"")</f>
        <v>1.8380815408704755E-3</v>
      </c>
      <c r="FM52" s="69">
        <f>IFERROR(IF(FM35,EXP(LN(FM35)*VLOOKUP(FM$3,Conditions!$B:$AI,MATCH($B52&amp;"_slope",Conditions!$R$1:$AI$1,0)+16,FALSE)+VLOOKUP(FM$3,Conditions!$B:$AI,MATCH($B52&amp;"_intercept",Conditions!$R$1:$AI$1,0)+16,FALSE)),""),"")</f>
        <v>1.8932311992975489E-3</v>
      </c>
      <c r="FN52" s="69">
        <f>IFERROR(IF(FN35,EXP(LN(FN35)*VLOOKUP(FN$3,Conditions!$B:$AI,MATCH($B52&amp;"_slope",Conditions!$R$1:$AI$1,0)+16,FALSE)+VLOOKUP(FN$3,Conditions!$B:$AI,MATCH($B52&amp;"_intercept",Conditions!$R$1:$AI$1,0)+16,FALSE)),""),"")</f>
        <v>1.9732160784712068E-3</v>
      </c>
      <c r="FO52" s="69">
        <f>IFERROR(IF(FO35,EXP(LN(FO35)*VLOOKUP(FO$3,Conditions!$B:$AI,MATCH($B52&amp;"_slope",Conditions!$R$1:$AI$1,0)+16,FALSE)+VLOOKUP(FO$3,Conditions!$B:$AI,MATCH($B52&amp;"_intercept",Conditions!$R$1:$AI$1,0)+16,FALSE)),""),"")</f>
        <v>1.8518927115891085E-3</v>
      </c>
      <c r="FP52" s="69">
        <f>IFERROR(IF(FP35,EXP(LN(FP35)*VLOOKUP(FP$3,Conditions!$B:$AI,MATCH($B52&amp;"_slope",Conditions!$R$1:$AI$1,0)+16,FALSE)+VLOOKUP(FP$3,Conditions!$B:$AI,MATCH($B52&amp;"_intercept",Conditions!$R$1:$AI$1,0)+16,FALSE)),""),"")</f>
        <v>2.0504372909398425E-3</v>
      </c>
      <c r="FQ52" s="69">
        <f>IFERROR(IF(FQ35,EXP(LN(FQ35)*VLOOKUP(FQ$3,Conditions!$B:$AI,MATCH($B52&amp;"_slope",Conditions!$R$1:$AI$1,0)+16,FALSE)+VLOOKUP(FQ$3,Conditions!$B:$AI,MATCH($B52&amp;"_intercept",Conditions!$R$1:$AI$1,0)+16,FALSE)),""),"")</f>
        <v>1.6710439056528506E-3</v>
      </c>
      <c r="FR52" s="69" t="str">
        <f>IFERROR(IF(FR35,EXP(LN(FR35)*VLOOKUP(FR$3,Conditions!$B:$AI,MATCH($B52&amp;"_slope",Conditions!$R$1:$AI$1,0)+16,FALSE)+VLOOKUP(FR$3,Conditions!$B:$AI,MATCH($B52&amp;"_intercept",Conditions!$R$1:$AI$1,0)+16,FALSE)),""),"")</f>
        <v/>
      </c>
      <c r="FS52" s="69" t="str">
        <f>IFERROR(IF(FS35,EXP(LN(FS35)*VLOOKUP(FS$3,Conditions!$B:$AI,MATCH($B52&amp;"_slope",Conditions!$R$1:$AI$1,0)+16,FALSE)+VLOOKUP(FS$3,Conditions!$B:$AI,MATCH($B52&amp;"_intercept",Conditions!$R$1:$AI$1,0)+16,FALSE)),""),"")</f>
        <v/>
      </c>
      <c r="FT52" s="69" t="str">
        <f>IFERROR(IF(FT35,EXP(LN(FT35)*VLOOKUP(FT$3,Conditions!$B:$AI,MATCH($B52&amp;"_slope",Conditions!$R$1:$AI$1,0)+16,FALSE)+VLOOKUP(FT$3,Conditions!$B:$AI,MATCH($B52&amp;"_intercept",Conditions!$R$1:$AI$1,0)+16,FALSE)),""),"")</f>
        <v/>
      </c>
      <c r="FU52" s="69" t="str">
        <f>IFERROR(IF(FU35,EXP(LN(FU35)*VLOOKUP(FU$3,Conditions!$B:$AI,MATCH($B52&amp;"_slope",Conditions!$R$1:$AI$1,0)+16,FALSE)+VLOOKUP(FU$3,Conditions!$B:$AI,MATCH($B52&amp;"_intercept",Conditions!$R$1:$AI$1,0)+16,FALSE)),""),"")</f>
        <v/>
      </c>
      <c r="FV52" s="69" t="str">
        <f>IFERROR(IF(FV35,EXP(LN(FV35)*VLOOKUP(FV$3,Conditions!$B:$AI,MATCH($B52&amp;"_slope",Conditions!$R$1:$AI$1,0)+16,FALSE)+VLOOKUP(FV$3,Conditions!$B:$AI,MATCH($B52&amp;"_intercept",Conditions!$R$1:$AI$1,0)+16,FALSE)),""),"")</f>
        <v/>
      </c>
      <c r="FW52" s="69" t="str">
        <f>IFERROR(IF(FW35,EXP(LN(FW35)*VLOOKUP(FW$3,Conditions!$B:$AI,MATCH($B52&amp;"_slope",Conditions!$R$1:$AI$1,0)+16,FALSE)+VLOOKUP(FW$3,Conditions!$B:$AI,MATCH($B52&amp;"_intercept",Conditions!$R$1:$AI$1,0)+16,FALSE)),""),"")</f>
        <v/>
      </c>
      <c r="FX52" s="69" t="str">
        <f>IFERROR(IF(FX35,EXP(LN(FX35)*VLOOKUP(FX$3,Conditions!$B:$AI,MATCH($B52&amp;"_slope",Conditions!$R$1:$AI$1,0)+16,FALSE)+VLOOKUP(FX$3,Conditions!$B:$AI,MATCH($B52&amp;"_intercept",Conditions!$R$1:$AI$1,0)+16,FALSE)),""),"")</f>
        <v/>
      </c>
      <c r="FY52" s="69" t="str">
        <f>IFERROR(IF(FY35,EXP(LN(FY35)*VLOOKUP(FY$3,Conditions!$B:$AI,MATCH($B52&amp;"_slope",Conditions!$R$1:$AI$1,0)+16,FALSE)+VLOOKUP(FY$3,Conditions!$B:$AI,MATCH($B52&amp;"_intercept",Conditions!$R$1:$AI$1,0)+16,FALSE)),""),"")</f>
        <v/>
      </c>
      <c r="FZ52" s="69" t="str">
        <f>IFERROR(IF(FZ35,EXP(LN(FZ35)*VLOOKUP(FZ$3,Conditions!$B:$AI,MATCH($B52&amp;"_slope",Conditions!$R$1:$AI$1,0)+16,FALSE)+VLOOKUP(FZ$3,Conditions!$B:$AI,MATCH($B52&amp;"_intercept",Conditions!$R$1:$AI$1,0)+16,FALSE)),""),"")</f>
        <v/>
      </c>
      <c r="GA52" s="69" t="str">
        <f>IFERROR(IF(GA35,EXP(LN(GA35)*VLOOKUP(GA$3,Conditions!$B:$AI,MATCH($B52&amp;"_slope",Conditions!$R$1:$AI$1,0)+16,FALSE)+VLOOKUP(GA$3,Conditions!$B:$AI,MATCH($B52&amp;"_intercept",Conditions!$R$1:$AI$1,0)+16,FALSE)),""),"")</f>
        <v/>
      </c>
      <c r="GB52" s="69" t="str">
        <f>IFERROR(IF(GB35,EXP(LN(GB35)*VLOOKUP(GB$3,Conditions!$B:$AI,MATCH($B52&amp;"_slope",Conditions!$R$1:$AI$1,0)+16,FALSE)+VLOOKUP(GB$3,Conditions!$B:$AI,MATCH($B52&amp;"_intercept",Conditions!$R$1:$AI$1,0)+16,FALSE)),""),"")</f>
        <v/>
      </c>
      <c r="GC52" s="69" t="str">
        <f>IFERROR(IF(GC35,EXP(LN(GC35)*VLOOKUP(GC$3,Conditions!$B:$AI,MATCH($B52&amp;"_slope",Conditions!$R$1:$AI$1,0)+16,FALSE)+VLOOKUP(GC$3,Conditions!$B:$AI,MATCH($B52&amp;"_intercept",Conditions!$R$1:$AI$1,0)+16,FALSE)),""),"")</f>
        <v/>
      </c>
      <c r="GD52" s="69" t="str">
        <f>IFERROR(IF(GD35,EXP(LN(GD35)*VLOOKUP(GD$3,Conditions!$B:$AI,MATCH($B52&amp;"_slope",Conditions!$R$1:$AI$1,0)+16,FALSE)+VLOOKUP(GD$3,Conditions!$B:$AI,MATCH($B52&amp;"_intercept",Conditions!$R$1:$AI$1,0)+16,FALSE)),""),"")</f>
        <v/>
      </c>
      <c r="GE52" s="69" t="str">
        <f>IFERROR(IF(GE35,EXP(LN(GE35)*VLOOKUP(GE$3,Conditions!$B:$AI,MATCH($B52&amp;"_slope",Conditions!$R$1:$AI$1,0)+16,FALSE)+VLOOKUP(GE$3,Conditions!$B:$AI,MATCH($B52&amp;"_intercept",Conditions!$R$1:$AI$1,0)+16,FALSE)),""),"")</f>
        <v/>
      </c>
      <c r="GF52" s="69" t="str">
        <f>IFERROR(IF(GF35,EXP(LN(GF35)*VLOOKUP(GF$3,Conditions!$B:$AI,MATCH($B52&amp;"_slope",Conditions!$R$1:$AI$1,0)+16,FALSE)+VLOOKUP(GF$3,Conditions!$B:$AI,MATCH($B52&amp;"_intercept",Conditions!$R$1:$AI$1,0)+16,FALSE)),""),"")</f>
        <v/>
      </c>
      <c r="GG52" s="69" t="str">
        <f>IFERROR(IF(GG35,EXP(LN(GG35)*VLOOKUP(GG$3,Conditions!$B:$AI,MATCH($B52&amp;"_slope",Conditions!$R$1:$AI$1,0)+16,FALSE)+VLOOKUP(GG$3,Conditions!$B:$AI,MATCH($B52&amp;"_intercept",Conditions!$R$1:$AI$1,0)+16,FALSE)),""),"")</f>
        <v/>
      </c>
      <c r="GH52" s="69" t="str">
        <f>IFERROR(IF(GH35,EXP(LN(GH35)*VLOOKUP(GH$3,Conditions!$B:$AI,MATCH($B52&amp;"_slope",Conditions!$R$1:$AI$1,0)+16,FALSE)+VLOOKUP(GH$3,Conditions!$B:$AI,MATCH($B52&amp;"_intercept",Conditions!$R$1:$AI$1,0)+16,FALSE)),""),"")</f>
        <v/>
      </c>
      <c r="GI52" s="69" t="str">
        <f>IFERROR(IF(GI35,EXP(LN(GI35)*VLOOKUP(GI$3,Conditions!$B:$AI,MATCH($B52&amp;"_slope",Conditions!$R$1:$AI$1,0)+16,FALSE)+VLOOKUP(GI$3,Conditions!$B:$AI,MATCH($B52&amp;"_intercept",Conditions!$R$1:$AI$1,0)+16,FALSE)),""),"")</f>
        <v/>
      </c>
      <c r="GJ52" s="69" t="str">
        <f>IFERROR(IF(GJ35,EXP(LN(GJ35)*VLOOKUP(GJ$3,Conditions!$B:$AI,MATCH($B52&amp;"_slope",Conditions!$R$1:$AI$1,0)+16,FALSE)+VLOOKUP(GJ$3,Conditions!$B:$AI,MATCH($B52&amp;"_intercept",Conditions!$R$1:$AI$1,0)+16,FALSE)),""),"")</f>
        <v/>
      </c>
      <c r="GK52" s="69" t="str">
        <f>IFERROR(IF(GK35,EXP(LN(GK35)*VLOOKUP(GK$3,Conditions!$B:$AI,MATCH($B52&amp;"_slope",Conditions!$R$1:$AI$1,0)+16,FALSE)+VLOOKUP(GK$3,Conditions!$B:$AI,MATCH($B52&amp;"_intercept",Conditions!$R$1:$AI$1,0)+16,FALSE)),""),"")</f>
        <v/>
      </c>
      <c r="GL52" s="69" t="str">
        <f>IFERROR(IF(GL35,EXP(LN(GL35)*VLOOKUP(GL$3,Conditions!$B:$AI,MATCH($B52&amp;"_slope",Conditions!$R$1:$AI$1,0)+16,FALSE)+VLOOKUP(GL$3,Conditions!$B:$AI,MATCH($B52&amp;"_intercept",Conditions!$R$1:$AI$1,0)+16,FALSE)),""),"")</f>
        <v/>
      </c>
      <c r="GM52" s="69" t="str">
        <f>IFERROR(IF(GM35,EXP(LN(GM35)*VLOOKUP(GM$3,Conditions!$B:$AI,MATCH($B52&amp;"_slope",Conditions!$R$1:$AI$1,0)+16,FALSE)+VLOOKUP(GM$3,Conditions!$B:$AI,MATCH($B52&amp;"_intercept",Conditions!$R$1:$AI$1,0)+16,FALSE)),""),"")</f>
        <v/>
      </c>
      <c r="GN52" s="69" t="str">
        <f>IFERROR(IF(GN35,EXP(LN(GN35)*VLOOKUP(GN$3,Conditions!$B:$AI,MATCH($B52&amp;"_slope",Conditions!$R$1:$AI$1,0)+16,FALSE)+VLOOKUP(GN$3,Conditions!$B:$AI,MATCH($B52&amp;"_intercept",Conditions!$R$1:$AI$1,0)+16,FALSE)),""),"")</f>
        <v/>
      </c>
      <c r="GO52" s="69" t="str">
        <f>IFERROR(IF(GO35,EXP(LN(GO35)*VLOOKUP(GO$3,Conditions!$B:$AI,MATCH($B52&amp;"_slope",Conditions!$R$1:$AI$1,0)+16,FALSE)+VLOOKUP(GO$3,Conditions!$B:$AI,MATCH($B52&amp;"_intercept",Conditions!$R$1:$AI$1,0)+16,FALSE)),""),"")</f>
        <v/>
      </c>
      <c r="GP52" s="69" t="str">
        <f>IFERROR(IF(GP35,EXP(LN(GP35)*VLOOKUP(GP$3,Conditions!$B:$AI,MATCH($B52&amp;"_slope",Conditions!$R$1:$AI$1,0)+16,FALSE)+VLOOKUP(GP$3,Conditions!$B:$AI,MATCH($B52&amp;"_intercept",Conditions!$R$1:$AI$1,0)+16,FALSE)),""),"")</f>
        <v/>
      </c>
      <c r="GQ52" s="69" t="str">
        <f>IFERROR(IF(GQ35,EXP(LN(GQ35)*VLOOKUP(GQ$3,Conditions!$B:$AI,MATCH($B52&amp;"_slope",Conditions!$R$1:$AI$1,0)+16,FALSE)+VLOOKUP(GQ$3,Conditions!$B:$AI,MATCH($B52&amp;"_intercept",Conditions!$R$1:$AI$1,0)+16,FALSE)),""),"")</f>
        <v/>
      </c>
      <c r="GR52" s="69" t="str">
        <f>IFERROR(IF(GR35,EXP(LN(GR35)*VLOOKUP(GR$3,Conditions!$B:$AI,MATCH($B52&amp;"_slope",Conditions!$R$1:$AI$1,0)+16,FALSE)+VLOOKUP(GR$3,Conditions!$B:$AI,MATCH($B52&amp;"_intercept",Conditions!$R$1:$AI$1,0)+16,FALSE)),""),"")</f>
        <v/>
      </c>
      <c r="GS52" s="69" t="str">
        <f>IFERROR(IF(GS35,EXP(LN(GS35)*VLOOKUP(GS$3,Conditions!$B:$AI,MATCH($B52&amp;"_slope",Conditions!$R$1:$AI$1,0)+16,FALSE)+VLOOKUP(GS$3,Conditions!$B:$AI,MATCH($B52&amp;"_intercept",Conditions!$R$1:$AI$1,0)+16,FALSE)),""),"")</f>
        <v/>
      </c>
      <c r="GT52" s="69" t="str">
        <f>IFERROR(IF(GT35,EXP(LN(GT35)*VLOOKUP(GT$3,Conditions!$B:$AI,MATCH($B52&amp;"_slope",Conditions!$R$1:$AI$1,0)+16,FALSE)+VLOOKUP(GT$3,Conditions!$B:$AI,MATCH($B52&amp;"_intercept",Conditions!$R$1:$AI$1,0)+16,FALSE)),""),"")</f>
        <v/>
      </c>
      <c r="GU52" s="69" t="str">
        <f>IFERROR(IF(GU35,EXP(LN(GU35)*VLOOKUP(GU$3,Conditions!$B:$AI,MATCH($B52&amp;"_slope",Conditions!$R$1:$AI$1,0)+16,FALSE)+VLOOKUP(GU$3,Conditions!$B:$AI,MATCH($B52&amp;"_intercept",Conditions!$R$1:$AI$1,0)+16,FALSE)),""),"")</f>
        <v/>
      </c>
      <c r="GV52" s="69" t="str">
        <f>IFERROR(IF(GV35,EXP(LN(GV35)*VLOOKUP(GV$3,Conditions!$B:$AI,MATCH($B52&amp;"_slope",Conditions!$R$1:$AI$1,0)+16,FALSE)+VLOOKUP(GV$3,Conditions!$B:$AI,MATCH($B52&amp;"_intercept",Conditions!$R$1:$AI$1,0)+16,FALSE)),""),"")</f>
        <v/>
      </c>
      <c r="GW52" s="69" t="str">
        <f>IFERROR(IF(GW35,EXP(LN(GW35)*VLOOKUP(GW$3,Conditions!$B:$AI,MATCH($B52&amp;"_slope",Conditions!$R$1:$AI$1,0)+16,FALSE)+VLOOKUP(GW$3,Conditions!$B:$AI,MATCH($B52&amp;"_intercept",Conditions!$R$1:$AI$1,0)+16,FALSE)),""),"")</f>
        <v/>
      </c>
      <c r="GX52" s="69" t="str">
        <f>IFERROR(IF(GX35,EXP(LN(GX35)*VLOOKUP(GX$3,Conditions!$B:$AI,MATCH($B52&amp;"_slope",Conditions!$R$1:$AI$1,0)+16,FALSE)+VLOOKUP(GX$3,Conditions!$B:$AI,MATCH($B52&amp;"_intercept",Conditions!$R$1:$AI$1,0)+16,FALSE)),""),"")</f>
        <v/>
      </c>
      <c r="GY52" s="69" t="str">
        <f>IFERROR(IF(GY35,EXP(LN(GY35)*VLOOKUP(GY$3,Conditions!$B:$AI,MATCH($B52&amp;"_slope",Conditions!$R$1:$AI$1,0)+16,FALSE)+VLOOKUP(GY$3,Conditions!$B:$AI,MATCH($B52&amp;"_intercept",Conditions!$R$1:$AI$1,0)+16,FALSE)),""),"")</f>
        <v/>
      </c>
      <c r="GZ52" s="69" t="str">
        <f>IFERROR(IF(GZ35,EXP(LN(GZ35)*VLOOKUP(GZ$3,Conditions!$B:$AI,MATCH($B52&amp;"_slope",Conditions!$R$1:$AI$1,0)+16,FALSE)+VLOOKUP(GZ$3,Conditions!$B:$AI,MATCH($B52&amp;"_intercept",Conditions!$R$1:$AI$1,0)+16,FALSE)),""),"")</f>
        <v/>
      </c>
      <c r="HA52" s="69" t="str">
        <f>IFERROR(IF(HA35,EXP(LN(HA35)*VLOOKUP(HA$3,Conditions!$B:$AI,MATCH($B52&amp;"_slope",Conditions!$R$1:$AI$1,0)+16,FALSE)+VLOOKUP(HA$3,Conditions!$B:$AI,MATCH($B52&amp;"_intercept",Conditions!$R$1:$AI$1,0)+16,FALSE)),""),"")</f>
        <v/>
      </c>
      <c r="HB52" s="69" t="str">
        <f>IFERROR(IF(HB35,EXP(LN(HB35)*VLOOKUP(HB$3,Conditions!$B:$AI,MATCH($B52&amp;"_slope",Conditions!$R$1:$AI$1,0)+16,FALSE)+VLOOKUP(HB$3,Conditions!$B:$AI,MATCH($B52&amp;"_intercept",Conditions!$R$1:$AI$1,0)+16,FALSE)),""),"")</f>
        <v/>
      </c>
      <c r="HC52" s="69" t="str">
        <f>IFERROR(IF(HC35,EXP(LN(HC35)*VLOOKUP(HC$3,Conditions!$B:$AI,MATCH($B52&amp;"_slope",Conditions!$R$1:$AI$1,0)+16,FALSE)+VLOOKUP(HC$3,Conditions!$B:$AI,MATCH($B52&amp;"_intercept",Conditions!$R$1:$AI$1,0)+16,FALSE)),""),"")</f>
        <v/>
      </c>
      <c r="HD52" s="69" t="str">
        <f>IFERROR(IF(HD35,EXP(LN(HD35)*VLOOKUP(HD$3,Conditions!$B:$AI,MATCH($B52&amp;"_slope",Conditions!$R$1:$AI$1,0)+16,FALSE)+VLOOKUP(HD$3,Conditions!$B:$AI,MATCH($B52&amp;"_intercept",Conditions!$R$1:$AI$1,0)+16,FALSE)),""),"")</f>
        <v/>
      </c>
      <c r="HE52" s="69" t="str">
        <f>IFERROR(IF(HE35,EXP(LN(HE35)*VLOOKUP(HE$3,Conditions!$B:$AI,MATCH($B52&amp;"_slope",Conditions!$R$1:$AI$1,0)+16,FALSE)+VLOOKUP(HE$3,Conditions!$B:$AI,MATCH($B52&amp;"_intercept",Conditions!$R$1:$AI$1,0)+16,FALSE)),""),"")</f>
        <v/>
      </c>
      <c r="HF52" s="69" t="str">
        <f>IFERROR(IF(HF35,EXP(LN(HF35)*VLOOKUP(HF$3,Conditions!$B:$AI,MATCH($B52&amp;"_slope",Conditions!$R$1:$AI$1,0)+16,FALSE)+VLOOKUP(HF$3,Conditions!$B:$AI,MATCH($B52&amp;"_intercept",Conditions!$R$1:$AI$1,0)+16,FALSE)),""),"")</f>
        <v/>
      </c>
      <c r="HG52" s="69" t="str">
        <f>IFERROR(IF(HG35,EXP(LN(HG35)*VLOOKUP(HG$3,Conditions!$B:$AI,MATCH($B52&amp;"_slope",Conditions!$R$1:$AI$1,0)+16,FALSE)+VLOOKUP(HG$3,Conditions!$B:$AI,MATCH($B52&amp;"_intercept",Conditions!$R$1:$AI$1,0)+16,FALSE)),""),"")</f>
        <v/>
      </c>
      <c r="HH52" s="69" t="str">
        <f>IFERROR(IF(HH35,EXP(LN(HH35)*VLOOKUP(HH$3,Conditions!$B:$AI,MATCH($B52&amp;"_slope",Conditions!$R$1:$AI$1,0)+16,FALSE)+VLOOKUP(HH$3,Conditions!$B:$AI,MATCH($B52&amp;"_intercept",Conditions!$R$1:$AI$1,0)+16,FALSE)),""),"")</f>
        <v/>
      </c>
      <c r="HI52" s="69" t="str">
        <f>IFERROR(IF(HI35,EXP(LN(HI35)*VLOOKUP(HI$3,Conditions!$B:$AI,MATCH($B52&amp;"_slope",Conditions!$R$1:$AI$1,0)+16,FALSE)+VLOOKUP(HI$3,Conditions!$B:$AI,MATCH($B52&amp;"_intercept",Conditions!$R$1:$AI$1,0)+16,FALSE)),""),"")</f>
        <v/>
      </c>
      <c r="HJ52" s="69" t="str">
        <f>IFERROR(IF(HJ35,EXP(LN(HJ35)*VLOOKUP(HJ$3,Conditions!$B:$AI,MATCH($B52&amp;"_slope",Conditions!$R$1:$AI$1,0)+16,FALSE)+VLOOKUP(HJ$3,Conditions!$B:$AI,MATCH($B52&amp;"_intercept",Conditions!$R$1:$AI$1,0)+16,FALSE)),""),"")</f>
        <v/>
      </c>
      <c r="HK52" s="69" t="str">
        <f>IFERROR(IF(HK35,EXP(LN(HK35)*VLOOKUP(HK$3,Conditions!$B:$AI,MATCH($B52&amp;"_slope",Conditions!$R$1:$AI$1,0)+16,FALSE)+VLOOKUP(HK$3,Conditions!$B:$AI,MATCH($B52&amp;"_intercept",Conditions!$R$1:$AI$1,0)+16,FALSE)),""),"")</f>
        <v/>
      </c>
      <c r="HL52" s="69" t="str">
        <f>IFERROR(IF(HL35,EXP(LN(HL35)*VLOOKUP(HL$3,Conditions!$B:$AI,MATCH($B52&amp;"_slope",Conditions!$R$1:$AI$1,0)+16,FALSE)+VLOOKUP(HL$3,Conditions!$B:$AI,MATCH($B52&amp;"_intercept",Conditions!$R$1:$AI$1,0)+16,FALSE)),""),"")</f>
        <v/>
      </c>
      <c r="HM52" s="69" t="str">
        <f>IFERROR(IF(HM35,EXP(LN(HM35)*VLOOKUP(HM$3,Conditions!$B:$AI,MATCH($B52&amp;"_slope",Conditions!$R$1:$AI$1,0)+16,FALSE)+VLOOKUP(HM$3,Conditions!$B:$AI,MATCH($B52&amp;"_intercept",Conditions!$R$1:$AI$1,0)+16,FALSE)),""),"")</f>
        <v/>
      </c>
      <c r="HN52" s="69" t="str">
        <f>IFERROR(IF(HN35,EXP(LN(HN35)*VLOOKUP(HN$3,Conditions!$B:$AI,MATCH($B52&amp;"_slope",Conditions!$R$1:$AI$1,0)+16,FALSE)+VLOOKUP(HN$3,Conditions!$B:$AI,MATCH($B52&amp;"_intercept",Conditions!$R$1:$AI$1,0)+16,FALSE)),""),"")</f>
        <v/>
      </c>
      <c r="HO52" s="69" t="str">
        <f>IFERROR(IF(HO35,EXP(LN(HO35)*VLOOKUP(HO$3,Conditions!$B:$AI,MATCH($B52&amp;"_slope",Conditions!$R$1:$AI$1,0)+16,FALSE)+VLOOKUP(HO$3,Conditions!$B:$AI,MATCH($B52&amp;"_intercept",Conditions!$R$1:$AI$1,0)+16,FALSE)),""),"")</f>
        <v/>
      </c>
      <c r="HP52" s="69" t="str">
        <f>IFERROR(IF(HP35,EXP(LN(HP35)*VLOOKUP(HP$3,Conditions!$B:$AI,MATCH($B52&amp;"_slope",Conditions!$R$1:$AI$1,0)+16,FALSE)+VLOOKUP(HP$3,Conditions!$B:$AI,MATCH($B52&amp;"_intercept",Conditions!$R$1:$AI$1,0)+16,FALSE)),""),"")</f>
        <v/>
      </c>
      <c r="HQ52" s="69" t="str">
        <f>IFERROR(IF(HQ35,EXP(LN(HQ35)*VLOOKUP(HQ$3,Conditions!$B:$AI,MATCH($B52&amp;"_slope",Conditions!$R$1:$AI$1,0)+16,FALSE)+VLOOKUP(HQ$3,Conditions!$B:$AI,MATCH($B52&amp;"_intercept",Conditions!$R$1:$AI$1,0)+16,FALSE)),""),"")</f>
        <v/>
      </c>
      <c r="HR52" s="69" t="str">
        <f>IFERROR(IF(HR35,EXP(LN(HR35)*VLOOKUP(HR$3,Conditions!$B:$AI,MATCH($B52&amp;"_slope",Conditions!$R$1:$AI$1,0)+16,FALSE)+VLOOKUP(HR$3,Conditions!$B:$AI,MATCH($B52&amp;"_intercept",Conditions!$R$1:$AI$1,0)+16,FALSE)),""),"")</f>
        <v/>
      </c>
      <c r="HS52" s="69" t="str">
        <f>IFERROR(IF(HS35,EXP(LN(HS35)*VLOOKUP(HS$3,Conditions!$B:$AI,MATCH($B52&amp;"_slope",Conditions!$R$1:$AI$1,0)+16,FALSE)+VLOOKUP(HS$3,Conditions!$B:$AI,MATCH($B52&amp;"_intercept",Conditions!$R$1:$AI$1,0)+16,FALSE)),""),"")</f>
        <v/>
      </c>
      <c r="HT52" s="69" t="str">
        <f>IFERROR(IF(HT35,EXP(LN(HT35)*VLOOKUP(HT$3,Conditions!$B:$AI,MATCH($B52&amp;"_slope",Conditions!$R$1:$AI$1,0)+16,FALSE)+VLOOKUP(HT$3,Conditions!$B:$AI,MATCH($B52&amp;"_intercept",Conditions!$R$1:$AI$1,0)+16,FALSE)),""),"")</f>
        <v/>
      </c>
      <c r="HU52" s="69" t="str">
        <f>IFERROR(IF(HU35,EXP(LN(HU35)*VLOOKUP(HU$3,Conditions!$B:$AI,MATCH($B52&amp;"_slope",Conditions!$R$1:$AI$1,0)+16,FALSE)+VLOOKUP(HU$3,Conditions!$B:$AI,MATCH($B52&amp;"_intercept",Conditions!$R$1:$AI$1,0)+16,FALSE)),""),"")</f>
        <v/>
      </c>
      <c r="HV52" s="69" t="str">
        <f>IFERROR(IF(HV35,EXP(LN(HV35)*VLOOKUP(HV$3,Conditions!$B:$AI,MATCH($B52&amp;"_slope",Conditions!$R$1:$AI$1,0)+16,FALSE)+VLOOKUP(HV$3,Conditions!$B:$AI,MATCH($B52&amp;"_intercept",Conditions!$R$1:$AI$1,0)+16,FALSE)),""),"")</f>
        <v/>
      </c>
      <c r="HW52" s="69" t="str">
        <f>IFERROR(IF(HW35,EXP(LN(HW35)*VLOOKUP(HW$3,Conditions!$B:$AI,MATCH($B52&amp;"_slope",Conditions!$R$1:$AI$1,0)+16,FALSE)+VLOOKUP(HW$3,Conditions!$B:$AI,MATCH($B52&amp;"_intercept",Conditions!$R$1:$AI$1,0)+16,FALSE)),""),"")</f>
        <v/>
      </c>
      <c r="HX52" s="69" t="str">
        <f>IFERROR(IF(HX35,EXP(LN(HX35)*VLOOKUP(HX$3,Conditions!$B:$AI,MATCH($B52&amp;"_slope",Conditions!$R$1:$AI$1,0)+16,FALSE)+VLOOKUP(HX$3,Conditions!$B:$AI,MATCH($B52&amp;"_intercept",Conditions!$R$1:$AI$1,0)+16,FALSE)),""),"")</f>
        <v/>
      </c>
      <c r="HY52" s="69" t="str">
        <f>IFERROR(IF(HY35,EXP(LN(HY35)*VLOOKUP(HY$3,Conditions!$B:$AI,MATCH($B52&amp;"_slope",Conditions!$R$1:$AI$1,0)+16,FALSE)+VLOOKUP(HY$3,Conditions!$B:$AI,MATCH($B52&amp;"_intercept",Conditions!$R$1:$AI$1,0)+16,FALSE)),""),"")</f>
        <v/>
      </c>
      <c r="HZ52" s="69" t="str">
        <f>IFERROR(IF(HZ35,EXP(LN(HZ35)*VLOOKUP(HZ$3,Conditions!$B:$AI,MATCH($B52&amp;"_slope",Conditions!$R$1:$AI$1,0)+16,FALSE)+VLOOKUP(HZ$3,Conditions!$B:$AI,MATCH($B52&amp;"_intercept",Conditions!$R$1:$AI$1,0)+16,FALSE)),""),"")</f>
        <v/>
      </c>
      <c r="IA52" s="69" t="str">
        <f>IFERROR(IF(IA35,EXP(LN(IA35)*VLOOKUP(IA$3,Conditions!$B:$AI,MATCH($B52&amp;"_slope",Conditions!$R$1:$AI$1,0)+16,FALSE)+VLOOKUP(IA$3,Conditions!$B:$AI,MATCH($B52&amp;"_intercept",Conditions!$R$1:$AI$1,0)+16,FALSE)),""),"")</f>
        <v/>
      </c>
      <c r="IB52" s="69" t="str">
        <f>IFERROR(IF(IB35,EXP(LN(IB35)*VLOOKUP(IB$3,Conditions!$B:$AI,MATCH($B52&amp;"_slope",Conditions!$R$1:$AI$1,0)+16,FALSE)+VLOOKUP(IB$3,Conditions!$B:$AI,MATCH($B52&amp;"_intercept",Conditions!$R$1:$AI$1,0)+16,FALSE)),""),"")</f>
        <v/>
      </c>
      <c r="IC52" s="69" t="str">
        <f>IFERROR(IF(IC35,EXP(LN(IC35)*VLOOKUP(IC$3,Conditions!$B:$AI,MATCH($B52&amp;"_slope",Conditions!$R$1:$AI$1,0)+16,FALSE)+VLOOKUP(IC$3,Conditions!$B:$AI,MATCH($B52&amp;"_intercept",Conditions!$R$1:$AI$1,0)+16,FALSE)),""),"")</f>
        <v/>
      </c>
      <c r="ID52" s="69" t="str">
        <f>IFERROR(IF(ID35,EXP(LN(ID35)*VLOOKUP(ID$3,Conditions!$B:$AI,MATCH($B52&amp;"_slope",Conditions!$R$1:$AI$1,0)+16,FALSE)+VLOOKUP(ID$3,Conditions!$B:$AI,MATCH($B52&amp;"_intercept",Conditions!$R$1:$AI$1,0)+16,FALSE)),""),"")</f>
        <v/>
      </c>
      <c r="IE52" s="69" t="str">
        <f>IFERROR(IF(IE35,EXP(LN(IE35)*VLOOKUP(IE$3,Conditions!$B:$AI,MATCH($B52&amp;"_slope",Conditions!$R$1:$AI$1,0)+16,FALSE)+VLOOKUP(IE$3,Conditions!$B:$AI,MATCH($B52&amp;"_intercept",Conditions!$R$1:$AI$1,0)+16,FALSE)),""),"")</f>
        <v/>
      </c>
      <c r="IF52" s="69" t="str">
        <f>IFERROR(IF(IF35,EXP(LN(IF35)*VLOOKUP(IF$3,Conditions!$B:$AI,MATCH($B52&amp;"_slope",Conditions!$R$1:$AI$1,0)+16,FALSE)+VLOOKUP(IF$3,Conditions!$B:$AI,MATCH($B52&amp;"_intercept",Conditions!$R$1:$AI$1,0)+16,FALSE)),""),"")</f>
        <v/>
      </c>
      <c r="IG52" s="69" t="str">
        <f>IFERROR(IF(IG35,EXP(LN(IG35)*VLOOKUP(IG$3,Conditions!$B:$AI,MATCH($B52&amp;"_slope",Conditions!$R$1:$AI$1,0)+16,FALSE)+VLOOKUP(IG$3,Conditions!$B:$AI,MATCH($B52&amp;"_intercept",Conditions!$R$1:$AI$1,0)+16,FALSE)),""),"")</f>
        <v/>
      </c>
      <c r="IH52" s="69" t="str">
        <f>IFERROR(IF(IH35,EXP(LN(IH35)*VLOOKUP(IH$3,Conditions!$B:$AI,MATCH($B52&amp;"_slope",Conditions!$R$1:$AI$1,0)+16,FALSE)+VLOOKUP(IH$3,Conditions!$B:$AI,MATCH($B52&amp;"_intercept",Conditions!$R$1:$AI$1,0)+16,FALSE)),""),"")</f>
        <v/>
      </c>
      <c r="II52" s="69" t="str">
        <f>IFERROR(IF(II35,EXP(LN(II35)*VLOOKUP(II$3,Conditions!$B:$AI,MATCH($B52&amp;"_slope",Conditions!$R$1:$AI$1,0)+16,FALSE)+VLOOKUP(II$3,Conditions!$B:$AI,MATCH($B52&amp;"_intercept",Conditions!$R$1:$AI$1,0)+16,FALSE)),""),"")</f>
        <v/>
      </c>
      <c r="IJ52" s="69" t="str">
        <f>IFERROR(IF(IJ35,EXP(LN(IJ35)*VLOOKUP(IJ$3,Conditions!$B:$AI,MATCH($B52&amp;"_slope",Conditions!$R$1:$AI$1,0)+16,FALSE)+VLOOKUP(IJ$3,Conditions!$B:$AI,MATCH($B52&amp;"_intercept",Conditions!$R$1:$AI$1,0)+16,FALSE)),""),"")</f>
        <v/>
      </c>
      <c r="IK52" s="69" t="str">
        <f>IFERROR(IF(IK35,EXP(LN(IK35)*VLOOKUP(IK$3,Conditions!$B:$AI,MATCH($B52&amp;"_slope",Conditions!$R$1:$AI$1,0)+16,FALSE)+VLOOKUP(IK$3,Conditions!$B:$AI,MATCH($B52&amp;"_intercept",Conditions!$R$1:$AI$1,0)+16,FALSE)),""),"")</f>
        <v/>
      </c>
      <c r="IL52" s="69" t="str">
        <f>IFERROR(IF(IL35,EXP(LN(IL35)*VLOOKUP(IL$3,Conditions!$B:$AI,MATCH($B52&amp;"_slope",Conditions!$R$1:$AI$1,0)+16,FALSE)+VLOOKUP(IL$3,Conditions!$B:$AI,MATCH($B52&amp;"_intercept",Conditions!$R$1:$AI$1,0)+16,FALSE)),""),"")</f>
        <v/>
      </c>
      <c r="IM52" s="69" t="str">
        <f>IFERROR(IF(IM35,EXP(LN(IM35)*VLOOKUP(IM$3,Conditions!$B:$AI,MATCH($B52&amp;"_slope",Conditions!$R$1:$AI$1,0)+16,FALSE)+VLOOKUP(IM$3,Conditions!$B:$AI,MATCH($B52&amp;"_intercept",Conditions!$R$1:$AI$1,0)+16,FALSE)),""),"")</f>
        <v/>
      </c>
      <c r="IN52" s="69" t="str">
        <f>IFERROR(IF(IN35,EXP(LN(IN35)*VLOOKUP(IN$3,Conditions!$B:$AI,MATCH($B52&amp;"_slope",Conditions!$R$1:$AI$1,0)+16,FALSE)+VLOOKUP(IN$3,Conditions!$B:$AI,MATCH($B52&amp;"_intercept",Conditions!$R$1:$AI$1,0)+16,FALSE)),""),"")</f>
        <v/>
      </c>
      <c r="IO52" s="69" t="str">
        <f>IFERROR(IF(IO35,EXP(LN(IO35)*VLOOKUP(IO$3,Conditions!$B:$AI,MATCH($B52&amp;"_slope",Conditions!$R$1:$AI$1,0)+16,FALSE)+VLOOKUP(IO$3,Conditions!$B:$AI,MATCH($B52&amp;"_intercept",Conditions!$R$1:$AI$1,0)+16,FALSE)),""),"")</f>
        <v/>
      </c>
      <c r="IP52" s="69" t="str">
        <f>IFERROR(IF(IP35,EXP(LN(IP35)*VLOOKUP(IP$3,Conditions!$B:$AI,MATCH($B52&amp;"_slope",Conditions!$R$1:$AI$1,0)+16,FALSE)+VLOOKUP(IP$3,Conditions!$B:$AI,MATCH($B52&amp;"_intercept",Conditions!$R$1:$AI$1,0)+16,FALSE)),""),"")</f>
        <v/>
      </c>
      <c r="IQ52" s="69" t="str">
        <f>IFERROR(IF(IQ35,EXP(LN(IQ35)*VLOOKUP(IQ$3,Conditions!$B:$AI,MATCH($B52&amp;"_slope",Conditions!$R$1:$AI$1,0)+16,FALSE)+VLOOKUP(IQ$3,Conditions!$B:$AI,MATCH($B52&amp;"_intercept",Conditions!$R$1:$AI$1,0)+16,FALSE)),""),"")</f>
        <v/>
      </c>
      <c r="IR52" s="69" t="str">
        <f>IFERROR(IF(IR35,EXP(LN(IR35)*VLOOKUP(IR$3,Conditions!$B:$AI,MATCH($B52&amp;"_slope",Conditions!$R$1:$AI$1,0)+16,FALSE)+VLOOKUP(IR$3,Conditions!$B:$AI,MATCH($B52&amp;"_intercept",Conditions!$R$1:$AI$1,0)+16,FALSE)),""),"")</f>
        <v/>
      </c>
      <c r="IS52" s="69" t="str">
        <f>IFERROR(IF(IS35,EXP(LN(IS35)*VLOOKUP(IS$3,Conditions!$B:$AI,MATCH($B52&amp;"_slope",Conditions!$R$1:$AI$1,0)+16,FALSE)+VLOOKUP(IS$3,Conditions!$B:$AI,MATCH($B52&amp;"_intercept",Conditions!$R$1:$AI$1,0)+16,FALSE)),""),"")</f>
        <v/>
      </c>
      <c r="IT52" s="69" t="str">
        <f>IFERROR(IF(IT35,EXP(LN(IT35)*VLOOKUP(IT$3,Conditions!$B:$AI,MATCH($B52&amp;"_slope",Conditions!$R$1:$AI$1,0)+16,FALSE)+VLOOKUP(IT$3,Conditions!$B:$AI,MATCH($B52&amp;"_intercept",Conditions!$R$1:$AI$1,0)+16,FALSE)),""),"")</f>
        <v/>
      </c>
      <c r="IU52" s="69" t="str">
        <f>IFERROR(IF(IU35,EXP(LN(IU35)*VLOOKUP(IU$3,Conditions!$B:$AI,MATCH($B52&amp;"_slope",Conditions!$R$1:$AI$1,0)+16,FALSE)+VLOOKUP(IU$3,Conditions!$B:$AI,MATCH($B52&amp;"_intercept",Conditions!$R$1:$AI$1,0)+16,FALSE)),""),"")</f>
        <v/>
      </c>
      <c r="IV52" s="69" t="str">
        <f>IFERROR(IF(IV35,EXP(LN(IV35)*VLOOKUP(IV$3,Conditions!$B:$AI,MATCH($B52&amp;"_slope",Conditions!$R$1:$AI$1,0)+16,FALSE)+VLOOKUP(IV$3,Conditions!$B:$AI,MATCH($B52&amp;"_intercept",Conditions!$R$1:$AI$1,0)+16,FALSE)),""),"")</f>
        <v/>
      </c>
      <c r="IW52" s="69" t="str">
        <f>IFERROR(IF(IW35,EXP(LN(IW35)*VLOOKUP(IW$3,Conditions!$B:$AI,MATCH($B52&amp;"_slope",Conditions!$R$1:$AI$1,0)+16,FALSE)+VLOOKUP(IW$3,Conditions!$B:$AI,MATCH($B52&amp;"_intercept",Conditions!$R$1:$AI$1,0)+16,FALSE)),""),"")</f>
        <v/>
      </c>
      <c r="IX52" s="69" t="str">
        <f>IFERROR(IF(IX35,EXP(LN(IX35)*VLOOKUP(IX$3,Conditions!$B:$AI,MATCH($B52&amp;"_slope",Conditions!$R$1:$AI$1,0)+16,FALSE)+VLOOKUP(IX$3,Conditions!$B:$AI,MATCH($B52&amp;"_intercept",Conditions!$R$1:$AI$1,0)+16,FALSE)),""),"")</f>
        <v/>
      </c>
      <c r="IY52" s="69"/>
      <c r="IZ52" s="69"/>
      <c r="JA52" s="69"/>
      <c r="JB52" s="69"/>
      <c r="JC52" s="69"/>
      <c r="JE52" s="56" t="str">
        <f t="shared" si="54"/>
        <v>acetone_RI</v>
      </c>
      <c r="JF52" s="69" t="str">
        <f>IFERROR(IF(JF35,EXP(LN(JF35)*VLOOKUP(JF$3,Conditions!$B:$AI,MATCH($B52&amp;"_slope",Conditions!$R$1:$AI$1,0)+16,FALSE)+VLOOKUP(JF$3,Conditions!$B:$AI,MATCH($B52&amp;"_intercept",Conditions!$R$1:$AI$1,0)+16,FALSE)),""),"")</f>
        <v/>
      </c>
      <c r="JG52" s="69">
        <f>IFERROR(IF(JG35,EXP(LN(JG35)*VLOOKUP(JG$3,Conditions!$B:$AI,MATCH($B52&amp;"_slope",Conditions!$R$1:$AI$1,0)+16,FALSE)+VLOOKUP(JG$3,Conditions!$B:$AI,MATCH($B52&amp;"_intercept",Conditions!$R$1:$AI$1,0)+16,FALSE)),""),"")</f>
        <v>8.3295627362705074E-4</v>
      </c>
      <c r="JH52" s="69">
        <f>IFERROR(IF(JH35,EXP(LN(JH35)*VLOOKUP(JH$3,Conditions!$B:$AI,MATCH($B52&amp;"_slope",Conditions!$R$1:$AI$1,0)+16,FALSE)+VLOOKUP(JH$3,Conditions!$B:$AI,MATCH($B52&amp;"_intercept",Conditions!$R$1:$AI$1,0)+16,FALSE)),""),"")</f>
        <v>2.1973968896478865E-3</v>
      </c>
      <c r="JI52" s="69">
        <f>IFERROR(IF(JI35,EXP(LN(JI35)*VLOOKUP(JI$3,Conditions!$B:$AI,MATCH($B52&amp;"_slope",Conditions!$R$1:$AI$1,0)+16,FALSE)+VLOOKUP(JI$3,Conditions!$B:$AI,MATCH($B52&amp;"_intercept",Conditions!$R$1:$AI$1,0)+16,FALSE)),""),"")</f>
        <v>3.5199267512676913E-3</v>
      </c>
      <c r="JJ52" s="69">
        <f>IFERROR(IF(JJ35,EXP(LN(JJ35)*VLOOKUP(JJ$3,Conditions!$B:$AI,MATCH($B52&amp;"_slope",Conditions!$R$1:$AI$1,0)+16,FALSE)+VLOOKUP(JJ$3,Conditions!$B:$AI,MATCH($B52&amp;"_intercept",Conditions!$R$1:$AI$1,0)+16,FALSE)),""),"")</f>
        <v>6.5735057839113858E-3</v>
      </c>
      <c r="JK52" s="69">
        <f>IFERROR(IF(JK35,EXP(LN(JK35)*VLOOKUP(JK$3,Conditions!$B:$AI,MATCH($B52&amp;"_slope",Conditions!$R$1:$AI$1,0)+16,FALSE)+VLOOKUP(JK$3,Conditions!$B:$AI,MATCH($B52&amp;"_intercept",Conditions!$R$1:$AI$1,0)+16,FALSE)),""),"")</f>
        <v>9.855853658753232E-3</v>
      </c>
      <c r="JL52" s="69">
        <f>IFERROR(IF(JL35,EXP(LN(JL35)*VLOOKUP(JL$3,Conditions!$B:$AI,MATCH($B52&amp;"_slope",Conditions!$R$1:$AI$1,0)+16,FALSE)+VLOOKUP(JL$3,Conditions!$B:$AI,MATCH($B52&amp;"_intercept",Conditions!$R$1:$AI$1,0)+16,FALSE)),""),"")</f>
        <v>1.1346627797895985E-2</v>
      </c>
      <c r="JM52" s="69">
        <f>IFERROR(IF(JM35,EXP(LN(JM35)*VLOOKUP(JM$3,Conditions!$B:$AI,MATCH($B52&amp;"_slope",Conditions!$R$1:$AI$1,0)+16,FALSE)+VLOOKUP(JM$3,Conditions!$B:$AI,MATCH($B52&amp;"_intercept",Conditions!$R$1:$AI$1,0)+16,FALSE)),""),"")</f>
        <v>1.4061494049942648E-2</v>
      </c>
      <c r="JN52" s="69" t="str">
        <f>IFERROR(IF(JN35,EXP(LN(JN35)*VLOOKUP(JN$3,Conditions!$B:$AI,MATCH($B52&amp;"_slope",Conditions!$R$1:$AI$1,0)+16,FALSE)+VLOOKUP(JN$3,Conditions!$B:$AI,MATCH($B52&amp;"_intercept",Conditions!$R$1:$AI$1,0)+16,FALSE)),""),"")</f>
        <v/>
      </c>
      <c r="JO52" s="69" t="str">
        <f>IFERROR(IF(JO35,EXP(LN(JO35)*VLOOKUP(JO$3,Conditions!$B:$AI,MATCH($B52&amp;"_slope",Conditions!$R$1:$AI$1,0)+16,FALSE)+VLOOKUP(JO$3,Conditions!$B:$AI,MATCH($B52&amp;"_intercept",Conditions!$R$1:$AI$1,0)+16,FALSE)),""),"")</f>
        <v/>
      </c>
      <c r="JP52" s="69" t="str">
        <f>IFERROR(IF(JP35,EXP(LN(JP35)*VLOOKUP(JP$3,Conditions!$B:$AI,MATCH($B52&amp;"_slope",Conditions!$R$1:$AI$1,0)+16,FALSE)+VLOOKUP(JP$3,Conditions!$B:$AI,MATCH($B52&amp;"_intercept",Conditions!$R$1:$AI$1,0)+16,FALSE)),""),"")</f>
        <v/>
      </c>
      <c r="JQ52" s="69">
        <f>IFERROR(IF(JQ35,EXP(LN(JQ35)*VLOOKUP(JQ$3,Conditions!$B:$AI,MATCH($B52&amp;"_slope",Conditions!$R$1:$AI$1,0)+16,FALSE)+VLOOKUP(JQ$3,Conditions!$B:$AI,MATCH($B52&amp;"_intercept",Conditions!$R$1:$AI$1,0)+16,FALSE)),""),"")</f>
        <v>6.5628215068911245E-4</v>
      </c>
      <c r="JR52" s="69">
        <f>IFERROR(IF(JR35,EXP(LN(JR35)*VLOOKUP(JR$3,Conditions!$B:$AI,MATCH($B52&amp;"_slope",Conditions!$R$1:$AI$1,0)+16,FALSE)+VLOOKUP(JR$3,Conditions!$B:$AI,MATCH($B52&amp;"_intercept",Conditions!$R$1:$AI$1,0)+16,FALSE)),""),"")</f>
        <v>6.6213167136497679E-4</v>
      </c>
      <c r="JS52" s="69">
        <f>IFERROR(IF(JS35,EXP(LN(JS35)*VLOOKUP(JS$3,Conditions!$B:$AI,MATCH($B52&amp;"_slope",Conditions!$R$1:$AI$1,0)+16,FALSE)+VLOOKUP(JS$3,Conditions!$B:$AI,MATCH($B52&amp;"_intercept",Conditions!$R$1:$AI$1,0)+16,FALSE)),""),"")</f>
        <v>1.5766587858970125E-3</v>
      </c>
      <c r="JT52" s="69">
        <f>IFERROR(IF(JT35,EXP(LN(JT35)*VLOOKUP(JT$3,Conditions!$B:$AI,MATCH($B52&amp;"_slope",Conditions!$R$1:$AI$1,0)+16,FALSE)+VLOOKUP(JT$3,Conditions!$B:$AI,MATCH($B52&amp;"_intercept",Conditions!$R$1:$AI$1,0)+16,FALSE)),""),"")</f>
        <v>1.8555729919839353E-3</v>
      </c>
      <c r="JU52" s="69">
        <f>IFERROR(IF(JU35,EXP(LN(JU35)*VLOOKUP(JU$3,Conditions!$B:$AI,MATCH($B52&amp;"_slope",Conditions!$R$1:$AI$1,0)+16,FALSE)+VLOOKUP(JU$3,Conditions!$B:$AI,MATCH($B52&amp;"_intercept",Conditions!$R$1:$AI$1,0)+16,FALSE)),""),"")</f>
        <v>1.8941482344964644E-3</v>
      </c>
      <c r="JV52" s="69" t="str">
        <f>IFERROR(IF(JV35,EXP(LN(JV35)*VLOOKUP(JV$3,Conditions!$B:$AI,MATCH($B52&amp;"_slope",Conditions!$R$1:$AI$1,0)+16,FALSE)+VLOOKUP(JV$3,Conditions!$B:$AI,MATCH($B52&amp;"_intercept",Conditions!$R$1:$AI$1,0)+16,FALSE)),""),"")</f>
        <v/>
      </c>
      <c r="JW52" s="69" t="str">
        <f>IFERROR(IF(JW35,EXP(LN(JW35)*VLOOKUP(JW$3,Conditions!$B:$AI,MATCH($B52&amp;"_slope",Conditions!$R$1:$AI$1,0)+16,FALSE)+VLOOKUP(JW$3,Conditions!$B:$AI,MATCH($B52&amp;"_intercept",Conditions!$R$1:$AI$1,0)+16,FALSE)),""),"")</f>
        <v/>
      </c>
      <c r="JX52" s="69">
        <f>IFERROR(IF(JX35,EXP(LN(JX35)*VLOOKUP(JX$3,Conditions!$B:$AI,MATCH($B52&amp;"_slope",Conditions!$R$1:$AI$1,0)+16,FALSE)+VLOOKUP(JX$3,Conditions!$B:$AI,MATCH($B52&amp;"_intercept",Conditions!$R$1:$AI$1,0)+16,FALSE)),""),"")</f>
        <v>5.9823921099515166E-4</v>
      </c>
      <c r="JY52" s="69">
        <f>IFERROR(IF(JY35,EXP(LN(JY35)*VLOOKUP(JY$3,Conditions!$B:$AI,MATCH($B52&amp;"_slope",Conditions!$R$1:$AI$1,0)+16,FALSE)+VLOOKUP(JY$3,Conditions!$B:$AI,MATCH($B52&amp;"_intercept",Conditions!$R$1:$AI$1,0)+16,FALSE)),""),"")</f>
        <v>4.5848934271119056E-4</v>
      </c>
      <c r="JZ52" s="69">
        <f>IFERROR(IF(JZ35,EXP(LN(JZ35)*VLOOKUP(JZ$3,Conditions!$B:$AI,MATCH($B52&amp;"_slope",Conditions!$R$1:$AI$1,0)+16,FALSE)+VLOOKUP(JZ$3,Conditions!$B:$AI,MATCH($B52&amp;"_intercept",Conditions!$R$1:$AI$1,0)+16,FALSE)),""),"")</f>
        <v>1.5753614743973553E-3</v>
      </c>
      <c r="KA52" s="69">
        <f>IFERROR(IF(KA35,EXP(LN(KA35)*VLOOKUP(KA$3,Conditions!$B:$AI,MATCH($B52&amp;"_slope",Conditions!$R$1:$AI$1,0)+16,FALSE)+VLOOKUP(KA$3,Conditions!$B:$AI,MATCH($B52&amp;"_intercept",Conditions!$R$1:$AI$1,0)+16,FALSE)),""),"")</f>
        <v>1.8702828374487128E-3</v>
      </c>
      <c r="KB52" s="69">
        <f>IFERROR(IF(KB35,EXP(LN(KB35)*VLOOKUP(KB$3,Conditions!$B:$AI,MATCH($B52&amp;"_slope",Conditions!$R$1:$AI$1,0)+16,FALSE)+VLOOKUP(KB$3,Conditions!$B:$AI,MATCH($B52&amp;"_intercept",Conditions!$R$1:$AI$1,0)+16,FALSE)),""),"")</f>
        <v>2.0226677416303276E-3</v>
      </c>
      <c r="KC52" s="69">
        <f>IFERROR(IF(KC35,EXP(LN(KC35)*VLOOKUP(KC$3,Conditions!$B:$AI,MATCH($B52&amp;"_slope",Conditions!$R$1:$AI$1,0)+16,FALSE)+VLOOKUP(KC$3,Conditions!$B:$AI,MATCH($B52&amp;"_intercept",Conditions!$R$1:$AI$1,0)+16,FALSE)),""),"")</f>
        <v>2.0459074860501654E-3</v>
      </c>
      <c r="KD52" s="69" t="str">
        <f>IFERROR(IF(KD35,EXP(LN(KD35)*VLOOKUP(KD$3,Conditions!$B:$AI,MATCH($B52&amp;"_slope",Conditions!$R$1:$AI$1,0)+16,FALSE)+VLOOKUP(KD$3,Conditions!$B:$AI,MATCH($B52&amp;"_intercept",Conditions!$R$1:$AI$1,0)+16,FALSE)),""),"")</f>
        <v/>
      </c>
      <c r="KE52" s="69">
        <f>IFERROR(IF(KE35,EXP(LN(KE35)*VLOOKUP(KE$3,Conditions!$B:$AI,MATCH($B52&amp;"_slope",Conditions!$R$1:$AI$1,0)+16,FALSE)+VLOOKUP(KE$3,Conditions!$B:$AI,MATCH($B52&amp;"_intercept",Conditions!$R$1:$AI$1,0)+16,FALSE)),""),"")</f>
        <v>3.8381544522806191E-4</v>
      </c>
      <c r="KF52" s="69">
        <f>IFERROR(IF(KF35,EXP(LN(KF35)*VLOOKUP(KF$3,Conditions!$B:$AI,MATCH($B52&amp;"_slope",Conditions!$R$1:$AI$1,0)+16,FALSE)+VLOOKUP(KF$3,Conditions!$B:$AI,MATCH($B52&amp;"_intercept",Conditions!$R$1:$AI$1,0)+16,FALSE)),""),"")</f>
        <v>7.9795166973953323E-4</v>
      </c>
      <c r="KG52" s="69">
        <f>IFERROR(IF(KG35,EXP(LN(KG35)*VLOOKUP(KG$3,Conditions!$B:$AI,MATCH($B52&amp;"_slope",Conditions!$R$1:$AI$1,0)+16,FALSE)+VLOOKUP(KG$3,Conditions!$B:$AI,MATCH($B52&amp;"_intercept",Conditions!$R$1:$AI$1,0)+16,FALSE)),""),"")</f>
        <v>6.9143980614620011E-4</v>
      </c>
      <c r="KH52" s="69">
        <f>IFERROR(IF(KH35,EXP(LN(KH35)*VLOOKUP(KH$3,Conditions!$B:$AI,MATCH($B52&amp;"_slope",Conditions!$R$1:$AI$1,0)+16,FALSE)+VLOOKUP(KH$3,Conditions!$B:$AI,MATCH($B52&amp;"_intercept",Conditions!$R$1:$AI$1,0)+16,FALSE)),""),"")</f>
        <v>1.2391869537039099E-3</v>
      </c>
      <c r="KI52" s="69">
        <f>IFERROR(IF(KI35,EXP(LN(KI35)*VLOOKUP(KI$3,Conditions!$B:$AI,MATCH($B52&amp;"_slope",Conditions!$R$1:$AI$1,0)+16,FALSE)+VLOOKUP(KI$3,Conditions!$B:$AI,MATCH($B52&amp;"_intercept",Conditions!$R$1:$AI$1,0)+16,FALSE)),""),"")</f>
        <v>1.6411999492556757E-3</v>
      </c>
      <c r="KJ52" s="69">
        <f>IFERROR(IF(KJ35,EXP(LN(KJ35)*VLOOKUP(KJ$3,Conditions!$B:$AI,MATCH($B52&amp;"_slope",Conditions!$R$1:$AI$1,0)+16,FALSE)+VLOOKUP(KJ$3,Conditions!$B:$AI,MATCH($B52&amp;"_intercept",Conditions!$R$1:$AI$1,0)+16,FALSE)),""),"")</f>
        <v>1.7479092661981796E-3</v>
      </c>
      <c r="KK52" s="69">
        <f>IFERROR(IF(KK35,EXP(LN(KK35)*VLOOKUP(KK$3,Conditions!$B:$AI,MATCH($B52&amp;"_slope",Conditions!$R$1:$AI$1,0)+16,FALSE)+VLOOKUP(KK$3,Conditions!$B:$AI,MATCH($B52&amp;"_intercept",Conditions!$R$1:$AI$1,0)+16,FALSE)),""),"")</f>
        <v>1.8150270734084834E-3</v>
      </c>
      <c r="KL52" s="69">
        <f>IFERROR(IF(KL35,EXP(LN(KL35)*VLOOKUP(KL$3,Conditions!$B:$AI,MATCH($B52&amp;"_slope",Conditions!$R$1:$AI$1,0)+16,FALSE)+VLOOKUP(KL$3,Conditions!$B:$AI,MATCH($B52&amp;"_intercept",Conditions!$R$1:$AI$1,0)+16,FALSE)),""),"")</f>
        <v>1.8886449900828081E-3</v>
      </c>
      <c r="KM52" s="69" t="str">
        <f>IFERROR(IF(KM35,EXP(LN(KM35)*VLOOKUP(KM$3,Conditions!$B:$AI,MATCH($B52&amp;"_slope",Conditions!$R$1:$AI$1,0)+16,FALSE)+VLOOKUP(KM$3,Conditions!$B:$AI,MATCH($B52&amp;"_intercept",Conditions!$R$1:$AI$1,0)+16,FALSE)),""),"")</f>
        <v/>
      </c>
      <c r="KN52" s="69" t="str">
        <f>IFERROR(IF(KN35,EXP(LN(KN35)*VLOOKUP(KN$3,Conditions!$B:$AI,MATCH($B52&amp;"_slope",Conditions!$R$1:$AI$1,0)+16,FALSE)+VLOOKUP(KN$3,Conditions!$B:$AI,MATCH($B52&amp;"_intercept",Conditions!$R$1:$AI$1,0)+16,FALSE)),""),"")</f>
        <v/>
      </c>
      <c r="KO52" s="69" t="str">
        <f>IFERROR(IF(KO35,EXP(LN(KO35)*VLOOKUP(KO$3,Conditions!$B:$AI,MATCH($B52&amp;"_slope",Conditions!$R$1:$AI$1,0)+16,FALSE)+VLOOKUP(KO$3,Conditions!$B:$AI,MATCH($B52&amp;"_intercept",Conditions!$R$1:$AI$1,0)+16,FALSE)),""),"")</f>
        <v/>
      </c>
      <c r="KP52" s="69" t="str">
        <f>IFERROR(IF(KP35,EXP(LN(KP35)*VLOOKUP(KP$3,Conditions!$B:$AI,MATCH($B52&amp;"_slope",Conditions!$R$1:$AI$1,0)+16,FALSE)+VLOOKUP(KP$3,Conditions!$B:$AI,MATCH($B52&amp;"_intercept",Conditions!$R$1:$AI$1,0)+16,FALSE)),""),"")</f>
        <v/>
      </c>
      <c r="KQ52" s="69" t="str">
        <f>IFERROR(IF(KQ35,EXP(LN(KQ35)*VLOOKUP(KQ$3,Conditions!$B:$AI,MATCH($B52&amp;"_slope",Conditions!$R$1:$AI$1,0)+16,FALSE)+VLOOKUP(KQ$3,Conditions!$B:$AI,MATCH($B52&amp;"_intercept",Conditions!$R$1:$AI$1,0)+16,FALSE)),""),"")</f>
        <v/>
      </c>
      <c r="KR52" s="69" t="str">
        <f>IFERROR(IF(KR35,EXP(LN(KR35)*VLOOKUP(KR$3,Conditions!$B:$AI,MATCH($B52&amp;"_slope",Conditions!$R$1:$AI$1,0)+16,FALSE)+VLOOKUP(KR$3,Conditions!$B:$AI,MATCH($B52&amp;"_intercept",Conditions!$R$1:$AI$1,0)+16,FALSE)),""),"")</f>
        <v/>
      </c>
      <c r="KS52" s="69" t="str">
        <f>IFERROR(IF(KS35,EXP(LN(KS35)*VLOOKUP(KS$3,Conditions!$B:$AI,MATCH($B52&amp;"_slope",Conditions!$R$1:$AI$1,0)+16,FALSE)+VLOOKUP(KS$3,Conditions!$B:$AI,MATCH($B52&amp;"_intercept",Conditions!$R$1:$AI$1,0)+16,FALSE)),""),"")</f>
        <v/>
      </c>
      <c r="KT52" s="69" t="str">
        <f>IFERROR(IF(KT35,EXP(LN(KT35)*VLOOKUP(KT$3,Conditions!$B:$AI,MATCH($B52&amp;"_slope",Conditions!$R$1:$AI$1,0)+16,FALSE)+VLOOKUP(KT$3,Conditions!$B:$AI,MATCH($B52&amp;"_intercept",Conditions!$R$1:$AI$1,0)+16,FALSE)),""),"")</f>
        <v/>
      </c>
      <c r="KU52" s="69" t="str">
        <f>IFERROR(IF(KU35,EXP(LN(KU35)*VLOOKUP(KU$3,Conditions!$B:$AI,MATCH($B52&amp;"_slope",Conditions!$R$1:$AI$1,0)+16,FALSE)+VLOOKUP(KU$3,Conditions!$B:$AI,MATCH($B52&amp;"_intercept",Conditions!$R$1:$AI$1,0)+16,FALSE)),""),"")</f>
        <v/>
      </c>
      <c r="KV52" s="69" t="str">
        <f>IFERROR(IF(KV35,EXP(LN(KV35)*VLOOKUP(KV$3,Conditions!$B:$AI,MATCH($B52&amp;"_slope",Conditions!$R$1:$AI$1,0)+16,FALSE)+VLOOKUP(KV$3,Conditions!$B:$AI,MATCH($B52&amp;"_intercept",Conditions!$R$1:$AI$1,0)+16,FALSE)),""),"")</f>
        <v/>
      </c>
      <c r="KW52" s="69" t="str">
        <f>IFERROR(IF(KW35,EXP(LN(KW35)*VLOOKUP(KW$3,Conditions!$B:$AI,MATCH($B52&amp;"_slope",Conditions!$R$1:$AI$1,0)+16,FALSE)+VLOOKUP(KW$3,Conditions!$B:$AI,MATCH($B52&amp;"_intercept",Conditions!$R$1:$AI$1,0)+16,FALSE)),""),"")</f>
        <v/>
      </c>
      <c r="KX52" s="69" t="str">
        <f>IFERROR(IF(KX35,EXP(LN(KX35)*VLOOKUP(KX$3,Conditions!$B:$AI,MATCH($B52&amp;"_slope",Conditions!$R$1:$AI$1,0)+16,FALSE)+VLOOKUP(KX$3,Conditions!$B:$AI,MATCH($B52&amp;"_intercept",Conditions!$R$1:$AI$1,0)+16,FALSE)),""),"")</f>
        <v/>
      </c>
      <c r="KY52" s="69" t="str">
        <f>IFERROR(IF(KY35,EXP(LN(KY35)*VLOOKUP(KY$3,Conditions!$B:$AI,MATCH($B52&amp;"_slope",Conditions!$R$1:$AI$1,0)+16,FALSE)+VLOOKUP(KY$3,Conditions!$B:$AI,MATCH($B52&amp;"_intercept",Conditions!$R$1:$AI$1,0)+16,FALSE)),""),"")</f>
        <v/>
      </c>
      <c r="KZ52" s="69" t="str">
        <f>IFERROR(IF(KZ35,EXP(LN(KZ35)*VLOOKUP(KZ$3,Conditions!$B:$AI,MATCH($B52&amp;"_slope",Conditions!$R$1:$AI$1,0)+16,FALSE)+VLOOKUP(KZ$3,Conditions!$B:$AI,MATCH($B52&amp;"_intercept",Conditions!$R$1:$AI$1,0)+16,FALSE)),""),"")</f>
        <v/>
      </c>
      <c r="LA52" s="69" t="str">
        <f>IFERROR(IF(LA35,EXP(LN(LA35)*VLOOKUP(LA$3,Conditions!$B:$AI,MATCH($B52&amp;"_slope",Conditions!$R$1:$AI$1,0)+16,FALSE)+VLOOKUP(LA$3,Conditions!$B:$AI,MATCH($B52&amp;"_intercept",Conditions!$R$1:$AI$1,0)+16,FALSE)),""),"")</f>
        <v/>
      </c>
      <c r="LB52" s="69" t="str">
        <f>IFERROR(IF(LB35,EXP(LN(LB35)*VLOOKUP(LB$3,Conditions!$B:$AI,MATCH($B52&amp;"_slope",Conditions!$R$1:$AI$1,0)+16,FALSE)+VLOOKUP(LB$3,Conditions!$B:$AI,MATCH($B52&amp;"_intercept",Conditions!$R$1:$AI$1,0)+16,FALSE)),""),"")</f>
        <v/>
      </c>
      <c r="LC52" s="69" t="str">
        <f>IFERROR(IF(LC35,EXP(LN(LC35)*VLOOKUP(LC$3,Conditions!$B:$AI,MATCH($B52&amp;"_slope",Conditions!$R$1:$AI$1,0)+16,FALSE)+VLOOKUP(LC$3,Conditions!$B:$AI,MATCH($B52&amp;"_intercept",Conditions!$R$1:$AI$1,0)+16,FALSE)),""),"")</f>
        <v/>
      </c>
      <c r="LD52" s="69"/>
      <c r="LE52" s="69"/>
      <c r="LF52" s="69"/>
      <c r="LG52" s="69"/>
    </row>
    <row r="53" spans="1:319" s="58" customFormat="1" x14ac:dyDescent="0.2">
      <c r="A53" s="64"/>
      <c r="B53" s="49" t="str">
        <f t="shared" si="55"/>
        <v>2-propanol_RI</v>
      </c>
      <c r="C53" s="78">
        <v>3</v>
      </c>
      <c r="D53" s="69" t="str">
        <f>IFERROR(IF(D36,EXP(LN(D36)*VLOOKUP(D$3,Conditions!$B:$AI,MATCH($B53&amp;"_slope",Conditions!$R$1:$AI$1,0)+16,FALSE)+VLOOKUP(D$3,Conditions!$B:$AI,MATCH($B53&amp;"_intercept",Conditions!$R$1:$AI$1,0)+16,FALSE)),""),"")</f>
        <v/>
      </c>
      <c r="E53" s="69" t="str">
        <f>IFERROR(IF(E36,EXP(LN(E36)*VLOOKUP(E$3,Conditions!$B:$AI,MATCH($B53&amp;"_slope",Conditions!$R$1:$AI$1,0)+16,FALSE)+VLOOKUP(E$3,Conditions!$B:$AI,MATCH($B53&amp;"_intercept",Conditions!$R$1:$AI$1,0)+16,FALSE)),""),"")</f>
        <v/>
      </c>
      <c r="F53" s="69" t="str">
        <f>IFERROR(IF(F36,EXP(LN(F36)*VLOOKUP(F$3,Conditions!$B:$AI,MATCH($B53&amp;"_slope",Conditions!$R$1:$AI$1,0)+16,FALSE)+VLOOKUP(F$3,Conditions!$B:$AI,MATCH($B53&amp;"_intercept",Conditions!$R$1:$AI$1,0)+16,FALSE)),""),"")</f>
        <v/>
      </c>
      <c r="G53" s="69" t="str">
        <f>IFERROR(IF(G36,EXP(LN(G36)*VLOOKUP(G$3,Conditions!$B:$AI,MATCH($B53&amp;"_slope",Conditions!$R$1:$AI$1,0)+16,FALSE)+VLOOKUP(G$3,Conditions!$B:$AI,MATCH($B53&amp;"_intercept",Conditions!$R$1:$AI$1,0)+16,FALSE)),""),"")</f>
        <v/>
      </c>
      <c r="H53" s="69" t="str">
        <f>IFERROR(IF(H36,EXP(LN(H36)*VLOOKUP(H$3,Conditions!$B:$AI,MATCH($B53&amp;"_slope",Conditions!$R$1:$AI$1,0)+16,FALSE)+VLOOKUP(H$3,Conditions!$B:$AI,MATCH($B53&amp;"_intercept",Conditions!$R$1:$AI$1,0)+16,FALSE)),""),"")</f>
        <v/>
      </c>
      <c r="I53" s="69">
        <f>IFERROR(IF(I36,EXP(LN(I36)*VLOOKUP(I$3,Conditions!$B:$AI,MATCH($B53&amp;"_slope",Conditions!$R$1:$AI$1,0)+16,FALSE)+VLOOKUP(I$3,Conditions!$B:$AI,MATCH($B53&amp;"_intercept",Conditions!$R$1:$AI$1,0)+16,FALSE)),""),"")</f>
        <v>6.3992523678140195E-4</v>
      </c>
      <c r="J53" s="69">
        <f>IFERROR(IF(J36,EXP(LN(J36)*VLOOKUP(J$3,Conditions!$B:$AI,MATCH($B53&amp;"_slope",Conditions!$R$1:$AI$1,0)+16,FALSE)+VLOOKUP(J$3,Conditions!$B:$AI,MATCH($B53&amp;"_intercept",Conditions!$R$1:$AI$1,0)+16,FALSE)),""),"")</f>
        <v>1.9068238038673138E-4</v>
      </c>
      <c r="K53" s="69">
        <f>IFERROR(IF(K36,EXP(LN(K36)*VLOOKUP(K$3,Conditions!$B:$AI,MATCH($B53&amp;"_slope",Conditions!$R$1:$AI$1,0)+16,FALSE)+VLOOKUP(K$3,Conditions!$B:$AI,MATCH($B53&amp;"_intercept",Conditions!$R$1:$AI$1,0)+16,FALSE)),""),"")</f>
        <v>2.9970475356215121E-5</v>
      </c>
      <c r="L53" s="69">
        <f>IFERROR(IF(L36,EXP(LN(L36)*VLOOKUP(L$3,Conditions!$B:$AI,MATCH($B53&amp;"_slope",Conditions!$R$1:$AI$1,0)+16,FALSE)+VLOOKUP(L$3,Conditions!$B:$AI,MATCH($B53&amp;"_intercept",Conditions!$R$1:$AI$1,0)+16,FALSE)),""),"")</f>
        <v>4.40404831628542E-4</v>
      </c>
      <c r="M53" s="69">
        <f>IFERROR(IF(M36,EXP(LN(M36)*VLOOKUP(M$3,Conditions!$B:$AI,MATCH($B53&amp;"_slope",Conditions!$R$1:$AI$1,0)+16,FALSE)+VLOOKUP(M$3,Conditions!$B:$AI,MATCH($B53&amp;"_intercept",Conditions!$R$1:$AI$1,0)+16,FALSE)),""),"")</f>
        <v>4.6927152735220189E-4</v>
      </c>
      <c r="N53" s="69">
        <f>IFERROR(IF(N36,EXP(LN(N36)*VLOOKUP(N$3,Conditions!$B:$AI,MATCH($B53&amp;"_slope",Conditions!$R$1:$AI$1,0)+16,FALSE)+VLOOKUP(N$3,Conditions!$B:$AI,MATCH($B53&amp;"_intercept",Conditions!$R$1:$AI$1,0)+16,FALSE)),""),"")</f>
        <v>6.4749039953166721E-4</v>
      </c>
      <c r="O53" s="69">
        <f>IFERROR(IF(O36,EXP(LN(O36)*VLOOKUP(O$3,Conditions!$B:$AI,MATCH($B53&amp;"_slope",Conditions!$R$1:$AI$1,0)+16,FALSE)+VLOOKUP(O$3,Conditions!$B:$AI,MATCH($B53&amp;"_intercept",Conditions!$R$1:$AI$1,0)+16,FALSE)),""),"")</f>
        <v>6.9267364034815654E-4</v>
      </c>
      <c r="P53" s="69">
        <f>IFERROR(IF(P36,EXP(LN(P36)*VLOOKUP(P$3,Conditions!$B:$AI,MATCH($B53&amp;"_slope",Conditions!$R$1:$AI$1,0)+16,FALSE)+VLOOKUP(P$3,Conditions!$B:$AI,MATCH($B53&amp;"_intercept",Conditions!$R$1:$AI$1,0)+16,FALSE)),""),"")</f>
        <v>7.5239999369318346E-4</v>
      </c>
      <c r="Q53" s="69">
        <f>IFERROR(IF(Q36,EXP(LN(Q36)*VLOOKUP(Q$3,Conditions!$B:$AI,MATCH($B53&amp;"_slope",Conditions!$R$1:$AI$1,0)+16,FALSE)+VLOOKUP(Q$3,Conditions!$B:$AI,MATCH($B53&amp;"_intercept",Conditions!$R$1:$AI$1,0)+16,FALSE)),""),"")</f>
        <v>7.9806816627378248E-4</v>
      </c>
      <c r="R53" s="69">
        <f>IFERROR(IF(R36,EXP(LN(R36)*VLOOKUP(R$3,Conditions!$B:$AI,MATCH($B53&amp;"_slope",Conditions!$R$1:$AI$1,0)+16,FALSE)+VLOOKUP(R$3,Conditions!$B:$AI,MATCH($B53&amp;"_intercept",Conditions!$R$1:$AI$1,0)+16,FALSE)),""),"")</f>
        <v>6.5504543735964876E-4</v>
      </c>
      <c r="S53" s="69">
        <f>IFERROR(IF(S36,EXP(LN(S36)*VLOOKUP(S$3,Conditions!$B:$AI,MATCH($B53&amp;"_slope",Conditions!$R$1:$AI$1,0)+16,FALSE)+VLOOKUP(S$3,Conditions!$B:$AI,MATCH($B53&amp;"_intercept",Conditions!$R$1:$AI$1,0)+16,FALSE)),""),"")</f>
        <v>1.0079388241257183E-3</v>
      </c>
      <c r="T53" s="69">
        <f>IFERROR(IF(T36,EXP(LN(T36)*VLOOKUP(T$3,Conditions!$B:$AI,MATCH($B53&amp;"_slope",Conditions!$R$1:$AI$1,0)+16,FALSE)+VLOOKUP(T$3,Conditions!$B:$AI,MATCH($B53&amp;"_intercept",Conditions!$R$1:$AI$1,0)+16,FALSE)),""),"")</f>
        <v>1.1611558752161405E-3</v>
      </c>
      <c r="U53" s="69">
        <f>IFERROR(IF(U36,EXP(LN(U36)*VLOOKUP(U$3,Conditions!$B:$AI,MATCH($B53&amp;"_slope",Conditions!$R$1:$AI$1,0)+16,FALSE)+VLOOKUP(U$3,Conditions!$B:$AI,MATCH($B53&amp;"_intercept",Conditions!$R$1:$AI$1,0)+16,FALSE)),""),"")</f>
        <v>1.1611558752161405E-3</v>
      </c>
      <c r="V53" s="69">
        <f>IFERROR(IF(V36,EXP(LN(V36)*VLOOKUP(V$3,Conditions!$B:$AI,MATCH($B53&amp;"_slope",Conditions!$R$1:$AI$1,0)+16,FALSE)+VLOOKUP(V$3,Conditions!$B:$AI,MATCH($B53&amp;"_intercept",Conditions!$R$1:$AI$1,0)+16,FALSE)),""),"")</f>
        <v>1.028275472329728E-3</v>
      </c>
      <c r="W53" s="69">
        <f>IFERROR(IF(W36,EXP(LN(W36)*VLOOKUP(W$3,Conditions!$B:$AI,MATCH($B53&amp;"_slope",Conditions!$R$1:$AI$1,0)+16,FALSE)+VLOOKUP(W$3,Conditions!$B:$AI,MATCH($B53&amp;"_intercept",Conditions!$R$1:$AI$1,0)+16,FALSE)),""),"")</f>
        <v>1.0604806853917858E-3</v>
      </c>
      <c r="X53" s="69">
        <f>IFERROR(IF(X36,EXP(LN(X36)*VLOOKUP(X$3,Conditions!$B:$AI,MATCH($B53&amp;"_slope",Conditions!$R$1:$AI$1,0)+16,FALSE)+VLOOKUP(X$3,Conditions!$B:$AI,MATCH($B53&amp;"_intercept",Conditions!$R$1:$AI$1,0)+16,FALSE)),""),"")</f>
        <v>2.174513335009978E-3</v>
      </c>
      <c r="Y53" s="69">
        <f>IFERROR(IF(Y36,EXP(LN(Y36)*VLOOKUP(Y$3,Conditions!$B:$AI,MATCH($B53&amp;"_slope",Conditions!$R$1:$AI$1,0)+16,FALSE)+VLOOKUP(Y$3,Conditions!$B:$AI,MATCH($B53&amp;"_intercept",Conditions!$R$1:$AI$1,0)+16,FALSE)),""),"")</f>
        <v>2.6374124504239655E-3</v>
      </c>
      <c r="Z53" s="69">
        <f>IFERROR(IF(Z36,EXP(LN(Z36)*VLOOKUP(Z$3,Conditions!$B:$AI,MATCH($B53&amp;"_slope",Conditions!$R$1:$AI$1,0)+16,FALSE)+VLOOKUP(Z$3,Conditions!$B:$AI,MATCH($B53&amp;"_intercept",Conditions!$R$1:$AI$1,0)+16,FALSE)),""),"")</f>
        <v>2.4781140484360386E-3</v>
      </c>
      <c r="AA53" s="69">
        <f>IFERROR(IF(AA36,EXP(LN(AA36)*VLOOKUP(AA$3,Conditions!$B:$AI,MATCH($B53&amp;"_slope",Conditions!$R$1:$AI$1,0)+16,FALSE)+VLOOKUP(AA$3,Conditions!$B:$AI,MATCH($B53&amp;"_intercept",Conditions!$R$1:$AI$1,0)+16,FALSE)),""),"")</f>
        <v>2.409950806140843E-3</v>
      </c>
      <c r="AB53" s="69">
        <f>IFERROR(IF(AB36,EXP(LN(AB36)*VLOOKUP(AB$3,Conditions!$B:$AI,MATCH($B53&amp;"_slope",Conditions!$R$1:$AI$1,0)+16,FALSE)+VLOOKUP(AB$3,Conditions!$B:$AI,MATCH($B53&amp;"_intercept",Conditions!$R$1:$AI$1,0)+16,FALSE)),""),"")</f>
        <v>2.2106652000986222E-3</v>
      </c>
      <c r="AC53" s="69">
        <f>IFERROR(IF(AC36,EXP(LN(AC36)*VLOOKUP(AC$3,Conditions!$B:$AI,MATCH($B53&amp;"_slope",Conditions!$R$1:$AI$1,0)+16,FALSE)+VLOOKUP(AC$3,Conditions!$B:$AI,MATCH($B53&amp;"_intercept",Conditions!$R$1:$AI$1,0)+16,FALSE)),""),"")</f>
        <v>3.2004355860233663E-3</v>
      </c>
      <c r="AD53" s="69">
        <f>IFERROR(IF(AD36,EXP(LN(AD36)*VLOOKUP(AD$3,Conditions!$B:$AI,MATCH($B53&amp;"_slope",Conditions!$R$1:$AI$1,0)+16,FALSE)+VLOOKUP(AD$3,Conditions!$B:$AI,MATCH($B53&amp;"_intercept",Conditions!$R$1:$AI$1,0)+16,FALSE)),""),"")</f>
        <v>3.3510908570736349E-3</v>
      </c>
      <c r="AE53" s="69">
        <f>IFERROR(IF(AE36,EXP(LN(AE36)*VLOOKUP(AE$3,Conditions!$B:$AI,MATCH($B53&amp;"_slope",Conditions!$R$1:$AI$1,0)+16,FALSE)+VLOOKUP(AE$3,Conditions!$B:$AI,MATCH($B53&amp;"_intercept",Conditions!$R$1:$AI$1,0)+16,FALSE)),""),"")</f>
        <v>3.4042603437431703E-3</v>
      </c>
      <c r="AF53" s="69">
        <f>IFERROR(IF(AF36,EXP(LN(AF36)*VLOOKUP(AF$3,Conditions!$B:$AI,MATCH($B53&amp;"_slope",Conditions!$R$1:$AI$1,0)+16,FALSE)+VLOOKUP(AF$3,Conditions!$B:$AI,MATCH($B53&amp;"_intercept",Conditions!$R$1:$AI$1,0)+16,FALSE)),""),"")</f>
        <v>3.364652994375827E-3</v>
      </c>
      <c r="AG53" s="69">
        <f>IFERROR(IF(AG36,EXP(LN(AG36)*VLOOKUP(AG$3,Conditions!$B:$AI,MATCH($B53&amp;"_slope",Conditions!$R$1:$AI$1,0)+16,FALSE)+VLOOKUP(AG$3,Conditions!$B:$AI,MATCH($B53&amp;"_intercept",Conditions!$R$1:$AI$1,0)+16,FALSE)),""),"")</f>
        <v>3.3208141152178158E-3</v>
      </c>
      <c r="AH53" s="69">
        <f>IFERROR(IF(AH36,EXP(LN(AH36)*VLOOKUP(AH$3,Conditions!$B:$AI,MATCH($B53&amp;"_slope",Conditions!$R$1:$AI$1,0)+16,FALSE)+VLOOKUP(AH$3,Conditions!$B:$AI,MATCH($B53&amp;"_intercept",Conditions!$R$1:$AI$1,0)+16,FALSE)),""),"")</f>
        <v>3.452135527539874E-3</v>
      </c>
      <c r="AI53" s="69">
        <f>IFERROR(IF(AI36,EXP(LN(AI36)*VLOOKUP(AI$3,Conditions!$B:$AI,MATCH($B53&amp;"_slope",Conditions!$R$1:$AI$1,0)+16,FALSE)+VLOOKUP(AI$3,Conditions!$B:$AI,MATCH($B53&amp;"_intercept",Conditions!$R$1:$AI$1,0)+16,FALSE)),""),"")</f>
        <v>3.5248436042573284E-3</v>
      </c>
      <c r="AJ53" s="69">
        <f>IFERROR(IF(AJ36,EXP(LN(AJ36)*VLOOKUP(AJ$3,Conditions!$B:$AI,MATCH($B53&amp;"_slope",Conditions!$R$1:$AI$1,0)+16,FALSE)+VLOOKUP(AJ$3,Conditions!$B:$AI,MATCH($B53&amp;"_intercept",Conditions!$R$1:$AI$1,0)+16,FALSE)),""),"")</f>
        <v>3.5009729527091327E-3</v>
      </c>
      <c r="AK53" s="69">
        <f>IFERROR(IF(AK36,EXP(LN(AK36)*VLOOKUP(AK$3,Conditions!$B:$AI,MATCH($B53&amp;"_slope",Conditions!$R$1:$AI$1,0)+16,FALSE)+VLOOKUP(AK$3,Conditions!$B:$AI,MATCH($B53&amp;"_intercept",Conditions!$R$1:$AI$1,0)+16,FALSE)),""),"")</f>
        <v>3.5123916725980152E-3</v>
      </c>
      <c r="AL53" s="69">
        <f>IFERROR(IF(AL36,EXP(LN(AL36)*VLOOKUP(AL$3,Conditions!$B:$AI,MATCH($B53&amp;"_slope",Conditions!$R$1:$AI$1,0)+16,FALSE)+VLOOKUP(AL$3,Conditions!$B:$AI,MATCH($B53&amp;"_intercept",Conditions!$R$1:$AI$1,0)+16,FALSE)),""),"")</f>
        <v>3.5175805917667894E-3</v>
      </c>
      <c r="AM53" s="69">
        <f>IFERROR(IF(AM36,EXP(LN(AM36)*VLOOKUP(AM$3,Conditions!$B:$AI,MATCH($B53&amp;"_slope",Conditions!$R$1:$AI$1,0)+16,FALSE)+VLOOKUP(AM$3,Conditions!$B:$AI,MATCH($B53&amp;"_intercept",Conditions!$R$1:$AI$1,0)+16,FALSE)),""),"")</f>
        <v>4.7014619465855414E-3</v>
      </c>
      <c r="AN53" s="69">
        <f>IFERROR(IF(AN36,EXP(LN(AN36)*VLOOKUP(AN$3,Conditions!$B:$AI,MATCH($B53&amp;"_slope",Conditions!$R$1:$AI$1,0)+16,FALSE)+VLOOKUP(AN$3,Conditions!$B:$AI,MATCH($B53&amp;"_intercept",Conditions!$R$1:$AI$1,0)+16,FALSE)),""),"")</f>
        <v>4.3637890818641282E-3</v>
      </c>
      <c r="AO53" s="69">
        <f>IFERROR(IF(AO36,EXP(LN(AO36)*VLOOKUP(AO$3,Conditions!$B:$AI,MATCH($B53&amp;"_slope",Conditions!$R$1:$AI$1,0)+16,FALSE)+VLOOKUP(AO$3,Conditions!$B:$AI,MATCH($B53&amp;"_intercept",Conditions!$R$1:$AI$1,0)+16,FALSE)),""),"")</f>
        <v>4.4416610049552285E-3</v>
      </c>
      <c r="AP53" s="69">
        <f>IFERROR(IF(AP36,EXP(LN(AP36)*VLOOKUP(AP$3,Conditions!$B:$AI,MATCH($B53&amp;"_slope",Conditions!$R$1:$AI$1,0)+16,FALSE)+VLOOKUP(AP$3,Conditions!$B:$AI,MATCH($B53&amp;"_intercept",Conditions!$R$1:$AI$1,0)+16,FALSE)),""),"")</f>
        <v>4.3070548345079925E-3</v>
      </c>
      <c r="AQ53" s="69">
        <f>IFERROR(IF(AQ36,EXP(LN(AQ36)*VLOOKUP(AQ$3,Conditions!$B:$AI,MATCH($B53&amp;"_slope",Conditions!$R$1:$AI$1,0)+16,FALSE)+VLOOKUP(AQ$3,Conditions!$B:$AI,MATCH($B53&amp;"_intercept",Conditions!$R$1:$AI$1,0)+16,FALSE)),""),"")</f>
        <v>4.4638812729414388E-3</v>
      </c>
      <c r="AR53" s="69">
        <f>IFERROR(IF(AR36,EXP(LN(AR36)*VLOOKUP(AR$3,Conditions!$B:$AI,MATCH($B53&amp;"_slope",Conditions!$R$1:$AI$1,0)+16,FALSE)+VLOOKUP(AR$3,Conditions!$B:$AI,MATCH($B53&amp;"_intercept",Conditions!$R$1:$AI$1,0)+16,FALSE)),""),"")</f>
        <v>1.1044329775349521E-3</v>
      </c>
      <c r="AS53" s="69">
        <f>IFERROR(IF(AS36,EXP(LN(AS36)*VLOOKUP(AS$3,Conditions!$B:$AI,MATCH($B53&amp;"_slope",Conditions!$R$1:$AI$1,0)+16,FALSE)+VLOOKUP(AS$3,Conditions!$B:$AI,MATCH($B53&amp;"_intercept",Conditions!$R$1:$AI$1,0)+16,FALSE)),""),"")</f>
        <v>1.1281071807821971E-3</v>
      </c>
      <c r="AT53" s="69">
        <f>IFERROR(IF(AT36,EXP(LN(AT36)*VLOOKUP(AT$3,Conditions!$B:$AI,MATCH($B53&amp;"_slope",Conditions!$R$1:$AI$1,0)+16,FALSE)+VLOOKUP(AT$3,Conditions!$B:$AI,MATCH($B53&amp;"_intercept",Conditions!$R$1:$AI$1,0)+16,FALSE)),""),"")</f>
        <v>1.0807004192509516E-3</v>
      </c>
      <c r="AU53" s="69">
        <f>IFERROR(IF(AU36,EXP(LN(AU36)*VLOOKUP(AU$3,Conditions!$B:$AI,MATCH($B53&amp;"_slope",Conditions!$R$1:$AI$1,0)+16,FALSE)+VLOOKUP(AU$3,Conditions!$B:$AI,MATCH($B53&amp;"_intercept",Conditions!$R$1:$AI$1,0)+16,FALSE)),""),"")</f>
        <v>1.1517245311911811E-3</v>
      </c>
      <c r="AV53" s="69">
        <f>IFERROR(IF(AV36,EXP(LN(AV36)*VLOOKUP(AV$3,Conditions!$B:$AI,MATCH($B53&amp;"_slope",Conditions!$R$1:$AI$1,0)+16,FALSE)+VLOOKUP(AV$3,Conditions!$B:$AI,MATCH($B53&amp;"_intercept",Conditions!$R$1:$AI$1,0)+16,FALSE)),""),"")</f>
        <v>1.0199071971591029E-3</v>
      </c>
      <c r="AW53" s="69">
        <f>IFERROR(IF(AW36,EXP(LN(AW36)*VLOOKUP(AW$3,Conditions!$B:$AI,MATCH($B53&amp;"_slope",Conditions!$R$1:$AI$1,0)+16,FALSE)+VLOOKUP(AW$3,Conditions!$B:$AI,MATCH($B53&amp;"_intercept",Conditions!$R$1:$AI$1,0)+16,FALSE)),""),"")</f>
        <v>9.5387559439287376E-4</v>
      </c>
      <c r="AX53" s="69">
        <f>IFERROR(IF(AX36,EXP(LN(AX36)*VLOOKUP(AX$3,Conditions!$B:$AI,MATCH($B53&amp;"_slope",Conditions!$R$1:$AI$1,0)+16,FALSE)+VLOOKUP(AX$3,Conditions!$B:$AI,MATCH($B53&amp;"_intercept",Conditions!$R$1:$AI$1,0)+16,FALSE)),""),"")</f>
        <v>9.5628573850408273E-4</v>
      </c>
      <c r="AY53" s="69">
        <f>IFERROR(IF(AY36,EXP(LN(AY36)*VLOOKUP(AY$3,Conditions!$B:$AI,MATCH($B53&amp;"_slope",Conditions!$R$1:$AI$1,0)+16,FALSE)+VLOOKUP(AY$3,Conditions!$B:$AI,MATCH($B53&amp;"_intercept",Conditions!$R$1:$AI$1,0)+16,FALSE)),""),"")</f>
        <v>9.9475475153734043E-4</v>
      </c>
      <c r="AZ53" s="69">
        <f>IFERROR(IF(AZ36,EXP(LN(AZ36)*VLOOKUP(AZ$3,Conditions!$B:$AI,MATCH($B53&amp;"_slope",Conditions!$R$1:$AI$1,0)+16,FALSE)+VLOOKUP(AZ$3,Conditions!$B:$AI,MATCH($B53&amp;"_intercept",Conditions!$R$1:$AI$1,0)+16,FALSE)),""),"")</f>
        <v>1.0818884571563517E-3</v>
      </c>
      <c r="BA53" s="69">
        <f>IFERROR(IF(BA36,EXP(LN(BA36)*VLOOKUP(BA$3,Conditions!$B:$AI,MATCH($B53&amp;"_slope",Conditions!$R$1:$AI$1,0)+16,FALSE)+VLOOKUP(BA$3,Conditions!$B:$AI,MATCH($B53&amp;"_intercept",Conditions!$R$1:$AI$1,0)+16,FALSE)),""),"")</f>
        <v>9.2973536225013083E-4</v>
      </c>
      <c r="BB53" s="69">
        <f>IFERROR(IF(BB36,EXP(LN(BB36)*VLOOKUP(BB$3,Conditions!$B:$AI,MATCH($B53&amp;"_slope",Conditions!$R$1:$AI$1,0)+16,FALSE)+VLOOKUP(BB$3,Conditions!$B:$AI,MATCH($B53&amp;"_intercept",Conditions!$R$1:$AI$1,0)+16,FALSE)),""),"")</f>
        <v>8.0298704704486292E-4</v>
      </c>
      <c r="BC53" s="69">
        <f>IFERROR(IF(BC36,EXP(LN(BC36)*VLOOKUP(BC$3,Conditions!$B:$AI,MATCH($B53&amp;"_slope",Conditions!$R$1:$AI$1,0)+16,FALSE)+VLOOKUP(BC$3,Conditions!$B:$AI,MATCH($B53&amp;"_intercept",Conditions!$R$1:$AI$1,0)+16,FALSE)),""),"")</f>
        <v>9.6832605414291447E-4</v>
      </c>
      <c r="BD53" s="69">
        <f>IFERROR(IF(BD36,EXP(LN(BD36)*VLOOKUP(BD$3,Conditions!$B:$AI,MATCH($B53&amp;"_slope",Conditions!$R$1:$AI$1,0)+16,FALSE)+VLOOKUP(BD$3,Conditions!$B:$AI,MATCH($B53&amp;"_intercept",Conditions!$R$1:$AI$1,0)+16,FALSE)),""),"")</f>
        <v>8.0298704704486292E-4</v>
      </c>
      <c r="BE53" s="69">
        <f>IFERROR(IF(BE36,EXP(LN(BE36)*VLOOKUP(BE$3,Conditions!$B:$AI,MATCH($B53&amp;"_slope",Conditions!$R$1:$AI$1,0)+16,FALSE)+VLOOKUP(BE$3,Conditions!$B:$AI,MATCH($B53&amp;"_intercept",Conditions!$R$1:$AI$1,0)+16,FALSE)),""),"")</f>
        <v>7.3627960497658343E-4</v>
      </c>
      <c r="BF53" s="69">
        <f>IFERROR(IF(BF36,EXP(LN(BF36)*VLOOKUP(BF$3,Conditions!$B:$AI,MATCH($B53&amp;"_slope",Conditions!$R$1:$AI$1,0)+16,FALSE)+VLOOKUP(BF$3,Conditions!$B:$AI,MATCH($B53&amp;"_intercept",Conditions!$R$1:$AI$1,0)+16,FALSE)),""),"")</f>
        <v>8.5443157147731263E-4</v>
      </c>
      <c r="BG53" s="69">
        <f>IFERROR(IF(BG36,EXP(LN(BG36)*VLOOKUP(BG$3,Conditions!$B:$AI,MATCH($B53&amp;"_slope",Conditions!$R$1:$AI$1,0)+16,FALSE)+VLOOKUP(BG$3,Conditions!$B:$AI,MATCH($B53&amp;"_intercept",Conditions!$R$1:$AI$1,0)+16,FALSE)),""),"")</f>
        <v>6.3108621997058363E-4</v>
      </c>
      <c r="BH53" s="69">
        <f>IFERROR(IF(BH36,EXP(LN(BH36)*VLOOKUP(BH$3,Conditions!$B:$AI,MATCH($B53&amp;"_slope",Conditions!$R$1:$AI$1,0)+16,FALSE)+VLOOKUP(BH$3,Conditions!$B:$AI,MATCH($B53&amp;"_intercept",Conditions!$R$1:$AI$1,0)+16,FALSE)),""),"")</f>
        <v>4.4698403089531158E-4</v>
      </c>
      <c r="BI53" s="69">
        <f>IFERROR(IF(BI36,EXP(LN(BI36)*VLOOKUP(BI$3,Conditions!$B:$AI,MATCH($B53&amp;"_slope",Conditions!$R$1:$AI$1,0)+16,FALSE)+VLOOKUP(BI$3,Conditions!$B:$AI,MATCH($B53&amp;"_intercept",Conditions!$R$1:$AI$1,0)+16,FALSE)),""),"")</f>
        <v>6.197008359416096E-4</v>
      </c>
      <c r="BJ53" s="69">
        <f>IFERROR(IF(BJ36,EXP(LN(BJ36)*VLOOKUP(BJ$3,Conditions!$B:$AI,MATCH($B53&amp;"_slope",Conditions!$R$1:$AI$1,0)+16,FALSE)+VLOOKUP(BJ$3,Conditions!$B:$AI,MATCH($B53&amp;"_intercept",Conditions!$R$1:$AI$1,0)+16,FALSE)),""),"")</f>
        <v>4.5223939655996987E-4</v>
      </c>
      <c r="BK53" s="69">
        <f>IFERROR(IF(BK36,EXP(LN(BK36)*VLOOKUP(BK$3,Conditions!$B:$AI,MATCH($B53&amp;"_slope",Conditions!$R$1:$AI$1,0)+16,FALSE)+VLOOKUP(BK$3,Conditions!$B:$AI,MATCH($B53&amp;"_intercept",Conditions!$R$1:$AI$1,0)+16,FALSE)),""),"")</f>
        <v>7.6600941250795336E-4</v>
      </c>
      <c r="BL53" s="69">
        <f>IFERROR(IF(BL36,EXP(LN(BL36)*VLOOKUP(BL$3,Conditions!$B:$AI,MATCH($B53&amp;"_slope",Conditions!$R$1:$AI$1,0)+16,FALSE)+VLOOKUP(BL$3,Conditions!$B:$AI,MATCH($B53&amp;"_intercept",Conditions!$R$1:$AI$1,0)+16,FALSE)),""),"")</f>
        <v>6.1843431899562382E-4</v>
      </c>
      <c r="BM53" s="69">
        <f>IFERROR(IF(BM36,EXP(LN(BM36)*VLOOKUP(BM$3,Conditions!$B:$AI,MATCH($B53&amp;"_slope",Conditions!$R$1:$AI$1,0)+16,FALSE)+VLOOKUP(BM$3,Conditions!$B:$AI,MATCH($B53&amp;"_intercept",Conditions!$R$1:$AI$1,0)+16,FALSE)),""),"")</f>
        <v>5.0442373296147845E-4</v>
      </c>
      <c r="BN53" s="69">
        <f>IFERROR(IF(BN36,EXP(LN(BN36)*VLOOKUP(BN$3,Conditions!$B:$AI,MATCH($B53&amp;"_slope",Conditions!$R$1:$AI$1,0)+16,FALSE)+VLOOKUP(BN$3,Conditions!$B:$AI,MATCH($B53&amp;"_intercept",Conditions!$R$1:$AI$1,0)+16,FALSE)),""),"")</f>
        <v>5.9431308449055926E-4</v>
      </c>
      <c r="BO53" s="69">
        <f>IFERROR(IF(BO36,EXP(LN(BO36)*VLOOKUP(BO$3,Conditions!$B:$AI,MATCH($B53&amp;"_slope",Conditions!$R$1:$AI$1,0)+16,FALSE)+VLOOKUP(BO$3,Conditions!$B:$AI,MATCH($B53&amp;"_intercept",Conditions!$R$1:$AI$1,0)+16,FALSE)),""),"")</f>
        <v>5.5342972417969432E-4</v>
      </c>
      <c r="BP53" s="69">
        <f>IFERROR(IF(BP36,EXP(LN(BP36)*VLOOKUP(BP$3,Conditions!$B:$AI,MATCH($B53&amp;"_slope",Conditions!$R$1:$AI$1,0)+16,FALSE)+VLOOKUP(BP$3,Conditions!$B:$AI,MATCH($B53&amp;"_intercept",Conditions!$R$1:$AI$1,0)+16,FALSE)),""),"")</f>
        <v>2.7989123527676741E-4</v>
      </c>
      <c r="BQ53" s="69">
        <f>IFERROR(IF(BQ36,EXP(LN(BQ36)*VLOOKUP(BQ$3,Conditions!$B:$AI,MATCH($B53&amp;"_slope",Conditions!$R$1:$AI$1,0)+16,FALSE)+VLOOKUP(BQ$3,Conditions!$B:$AI,MATCH($B53&amp;"_intercept",Conditions!$R$1:$AI$1,0)+16,FALSE)),""),"")</f>
        <v>9.2247933526263485E-4</v>
      </c>
      <c r="BR53" s="69">
        <f>IFERROR(IF(BR36,EXP(LN(BR36)*VLOOKUP(BR$3,Conditions!$B:$AI,MATCH($B53&amp;"_slope",Conditions!$R$1:$AI$1,0)+16,FALSE)+VLOOKUP(BR$3,Conditions!$B:$AI,MATCH($B53&amp;"_intercept",Conditions!$R$1:$AI$1,0)+16,FALSE)),""),"")</f>
        <v>9.2973536225013083E-4</v>
      </c>
      <c r="BS53" s="69">
        <f>IFERROR(IF(BS36,EXP(LN(BS36)*VLOOKUP(BS$3,Conditions!$B:$AI,MATCH($B53&amp;"_slope",Conditions!$R$1:$AI$1,0)+16,FALSE)+VLOOKUP(BS$3,Conditions!$B:$AI,MATCH($B53&amp;"_intercept",Conditions!$R$1:$AI$1,0)+16,FALSE)),""),"")</f>
        <v>8.5443157147731263E-4</v>
      </c>
      <c r="BT53" s="69">
        <f>IFERROR(IF(BT36,EXP(LN(BT36)*VLOOKUP(BT$3,Conditions!$B:$AI,MATCH($B53&amp;"_slope",Conditions!$R$1:$AI$1,0)+16,FALSE)+VLOOKUP(BT$3,Conditions!$B:$AI,MATCH($B53&amp;"_intercept",Conditions!$R$1:$AI$1,0)+16,FALSE)),""),"")</f>
        <v>9.0794756026356621E-4</v>
      </c>
      <c r="BU53" s="69">
        <f>IFERROR(IF(BU36,EXP(LN(BU36)*VLOOKUP(BU$3,Conditions!$B:$AI,MATCH($B53&amp;"_slope",Conditions!$R$1:$AI$1,0)+16,FALSE)+VLOOKUP(BU$3,Conditions!$B:$AI,MATCH($B53&amp;"_intercept",Conditions!$R$1:$AI$1,0)+16,FALSE)),""),"")</f>
        <v>7.6971624309748023E-4</v>
      </c>
      <c r="BV53" s="69">
        <f>IFERROR(IF(BV36,EXP(LN(BV36)*VLOOKUP(BV$3,Conditions!$B:$AI,MATCH($B53&amp;"_slope",Conditions!$R$1:$AI$1,0)+16,FALSE)+VLOOKUP(BV$3,Conditions!$B:$AI,MATCH($B53&amp;"_intercept",Conditions!$R$1:$AI$1,0)+16,FALSE)),""),"")</f>
        <v>6.2349860881608706E-4</v>
      </c>
      <c r="BW53" s="69">
        <f>IFERROR(IF(BW36,EXP(LN(BW36)*VLOOKUP(BW$3,Conditions!$B:$AI,MATCH($B53&amp;"_slope",Conditions!$R$1:$AI$1,0)+16,FALSE)+VLOOKUP(BW$3,Conditions!$B:$AI,MATCH($B53&amp;"_intercept",Conditions!$R$1:$AI$1,0)+16,FALSE)),""),"")</f>
        <v>7.4248449836234593E-4</v>
      </c>
      <c r="BX53" s="69">
        <f>IFERROR(IF(BX36,EXP(LN(BX36)*VLOOKUP(BX$3,Conditions!$B:$AI,MATCH($B53&amp;"_slope",Conditions!$R$1:$AI$1,0)+16,FALSE)+VLOOKUP(BX$3,Conditions!$B:$AI,MATCH($B53&amp;"_intercept",Conditions!$R$1:$AI$1,0)+16,FALSE)),""),"")</f>
        <v>5.9431308449055926E-4</v>
      </c>
      <c r="BY53" s="69">
        <f>IFERROR(IF(BY36,EXP(LN(BY36)*VLOOKUP(BY$3,Conditions!$B:$AI,MATCH($B53&amp;"_slope",Conditions!$R$1:$AI$1,0)+16,FALSE)+VLOOKUP(BY$3,Conditions!$B:$AI,MATCH($B53&amp;"_intercept",Conditions!$R$1:$AI$1,0)+16,FALSE)),""),"")</f>
        <v>7.2136324632401027E-4</v>
      </c>
      <c r="BZ53" s="69">
        <f>IFERROR(IF(BZ36,EXP(LN(BZ36)*VLOOKUP(BZ$3,Conditions!$B:$AI,MATCH($B53&amp;"_slope",Conditions!$R$1:$AI$1,0)+16,FALSE)+VLOOKUP(BZ$3,Conditions!$B:$AI,MATCH($B53&amp;"_intercept",Conditions!$R$1:$AI$1,0)+16,FALSE)),""),"")</f>
        <v>8.6053189322005325E-4</v>
      </c>
      <c r="CA53" s="69">
        <f>IFERROR(IF(CA36,EXP(LN(CA36)*VLOOKUP(CA$3,Conditions!$B:$AI,MATCH($B53&amp;"_slope",Conditions!$R$1:$AI$1,0)+16,FALSE)+VLOOKUP(CA$3,Conditions!$B:$AI,MATCH($B53&amp;"_intercept",Conditions!$R$1:$AI$1,0)+16,FALSE)),""),"")</f>
        <v>4.40404831628542E-4</v>
      </c>
      <c r="CB53" s="69">
        <f>IFERROR(IF(CB36,EXP(LN(CB36)*VLOOKUP(CB$3,Conditions!$B:$AI,MATCH($B53&amp;"_slope",Conditions!$R$1:$AI$1,0)+16,FALSE)+VLOOKUP(CB$3,Conditions!$B:$AI,MATCH($B53&amp;"_intercept",Conditions!$R$1:$AI$1,0)+16,FALSE)),""),"")</f>
        <v>4.718855078810474E-4</v>
      </c>
      <c r="CC53" s="69">
        <f>IFERROR(IF(CC36,EXP(LN(CC36)*VLOOKUP(CC$3,Conditions!$B:$AI,MATCH($B53&amp;"_slope",Conditions!$R$1:$AI$1,0)+16,FALSE)+VLOOKUP(CC$3,Conditions!$B:$AI,MATCH($B53&amp;"_intercept",Conditions!$R$1:$AI$1,0)+16,FALSE)),""),"")</f>
        <v>6.1590039164225157E-4</v>
      </c>
      <c r="CD53" s="69">
        <f>IFERROR(IF(CD36,EXP(LN(CD36)*VLOOKUP(CD$3,Conditions!$B:$AI,MATCH($B53&amp;"_slope",Conditions!$R$1:$AI$1,0)+16,FALSE)+VLOOKUP(CD$3,Conditions!$B:$AI,MATCH($B53&amp;"_intercept",Conditions!$R$1:$AI$1,0)+16,FALSE)),""),"")</f>
        <v>4.3513335115792412E-4</v>
      </c>
      <c r="CE53" s="69">
        <f>IFERROR(IF(CE36,EXP(LN(CE36)*VLOOKUP(CE$3,Conditions!$B:$AI,MATCH($B53&amp;"_slope",Conditions!$R$1:$AI$1,0)+16,FALSE)+VLOOKUP(CE$3,Conditions!$B:$AI,MATCH($B53&amp;"_intercept",Conditions!$R$1:$AI$1,0)+16,FALSE)),""),"")</f>
        <v>8.8853019233593776E-4</v>
      </c>
      <c r="CF53" s="69">
        <f>IFERROR(IF(CF36,EXP(LN(CF36)*VLOOKUP(CF$3,Conditions!$B:$AI,MATCH($B53&amp;"_slope",Conditions!$R$1:$AI$1,0)+16,FALSE)+VLOOKUP(CF$3,Conditions!$B:$AI,MATCH($B53&amp;"_intercept",Conditions!$R$1:$AI$1,0)+16,FALSE)),""),"")</f>
        <v>1.1351982890343195E-3</v>
      </c>
      <c r="CG53" s="69">
        <f>IFERROR(IF(CG36,EXP(LN(CG36)*VLOOKUP(CG$3,Conditions!$B:$AI,MATCH($B53&amp;"_slope",Conditions!$R$1:$AI$1,0)+16,FALSE)+VLOOKUP(CG$3,Conditions!$B:$AI,MATCH($B53&amp;"_intercept",Conditions!$R$1:$AI$1,0)+16,FALSE)),""),"")</f>
        <v>1.3190506366431221E-3</v>
      </c>
      <c r="CH53" s="69">
        <f>IFERROR(IF(CH36,EXP(LN(CH36)*VLOOKUP(CH$3,Conditions!$B:$AI,MATCH($B53&amp;"_slope",Conditions!$R$1:$AI$1,0)+16,FALSE)+VLOOKUP(CH$3,Conditions!$B:$AI,MATCH($B53&amp;"_intercept",Conditions!$R$1:$AI$1,0)+16,FALSE)),""),"")</f>
        <v>1.190572639805363E-3</v>
      </c>
      <c r="CI53" s="69">
        <f>IFERROR(IF(CI36,EXP(LN(CI36)*VLOOKUP(CI$3,Conditions!$B:$AI,MATCH($B53&amp;"_slope",Conditions!$R$1:$AI$1,0)+16,FALSE)+VLOOKUP(CI$3,Conditions!$B:$AI,MATCH($B53&amp;"_intercept",Conditions!$R$1:$AI$1,0)+16,FALSE)),""),"")</f>
        <v>1.0079388241257183E-3</v>
      </c>
      <c r="CJ53" s="69">
        <f>IFERROR(IF(CJ36,EXP(LN(CJ36)*VLOOKUP(CJ$3,Conditions!$B:$AI,MATCH($B53&amp;"_slope",Conditions!$R$1:$AI$1,0)+16,FALSE)+VLOOKUP(CJ$3,Conditions!$B:$AI,MATCH($B53&amp;"_intercept",Conditions!$R$1:$AI$1,0)+16,FALSE)),""),"")</f>
        <v>1.0533337811874969E-3</v>
      </c>
      <c r="CK53" s="69">
        <f>IFERROR(IF(CK36,EXP(LN(CK36)*VLOOKUP(CK$3,Conditions!$B:$AI,MATCH($B53&amp;"_slope",Conditions!$R$1:$AI$1,0)+16,FALSE)+VLOOKUP(CK$3,Conditions!$B:$AI,MATCH($B53&amp;"_intercept",Conditions!$R$1:$AI$1,0)+16,FALSE)),""),"")</f>
        <v>4.0600603865319321E-4</v>
      </c>
      <c r="CL53" s="69">
        <f>IFERROR(IF(CL36,EXP(LN(CL36)*VLOOKUP(CL$3,Conditions!$B:$AI,MATCH($B53&amp;"_slope",Conditions!$R$1:$AI$1,0)+16,FALSE)+VLOOKUP(CL$3,Conditions!$B:$AI,MATCH($B53&amp;"_intercept",Conditions!$R$1:$AI$1,0)+16,FALSE)),""),"")</f>
        <v>4.2324553114797986E-4</v>
      </c>
      <c r="CM53" s="69" t="str">
        <f>IFERROR(IF(CM36,EXP(LN(CM36)*VLOOKUP(CM$3,Conditions!$B:$AI,MATCH($B53&amp;"_slope",Conditions!$R$1:$AI$1,0)+16,FALSE)+VLOOKUP(CM$3,Conditions!$B:$AI,MATCH($B53&amp;"_intercept",Conditions!$R$1:$AI$1,0)+16,FALSE)),""),"")</f>
        <v/>
      </c>
      <c r="CN53" s="69">
        <f>IFERROR(IF(CN36,EXP(LN(CN36)*VLOOKUP(CN$3,Conditions!$B:$AI,MATCH($B53&amp;"_slope",Conditions!$R$1:$AI$1,0)+16,FALSE)+VLOOKUP(CN$3,Conditions!$B:$AI,MATCH($B53&amp;"_intercept",Conditions!$R$1:$AI$1,0)+16,FALSE)),""),"")</f>
        <v>5.018297275183139E-4</v>
      </c>
      <c r="CO53" s="69" t="str">
        <f>IFERROR(IF(CO36,EXP(LN(CO36)*VLOOKUP(CO$3,Conditions!$B:$AI,MATCH($B53&amp;"_slope",Conditions!$R$1:$AI$1,0)+16,FALSE)+VLOOKUP(CO$3,Conditions!$B:$AI,MATCH($B53&amp;"_intercept",Conditions!$R$1:$AI$1,0)+16,FALSE)),""),"")</f>
        <v/>
      </c>
      <c r="CP53" s="69">
        <f>IFERROR(IF(CP36,EXP(LN(CP36)*VLOOKUP(CP$3,Conditions!$B:$AI,MATCH($B53&amp;"_slope",Conditions!$R$1:$AI$1,0)+16,FALSE)+VLOOKUP(CP$3,Conditions!$B:$AI,MATCH($B53&amp;"_intercept",Conditions!$R$1:$AI$1,0)+16,FALSE)),""),"")</f>
        <v>5.5086323348300101E-4</v>
      </c>
      <c r="CQ53" s="69">
        <f>IFERROR(IF(CQ36,EXP(LN(CQ36)*VLOOKUP(CQ$3,Conditions!$B:$AI,MATCH($B53&amp;"_slope",Conditions!$R$1:$AI$1,0)+16,FALSE)+VLOOKUP(CQ$3,Conditions!$B:$AI,MATCH($B53&amp;"_intercept",Conditions!$R$1:$AI$1,0)+16,FALSE)),""),"")</f>
        <v>3.7261193006938665E-4</v>
      </c>
      <c r="CR53" s="69" t="str">
        <f>IFERROR(IF(CR36,EXP(LN(CR36)*VLOOKUP(CR$3,Conditions!$B:$AI,MATCH($B53&amp;"_slope",Conditions!$R$1:$AI$1,0)+16,FALSE)+VLOOKUP(CR$3,Conditions!$B:$AI,MATCH($B53&amp;"_intercept",Conditions!$R$1:$AI$1,0)+16,FALSE)),""),"")</f>
        <v/>
      </c>
      <c r="CS53" s="69">
        <f>IFERROR(IF(CS36,EXP(LN(CS36)*VLOOKUP(CS$3,Conditions!$B:$AI,MATCH($B53&amp;"_slope",Conditions!$R$1:$AI$1,0)+16,FALSE)+VLOOKUP(CS$3,Conditions!$B:$AI,MATCH($B53&amp;"_intercept",Conditions!$R$1:$AI$1,0)+16,FALSE)),""),"")</f>
        <v>5.3801003707144054E-4</v>
      </c>
      <c r="CT53" s="69">
        <f>IFERROR(IF(CT36,EXP(LN(CT36)*VLOOKUP(CT$3,Conditions!$B:$AI,MATCH($B53&amp;"_slope",Conditions!$R$1:$AI$1,0)+16,FALSE)+VLOOKUP(CT$3,Conditions!$B:$AI,MATCH($B53&amp;"_intercept",Conditions!$R$1:$AI$1,0)+16,FALSE)),""),"")</f>
        <v>3.5376202813389309E-4</v>
      </c>
      <c r="CU53" s="69">
        <f>IFERROR(IF(CU36,EXP(LN(CU36)*VLOOKUP(CU$3,Conditions!$B:$AI,MATCH($B53&amp;"_slope",Conditions!$R$1:$AI$1,0)+16,FALSE)+VLOOKUP(CU$3,Conditions!$B:$AI,MATCH($B53&amp;"_intercept",Conditions!$R$1:$AI$1,0)+16,FALSE)),""),"")</f>
        <v>4.073350937710114E-4</v>
      </c>
      <c r="CV53" s="69">
        <f>IFERROR(IF(CV36,EXP(LN(CV36)*VLOOKUP(CV$3,Conditions!$B:$AI,MATCH($B53&amp;"_slope",Conditions!$R$1:$AI$1,0)+16,FALSE)+VLOOKUP(CV$3,Conditions!$B:$AI,MATCH($B53&amp;"_intercept",Conditions!$R$1:$AI$1,0)+16,FALSE)),""),"")</f>
        <v>4.2853367238010617E-4</v>
      </c>
      <c r="CW53" s="69">
        <f>IFERROR(IF(CW36,EXP(LN(CW36)*VLOOKUP(CW$3,Conditions!$B:$AI,MATCH($B53&amp;"_slope",Conditions!$R$1:$AI$1,0)+16,FALSE)+VLOOKUP(CW$3,Conditions!$B:$AI,MATCH($B53&amp;"_intercept",Conditions!$R$1:$AI$1,0)+16,FALSE)),""),"")</f>
        <v>3.0198934922574913E-4</v>
      </c>
      <c r="CX53" s="69">
        <f>IFERROR(IF(CX36,EXP(LN(CX36)*VLOOKUP(CX$3,Conditions!$B:$AI,MATCH($B53&amp;"_slope",Conditions!$R$1:$AI$1,0)+16,FALSE)+VLOOKUP(CX$3,Conditions!$B:$AI,MATCH($B53&amp;"_intercept",Conditions!$R$1:$AI$1,0)+16,FALSE)),""),"")</f>
        <v>5.2641199096967585E-4</v>
      </c>
      <c r="CY53" s="69">
        <f>IFERROR(IF(CY36,EXP(LN(CY36)*VLOOKUP(CY$3,Conditions!$B:$AI,MATCH($B53&amp;"_slope",Conditions!$R$1:$AI$1,0)+16,FALSE)+VLOOKUP(CY$3,Conditions!$B:$AI,MATCH($B53&amp;"_intercept",Conditions!$R$1:$AI$1,0)+16,FALSE)),""),"")</f>
        <v>2.6318607693193012E-4</v>
      </c>
      <c r="CZ53" s="69">
        <f>IFERROR(IF(CZ36,EXP(LN(CZ36)*VLOOKUP(CZ$3,Conditions!$B:$AI,MATCH($B53&amp;"_slope",Conditions!$R$1:$AI$1,0)+16,FALSE)+VLOOKUP(CZ$3,Conditions!$B:$AI,MATCH($B53&amp;"_intercept",Conditions!$R$1:$AI$1,0)+16,FALSE)),""),"")</f>
        <v>5.5086323348300101E-4</v>
      </c>
      <c r="DA53" s="69">
        <f>IFERROR(IF(DA36,EXP(LN(DA36)*VLOOKUP(DA$3,Conditions!$B:$AI,MATCH($B53&amp;"_slope",Conditions!$R$1:$AI$1,0)+16,FALSE)+VLOOKUP(DA$3,Conditions!$B:$AI,MATCH($B53&amp;"_intercept",Conditions!$R$1:$AI$1,0)+16,FALSE)),""),"")</f>
        <v>5.4444098590231062E-4</v>
      </c>
      <c r="DB53" s="69">
        <f>IFERROR(IF(DB36,EXP(LN(DB36)*VLOOKUP(DB$3,Conditions!$B:$AI,MATCH($B53&amp;"_slope",Conditions!$R$1:$AI$1,0)+16,FALSE)+VLOOKUP(DB$3,Conditions!$B:$AI,MATCH($B53&amp;"_intercept",Conditions!$R$1:$AI$1,0)+16,FALSE)),""),"")</f>
        <v>3.9135303341909344E-4</v>
      </c>
      <c r="DC53" s="69">
        <f>IFERROR(IF(DC36,EXP(LN(DC36)*VLOOKUP(DC$3,Conditions!$B:$AI,MATCH($B53&amp;"_slope",Conditions!$R$1:$AI$1,0)+16,FALSE)+VLOOKUP(DC$3,Conditions!$B:$AI,MATCH($B53&amp;"_intercept",Conditions!$R$1:$AI$1,0)+16,FALSE)),""),"")</f>
        <v>4.9013751624061793E-4</v>
      </c>
      <c r="DD53" s="69">
        <f>IFERROR(IF(DD36,EXP(LN(DD36)*VLOOKUP(DD$3,Conditions!$B:$AI,MATCH($B53&amp;"_slope",Conditions!$R$1:$AI$1,0)+16,FALSE)+VLOOKUP(DD$3,Conditions!$B:$AI,MATCH($B53&amp;"_intercept",Conditions!$R$1:$AI$1,0)+16,FALSE)),""),"")</f>
        <v>4.2192231455916916E-4</v>
      </c>
      <c r="DE53" s="69">
        <f>IFERROR(IF(DE36,EXP(LN(DE36)*VLOOKUP(DE$3,Conditions!$B:$AI,MATCH($B53&amp;"_slope",Conditions!$R$1:$AI$1,0)+16,FALSE)+VLOOKUP(DE$3,Conditions!$B:$AI,MATCH($B53&amp;"_intercept",Conditions!$R$1:$AI$1,0)+16,FALSE)),""),"")</f>
        <v>6.2729373025655901E-4</v>
      </c>
      <c r="DF53" s="69">
        <f>IFERROR(IF(DF36,EXP(LN(DF36)*VLOOKUP(DF$3,Conditions!$B:$AI,MATCH($B53&amp;"_slope",Conditions!$R$1:$AI$1,0)+16,FALSE)+VLOOKUP(DF$3,Conditions!$B:$AI,MATCH($B53&amp;"_intercept",Conditions!$R$1:$AI$1,0)+16,FALSE)),""),"")</f>
        <v>6.3487609738829083E-4</v>
      </c>
      <c r="DG53" s="69">
        <f>IFERROR(IF(DG36,EXP(LN(DG36)*VLOOKUP(DG$3,Conditions!$B:$AI,MATCH($B53&amp;"_slope",Conditions!$R$1:$AI$1,0)+16,FALSE)+VLOOKUP(DG$3,Conditions!$B:$AI,MATCH($B53&amp;"_intercept",Conditions!$R$1:$AI$1,0)+16,FALSE)),""),"")</f>
        <v>5.8667267629372143E-4</v>
      </c>
      <c r="DH53" s="69">
        <f>IFERROR(IF(DH36,EXP(LN(DH36)*VLOOKUP(DH$3,Conditions!$B:$AI,MATCH($B53&amp;"_slope",Conditions!$R$1:$AI$1,0)+16,FALSE)+VLOOKUP(DH$3,Conditions!$B:$AI,MATCH($B53&amp;"_intercept",Conditions!$R$1:$AI$1,0)+16,FALSE)),""),"")</f>
        <v>6.8266289488196172E-4</v>
      </c>
      <c r="DI53" s="69">
        <f>IFERROR(IF(DI36,EXP(LN(DI36)*VLOOKUP(DI$3,Conditions!$B:$AI,MATCH($B53&amp;"_slope",Conditions!$R$1:$AI$1,0)+16,FALSE)+VLOOKUP(DI$3,Conditions!$B:$AI,MATCH($B53&amp;"_intercept",Conditions!$R$1:$AI$1,0)+16,FALSE)),""),"")</f>
        <v>5.6240174741049149E-4</v>
      </c>
      <c r="DJ53" s="69">
        <f>IFERROR(IF(DJ36,EXP(LN(DJ36)*VLOOKUP(DJ$3,Conditions!$B:$AI,MATCH($B53&amp;"_slope",Conditions!$R$1:$AI$1,0)+16,FALSE)+VLOOKUP(DJ$3,Conditions!$B:$AI,MATCH($B53&amp;"_intercept",Conditions!$R$1:$AI$1,0)+16,FALSE)),""),"")</f>
        <v>6.0194224274094253E-4</v>
      </c>
      <c r="DK53" s="69">
        <f>IFERROR(IF(DK36,EXP(LN(DK36)*VLOOKUP(DK$3,Conditions!$B:$AI,MATCH($B53&amp;"_slope",Conditions!$R$1:$AI$1,0)+16,FALSE)+VLOOKUP(DK$3,Conditions!$B:$AI,MATCH($B53&amp;"_intercept",Conditions!$R$1:$AI$1,0)+16,FALSE)),""),"")</f>
        <v>7.1887376300568367E-4</v>
      </c>
      <c r="DL53" s="69">
        <f>IFERROR(IF(DL36,EXP(LN(DL36)*VLOOKUP(DL$3,Conditions!$B:$AI,MATCH($B53&amp;"_slope",Conditions!$R$1:$AI$1,0)+16,FALSE)+VLOOKUP(DL$3,Conditions!$B:$AI,MATCH($B53&amp;"_intercept",Conditions!$R$1:$AI$1,0)+16,FALSE)),""),"")</f>
        <v>7.3503790786299812E-4</v>
      </c>
      <c r="DM53" s="69">
        <f>IFERROR(IF(DM36,EXP(LN(DM36)*VLOOKUP(DM$3,Conditions!$B:$AI,MATCH($B53&amp;"_slope",Conditions!$R$1:$AI$1,0)+16,FALSE)+VLOOKUP(DM$3,Conditions!$B:$AI,MATCH($B53&amp;"_intercept",Conditions!$R$1:$AI$1,0)+16,FALSE)),""),"")</f>
        <v>6.1082894193190682E-4</v>
      </c>
      <c r="DN53" s="69">
        <f>IFERROR(IF(DN36,EXP(LN(DN36)*VLOOKUP(DN$3,Conditions!$B:$AI,MATCH($B53&amp;"_slope",Conditions!$R$1:$AI$1,0)+16,FALSE)+VLOOKUP(DN$3,Conditions!$B:$AI,MATCH($B53&amp;"_intercept",Conditions!$R$1:$AI$1,0)+16,FALSE)),""),"")</f>
        <v>7.2758265418223795E-4</v>
      </c>
      <c r="DO53" s="69">
        <f>IFERROR(IF(DO36,EXP(LN(DO36)*VLOOKUP(DO$3,Conditions!$B:$AI,MATCH($B53&amp;"_slope",Conditions!$R$1:$AI$1,0)+16,FALSE)+VLOOKUP(DO$3,Conditions!$B:$AI,MATCH($B53&amp;"_intercept",Conditions!$R$1:$AI$1,0)+16,FALSE)),""),"")</f>
        <v>6.7012570795843378E-4</v>
      </c>
      <c r="DP53" s="69">
        <f>IFERROR(IF(DP36,EXP(LN(DP36)*VLOOKUP(DP$3,Conditions!$B:$AI,MATCH($B53&amp;"_slope",Conditions!$R$1:$AI$1,0)+16,FALSE)+VLOOKUP(DP$3,Conditions!$B:$AI,MATCH($B53&amp;"_intercept",Conditions!$R$1:$AI$1,0)+16,FALSE)),""),"")</f>
        <v>6.4749039953166721E-4</v>
      </c>
      <c r="DQ53" s="69">
        <f>IFERROR(IF(DQ36,EXP(LN(DQ36)*VLOOKUP(DQ$3,Conditions!$B:$AI,MATCH($B53&amp;"_slope",Conditions!$R$1:$AI$1,0)+16,FALSE)+VLOOKUP(DQ$3,Conditions!$B:$AI,MATCH($B53&amp;"_intercept",Conditions!$R$1:$AI$1,0)+16,FALSE)),""),"")</f>
        <v>6.0194224274094253E-4</v>
      </c>
      <c r="DR53" s="69">
        <f>IFERROR(IF(DR36,EXP(LN(DR36)*VLOOKUP(DR$3,Conditions!$B:$AI,MATCH($B53&amp;"_slope",Conditions!$R$1:$AI$1,0)+16,FALSE)+VLOOKUP(DR$3,Conditions!$B:$AI,MATCH($B53&amp;"_intercept",Conditions!$R$1:$AI$1,0)+16,FALSE)),""),"")</f>
        <v>5.7774440706437411E-4</v>
      </c>
      <c r="DS53" s="69">
        <f>IFERROR(IF(DS36,EXP(LN(DS36)*VLOOKUP(DS$3,Conditions!$B:$AI,MATCH($B53&amp;"_slope",Conditions!$R$1:$AI$1,0)+16,FALSE)+VLOOKUP(DS$3,Conditions!$B:$AI,MATCH($B53&amp;"_intercept",Conditions!$R$1:$AI$1,0)+16,FALSE)),""),"")</f>
        <v>7.3752106195083627E-4</v>
      </c>
      <c r="DT53" s="69">
        <f>IFERROR(IF(DT36,EXP(LN(DT36)*VLOOKUP(DT$3,Conditions!$B:$AI,MATCH($B53&amp;"_slope",Conditions!$R$1:$AI$1,0)+16,FALSE)+VLOOKUP(DT$3,Conditions!$B:$AI,MATCH($B53&amp;"_intercept",Conditions!$R$1:$AI$1,0)+16,FALSE)),""),"")</f>
        <v>8.5931222674983504E-4</v>
      </c>
      <c r="DU53" s="69">
        <f>IFERROR(IF(DU36,EXP(LN(DU36)*VLOOKUP(DU$3,Conditions!$B:$AI,MATCH($B53&amp;"_slope",Conditions!$R$1:$AI$1,0)+16,FALSE)+VLOOKUP(DU$3,Conditions!$B:$AI,MATCH($B53&amp;"_intercept",Conditions!$R$1:$AI$1,0)+16,FALSE)),""),"")</f>
        <v>4.3645190469670262E-4</v>
      </c>
      <c r="DV53" s="69">
        <f>IFERROR(IF(DV36,EXP(LN(DV36)*VLOOKUP(DV$3,Conditions!$B:$AI,MATCH($B53&amp;"_slope",Conditions!$R$1:$AI$1,0)+16,FALSE)+VLOOKUP(DV$3,Conditions!$B:$AI,MATCH($B53&amp;"_intercept",Conditions!$R$1:$AI$1,0)+16,FALSE)),""),"")</f>
        <v>4.6534741953047418E-4</v>
      </c>
      <c r="DW53" s="69">
        <f>IFERROR(IF(DW36,EXP(LN(DW36)*VLOOKUP(DW$3,Conditions!$B:$AI,MATCH($B53&amp;"_slope",Conditions!$R$1:$AI$1,0)+16,FALSE)+VLOOKUP(DW$3,Conditions!$B:$AI,MATCH($B53&amp;"_intercept",Conditions!$R$1:$AI$1,0)+16,FALSE)),""),"")</f>
        <v>5.6240174741049149E-4</v>
      </c>
      <c r="DX53" s="69">
        <f>IFERROR(IF(DX36,EXP(LN(DX36)*VLOOKUP(DX$3,Conditions!$B:$AI,MATCH($B53&amp;"_slope",Conditions!$R$1:$AI$1,0)+16,FALSE)+VLOOKUP(DX$3,Conditions!$B:$AI,MATCH($B53&amp;"_intercept",Conditions!$R$1:$AI$1,0)+16,FALSE)),""),"")</f>
        <v>6.8266289488196172E-4</v>
      </c>
      <c r="DY53" s="69">
        <f>IFERROR(IF(DY36,EXP(LN(DY36)*VLOOKUP(DY$3,Conditions!$B:$AI,MATCH($B53&amp;"_slope",Conditions!$R$1:$AI$1,0)+16,FALSE)+VLOOKUP(DY$3,Conditions!$B:$AI,MATCH($B53&amp;"_intercept",Conditions!$R$1:$AI$1,0)+16,FALSE)),""),"")</f>
        <v>5.5342972417969432E-4</v>
      </c>
      <c r="DZ53" s="69">
        <f>IFERROR(IF(DZ36,EXP(LN(DZ36)*VLOOKUP(DZ$3,Conditions!$B:$AI,MATCH($B53&amp;"_slope",Conditions!$R$1:$AI$1,0)+16,FALSE)+VLOOKUP(DZ$3,Conditions!$B:$AI,MATCH($B53&amp;"_intercept",Conditions!$R$1:$AI$1,0)+16,FALSE)),""),"")</f>
        <v>3.6723764338352687E-4</v>
      </c>
      <c r="EA53" s="69">
        <f>IFERROR(IF(EA36,EXP(LN(EA36)*VLOOKUP(EA$3,Conditions!$B:$AI,MATCH($B53&amp;"_slope",Conditions!$R$1:$AI$1,0)+16,FALSE)+VLOOKUP(EA$3,Conditions!$B:$AI,MATCH($B53&amp;"_intercept",Conditions!$R$1:$AI$1,0)+16,FALSE)),""),"")</f>
        <v>4.2059862181908559E-4</v>
      </c>
      <c r="EB53" s="69" t="str">
        <f>IFERROR(IF(EB36,EXP(LN(EB36)*VLOOKUP(EB$3,Conditions!$B:$AI,MATCH($B53&amp;"_slope",Conditions!$R$1:$AI$1,0)+16,FALSE)+VLOOKUP(EB$3,Conditions!$B:$AI,MATCH($B53&amp;"_intercept",Conditions!$R$1:$AI$1,0)+16,FALSE)),""),"")</f>
        <v/>
      </c>
      <c r="EC53" s="69" t="str">
        <f>IFERROR(IF(EC36,EXP(LN(EC36)*VLOOKUP(EC$3,Conditions!$B:$AI,MATCH($B53&amp;"_slope",Conditions!$R$1:$AI$1,0)+16,FALSE)+VLOOKUP(EC$3,Conditions!$B:$AI,MATCH($B53&amp;"_intercept",Conditions!$R$1:$AI$1,0)+16,FALSE)),""),"")</f>
        <v/>
      </c>
      <c r="ED53" s="69">
        <f>IFERROR(IF(ED36,EXP(LN(ED36)*VLOOKUP(ED$3,Conditions!$B:$AI,MATCH($B53&amp;"_slope",Conditions!$R$1:$AI$1,0)+16,FALSE)+VLOOKUP(ED$3,Conditions!$B:$AI,MATCH($B53&amp;"_intercept",Conditions!$R$1:$AI$1,0)+16,FALSE)),""),"")</f>
        <v>2.9372503397199855E-4</v>
      </c>
      <c r="EE53" s="69">
        <f>IFERROR(IF(EE36,EXP(LN(EE36)*VLOOKUP(EE$3,Conditions!$B:$AI,MATCH($B53&amp;"_slope",Conditions!$R$1:$AI$1,0)+16,FALSE)+VLOOKUP(EE$3,Conditions!$B:$AI,MATCH($B53&amp;"_intercept",Conditions!$R$1:$AI$1,0)+16,FALSE)),""),"")</f>
        <v>4.7580337008104492E-4</v>
      </c>
      <c r="EF53" s="69">
        <f>IFERROR(IF(EF36,EXP(LN(EF36)*VLOOKUP(EF$3,Conditions!$B:$AI,MATCH($B53&amp;"_slope",Conditions!$R$1:$AI$1,0)+16,FALSE)+VLOOKUP(EF$3,Conditions!$B:$AI,MATCH($B53&amp;"_intercept",Conditions!$R$1:$AI$1,0)+16,FALSE)),""),"")</f>
        <v>3.5241125915646388E-4</v>
      </c>
      <c r="EG53" s="69">
        <f>IFERROR(IF(EG36,EXP(LN(EG36)*VLOOKUP(EG$3,Conditions!$B:$AI,MATCH($B53&amp;"_slope",Conditions!$R$1:$AI$1,0)+16,FALSE)+VLOOKUP(EG$3,Conditions!$B:$AI,MATCH($B53&amp;"_intercept",Conditions!$R$1:$AI$1,0)+16,FALSE)),""),"")</f>
        <v>5.9176754054865053E-4</v>
      </c>
      <c r="EH53" s="69">
        <f>IFERROR(IF(EH36,EXP(LN(EH36)*VLOOKUP(EH$3,Conditions!$B:$AI,MATCH($B53&amp;"_slope",Conditions!$R$1:$AI$1,0)+16,FALSE)+VLOOKUP(EH$3,Conditions!$B:$AI,MATCH($B53&amp;"_intercept",Conditions!$R$1:$AI$1,0)+16,FALSE)),""),"")</f>
        <v>1.7612034844599991E-4</v>
      </c>
      <c r="EI53" s="69">
        <f>IFERROR(IF(EI36,EXP(LN(EI36)*VLOOKUP(EI$3,Conditions!$B:$AI,MATCH($B53&amp;"_slope",Conditions!$R$1:$AI$1,0)+16,FALSE)+VLOOKUP(EI$3,Conditions!$B:$AI,MATCH($B53&amp;"_intercept",Conditions!$R$1:$AI$1,0)+16,FALSE)),""),"")</f>
        <v>7.0391593998104878E-4</v>
      </c>
      <c r="EJ53" s="69">
        <f>IFERROR(IF(EJ36,EXP(LN(EJ36)*VLOOKUP(EJ$3,Conditions!$B:$AI,MATCH($B53&amp;"_slope",Conditions!$R$1:$AI$1,0)+16,FALSE)+VLOOKUP(EJ$3,Conditions!$B:$AI,MATCH($B53&amp;"_intercept",Conditions!$R$1:$AI$1,0)+16,FALSE)),""),"")</f>
        <v>3.2117362019309183E-4</v>
      </c>
      <c r="EK53" s="69">
        <f>IFERROR(IF(EK36,EXP(LN(EK36)*VLOOKUP(EK$3,Conditions!$B:$AI,MATCH($B53&amp;"_slope",Conditions!$R$1:$AI$1,0)+16,FALSE)+VLOOKUP(EK$3,Conditions!$B:$AI,MATCH($B53&amp;"_intercept",Conditions!$R$1:$AI$1,0)+16,FALSE)),""),"")</f>
        <v>4.8883641849381456E-4</v>
      </c>
      <c r="EL53" s="69">
        <f>IFERROR(IF(EL36,EXP(LN(EL36)*VLOOKUP(EL$3,Conditions!$B:$AI,MATCH($B53&amp;"_slope",Conditions!$R$1:$AI$1,0)+16,FALSE)+VLOOKUP(EL$3,Conditions!$B:$AI,MATCH($B53&amp;"_intercept",Conditions!$R$1:$AI$1,0)+16,FALSE)),""),"")</f>
        <v>2.9786047924834722E-4</v>
      </c>
      <c r="EM53" s="69">
        <f>IFERROR(IF(EM36,EXP(LN(EM36)*VLOOKUP(EM$3,Conditions!$B:$AI,MATCH($B53&amp;"_slope",Conditions!$R$1:$AI$1,0)+16,FALSE)+VLOOKUP(EM$3,Conditions!$B:$AI,MATCH($B53&amp;"_intercept",Conditions!$R$1:$AI$1,0)+16,FALSE)),""),"")</f>
        <v>2.6876761752048667E-4</v>
      </c>
      <c r="EN53" s="69">
        <f>IFERROR(IF(EN36,EXP(LN(EN36)*VLOOKUP(EN$3,Conditions!$B:$AI,MATCH($B53&amp;"_slope",Conditions!$R$1:$AI$1,0)+16,FALSE)+VLOOKUP(EN$3,Conditions!$B:$AI,MATCH($B53&amp;"_intercept",Conditions!$R$1:$AI$1,0)+16,FALSE)),""),"")</f>
        <v>3.4700221394240785E-4</v>
      </c>
      <c r="EO53" s="69">
        <f>IFERROR(IF(EO36,EXP(LN(EO36)*VLOOKUP(EO$3,Conditions!$B:$AI,MATCH($B53&amp;"_slope",Conditions!$R$1:$AI$1,0)+16,FALSE)+VLOOKUP(EO$3,Conditions!$B:$AI,MATCH($B53&amp;"_intercept",Conditions!$R$1:$AI$1,0)+16,FALSE)),""),"")</f>
        <v>3.833340285205776E-4</v>
      </c>
      <c r="EP53" s="69">
        <f>IFERROR(IF(EP36,EXP(LN(EP36)*VLOOKUP(EP$3,Conditions!$B:$AI,MATCH($B53&amp;"_slope",Conditions!$R$1:$AI$1,0)+16,FALSE)+VLOOKUP(EP$3,Conditions!$B:$AI,MATCH($B53&amp;"_intercept",Conditions!$R$1:$AI$1,0)+16,FALSE)),""),"")</f>
        <v>5.4957947403906518E-4</v>
      </c>
      <c r="EQ53" s="69">
        <f>IFERROR(IF(EQ36,EXP(LN(EQ36)*VLOOKUP(EQ$3,Conditions!$B:$AI,MATCH($B53&amp;"_slope",Conditions!$R$1:$AI$1,0)+16,FALSE)+VLOOKUP(EQ$3,Conditions!$B:$AI,MATCH($B53&amp;"_intercept",Conditions!$R$1:$AI$1,0)+16,FALSE)),""),"")</f>
        <v>4.3249486704327302E-4</v>
      </c>
      <c r="ER53" s="69">
        <f>IFERROR(IF(ER36,EXP(LN(ER36)*VLOOKUP(ER$3,Conditions!$B:$AI,MATCH($B53&amp;"_slope",Conditions!$R$1:$AI$1,0)+16,FALSE)+VLOOKUP(ER$3,Conditions!$B:$AI,MATCH($B53&amp;"_intercept",Conditions!$R$1:$AI$1,0)+16,FALSE)),""),"")</f>
        <v>5.1219661268722292E-4</v>
      </c>
      <c r="ES53" s="69">
        <f>IFERROR(IF(ES36,EXP(LN(ES36)*VLOOKUP(ES$3,Conditions!$B:$AI,MATCH($B53&amp;"_slope",Conditions!$R$1:$AI$1,0)+16,FALSE)+VLOOKUP(ES$3,Conditions!$B:$AI,MATCH($B53&amp;"_intercept",Conditions!$R$1:$AI$1,0)+16,FALSE)),""),"")</f>
        <v>4.1397295086521737E-4</v>
      </c>
      <c r="ET53" s="69">
        <f>IFERROR(IF(ET36,EXP(LN(ET36)*VLOOKUP(ET$3,Conditions!$B:$AI,MATCH($B53&amp;"_slope",Conditions!$R$1:$AI$1,0)+16,FALSE)+VLOOKUP(ET$3,Conditions!$B:$AI,MATCH($B53&amp;"_intercept",Conditions!$R$1:$AI$1,0)+16,FALSE)),""),"")</f>
        <v>4.4566908460138166E-4</v>
      </c>
      <c r="EU53" s="69">
        <f>IFERROR(IF(EU36,EXP(LN(EU36)*VLOOKUP(EU$3,Conditions!$B:$AI,MATCH($B53&amp;"_slope",Conditions!$R$1:$AI$1,0)+16,FALSE)+VLOOKUP(EU$3,Conditions!$B:$AI,MATCH($B53&amp;"_intercept",Conditions!$R$1:$AI$1,0)+16,FALSE)),""),"")</f>
        <v>6.1463297972905271E-4</v>
      </c>
      <c r="EV53" s="69">
        <f>IFERROR(IF(EV36,EXP(LN(EV36)*VLOOKUP(EV$3,Conditions!$B:$AI,MATCH($B53&amp;"_slope",Conditions!$R$1:$AI$1,0)+16,FALSE)+VLOOKUP(EV$3,Conditions!$B:$AI,MATCH($B53&amp;"_intercept",Conditions!$R$1:$AI$1,0)+16,FALSE)),""),"")</f>
        <v>5.3672279195000558E-4</v>
      </c>
      <c r="EW53" s="69">
        <f>IFERROR(IF(EW36,EXP(LN(EW36)*VLOOKUP(EW$3,Conditions!$B:$AI,MATCH($B53&amp;"_slope",Conditions!$R$1:$AI$1,0)+16,FALSE)+VLOOKUP(EW$3,Conditions!$B:$AI,MATCH($B53&amp;"_intercept",Conditions!$R$1:$AI$1,0)+16,FALSE)),""),"")</f>
        <v>7.6724525083392997E-4</v>
      </c>
      <c r="EX53" s="69">
        <f>IFERROR(IF(EX36,EXP(LN(EX36)*VLOOKUP(EX$3,Conditions!$B:$AI,MATCH($B53&amp;"_slope",Conditions!$R$1:$AI$1,0)+16,FALSE)+VLOOKUP(EX$3,Conditions!$B:$AI,MATCH($B53&amp;"_intercept",Conditions!$R$1:$AI$1,0)+16,FALSE)),""),"")</f>
        <v>5.5086323348300101E-4</v>
      </c>
      <c r="EY53" s="69">
        <f>IFERROR(IF(EY36,EXP(LN(EY36)*VLOOKUP(EY$3,Conditions!$B:$AI,MATCH($B53&amp;"_slope",Conditions!$R$1:$AI$1,0)+16,FALSE)+VLOOKUP(EY$3,Conditions!$B:$AI,MATCH($B53&amp;"_intercept",Conditions!$R$1:$AI$1,0)+16,FALSE)),""),"")</f>
        <v>4.6665587565891431E-4</v>
      </c>
      <c r="EZ53" s="69">
        <f>IFERROR(IF(EZ36,EXP(LN(EZ36)*VLOOKUP(EZ$3,Conditions!$B:$AI,MATCH($B53&amp;"_slope",Conditions!$R$1:$AI$1,0)+16,FALSE)+VLOOKUP(EZ$3,Conditions!$B:$AI,MATCH($B53&amp;"_intercept",Conditions!$R$1:$AI$1,0)+16,FALSE)),""),"")</f>
        <v>4.3381433917819755E-4</v>
      </c>
      <c r="FA53" s="69">
        <f>IFERROR(IF(FA36,EXP(LN(FA36)*VLOOKUP(FA$3,Conditions!$B:$AI,MATCH($B53&amp;"_slope",Conditions!$R$1:$AI$1,0)+16,FALSE)+VLOOKUP(FA$3,Conditions!$B:$AI,MATCH($B53&amp;"_intercept",Conditions!$R$1:$AI$1,0)+16,FALSE)),""),"")</f>
        <v>4.3117493302664118E-4</v>
      </c>
      <c r="FB53" s="69">
        <f>IFERROR(IF(FB36,EXP(LN(FB36)*VLOOKUP(FB$3,Conditions!$B:$AI,MATCH($B53&amp;"_slope",Conditions!$R$1:$AI$1,0)+16,FALSE)+VLOOKUP(FB$3,Conditions!$B:$AI,MATCH($B53&amp;"_intercept",Conditions!$R$1:$AI$1,0)+16,FALSE)),""),"")</f>
        <v>3.402272606615766E-4</v>
      </c>
      <c r="FC53" s="69">
        <f>IFERROR(IF(FC36,EXP(LN(FC36)*VLOOKUP(FC$3,Conditions!$B:$AI,MATCH($B53&amp;"_slope",Conditions!$R$1:$AI$1,0)+16,FALSE)+VLOOKUP(FC$3,Conditions!$B:$AI,MATCH($B53&amp;"_intercept",Conditions!$R$1:$AI$1,0)+16,FALSE)),""),"")</f>
        <v>7.9068331209634424E-4</v>
      </c>
      <c r="FD53" s="69">
        <f>IFERROR(IF(FD36,EXP(LN(FD36)*VLOOKUP(FD$3,Conditions!$B:$AI,MATCH($B53&amp;"_slope",Conditions!$R$1:$AI$1,0)+16,FALSE)+VLOOKUP(FD$3,Conditions!$B:$AI,MATCH($B53&amp;"_intercept",Conditions!$R$1:$AI$1,0)+16,FALSE)),""),"")</f>
        <v>4.2324553114797986E-4</v>
      </c>
      <c r="FE53" s="69">
        <f>IFERROR(IF(FE36,EXP(LN(FE36)*VLOOKUP(FE$3,Conditions!$B:$AI,MATCH($B53&amp;"_slope",Conditions!$R$1:$AI$1,0)+16,FALSE)+VLOOKUP(FE$3,Conditions!$B:$AI,MATCH($B53&amp;"_intercept",Conditions!$R$1:$AI$1,0)+16,FALSE)),""),"")</f>
        <v>4.3381433917819755E-4</v>
      </c>
      <c r="FF53" s="69">
        <f>IFERROR(IF(FF36,EXP(LN(FF36)*VLOOKUP(FF$3,Conditions!$B:$AI,MATCH($B53&amp;"_slope",Conditions!$R$1:$AI$1,0)+16,FALSE)+VLOOKUP(FF$3,Conditions!$B:$AI,MATCH($B53&amp;"_intercept",Conditions!$R$1:$AI$1,0)+16,FALSE)),""),"")</f>
        <v>4.8883641849381456E-4</v>
      </c>
      <c r="FG53" s="69">
        <f>IFERROR(IF(FG36,EXP(LN(FG36)*VLOOKUP(FG$3,Conditions!$B:$AI,MATCH($B53&amp;"_slope",Conditions!$R$1:$AI$1,0)+16,FALSE)+VLOOKUP(FG$3,Conditions!$B:$AI,MATCH($B53&amp;"_intercept",Conditions!$R$1:$AI$1,0)+16,FALSE)),""),"")</f>
        <v>6.197008359416096E-4</v>
      </c>
      <c r="FH53" s="69">
        <f>IFERROR(IF(FH36,EXP(LN(FH36)*VLOOKUP(FH$3,Conditions!$B:$AI,MATCH($B53&amp;"_slope",Conditions!$R$1:$AI$1,0)+16,FALSE)+VLOOKUP(FH$3,Conditions!$B:$AI,MATCH($B53&amp;"_intercept",Conditions!$R$1:$AI$1,0)+16,FALSE)),""),"")</f>
        <v>5.4186965761094145E-4</v>
      </c>
      <c r="FI53" s="69">
        <f>IFERROR(IF(FI36,EXP(LN(FI36)*VLOOKUP(FI$3,Conditions!$B:$AI,MATCH($B53&amp;"_slope",Conditions!$R$1:$AI$1,0)+16,FALSE)+VLOOKUP(FI$3,Conditions!$B:$AI,MATCH($B53&amp;"_intercept",Conditions!$R$1:$AI$1,0)+16,FALSE)),""),"")</f>
        <v>5.4058346886903406E-4</v>
      </c>
      <c r="FJ53" s="69">
        <f>IFERROR(IF(FJ36,EXP(LN(FJ36)*VLOOKUP(FJ$3,Conditions!$B:$AI,MATCH($B53&amp;"_slope",Conditions!$R$1:$AI$1,0)+16,FALSE)+VLOOKUP(FJ$3,Conditions!$B:$AI,MATCH($B53&amp;"_intercept",Conditions!$R$1:$AI$1,0)+16,FALSE)),""),"")</f>
        <v>5.611210406397673E-4</v>
      </c>
      <c r="FK53" s="69">
        <f>IFERROR(IF(FK36,EXP(LN(FK36)*VLOOKUP(FK$3,Conditions!$B:$AI,MATCH($B53&amp;"_slope",Conditions!$R$1:$AI$1,0)+16,FALSE)+VLOOKUP(FK$3,Conditions!$B:$AI,MATCH($B53&amp;"_intercept",Conditions!$R$1:$AI$1,0)+16,FALSE)),""),"")</f>
        <v>4.00684805916403E-4</v>
      </c>
      <c r="FL53" s="69">
        <f>IFERROR(IF(FL36,EXP(LN(FL36)*VLOOKUP(FL$3,Conditions!$B:$AI,MATCH($B53&amp;"_slope",Conditions!$R$1:$AI$1,0)+16,FALSE)+VLOOKUP(FL$3,Conditions!$B:$AI,MATCH($B53&amp;"_intercept",Conditions!$R$1:$AI$1,0)+16,FALSE)),""),"")</f>
        <v>5.4058346886903406E-4</v>
      </c>
      <c r="FM53" s="69">
        <f>IFERROR(IF(FM36,EXP(LN(FM36)*VLOOKUP(FM$3,Conditions!$B:$AI,MATCH($B53&amp;"_slope",Conditions!$R$1:$AI$1,0)+16,FALSE)+VLOOKUP(FM$3,Conditions!$B:$AI,MATCH($B53&amp;"_intercept",Conditions!$R$1:$AI$1,0)+16,FALSE)),""),"")</f>
        <v>3.9535545502631639E-4</v>
      </c>
      <c r="FN53" s="69">
        <f>IFERROR(IF(FN36,EXP(LN(FN36)*VLOOKUP(FN$3,Conditions!$B:$AI,MATCH($B53&amp;"_slope",Conditions!$R$1:$AI$1,0)+16,FALSE)+VLOOKUP(FN$3,Conditions!$B:$AI,MATCH($B53&amp;"_intercept",Conditions!$R$1:$AI$1,0)+16,FALSE)),""),"")</f>
        <v>4.5092621489554188E-4</v>
      </c>
      <c r="FO53" s="69">
        <f>IFERROR(IF(FO36,EXP(LN(FO36)*VLOOKUP(FO$3,Conditions!$B:$AI,MATCH($B53&amp;"_slope",Conditions!$R$1:$AI$1,0)+16,FALSE)+VLOOKUP(FO$3,Conditions!$B:$AI,MATCH($B53&amp;"_intercept",Conditions!$R$1:$AI$1,0)+16,FALSE)),""),"")</f>
        <v>5.8794686649415995E-4</v>
      </c>
      <c r="FP53" s="69">
        <f>IFERROR(IF(FP36,EXP(LN(FP36)*VLOOKUP(FP$3,Conditions!$B:$AI,MATCH($B53&amp;"_slope",Conditions!$R$1:$AI$1,0)+16,FALSE)+VLOOKUP(FP$3,Conditions!$B:$AI,MATCH($B53&amp;"_intercept",Conditions!$R$1:$AI$1,0)+16,FALSE)),""),"")</f>
        <v>5.2899184611130995E-4</v>
      </c>
      <c r="FQ53" s="69">
        <f>IFERROR(IF(FQ36,EXP(LN(FQ36)*VLOOKUP(FQ$3,Conditions!$B:$AI,MATCH($B53&amp;"_slope",Conditions!$R$1:$AI$1,0)+16,FALSE)+VLOOKUP(FQ$3,Conditions!$B:$AI,MATCH($B53&amp;"_intercept",Conditions!$R$1:$AI$1,0)+16,FALSE)),""),"")</f>
        <v>5.8412334255155296E-4</v>
      </c>
      <c r="FR53" s="69" t="str">
        <f>IFERROR(IF(FR36,EXP(LN(FR36)*VLOOKUP(FR$3,Conditions!$B:$AI,MATCH($B53&amp;"_slope",Conditions!$R$1:$AI$1,0)+16,FALSE)+VLOOKUP(FR$3,Conditions!$B:$AI,MATCH($B53&amp;"_intercept",Conditions!$R$1:$AI$1,0)+16,FALSE)),""),"")</f>
        <v/>
      </c>
      <c r="FS53" s="69" t="str">
        <f>IFERROR(IF(FS36,EXP(LN(FS36)*VLOOKUP(FS$3,Conditions!$B:$AI,MATCH($B53&amp;"_slope",Conditions!$R$1:$AI$1,0)+16,FALSE)+VLOOKUP(FS$3,Conditions!$B:$AI,MATCH($B53&amp;"_intercept",Conditions!$R$1:$AI$1,0)+16,FALSE)),""),"")</f>
        <v/>
      </c>
      <c r="FT53" s="69" t="str">
        <f>IFERROR(IF(FT36,EXP(LN(FT36)*VLOOKUP(FT$3,Conditions!$B:$AI,MATCH($B53&amp;"_slope",Conditions!$R$1:$AI$1,0)+16,FALSE)+VLOOKUP(FT$3,Conditions!$B:$AI,MATCH($B53&amp;"_intercept",Conditions!$R$1:$AI$1,0)+16,FALSE)),""),"")</f>
        <v/>
      </c>
      <c r="FU53" s="69" t="str">
        <f>IFERROR(IF(FU36,EXP(LN(FU36)*VLOOKUP(FU$3,Conditions!$B:$AI,MATCH($B53&amp;"_slope",Conditions!$R$1:$AI$1,0)+16,FALSE)+VLOOKUP(FU$3,Conditions!$B:$AI,MATCH($B53&amp;"_intercept",Conditions!$R$1:$AI$1,0)+16,FALSE)),""),"")</f>
        <v/>
      </c>
      <c r="FV53" s="69" t="str">
        <f>IFERROR(IF(FV36,EXP(LN(FV36)*VLOOKUP(FV$3,Conditions!$B:$AI,MATCH($B53&amp;"_slope",Conditions!$R$1:$AI$1,0)+16,FALSE)+VLOOKUP(FV$3,Conditions!$B:$AI,MATCH($B53&amp;"_intercept",Conditions!$R$1:$AI$1,0)+16,FALSE)),""),"")</f>
        <v/>
      </c>
      <c r="FW53" s="69" t="str">
        <f>IFERROR(IF(FW36,EXP(LN(FW36)*VLOOKUP(FW$3,Conditions!$B:$AI,MATCH($B53&amp;"_slope",Conditions!$R$1:$AI$1,0)+16,FALSE)+VLOOKUP(FW$3,Conditions!$B:$AI,MATCH($B53&amp;"_intercept",Conditions!$R$1:$AI$1,0)+16,FALSE)),""),"")</f>
        <v/>
      </c>
      <c r="FX53" s="69" t="str">
        <f>IFERROR(IF(FX36,EXP(LN(FX36)*VLOOKUP(FX$3,Conditions!$B:$AI,MATCH($B53&amp;"_slope",Conditions!$R$1:$AI$1,0)+16,FALSE)+VLOOKUP(FX$3,Conditions!$B:$AI,MATCH($B53&amp;"_intercept",Conditions!$R$1:$AI$1,0)+16,FALSE)),""),"")</f>
        <v/>
      </c>
      <c r="FY53" s="69" t="str">
        <f>IFERROR(IF(FY36,EXP(LN(FY36)*VLOOKUP(FY$3,Conditions!$B:$AI,MATCH($B53&amp;"_slope",Conditions!$R$1:$AI$1,0)+16,FALSE)+VLOOKUP(FY$3,Conditions!$B:$AI,MATCH($B53&amp;"_intercept",Conditions!$R$1:$AI$1,0)+16,FALSE)),""),"")</f>
        <v/>
      </c>
      <c r="FZ53" s="69" t="str">
        <f>IFERROR(IF(FZ36,EXP(LN(FZ36)*VLOOKUP(FZ$3,Conditions!$B:$AI,MATCH($B53&amp;"_slope",Conditions!$R$1:$AI$1,0)+16,FALSE)+VLOOKUP(FZ$3,Conditions!$B:$AI,MATCH($B53&amp;"_intercept",Conditions!$R$1:$AI$1,0)+16,FALSE)),""),"")</f>
        <v/>
      </c>
      <c r="GA53" s="69" t="str">
        <f>IFERROR(IF(GA36,EXP(LN(GA36)*VLOOKUP(GA$3,Conditions!$B:$AI,MATCH($B53&amp;"_slope",Conditions!$R$1:$AI$1,0)+16,FALSE)+VLOOKUP(GA$3,Conditions!$B:$AI,MATCH($B53&amp;"_intercept",Conditions!$R$1:$AI$1,0)+16,FALSE)),""),"")</f>
        <v/>
      </c>
      <c r="GB53" s="69" t="str">
        <f>IFERROR(IF(GB36,EXP(LN(GB36)*VLOOKUP(GB$3,Conditions!$B:$AI,MATCH($B53&amp;"_slope",Conditions!$R$1:$AI$1,0)+16,FALSE)+VLOOKUP(GB$3,Conditions!$B:$AI,MATCH($B53&amp;"_intercept",Conditions!$R$1:$AI$1,0)+16,FALSE)),""),"")</f>
        <v/>
      </c>
      <c r="GC53" s="69" t="str">
        <f>IFERROR(IF(GC36,EXP(LN(GC36)*VLOOKUP(GC$3,Conditions!$B:$AI,MATCH($B53&amp;"_slope",Conditions!$R$1:$AI$1,0)+16,FALSE)+VLOOKUP(GC$3,Conditions!$B:$AI,MATCH($B53&amp;"_intercept",Conditions!$R$1:$AI$1,0)+16,FALSE)),""),"")</f>
        <v/>
      </c>
      <c r="GD53" s="69" t="str">
        <f>IFERROR(IF(GD36,EXP(LN(GD36)*VLOOKUP(GD$3,Conditions!$B:$AI,MATCH($B53&amp;"_slope",Conditions!$R$1:$AI$1,0)+16,FALSE)+VLOOKUP(GD$3,Conditions!$B:$AI,MATCH($B53&amp;"_intercept",Conditions!$R$1:$AI$1,0)+16,FALSE)),""),"")</f>
        <v/>
      </c>
      <c r="GE53" s="69" t="str">
        <f>IFERROR(IF(GE36,EXP(LN(GE36)*VLOOKUP(GE$3,Conditions!$B:$AI,MATCH($B53&amp;"_slope",Conditions!$R$1:$AI$1,0)+16,FALSE)+VLOOKUP(GE$3,Conditions!$B:$AI,MATCH($B53&amp;"_intercept",Conditions!$R$1:$AI$1,0)+16,FALSE)),""),"")</f>
        <v/>
      </c>
      <c r="GF53" s="69" t="str">
        <f>IFERROR(IF(GF36,EXP(LN(GF36)*VLOOKUP(GF$3,Conditions!$B:$AI,MATCH($B53&amp;"_slope",Conditions!$R$1:$AI$1,0)+16,FALSE)+VLOOKUP(GF$3,Conditions!$B:$AI,MATCH($B53&amp;"_intercept",Conditions!$R$1:$AI$1,0)+16,FALSE)),""),"")</f>
        <v/>
      </c>
      <c r="GG53" s="69" t="str">
        <f>IFERROR(IF(GG36,EXP(LN(GG36)*VLOOKUP(GG$3,Conditions!$B:$AI,MATCH($B53&amp;"_slope",Conditions!$R$1:$AI$1,0)+16,FALSE)+VLOOKUP(GG$3,Conditions!$B:$AI,MATCH($B53&amp;"_intercept",Conditions!$R$1:$AI$1,0)+16,FALSE)),""),"")</f>
        <v/>
      </c>
      <c r="GH53" s="69" t="str">
        <f>IFERROR(IF(GH36,EXP(LN(GH36)*VLOOKUP(GH$3,Conditions!$B:$AI,MATCH($B53&amp;"_slope",Conditions!$R$1:$AI$1,0)+16,FALSE)+VLOOKUP(GH$3,Conditions!$B:$AI,MATCH($B53&amp;"_intercept",Conditions!$R$1:$AI$1,0)+16,FALSE)),""),"")</f>
        <v/>
      </c>
      <c r="GI53" s="69" t="str">
        <f>IFERROR(IF(GI36,EXP(LN(GI36)*VLOOKUP(GI$3,Conditions!$B:$AI,MATCH($B53&amp;"_slope",Conditions!$R$1:$AI$1,0)+16,FALSE)+VLOOKUP(GI$3,Conditions!$B:$AI,MATCH($B53&amp;"_intercept",Conditions!$R$1:$AI$1,0)+16,FALSE)),""),"")</f>
        <v/>
      </c>
      <c r="GJ53" s="69" t="str">
        <f>IFERROR(IF(GJ36,EXP(LN(GJ36)*VLOOKUP(GJ$3,Conditions!$B:$AI,MATCH($B53&amp;"_slope",Conditions!$R$1:$AI$1,0)+16,FALSE)+VLOOKUP(GJ$3,Conditions!$B:$AI,MATCH($B53&amp;"_intercept",Conditions!$R$1:$AI$1,0)+16,FALSE)),""),"")</f>
        <v/>
      </c>
      <c r="GK53" s="69" t="str">
        <f>IFERROR(IF(GK36,EXP(LN(GK36)*VLOOKUP(GK$3,Conditions!$B:$AI,MATCH($B53&amp;"_slope",Conditions!$R$1:$AI$1,0)+16,FALSE)+VLOOKUP(GK$3,Conditions!$B:$AI,MATCH($B53&amp;"_intercept",Conditions!$R$1:$AI$1,0)+16,FALSE)),""),"")</f>
        <v/>
      </c>
      <c r="GL53" s="69" t="str">
        <f>IFERROR(IF(GL36,EXP(LN(GL36)*VLOOKUP(GL$3,Conditions!$B:$AI,MATCH($B53&amp;"_slope",Conditions!$R$1:$AI$1,0)+16,FALSE)+VLOOKUP(GL$3,Conditions!$B:$AI,MATCH($B53&amp;"_intercept",Conditions!$R$1:$AI$1,0)+16,FALSE)),""),"")</f>
        <v/>
      </c>
      <c r="GM53" s="69" t="str">
        <f>IFERROR(IF(GM36,EXP(LN(GM36)*VLOOKUP(GM$3,Conditions!$B:$AI,MATCH($B53&amp;"_slope",Conditions!$R$1:$AI$1,0)+16,FALSE)+VLOOKUP(GM$3,Conditions!$B:$AI,MATCH($B53&amp;"_intercept",Conditions!$R$1:$AI$1,0)+16,FALSE)),""),"")</f>
        <v/>
      </c>
      <c r="GN53" s="69" t="str">
        <f>IFERROR(IF(GN36,EXP(LN(GN36)*VLOOKUP(GN$3,Conditions!$B:$AI,MATCH($B53&amp;"_slope",Conditions!$R$1:$AI$1,0)+16,FALSE)+VLOOKUP(GN$3,Conditions!$B:$AI,MATCH($B53&amp;"_intercept",Conditions!$R$1:$AI$1,0)+16,FALSE)),""),"")</f>
        <v/>
      </c>
      <c r="GO53" s="69" t="str">
        <f>IFERROR(IF(GO36,EXP(LN(GO36)*VLOOKUP(GO$3,Conditions!$B:$AI,MATCH($B53&amp;"_slope",Conditions!$R$1:$AI$1,0)+16,FALSE)+VLOOKUP(GO$3,Conditions!$B:$AI,MATCH($B53&amp;"_intercept",Conditions!$R$1:$AI$1,0)+16,FALSE)),""),"")</f>
        <v/>
      </c>
      <c r="GP53" s="69" t="str">
        <f>IFERROR(IF(GP36,EXP(LN(GP36)*VLOOKUP(GP$3,Conditions!$B:$AI,MATCH($B53&amp;"_slope",Conditions!$R$1:$AI$1,0)+16,FALSE)+VLOOKUP(GP$3,Conditions!$B:$AI,MATCH($B53&amp;"_intercept",Conditions!$R$1:$AI$1,0)+16,FALSE)),""),"")</f>
        <v/>
      </c>
      <c r="GQ53" s="69" t="str">
        <f>IFERROR(IF(GQ36,EXP(LN(GQ36)*VLOOKUP(GQ$3,Conditions!$B:$AI,MATCH($B53&amp;"_slope",Conditions!$R$1:$AI$1,0)+16,FALSE)+VLOOKUP(GQ$3,Conditions!$B:$AI,MATCH($B53&amp;"_intercept",Conditions!$R$1:$AI$1,0)+16,FALSE)),""),"")</f>
        <v/>
      </c>
      <c r="GR53" s="69" t="str">
        <f>IFERROR(IF(GR36,EXP(LN(GR36)*VLOOKUP(GR$3,Conditions!$B:$AI,MATCH($B53&amp;"_slope",Conditions!$R$1:$AI$1,0)+16,FALSE)+VLOOKUP(GR$3,Conditions!$B:$AI,MATCH($B53&amp;"_intercept",Conditions!$R$1:$AI$1,0)+16,FALSE)),""),"")</f>
        <v/>
      </c>
      <c r="GS53" s="69" t="str">
        <f>IFERROR(IF(GS36,EXP(LN(GS36)*VLOOKUP(GS$3,Conditions!$B:$AI,MATCH($B53&amp;"_slope",Conditions!$R$1:$AI$1,0)+16,FALSE)+VLOOKUP(GS$3,Conditions!$B:$AI,MATCH($B53&amp;"_intercept",Conditions!$R$1:$AI$1,0)+16,FALSE)),""),"")</f>
        <v/>
      </c>
      <c r="GT53" s="69" t="str">
        <f>IFERROR(IF(GT36,EXP(LN(GT36)*VLOOKUP(GT$3,Conditions!$B:$AI,MATCH($B53&amp;"_slope",Conditions!$R$1:$AI$1,0)+16,FALSE)+VLOOKUP(GT$3,Conditions!$B:$AI,MATCH($B53&amp;"_intercept",Conditions!$R$1:$AI$1,0)+16,FALSE)),""),"")</f>
        <v/>
      </c>
      <c r="GU53" s="69" t="str">
        <f>IFERROR(IF(GU36,EXP(LN(GU36)*VLOOKUP(GU$3,Conditions!$B:$AI,MATCH($B53&amp;"_slope",Conditions!$R$1:$AI$1,0)+16,FALSE)+VLOOKUP(GU$3,Conditions!$B:$AI,MATCH($B53&amp;"_intercept",Conditions!$R$1:$AI$1,0)+16,FALSE)),""),"")</f>
        <v/>
      </c>
      <c r="GV53" s="69" t="str">
        <f>IFERROR(IF(GV36,EXP(LN(GV36)*VLOOKUP(GV$3,Conditions!$B:$AI,MATCH($B53&amp;"_slope",Conditions!$R$1:$AI$1,0)+16,FALSE)+VLOOKUP(GV$3,Conditions!$B:$AI,MATCH($B53&amp;"_intercept",Conditions!$R$1:$AI$1,0)+16,FALSE)),""),"")</f>
        <v/>
      </c>
      <c r="GW53" s="69" t="str">
        <f>IFERROR(IF(GW36,EXP(LN(GW36)*VLOOKUP(GW$3,Conditions!$B:$AI,MATCH($B53&amp;"_slope",Conditions!$R$1:$AI$1,0)+16,FALSE)+VLOOKUP(GW$3,Conditions!$B:$AI,MATCH($B53&amp;"_intercept",Conditions!$R$1:$AI$1,0)+16,FALSE)),""),"")</f>
        <v/>
      </c>
      <c r="GX53" s="69" t="str">
        <f>IFERROR(IF(GX36,EXP(LN(GX36)*VLOOKUP(GX$3,Conditions!$B:$AI,MATCH($B53&amp;"_slope",Conditions!$R$1:$AI$1,0)+16,FALSE)+VLOOKUP(GX$3,Conditions!$B:$AI,MATCH($B53&amp;"_intercept",Conditions!$R$1:$AI$1,0)+16,FALSE)),""),"")</f>
        <v/>
      </c>
      <c r="GY53" s="69" t="str">
        <f>IFERROR(IF(GY36,EXP(LN(GY36)*VLOOKUP(GY$3,Conditions!$B:$AI,MATCH($B53&amp;"_slope",Conditions!$R$1:$AI$1,0)+16,FALSE)+VLOOKUP(GY$3,Conditions!$B:$AI,MATCH($B53&amp;"_intercept",Conditions!$R$1:$AI$1,0)+16,FALSE)),""),"")</f>
        <v/>
      </c>
      <c r="GZ53" s="69" t="str">
        <f>IFERROR(IF(GZ36,EXP(LN(GZ36)*VLOOKUP(GZ$3,Conditions!$B:$AI,MATCH($B53&amp;"_slope",Conditions!$R$1:$AI$1,0)+16,FALSE)+VLOOKUP(GZ$3,Conditions!$B:$AI,MATCH($B53&amp;"_intercept",Conditions!$R$1:$AI$1,0)+16,FALSE)),""),"")</f>
        <v/>
      </c>
      <c r="HA53" s="69" t="str">
        <f>IFERROR(IF(HA36,EXP(LN(HA36)*VLOOKUP(HA$3,Conditions!$B:$AI,MATCH($B53&amp;"_slope",Conditions!$R$1:$AI$1,0)+16,FALSE)+VLOOKUP(HA$3,Conditions!$B:$AI,MATCH($B53&amp;"_intercept",Conditions!$R$1:$AI$1,0)+16,FALSE)),""),"")</f>
        <v/>
      </c>
      <c r="HB53" s="69" t="str">
        <f>IFERROR(IF(HB36,EXP(LN(HB36)*VLOOKUP(HB$3,Conditions!$B:$AI,MATCH($B53&amp;"_slope",Conditions!$R$1:$AI$1,0)+16,FALSE)+VLOOKUP(HB$3,Conditions!$B:$AI,MATCH($B53&amp;"_intercept",Conditions!$R$1:$AI$1,0)+16,FALSE)),""),"")</f>
        <v/>
      </c>
      <c r="HC53" s="69" t="str">
        <f>IFERROR(IF(HC36,EXP(LN(HC36)*VLOOKUP(HC$3,Conditions!$B:$AI,MATCH($B53&amp;"_slope",Conditions!$R$1:$AI$1,0)+16,FALSE)+VLOOKUP(HC$3,Conditions!$B:$AI,MATCH($B53&amp;"_intercept",Conditions!$R$1:$AI$1,0)+16,FALSE)),""),"")</f>
        <v/>
      </c>
      <c r="HD53" s="69" t="str">
        <f>IFERROR(IF(HD36,EXP(LN(HD36)*VLOOKUP(HD$3,Conditions!$B:$AI,MATCH($B53&amp;"_slope",Conditions!$R$1:$AI$1,0)+16,FALSE)+VLOOKUP(HD$3,Conditions!$B:$AI,MATCH($B53&amp;"_intercept",Conditions!$R$1:$AI$1,0)+16,FALSE)),""),"")</f>
        <v/>
      </c>
      <c r="HE53" s="69" t="str">
        <f>IFERROR(IF(HE36,EXP(LN(HE36)*VLOOKUP(HE$3,Conditions!$B:$AI,MATCH($B53&amp;"_slope",Conditions!$R$1:$AI$1,0)+16,FALSE)+VLOOKUP(HE$3,Conditions!$B:$AI,MATCH($B53&amp;"_intercept",Conditions!$R$1:$AI$1,0)+16,FALSE)),""),"")</f>
        <v/>
      </c>
      <c r="HF53" s="69" t="str">
        <f>IFERROR(IF(HF36,EXP(LN(HF36)*VLOOKUP(HF$3,Conditions!$B:$AI,MATCH($B53&amp;"_slope",Conditions!$R$1:$AI$1,0)+16,FALSE)+VLOOKUP(HF$3,Conditions!$B:$AI,MATCH($B53&amp;"_intercept",Conditions!$R$1:$AI$1,0)+16,FALSE)),""),"")</f>
        <v/>
      </c>
      <c r="HG53" s="69" t="str">
        <f>IFERROR(IF(HG36,EXP(LN(HG36)*VLOOKUP(HG$3,Conditions!$B:$AI,MATCH($B53&amp;"_slope",Conditions!$R$1:$AI$1,0)+16,FALSE)+VLOOKUP(HG$3,Conditions!$B:$AI,MATCH($B53&amp;"_intercept",Conditions!$R$1:$AI$1,0)+16,FALSE)),""),"")</f>
        <v/>
      </c>
      <c r="HH53" s="69" t="str">
        <f>IFERROR(IF(HH36,EXP(LN(HH36)*VLOOKUP(HH$3,Conditions!$B:$AI,MATCH($B53&amp;"_slope",Conditions!$R$1:$AI$1,0)+16,FALSE)+VLOOKUP(HH$3,Conditions!$B:$AI,MATCH($B53&amp;"_intercept",Conditions!$R$1:$AI$1,0)+16,FALSE)),""),"")</f>
        <v/>
      </c>
      <c r="HI53" s="69" t="str">
        <f>IFERROR(IF(HI36,EXP(LN(HI36)*VLOOKUP(HI$3,Conditions!$B:$AI,MATCH($B53&amp;"_slope",Conditions!$R$1:$AI$1,0)+16,FALSE)+VLOOKUP(HI$3,Conditions!$B:$AI,MATCH($B53&amp;"_intercept",Conditions!$R$1:$AI$1,0)+16,FALSE)),""),"")</f>
        <v/>
      </c>
      <c r="HJ53" s="69" t="str">
        <f>IFERROR(IF(HJ36,EXP(LN(HJ36)*VLOOKUP(HJ$3,Conditions!$B:$AI,MATCH($B53&amp;"_slope",Conditions!$R$1:$AI$1,0)+16,FALSE)+VLOOKUP(HJ$3,Conditions!$B:$AI,MATCH($B53&amp;"_intercept",Conditions!$R$1:$AI$1,0)+16,FALSE)),""),"")</f>
        <v/>
      </c>
      <c r="HK53" s="69" t="str">
        <f>IFERROR(IF(HK36,EXP(LN(HK36)*VLOOKUP(HK$3,Conditions!$B:$AI,MATCH($B53&amp;"_slope",Conditions!$R$1:$AI$1,0)+16,FALSE)+VLOOKUP(HK$3,Conditions!$B:$AI,MATCH($B53&amp;"_intercept",Conditions!$R$1:$AI$1,0)+16,FALSE)),""),"")</f>
        <v/>
      </c>
      <c r="HL53" s="69" t="str">
        <f>IFERROR(IF(HL36,EXP(LN(HL36)*VLOOKUP(HL$3,Conditions!$B:$AI,MATCH($B53&amp;"_slope",Conditions!$R$1:$AI$1,0)+16,FALSE)+VLOOKUP(HL$3,Conditions!$B:$AI,MATCH($B53&amp;"_intercept",Conditions!$R$1:$AI$1,0)+16,FALSE)),""),"")</f>
        <v/>
      </c>
      <c r="HM53" s="69" t="str">
        <f>IFERROR(IF(HM36,EXP(LN(HM36)*VLOOKUP(HM$3,Conditions!$B:$AI,MATCH($B53&amp;"_slope",Conditions!$R$1:$AI$1,0)+16,FALSE)+VLOOKUP(HM$3,Conditions!$B:$AI,MATCH($B53&amp;"_intercept",Conditions!$R$1:$AI$1,0)+16,FALSE)),""),"")</f>
        <v/>
      </c>
      <c r="HN53" s="69" t="str">
        <f>IFERROR(IF(HN36,EXP(LN(HN36)*VLOOKUP(HN$3,Conditions!$B:$AI,MATCH($B53&amp;"_slope",Conditions!$R$1:$AI$1,0)+16,FALSE)+VLOOKUP(HN$3,Conditions!$B:$AI,MATCH($B53&amp;"_intercept",Conditions!$R$1:$AI$1,0)+16,FALSE)),""),"")</f>
        <v/>
      </c>
      <c r="HO53" s="69" t="str">
        <f>IFERROR(IF(HO36,EXP(LN(HO36)*VLOOKUP(HO$3,Conditions!$B:$AI,MATCH($B53&amp;"_slope",Conditions!$R$1:$AI$1,0)+16,FALSE)+VLOOKUP(HO$3,Conditions!$B:$AI,MATCH($B53&amp;"_intercept",Conditions!$R$1:$AI$1,0)+16,FALSE)),""),"")</f>
        <v/>
      </c>
      <c r="HP53" s="69" t="str">
        <f>IFERROR(IF(HP36,EXP(LN(HP36)*VLOOKUP(HP$3,Conditions!$B:$AI,MATCH($B53&amp;"_slope",Conditions!$R$1:$AI$1,0)+16,FALSE)+VLOOKUP(HP$3,Conditions!$B:$AI,MATCH($B53&amp;"_intercept",Conditions!$R$1:$AI$1,0)+16,FALSE)),""),"")</f>
        <v/>
      </c>
      <c r="HQ53" s="69" t="str">
        <f>IFERROR(IF(HQ36,EXP(LN(HQ36)*VLOOKUP(HQ$3,Conditions!$B:$AI,MATCH($B53&amp;"_slope",Conditions!$R$1:$AI$1,0)+16,FALSE)+VLOOKUP(HQ$3,Conditions!$B:$AI,MATCH($B53&amp;"_intercept",Conditions!$R$1:$AI$1,0)+16,FALSE)),""),"")</f>
        <v/>
      </c>
      <c r="HR53" s="69" t="str">
        <f>IFERROR(IF(HR36,EXP(LN(HR36)*VLOOKUP(HR$3,Conditions!$B:$AI,MATCH($B53&amp;"_slope",Conditions!$R$1:$AI$1,0)+16,FALSE)+VLOOKUP(HR$3,Conditions!$B:$AI,MATCH($B53&amp;"_intercept",Conditions!$R$1:$AI$1,0)+16,FALSE)),""),"")</f>
        <v/>
      </c>
      <c r="HS53" s="69" t="str">
        <f>IFERROR(IF(HS36,EXP(LN(HS36)*VLOOKUP(HS$3,Conditions!$B:$AI,MATCH($B53&amp;"_slope",Conditions!$R$1:$AI$1,0)+16,FALSE)+VLOOKUP(HS$3,Conditions!$B:$AI,MATCH($B53&amp;"_intercept",Conditions!$R$1:$AI$1,0)+16,FALSE)),""),"")</f>
        <v/>
      </c>
      <c r="HT53" s="69" t="str">
        <f>IFERROR(IF(HT36,EXP(LN(HT36)*VLOOKUP(HT$3,Conditions!$B:$AI,MATCH($B53&amp;"_slope",Conditions!$R$1:$AI$1,0)+16,FALSE)+VLOOKUP(HT$3,Conditions!$B:$AI,MATCH($B53&amp;"_intercept",Conditions!$R$1:$AI$1,0)+16,FALSE)),""),"")</f>
        <v/>
      </c>
      <c r="HU53" s="69" t="str">
        <f>IFERROR(IF(HU36,EXP(LN(HU36)*VLOOKUP(HU$3,Conditions!$B:$AI,MATCH($B53&amp;"_slope",Conditions!$R$1:$AI$1,0)+16,FALSE)+VLOOKUP(HU$3,Conditions!$B:$AI,MATCH($B53&amp;"_intercept",Conditions!$R$1:$AI$1,0)+16,FALSE)),""),"")</f>
        <v/>
      </c>
      <c r="HV53" s="69" t="str">
        <f>IFERROR(IF(HV36,EXP(LN(HV36)*VLOOKUP(HV$3,Conditions!$B:$AI,MATCH($B53&amp;"_slope",Conditions!$R$1:$AI$1,0)+16,FALSE)+VLOOKUP(HV$3,Conditions!$B:$AI,MATCH($B53&amp;"_intercept",Conditions!$R$1:$AI$1,0)+16,FALSE)),""),"")</f>
        <v/>
      </c>
      <c r="HW53" s="69" t="str">
        <f>IFERROR(IF(HW36,EXP(LN(HW36)*VLOOKUP(HW$3,Conditions!$B:$AI,MATCH($B53&amp;"_slope",Conditions!$R$1:$AI$1,0)+16,FALSE)+VLOOKUP(HW$3,Conditions!$B:$AI,MATCH($B53&amp;"_intercept",Conditions!$R$1:$AI$1,0)+16,FALSE)),""),"")</f>
        <v/>
      </c>
      <c r="HX53" s="69" t="str">
        <f>IFERROR(IF(HX36,EXP(LN(HX36)*VLOOKUP(HX$3,Conditions!$B:$AI,MATCH($B53&amp;"_slope",Conditions!$R$1:$AI$1,0)+16,FALSE)+VLOOKUP(HX$3,Conditions!$B:$AI,MATCH($B53&amp;"_intercept",Conditions!$R$1:$AI$1,0)+16,FALSE)),""),"")</f>
        <v/>
      </c>
      <c r="HY53" s="69" t="str">
        <f>IFERROR(IF(HY36,EXP(LN(HY36)*VLOOKUP(HY$3,Conditions!$B:$AI,MATCH($B53&amp;"_slope",Conditions!$R$1:$AI$1,0)+16,FALSE)+VLOOKUP(HY$3,Conditions!$B:$AI,MATCH($B53&amp;"_intercept",Conditions!$R$1:$AI$1,0)+16,FALSE)),""),"")</f>
        <v/>
      </c>
      <c r="HZ53" s="69" t="str">
        <f>IFERROR(IF(HZ36,EXP(LN(HZ36)*VLOOKUP(HZ$3,Conditions!$B:$AI,MATCH($B53&amp;"_slope",Conditions!$R$1:$AI$1,0)+16,FALSE)+VLOOKUP(HZ$3,Conditions!$B:$AI,MATCH($B53&amp;"_intercept",Conditions!$R$1:$AI$1,0)+16,FALSE)),""),"")</f>
        <v/>
      </c>
      <c r="IA53" s="69" t="str">
        <f>IFERROR(IF(IA36,EXP(LN(IA36)*VLOOKUP(IA$3,Conditions!$B:$AI,MATCH($B53&amp;"_slope",Conditions!$R$1:$AI$1,0)+16,FALSE)+VLOOKUP(IA$3,Conditions!$B:$AI,MATCH($B53&amp;"_intercept",Conditions!$R$1:$AI$1,0)+16,FALSE)),""),"")</f>
        <v/>
      </c>
      <c r="IB53" s="69" t="str">
        <f>IFERROR(IF(IB36,EXP(LN(IB36)*VLOOKUP(IB$3,Conditions!$B:$AI,MATCH($B53&amp;"_slope",Conditions!$R$1:$AI$1,0)+16,FALSE)+VLOOKUP(IB$3,Conditions!$B:$AI,MATCH($B53&amp;"_intercept",Conditions!$R$1:$AI$1,0)+16,FALSE)),""),"")</f>
        <v/>
      </c>
      <c r="IC53" s="69" t="str">
        <f>IFERROR(IF(IC36,EXP(LN(IC36)*VLOOKUP(IC$3,Conditions!$B:$AI,MATCH($B53&amp;"_slope",Conditions!$R$1:$AI$1,0)+16,FALSE)+VLOOKUP(IC$3,Conditions!$B:$AI,MATCH($B53&amp;"_intercept",Conditions!$R$1:$AI$1,0)+16,FALSE)),""),"")</f>
        <v/>
      </c>
      <c r="ID53" s="69" t="str">
        <f>IFERROR(IF(ID36,EXP(LN(ID36)*VLOOKUP(ID$3,Conditions!$B:$AI,MATCH($B53&amp;"_slope",Conditions!$R$1:$AI$1,0)+16,FALSE)+VLOOKUP(ID$3,Conditions!$B:$AI,MATCH($B53&amp;"_intercept",Conditions!$R$1:$AI$1,0)+16,FALSE)),""),"")</f>
        <v/>
      </c>
      <c r="IE53" s="69" t="str">
        <f>IFERROR(IF(IE36,EXP(LN(IE36)*VLOOKUP(IE$3,Conditions!$B:$AI,MATCH($B53&amp;"_slope",Conditions!$R$1:$AI$1,0)+16,FALSE)+VLOOKUP(IE$3,Conditions!$B:$AI,MATCH($B53&amp;"_intercept",Conditions!$R$1:$AI$1,0)+16,FALSE)),""),"")</f>
        <v/>
      </c>
      <c r="IF53" s="69" t="str">
        <f>IFERROR(IF(IF36,EXP(LN(IF36)*VLOOKUP(IF$3,Conditions!$B:$AI,MATCH($B53&amp;"_slope",Conditions!$R$1:$AI$1,0)+16,FALSE)+VLOOKUP(IF$3,Conditions!$B:$AI,MATCH($B53&amp;"_intercept",Conditions!$R$1:$AI$1,0)+16,FALSE)),""),"")</f>
        <v/>
      </c>
      <c r="IG53" s="69" t="str">
        <f>IFERROR(IF(IG36,EXP(LN(IG36)*VLOOKUP(IG$3,Conditions!$B:$AI,MATCH($B53&amp;"_slope",Conditions!$R$1:$AI$1,0)+16,FALSE)+VLOOKUP(IG$3,Conditions!$B:$AI,MATCH($B53&amp;"_intercept",Conditions!$R$1:$AI$1,0)+16,FALSE)),""),"")</f>
        <v/>
      </c>
      <c r="IH53" s="69" t="str">
        <f>IFERROR(IF(IH36,EXP(LN(IH36)*VLOOKUP(IH$3,Conditions!$B:$AI,MATCH($B53&amp;"_slope",Conditions!$R$1:$AI$1,0)+16,FALSE)+VLOOKUP(IH$3,Conditions!$B:$AI,MATCH($B53&amp;"_intercept",Conditions!$R$1:$AI$1,0)+16,FALSE)),""),"")</f>
        <v/>
      </c>
      <c r="II53" s="69" t="str">
        <f>IFERROR(IF(II36,EXP(LN(II36)*VLOOKUP(II$3,Conditions!$B:$AI,MATCH($B53&amp;"_slope",Conditions!$R$1:$AI$1,0)+16,FALSE)+VLOOKUP(II$3,Conditions!$B:$AI,MATCH($B53&amp;"_intercept",Conditions!$R$1:$AI$1,0)+16,FALSE)),""),"")</f>
        <v/>
      </c>
      <c r="IJ53" s="69" t="str">
        <f>IFERROR(IF(IJ36,EXP(LN(IJ36)*VLOOKUP(IJ$3,Conditions!$B:$AI,MATCH($B53&amp;"_slope",Conditions!$R$1:$AI$1,0)+16,FALSE)+VLOOKUP(IJ$3,Conditions!$B:$AI,MATCH($B53&amp;"_intercept",Conditions!$R$1:$AI$1,0)+16,FALSE)),""),"")</f>
        <v/>
      </c>
      <c r="IK53" s="69" t="str">
        <f>IFERROR(IF(IK36,EXP(LN(IK36)*VLOOKUP(IK$3,Conditions!$B:$AI,MATCH($B53&amp;"_slope",Conditions!$R$1:$AI$1,0)+16,FALSE)+VLOOKUP(IK$3,Conditions!$B:$AI,MATCH($B53&amp;"_intercept",Conditions!$R$1:$AI$1,0)+16,FALSE)),""),"")</f>
        <v/>
      </c>
      <c r="IL53" s="69" t="str">
        <f>IFERROR(IF(IL36,EXP(LN(IL36)*VLOOKUP(IL$3,Conditions!$B:$AI,MATCH($B53&amp;"_slope",Conditions!$R$1:$AI$1,0)+16,FALSE)+VLOOKUP(IL$3,Conditions!$B:$AI,MATCH($B53&amp;"_intercept",Conditions!$R$1:$AI$1,0)+16,FALSE)),""),"")</f>
        <v/>
      </c>
      <c r="IM53" s="69" t="str">
        <f>IFERROR(IF(IM36,EXP(LN(IM36)*VLOOKUP(IM$3,Conditions!$B:$AI,MATCH($B53&amp;"_slope",Conditions!$R$1:$AI$1,0)+16,FALSE)+VLOOKUP(IM$3,Conditions!$B:$AI,MATCH($B53&amp;"_intercept",Conditions!$R$1:$AI$1,0)+16,FALSE)),""),"")</f>
        <v/>
      </c>
      <c r="IN53" s="69" t="str">
        <f>IFERROR(IF(IN36,EXP(LN(IN36)*VLOOKUP(IN$3,Conditions!$B:$AI,MATCH($B53&amp;"_slope",Conditions!$R$1:$AI$1,0)+16,FALSE)+VLOOKUP(IN$3,Conditions!$B:$AI,MATCH($B53&amp;"_intercept",Conditions!$R$1:$AI$1,0)+16,FALSE)),""),"")</f>
        <v/>
      </c>
      <c r="IO53" s="69" t="str">
        <f>IFERROR(IF(IO36,EXP(LN(IO36)*VLOOKUP(IO$3,Conditions!$B:$AI,MATCH($B53&amp;"_slope",Conditions!$R$1:$AI$1,0)+16,FALSE)+VLOOKUP(IO$3,Conditions!$B:$AI,MATCH($B53&amp;"_intercept",Conditions!$R$1:$AI$1,0)+16,FALSE)),""),"")</f>
        <v/>
      </c>
      <c r="IP53" s="69" t="str">
        <f>IFERROR(IF(IP36,EXP(LN(IP36)*VLOOKUP(IP$3,Conditions!$B:$AI,MATCH($B53&amp;"_slope",Conditions!$R$1:$AI$1,0)+16,FALSE)+VLOOKUP(IP$3,Conditions!$B:$AI,MATCH($B53&amp;"_intercept",Conditions!$R$1:$AI$1,0)+16,FALSE)),""),"")</f>
        <v/>
      </c>
      <c r="IQ53" s="69" t="str">
        <f>IFERROR(IF(IQ36,EXP(LN(IQ36)*VLOOKUP(IQ$3,Conditions!$B:$AI,MATCH($B53&amp;"_slope",Conditions!$R$1:$AI$1,0)+16,FALSE)+VLOOKUP(IQ$3,Conditions!$B:$AI,MATCH($B53&amp;"_intercept",Conditions!$R$1:$AI$1,0)+16,FALSE)),""),"")</f>
        <v/>
      </c>
      <c r="IR53" s="69" t="str">
        <f>IFERROR(IF(IR36,EXP(LN(IR36)*VLOOKUP(IR$3,Conditions!$B:$AI,MATCH($B53&amp;"_slope",Conditions!$R$1:$AI$1,0)+16,FALSE)+VLOOKUP(IR$3,Conditions!$B:$AI,MATCH($B53&amp;"_intercept",Conditions!$R$1:$AI$1,0)+16,FALSE)),""),"")</f>
        <v/>
      </c>
      <c r="IS53" s="69" t="str">
        <f>IFERROR(IF(IS36,EXP(LN(IS36)*VLOOKUP(IS$3,Conditions!$B:$AI,MATCH($B53&amp;"_slope",Conditions!$R$1:$AI$1,0)+16,FALSE)+VLOOKUP(IS$3,Conditions!$B:$AI,MATCH($B53&amp;"_intercept",Conditions!$R$1:$AI$1,0)+16,FALSE)),""),"")</f>
        <v/>
      </c>
      <c r="IT53" s="69" t="str">
        <f>IFERROR(IF(IT36,EXP(LN(IT36)*VLOOKUP(IT$3,Conditions!$B:$AI,MATCH($B53&amp;"_slope",Conditions!$R$1:$AI$1,0)+16,FALSE)+VLOOKUP(IT$3,Conditions!$B:$AI,MATCH($B53&amp;"_intercept",Conditions!$R$1:$AI$1,0)+16,FALSE)),""),"")</f>
        <v/>
      </c>
      <c r="IU53" s="69" t="str">
        <f>IFERROR(IF(IU36,EXP(LN(IU36)*VLOOKUP(IU$3,Conditions!$B:$AI,MATCH($B53&amp;"_slope",Conditions!$R$1:$AI$1,0)+16,FALSE)+VLOOKUP(IU$3,Conditions!$B:$AI,MATCH($B53&amp;"_intercept",Conditions!$R$1:$AI$1,0)+16,FALSE)),""),"")</f>
        <v/>
      </c>
      <c r="IV53" s="69" t="str">
        <f>IFERROR(IF(IV36,EXP(LN(IV36)*VLOOKUP(IV$3,Conditions!$B:$AI,MATCH($B53&amp;"_slope",Conditions!$R$1:$AI$1,0)+16,FALSE)+VLOOKUP(IV$3,Conditions!$B:$AI,MATCH($B53&amp;"_intercept",Conditions!$R$1:$AI$1,0)+16,FALSE)),""),"")</f>
        <v/>
      </c>
      <c r="IW53" s="69" t="str">
        <f>IFERROR(IF(IW36,EXP(LN(IW36)*VLOOKUP(IW$3,Conditions!$B:$AI,MATCH($B53&amp;"_slope",Conditions!$R$1:$AI$1,0)+16,FALSE)+VLOOKUP(IW$3,Conditions!$B:$AI,MATCH($B53&amp;"_intercept",Conditions!$R$1:$AI$1,0)+16,FALSE)),""),"")</f>
        <v/>
      </c>
      <c r="IX53" s="69" t="str">
        <f>IFERROR(IF(IX36,EXP(LN(IX36)*VLOOKUP(IX$3,Conditions!$B:$AI,MATCH($B53&amp;"_slope",Conditions!$R$1:$AI$1,0)+16,FALSE)+VLOOKUP(IX$3,Conditions!$B:$AI,MATCH($B53&amp;"_intercept",Conditions!$R$1:$AI$1,0)+16,FALSE)),""),"")</f>
        <v/>
      </c>
      <c r="IY53" s="69"/>
      <c r="IZ53" s="69"/>
      <c r="JA53" s="69"/>
      <c r="JB53" s="69"/>
      <c r="JC53" s="69"/>
      <c r="JE53" s="56" t="str">
        <f t="shared" si="54"/>
        <v>2-propanol_RI</v>
      </c>
      <c r="JF53" s="69" t="str">
        <f>IFERROR(IF(JF36,EXP(LN(JF36)*VLOOKUP(JF$3,Conditions!$B:$AI,MATCH($B53&amp;"_slope",Conditions!$R$1:$AI$1,0)+16,FALSE)+VLOOKUP(JF$3,Conditions!$B:$AI,MATCH($B53&amp;"_intercept",Conditions!$R$1:$AI$1,0)+16,FALSE)),""),"")</f>
        <v/>
      </c>
      <c r="JG53" s="69">
        <f>IFERROR(IF(JG36,EXP(LN(JG36)*VLOOKUP(JG$3,Conditions!$B:$AI,MATCH($B53&amp;"_slope",Conditions!$R$1:$AI$1,0)+16,FALSE)+VLOOKUP(JG$3,Conditions!$B:$AI,MATCH($B53&amp;"_intercept",Conditions!$R$1:$AI$1,0)+16,FALSE)),""),"")</f>
        <v>4.3875827537888867E-4</v>
      </c>
      <c r="JH53" s="69">
        <f>IFERROR(IF(JH36,EXP(LN(JH36)*VLOOKUP(JH$3,Conditions!$B:$AI,MATCH($B53&amp;"_slope",Conditions!$R$1:$AI$1,0)+16,FALSE)+VLOOKUP(JH$3,Conditions!$B:$AI,MATCH($B53&amp;"_intercept",Conditions!$R$1:$AI$1,0)+16,FALSE)),""),"")</f>
        <v>7.2291867291953001E-4</v>
      </c>
      <c r="JI53" s="69">
        <f>IFERROR(IF(JI36,EXP(LN(JI36)*VLOOKUP(JI$3,Conditions!$B:$AI,MATCH($B53&amp;"_slope",Conditions!$R$1:$AI$1,0)+16,FALSE)+VLOOKUP(JI$3,Conditions!$B:$AI,MATCH($B53&amp;"_intercept",Conditions!$R$1:$AI$1,0)+16,FALSE)),""),"")</f>
        <v>1.0840265484858859E-3</v>
      </c>
      <c r="JJ53" s="69">
        <f>IFERROR(IF(JJ36,EXP(LN(JJ36)*VLOOKUP(JJ$3,Conditions!$B:$AI,MATCH($B53&amp;"_slope",Conditions!$R$1:$AI$1,0)+16,FALSE)+VLOOKUP(JJ$3,Conditions!$B:$AI,MATCH($B53&amp;"_intercept",Conditions!$R$1:$AI$1,0)+16,FALSE)),""),"")</f>
        <v>2.3828408386556256E-3</v>
      </c>
      <c r="JK53" s="69">
        <f>IFERROR(IF(JK36,EXP(LN(JK36)*VLOOKUP(JK$3,Conditions!$B:$AI,MATCH($B53&amp;"_slope",Conditions!$R$1:$AI$1,0)+16,FALSE)+VLOOKUP(JK$3,Conditions!$B:$AI,MATCH($B53&amp;"_intercept",Conditions!$R$1:$AI$1,0)+16,FALSE)),""),"")</f>
        <v>3.3283340433367253E-3</v>
      </c>
      <c r="JL53" s="69">
        <f>IFERROR(IF(JL36,EXP(LN(JL36)*VLOOKUP(JL$3,Conditions!$B:$AI,MATCH($B53&amp;"_slope",Conditions!$R$1:$AI$1,0)+16,FALSE)+VLOOKUP(JL$3,Conditions!$B:$AI,MATCH($B53&amp;"_intercept",Conditions!$R$1:$AI$1,0)+16,FALSE)),""),"")</f>
        <v>3.5139484406122869E-3</v>
      </c>
      <c r="JM53" s="69">
        <f>IFERROR(IF(JM36,EXP(LN(JM36)*VLOOKUP(JM$3,Conditions!$B:$AI,MATCH($B53&amp;"_slope",Conditions!$R$1:$AI$1,0)+16,FALSE)+VLOOKUP(JM$3,Conditions!$B:$AI,MATCH($B53&amp;"_intercept",Conditions!$R$1:$AI$1,0)+16,FALSE)),""),"")</f>
        <v>4.4558026466137669E-3</v>
      </c>
      <c r="JN53" s="69">
        <f>IFERROR(IF(JN36,EXP(LN(JN36)*VLOOKUP(JN$3,Conditions!$B:$AI,MATCH($B53&amp;"_slope",Conditions!$R$1:$AI$1,0)+16,FALSE)+VLOOKUP(JN$3,Conditions!$B:$AI,MATCH($B53&amp;"_intercept",Conditions!$R$1:$AI$1,0)+16,FALSE)),""),"")</f>
        <v>1.0970821977316812E-3</v>
      </c>
      <c r="JO53" s="69">
        <f>IFERROR(IF(JO36,EXP(LN(JO36)*VLOOKUP(JO$3,Conditions!$B:$AI,MATCH($B53&amp;"_slope",Conditions!$R$1:$AI$1,0)+16,FALSE)+VLOOKUP(JO$3,Conditions!$B:$AI,MATCH($B53&amp;"_intercept",Conditions!$R$1:$AI$1,0)+16,FALSE)),""),"")</f>
        <v>9.8347246892949635E-4</v>
      </c>
      <c r="JP53" s="69">
        <f>IFERROR(IF(JP36,EXP(LN(JP36)*VLOOKUP(JP$3,Conditions!$B:$AI,MATCH($B53&amp;"_slope",Conditions!$R$1:$AI$1,0)+16,FALSE)+VLOOKUP(JP$3,Conditions!$B:$AI,MATCH($B53&amp;"_intercept",Conditions!$R$1:$AI$1,0)+16,FALSE)),""),"")</f>
        <v>8.3340800603166432E-4</v>
      </c>
      <c r="JQ53" s="69">
        <f>IFERROR(IF(JQ36,EXP(LN(JQ36)*VLOOKUP(JQ$3,Conditions!$B:$AI,MATCH($B53&amp;"_slope",Conditions!$R$1:$AI$1,0)+16,FALSE)+VLOOKUP(JQ$3,Conditions!$B:$AI,MATCH($B53&amp;"_intercept",Conditions!$R$1:$AI$1,0)+16,FALSE)),""),"")</f>
        <v>6.1843431899562382E-4</v>
      </c>
      <c r="JR53" s="69">
        <f>IFERROR(IF(JR36,EXP(LN(JR36)*VLOOKUP(JR$3,Conditions!$B:$AI,MATCH($B53&amp;"_slope",Conditions!$R$1:$AI$1,0)+16,FALSE)+VLOOKUP(JR$3,Conditions!$B:$AI,MATCH($B53&amp;"_intercept",Conditions!$R$1:$AI$1,0)+16,FALSE)),""),"")</f>
        <v>5.678410315116013E-4</v>
      </c>
      <c r="JS53" s="69">
        <f>IFERROR(IF(JS36,EXP(LN(JS36)*VLOOKUP(JS$3,Conditions!$B:$AI,MATCH($B53&amp;"_slope",Conditions!$R$1:$AI$1,0)+16,FALSE)+VLOOKUP(JS$3,Conditions!$B:$AI,MATCH($B53&amp;"_intercept",Conditions!$R$1:$AI$1,0)+16,FALSE)),""),"")</f>
        <v>8.7709981782760793E-4</v>
      </c>
      <c r="JT53" s="69">
        <f>IFERROR(IF(JT36,EXP(LN(JT36)*VLOOKUP(JT$3,Conditions!$B:$AI,MATCH($B53&amp;"_slope",Conditions!$R$1:$AI$1,0)+16,FALSE)+VLOOKUP(JT$3,Conditions!$B:$AI,MATCH($B53&amp;"_intercept",Conditions!$R$1:$AI$1,0)+16,FALSE)),""),"")</f>
        <v>7.0915528673995767E-4</v>
      </c>
      <c r="JU53" s="69">
        <f>IFERROR(IF(JU36,EXP(LN(JU36)*VLOOKUP(JU$3,Conditions!$B:$AI,MATCH($B53&amp;"_slope",Conditions!$R$1:$AI$1,0)+16,FALSE)+VLOOKUP(JU$3,Conditions!$B:$AI,MATCH($B53&amp;"_intercept",Conditions!$R$1:$AI$1,0)+16,FALSE)),""),"")</f>
        <v>5.7314657135604209E-4</v>
      </c>
      <c r="JV53" s="69">
        <f>IFERROR(IF(JV36,EXP(LN(JV36)*VLOOKUP(JV$3,Conditions!$B:$AI,MATCH($B53&amp;"_slope",Conditions!$R$1:$AI$1,0)+16,FALSE)+VLOOKUP(JV$3,Conditions!$B:$AI,MATCH($B53&amp;"_intercept",Conditions!$R$1:$AI$1,0)+16,FALSE)),""),"")</f>
        <v>1.1418120753742954E-3</v>
      </c>
      <c r="JW53" s="69">
        <f>IFERROR(IF(JW36,EXP(LN(JW36)*VLOOKUP(JW$3,Conditions!$B:$AI,MATCH($B53&amp;"_slope",Conditions!$R$1:$AI$1,0)+16,FALSE)+VLOOKUP(JW$3,Conditions!$B:$AI,MATCH($B53&amp;"_intercept",Conditions!$R$1:$AI$1,0)+16,FALSE)),""),"")</f>
        <v>4.4391513013543603E-4</v>
      </c>
      <c r="JX53" s="69">
        <f>IFERROR(IF(JX36,EXP(LN(JX36)*VLOOKUP(JX$3,Conditions!$B:$AI,MATCH($B53&amp;"_slope",Conditions!$R$1:$AI$1,0)+16,FALSE)+VLOOKUP(JX$3,Conditions!$B:$AI,MATCH($B53&amp;"_intercept",Conditions!$R$1:$AI$1,0)+16,FALSE)),""),"")</f>
        <v>4.2236343957051669E-4</v>
      </c>
      <c r="JY53" s="69">
        <f>IFERROR(IF(JY36,EXP(LN(JY36)*VLOOKUP(JY$3,Conditions!$B:$AI,MATCH($B53&amp;"_slope",Conditions!$R$1:$AI$1,0)+16,FALSE)+VLOOKUP(JY$3,Conditions!$B:$AI,MATCH($B53&amp;"_intercept",Conditions!$R$1:$AI$1,0)+16,FALSE)),""),"")</f>
        <v>3.5105989607419626E-4</v>
      </c>
      <c r="JZ53" s="69">
        <f>IFERROR(IF(JZ36,EXP(LN(JZ36)*VLOOKUP(JZ$3,Conditions!$B:$AI,MATCH($B53&amp;"_slope",Conditions!$R$1:$AI$1,0)+16,FALSE)+VLOOKUP(JZ$3,Conditions!$B:$AI,MATCH($B53&amp;"_intercept",Conditions!$R$1:$AI$1,0)+16,FALSE)),""),"")</f>
        <v>6.0289510528538359E-4</v>
      </c>
      <c r="KA53" s="69">
        <f>IFERROR(IF(KA36,EXP(LN(KA36)*VLOOKUP(KA$3,Conditions!$B:$AI,MATCH($B53&amp;"_slope",Conditions!$R$1:$AI$1,0)+16,FALSE)+VLOOKUP(KA$3,Conditions!$B:$AI,MATCH($B53&amp;"_intercept",Conditions!$R$1:$AI$1,0)+16,FALSE)),""),"")</f>
        <v>6.9829738520323168E-4</v>
      </c>
      <c r="KB53" s="69">
        <f>IFERROR(IF(KB36,EXP(LN(KB36)*VLOOKUP(KB$3,Conditions!$B:$AI,MATCH($B53&amp;"_slope",Conditions!$R$1:$AI$1,0)+16,FALSE)+VLOOKUP(KB$3,Conditions!$B:$AI,MATCH($B53&amp;"_intercept",Conditions!$R$1:$AI$1,0)+16,FALSE)),""),"")</f>
        <v>6.2444763697352035E-4</v>
      </c>
      <c r="KC53" s="69">
        <f>IFERROR(IF(KC36,EXP(LN(KC36)*VLOOKUP(KC$3,Conditions!$B:$AI,MATCH($B53&amp;"_slope",Conditions!$R$1:$AI$1,0)+16,FALSE)+VLOOKUP(KC$3,Conditions!$B:$AI,MATCH($B53&amp;"_intercept",Conditions!$R$1:$AI$1,0)+16,FALSE)),""),"")</f>
        <v>6.0346673989336629E-4</v>
      </c>
      <c r="KD53" s="69">
        <f>IFERROR(IF(KD36,EXP(LN(KD36)*VLOOKUP(KD$3,Conditions!$B:$AI,MATCH($B53&amp;"_slope",Conditions!$R$1:$AI$1,0)+16,FALSE)+VLOOKUP(KD$3,Conditions!$B:$AI,MATCH($B53&amp;"_intercept",Conditions!$R$1:$AI$1,0)+16,FALSE)),""),"")</f>
        <v>4.4786041524569645E-4</v>
      </c>
      <c r="KE53" s="69">
        <f>IFERROR(IF(KE36,EXP(LN(KE36)*VLOOKUP(KE$3,Conditions!$B:$AI,MATCH($B53&amp;"_slope",Conditions!$R$1:$AI$1,0)+16,FALSE)+VLOOKUP(KE$3,Conditions!$B:$AI,MATCH($B53&amp;"_intercept",Conditions!$R$1:$AI$1,0)+16,FALSE)),""),"")</f>
        <v>3.8119239014056707E-4</v>
      </c>
      <c r="KF53" s="69">
        <f>IFERROR(IF(KF36,EXP(LN(KF36)*VLOOKUP(KF$3,Conditions!$B:$AI,MATCH($B53&amp;"_slope",Conditions!$R$1:$AI$1,0)+16,FALSE)+VLOOKUP(KF$3,Conditions!$B:$AI,MATCH($B53&amp;"_intercept",Conditions!$R$1:$AI$1,0)+16,FALSE)),""),"")</f>
        <v>4.1953932356009194E-4</v>
      </c>
      <c r="KG53" s="69">
        <f>IFERROR(IF(KG36,EXP(LN(KG36)*VLOOKUP(KG$3,Conditions!$B:$AI,MATCH($B53&amp;"_slope",Conditions!$R$1:$AI$1,0)+16,FALSE)+VLOOKUP(KG$3,Conditions!$B:$AI,MATCH($B53&amp;"_intercept",Conditions!$R$1:$AI$1,0)+16,FALSE)),""),"")</f>
        <v>4.4566908460138166E-4</v>
      </c>
      <c r="KH53" s="69">
        <f>IFERROR(IF(KH36,EXP(LN(KH36)*VLOOKUP(KH$3,Conditions!$B:$AI,MATCH($B53&amp;"_slope",Conditions!$R$1:$AI$1,0)+16,FALSE)+VLOOKUP(KH$3,Conditions!$B:$AI,MATCH($B53&amp;"_intercept",Conditions!$R$1:$AI$1,0)+16,FALSE)),""),"")</f>
        <v>5.4283406937791093E-4</v>
      </c>
      <c r="KI53" s="69">
        <f>IFERROR(IF(KI36,EXP(LN(KI36)*VLOOKUP(KI$3,Conditions!$B:$AI,MATCH($B53&amp;"_slope",Conditions!$R$1:$AI$1,0)+16,FALSE)+VLOOKUP(KI$3,Conditions!$B:$AI,MATCH($B53&amp;"_intercept",Conditions!$R$1:$AI$1,0)+16,FALSE)),""),"")</f>
        <v>4.7090546029711187E-4</v>
      </c>
      <c r="KJ53" s="69">
        <f>IFERROR(IF(KJ36,EXP(LN(KJ36)*VLOOKUP(KJ$3,Conditions!$B:$AI,MATCH($B53&amp;"_slope",Conditions!$R$1:$AI$1,0)+16,FALSE)+VLOOKUP(KJ$3,Conditions!$B:$AI,MATCH($B53&amp;"_intercept",Conditions!$R$1:$AI$1,0)+16,FALSE)),""),"")</f>
        <v>5.5317313663702332E-4</v>
      </c>
      <c r="KK53" s="69">
        <f>IFERROR(IF(KK36,EXP(LN(KK36)*VLOOKUP(KK$3,Conditions!$B:$AI,MATCH($B53&amp;"_slope",Conditions!$R$1:$AI$1,0)+16,FALSE)+VLOOKUP(KK$3,Conditions!$B:$AI,MATCH($B53&amp;"_intercept",Conditions!$R$1:$AI$1,0)+16,FALSE)),""),"")</f>
        <v>5.1737101331910524E-4</v>
      </c>
      <c r="KL53" s="69">
        <f>IFERROR(IF(KL36,EXP(LN(KL36)*VLOOKUP(KL$3,Conditions!$B:$AI,MATCH($B53&amp;"_slope",Conditions!$R$1:$AI$1,0)+16,FALSE)+VLOOKUP(KL$3,Conditions!$B:$AI,MATCH($B53&amp;"_intercept",Conditions!$R$1:$AI$1,0)+16,FALSE)),""),"")</f>
        <v>5.1012517583689512E-4</v>
      </c>
      <c r="KM53" s="69" t="str">
        <f>IFERROR(IF(KM36,EXP(LN(KM36)*VLOOKUP(KM$3,Conditions!$B:$AI,MATCH($B53&amp;"_slope",Conditions!$R$1:$AI$1,0)+16,FALSE)+VLOOKUP(KM$3,Conditions!$B:$AI,MATCH($B53&amp;"_intercept",Conditions!$R$1:$AI$1,0)+16,FALSE)),""),"")</f>
        <v/>
      </c>
      <c r="KN53" s="69" t="str">
        <f>IFERROR(IF(KN36,EXP(LN(KN36)*VLOOKUP(KN$3,Conditions!$B:$AI,MATCH($B53&amp;"_slope",Conditions!$R$1:$AI$1,0)+16,FALSE)+VLOOKUP(KN$3,Conditions!$B:$AI,MATCH($B53&amp;"_intercept",Conditions!$R$1:$AI$1,0)+16,FALSE)),""),"")</f>
        <v/>
      </c>
      <c r="KO53" s="69" t="str">
        <f>IFERROR(IF(KO36,EXP(LN(KO36)*VLOOKUP(KO$3,Conditions!$B:$AI,MATCH($B53&amp;"_slope",Conditions!$R$1:$AI$1,0)+16,FALSE)+VLOOKUP(KO$3,Conditions!$B:$AI,MATCH($B53&amp;"_intercept",Conditions!$R$1:$AI$1,0)+16,FALSE)),""),"")</f>
        <v/>
      </c>
      <c r="KP53" s="69" t="str">
        <f>IFERROR(IF(KP36,EXP(LN(KP36)*VLOOKUP(KP$3,Conditions!$B:$AI,MATCH($B53&amp;"_slope",Conditions!$R$1:$AI$1,0)+16,FALSE)+VLOOKUP(KP$3,Conditions!$B:$AI,MATCH($B53&amp;"_intercept",Conditions!$R$1:$AI$1,0)+16,FALSE)),""),"")</f>
        <v/>
      </c>
      <c r="KQ53" s="69" t="str">
        <f>IFERROR(IF(KQ36,EXP(LN(KQ36)*VLOOKUP(KQ$3,Conditions!$B:$AI,MATCH($B53&amp;"_slope",Conditions!$R$1:$AI$1,0)+16,FALSE)+VLOOKUP(KQ$3,Conditions!$B:$AI,MATCH($B53&amp;"_intercept",Conditions!$R$1:$AI$1,0)+16,FALSE)),""),"")</f>
        <v/>
      </c>
      <c r="KR53" s="69" t="str">
        <f>IFERROR(IF(KR36,EXP(LN(KR36)*VLOOKUP(KR$3,Conditions!$B:$AI,MATCH($B53&amp;"_slope",Conditions!$R$1:$AI$1,0)+16,FALSE)+VLOOKUP(KR$3,Conditions!$B:$AI,MATCH($B53&amp;"_intercept",Conditions!$R$1:$AI$1,0)+16,FALSE)),""),"")</f>
        <v/>
      </c>
      <c r="KS53" s="69" t="str">
        <f>IFERROR(IF(KS36,EXP(LN(KS36)*VLOOKUP(KS$3,Conditions!$B:$AI,MATCH($B53&amp;"_slope",Conditions!$R$1:$AI$1,0)+16,FALSE)+VLOOKUP(KS$3,Conditions!$B:$AI,MATCH($B53&amp;"_intercept",Conditions!$R$1:$AI$1,0)+16,FALSE)),""),"")</f>
        <v/>
      </c>
      <c r="KT53" s="69" t="str">
        <f>IFERROR(IF(KT36,EXP(LN(KT36)*VLOOKUP(KT$3,Conditions!$B:$AI,MATCH($B53&amp;"_slope",Conditions!$R$1:$AI$1,0)+16,FALSE)+VLOOKUP(KT$3,Conditions!$B:$AI,MATCH($B53&amp;"_intercept",Conditions!$R$1:$AI$1,0)+16,FALSE)),""),"")</f>
        <v/>
      </c>
      <c r="KU53" s="69" t="str">
        <f>IFERROR(IF(KU36,EXP(LN(KU36)*VLOOKUP(KU$3,Conditions!$B:$AI,MATCH($B53&amp;"_slope",Conditions!$R$1:$AI$1,0)+16,FALSE)+VLOOKUP(KU$3,Conditions!$B:$AI,MATCH($B53&amp;"_intercept",Conditions!$R$1:$AI$1,0)+16,FALSE)),""),"")</f>
        <v/>
      </c>
      <c r="KV53" s="69" t="str">
        <f>IFERROR(IF(KV36,EXP(LN(KV36)*VLOOKUP(KV$3,Conditions!$B:$AI,MATCH($B53&amp;"_slope",Conditions!$R$1:$AI$1,0)+16,FALSE)+VLOOKUP(KV$3,Conditions!$B:$AI,MATCH($B53&amp;"_intercept",Conditions!$R$1:$AI$1,0)+16,FALSE)),""),"")</f>
        <v/>
      </c>
      <c r="KW53" s="69" t="str">
        <f>IFERROR(IF(KW36,EXP(LN(KW36)*VLOOKUP(KW$3,Conditions!$B:$AI,MATCH($B53&amp;"_slope",Conditions!$R$1:$AI$1,0)+16,FALSE)+VLOOKUP(KW$3,Conditions!$B:$AI,MATCH($B53&amp;"_intercept",Conditions!$R$1:$AI$1,0)+16,FALSE)),""),"")</f>
        <v/>
      </c>
      <c r="KX53" s="69" t="str">
        <f>IFERROR(IF(KX36,EXP(LN(KX36)*VLOOKUP(KX$3,Conditions!$B:$AI,MATCH($B53&amp;"_slope",Conditions!$R$1:$AI$1,0)+16,FALSE)+VLOOKUP(KX$3,Conditions!$B:$AI,MATCH($B53&amp;"_intercept",Conditions!$R$1:$AI$1,0)+16,FALSE)),""),"")</f>
        <v/>
      </c>
      <c r="KY53" s="69" t="str">
        <f>IFERROR(IF(KY36,EXP(LN(KY36)*VLOOKUP(KY$3,Conditions!$B:$AI,MATCH($B53&amp;"_slope",Conditions!$R$1:$AI$1,0)+16,FALSE)+VLOOKUP(KY$3,Conditions!$B:$AI,MATCH($B53&amp;"_intercept",Conditions!$R$1:$AI$1,0)+16,FALSE)),""),"")</f>
        <v/>
      </c>
      <c r="KZ53" s="69" t="str">
        <f>IFERROR(IF(KZ36,EXP(LN(KZ36)*VLOOKUP(KZ$3,Conditions!$B:$AI,MATCH($B53&amp;"_slope",Conditions!$R$1:$AI$1,0)+16,FALSE)+VLOOKUP(KZ$3,Conditions!$B:$AI,MATCH($B53&amp;"_intercept",Conditions!$R$1:$AI$1,0)+16,FALSE)),""),"")</f>
        <v/>
      </c>
      <c r="LA53" s="69" t="str">
        <f>IFERROR(IF(LA36,EXP(LN(LA36)*VLOOKUP(LA$3,Conditions!$B:$AI,MATCH($B53&amp;"_slope",Conditions!$R$1:$AI$1,0)+16,FALSE)+VLOOKUP(LA$3,Conditions!$B:$AI,MATCH($B53&amp;"_intercept",Conditions!$R$1:$AI$1,0)+16,FALSE)),""),"")</f>
        <v/>
      </c>
      <c r="LB53" s="69" t="str">
        <f>IFERROR(IF(LB36,EXP(LN(LB36)*VLOOKUP(LB$3,Conditions!$B:$AI,MATCH($B53&amp;"_slope",Conditions!$R$1:$AI$1,0)+16,FALSE)+VLOOKUP(LB$3,Conditions!$B:$AI,MATCH($B53&amp;"_intercept",Conditions!$R$1:$AI$1,0)+16,FALSE)),""),"")</f>
        <v/>
      </c>
      <c r="LC53" s="69" t="str">
        <f>IFERROR(IF(LC36,EXP(LN(LC36)*VLOOKUP(LC$3,Conditions!$B:$AI,MATCH($B53&amp;"_slope",Conditions!$R$1:$AI$1,0)+16,FALSE)+VLOOKUP(LC$3,Conditions!$B:$AI,MATCH($B53&amp;"_intercept",Conditions!$R$1:$AI$1,0)+16,FALSE)),""),"")</f>
        <v/>
      </c>
      <c r="LD53" s="69"/>
      <c r="LE53" s="69"/>
      <c r="LF53" s="69"/>
      <c r="LG53" s="69"/>
    </row>
    <row r="54" spans="1:319" s="58" customFormat="1" x14ac:dyDescent="0.2">
      <c r="A54" s="64"/>
      <c r="B54" s="49" t="s">
        <v>79</v>
      </c>
      <c r="C54" s="78"/>
      <c r="D54" s="69" t="str">
        <f>IFERROR(IF(D37,EXP(LN(D37)*VLOOKUP(D$3,Conditions!$B:$AI,MATCH($B54&amp;"_slope",Conditions!$R$1:$AI$1,0)+16,FALSE)+VLOOKUP(D$3,Conditions!$B:$AI,MATCH($B54&amp;"_intercept",Conditions!$R$1:$AI$1,0)+16,FALSE)),""),"")</f>
        <v/>
      </c>
      <c r="E54" s="69" t="str">
        <f>IFERROR(IF(E37,EXP(LN(E37)*VLOOKUP(E$3,Conditions!$B:$AI,MATCH($B54&amp;"_slope",Conditions!$R$1:$AI$1,0)+16,FALSE)+VLOOKUP(E$3,Conditions!$B:$AI,MATCH($B54&amp;"_intercept",Conditions!$R$1:$AI$1,0)+16,FALSE)),""),"")</f>
        <v/>
      </c>
      <c r="F54" s="69" t="str">
        <f>IFERROR(IF(F37,EXP(LN(F37)*VLOOKUP(F$3,Conditions!$B:$AI,MATCH($B54&amp;"_slope",Conditions!$R$1:$AI$1,0)+16,FALSE)+VLOOKUP(F$3,Conditions!$B:$AI,MATCH($B54&amp;"_intercept",Conditions!$R$1:$AI$1,0)+16,FALSE)),""),"")</f>
        <v/>
      </c>
      <c r="G54" s="69" t="str">
        <f>IFERROR(IF(G37,EXP(LN(G37)*VLOOKUP(G$3,Conditions!$B:$AI,MATCH($B54&amp;"_slope",Conditions!$R$1:$AI$1,0)+16,FALSE)+VLOOKUP(G$3,Conditions!$B:$AI,MATCH($B54&amp;"_intercept",Conditions!$R$1:$AI$1,0)+16,FALSE)),""),"")</f>
        <v/>
      </c>
      <c r="H54" s="69" t="str">
        <f>IFERROR(IF(H37,EXP(LN(H37)*VLOOKUP(H$3,Conditions!$B:$AI,MATCH($B54&amp;"_slope",Conditions!$R$1:$AI$1,0)+16,FALSE)+VLOOKUP(H$3,Conditions!$B:$AI,MATCH($B54&amp;"_intercept",Conditions!$R$1:$AI$1,0)+16,FALSE)),""),"")</f>
        <v/>
      </c>
      <c r="I54" s="69" t="str">
        <f>IFERROR(IF(I37,EXP(LN(I37)*VLOOKUP(I$3,Conditions!$B:$AI,MATCH($B54&amp;"_slope",Conditions!$R$1:$AI$1,0)+16,FALSE)+VLOOKUP(I$3,Conditions!$B:$AI,MATCH($B54&amp;"_intercept",Conditions!$R$1:$AI$1,0)+16,FALSE)),""),"")</f>
        <v/>
      </c>
      <c r="J54" s="69" t="str">
        <f>IFERROR(IF(J37,EXP(LN(J37)*VLOOKUP(J$3,Conditions!$B:$AI,MATCH($B54&amp;"_slope",Conditions!$R$1:$AI$1,0)+16,FALSE)+VLOOKUP(J$3,Conditions!$B:$AI,MATCH($B54&amp;"_intercept",Conditions!$R$1:$AI$1,0)+16,FALSE)),""),"")</f>
        <v/>
      </c>
      <c r="K54" s="69" t="str">
        <f>IFERROR(IF(K37,EXP(LN(K37)*VLOOKUP(K$3,Conditions!$B:$AI,MATCH($B54&amp;"_slope",Conditions!$R$1:$AI$1,0)+16,FALSE)+VLOOKUP(K$3,Conditions!$B:$AI,MATCH($B54&amp;"_intercept",Conditions!$R$1:$AI$1,0)+16,FALSE)),""),"")</f>
        <v/>
      </c>
      <c r="L54" s="69" t="str">
        <f>IFERROR(IF(L37,EXP(LN(L37)*VLOOKUP(L$3,Conditions!$B:$AI,MATCH($B54&amp;"_slope",Conditions!$R$1:$AI$1,0)+16,FALSE)+VLOOKUP(L$3,Conditions!$B:$AI,MATCH($B54&amp;"_intercept",Conditions!$R$1:$AI$1,0)+16,FALSE)),""),"")</f>
        <v/>
      </c>
      <c r="M54" s="69" t="str">
        <f>IFERROR(IF(M37,EXP(LN(M37)*VLOOKUP(M$3,Conditions!$B:$AI,MATCH($B54&amp;"_slope",Conditions!$R$1:$AI$1,0)+16,FALSE)+VLOOKUP(M$3,Conditions!$B:$AI,MATCH($B54&amp;"_intercept",Conditions!$R$1:$AI$1,0)+16,FALSE)),""),"")</f>
        <v/>
      </c>
      <c r="N54" s="69" t="str">
        <f>IFERROR(IF(N37,EXP(LN(N37)*VLOOKUP(N$3,Conditions!$B:$AI,MATCH($B54&amp;"_slope",Conditions!$R$1:$AI$1,0)+16,FALSE)+VLOOKUP(N$3,Conditions!$B:$AI,MATCH($B54&amp;"_intercept",Conditions!$R$1:$AI$1,0)+16,FALSE)),""),"")</f>
        <v/>
      </c>
      <c r="O54" s="69" t="str">
        <f>IFERROR(IF(O37,EXP(LN(O37)*VLOOKUP(O$3,Conditions!$B:$AI,MATCH($B54&amp;"_slope",Conditions!$R$1:$AI$1,0)+16,FALSE)+VLOOKUP(O$3,Conditions!$B:$AI,MATCH($B54&amp;"_intercept",Conditions!$R$1:$AI$1,0)+16,FALSE)),""),"")</f>
        <v/>
      </c>
      <c r="P54" s="69" t="str">
        <f>IFERROR(IF(P37,EXP(LN(P37)*VLOOKUP(P$3,Conditions!$B:$AI,MATCH($B54&amp;"_slope",Conditions!$R$1:$AI$1,0)+16,FALSE)+VLOOKUP(P$3,Conditions!$B:$AI,MATCH($B54&amp;"_intercept",Conditions!$R$1:$AI$1,0)+16,FALSE)),""),"")</f>
        <v/>
      </c>
      <c r="Q54" s="69" t="str">
        <f>IFERROR(IF(Q37,EXP(LN(Q37)*VLOOKUP(Q$3,Conditions!$B:$AI,MATCH($B54&amp;"_slope",Conditions!$R$1:$AI$1,0)+16,FALSE)+VLOOKUP(Q$3,Conditions!$B:$AI,MATCH($B54&amp;"_intercept",Conditions!$R$1:$AI$1,0)+16,FALSE)),""),"")</f>
        <v/>
      </c>
      <c r="R54" s="69" t="str">
        <f>IFERROR(IF(R37,EXP(LN(R37)*VLOOKUP(R$3,Conditions!$B:$AI,MATCH($B54&amp;"_slope",Conditions!$R$1:$AI$1,0)+16,FALSE)+VLOOKUP(R$3,Conditions!$B:$AI,MATCH($B54&amp;"_intercept",Conditions!$R$1:$AI$1,0)+16,FALSE)),""),"")</f>
        <v/>
      </c>
      <c r="S54" s="69" t="str">
        <f>IFERROR(IF(S37,EXP(LN(S37)*VLOOKUP(S$3,Conditions!$B:$AI,MATCH($B54&amp;"_slope",Conditions!$R$1:$AI$1,0)+16,FALSE)+VLOOKUP(S$3,Conditions!$B:$AI,MATCH($B54&amp;"_intercept",Conditions!$R$1:$AI$1,0)+16,FALSE)),""),"")</f>
        <v/>
      </c>
      <c r="T54" s="69" t="str">
        <f>IFERROR(IF(T37,EXP(LN(T37)*VLOOKUP(T$3,Conditions!$B:$AI,MATCH($B54&amp;"_slope",Conditions!$R$1:$AI$1,0)+16,FALSE)+VLOOKUP(T$3,Conditions!$B:$AI,MATCH($B54&amp;"_intercept",Conditions!$R$1:$AI$1,0)+16,FALSE)),""),"")</f>
        <v/>
      </c>
      <c r="U54" s="69" t="str">
        <f>IFERROR(IF(U37,EXP(LN(U37)*VLOOKUP(U$3,Conditions!$B:$AI,MATCH($B54&amp;"_slope",Conditions!$R$1:$AI$1,0)+16,FALSE)+VLOOKUP(U$3,Conditions!$B:$AI,MATCH($B54&amp;"_intercept",Conditions!$R$1:$AI$1,0)+16,FALSE)),""),"")</f>
        <v/>
      </c>
      <c r="V54" s="69" t="str">
        <f>IFERROR(IF(V37,EXP(LN(V37)*VLOOKUP(V$3,Conditions!$B:$AI,MATCH($B54&amp;"_slope",Conditions!$R$1:$AI$1,0)+16,FALSE)+VLOOKUP(V$3,Conditions!$B:$AI,MATCH($B54&amp;"_intercept",Conditions!$R$1:$AI$1,0)+16,FALSE)),""),"")</f>
        <v/>
      </c>
      <c r="W54" s="69" t="str">
        <f>IFERROR(IF(W37,EXP(LN(W37)*VLOOKUP(W$3,Conditions!$B:$AI,MATCH($B54&amp;"_slope",Conditions!$R$1:$AI$1,0)+16,FALSE)+VLOOKUP(W$3,Conditions!$B:$AI,MATCH($B54&amp;"_intercept",Conditions!$R$1:$AI$1,0)+16,FALSE)),""),"")</f>
        <v/>
      </c>
      <c r="X54" s="69" t="str">
        <f>IFERROR(IF(X37,EXP(LN(X37)*VLOOKUP(X$3,Conditions!$B:$AI,MATCH($B54&amp;"_slope",Conditions!$R$1:$AI$1,0)+16,FALSE)+VLOOKUP(X$3,Conditions!$B:$AI,MATCH($B54&amp;"_intercept",Conditions!$R$1:$AI$1,0)+16,FALSE)),""),"")</f>
        <v/>
      </c>
      <c r="Y54" s="69" t="str">
        <f>IFERROR(IF(Y37,EXP(LN(Y37)*VLOOKUP(Y$3,Conditions!$B:$AI,MATCH($B54&amp;"_slope",Conditions!$R$1:$AI$1,0)+16,FALSE)+VLOOKUP(Y$3,Conditions!$B:$AI,MATCH($B54&amp;"_intercept",Conditions!$R$1:$AI$1,0)+16,FALSE)),""),"")</f>
        <v/>
      </c>
      <c r="Z54" s="69" t="str">
        <f>IFERROR(IF(Z37,EXP(LN(Z37)*VLOOKUP(Z$3,Conditions!$B:$AI,MATCH($B54&amp;"_slope",Conditions!$R$1:$AI$1,0)+16,FALSE)+VLOOKUP(Z$3,Conditions!$B:$AI,MATCH($B54&amp;"_intercept",Conditions!$R$1:$AI$1,0)+16,FALSE)),""),"")</f>
        <v/>
      </c>
      <c r="AA54" s="69" t="str">
        <f>IFERROR(IF(AA37,EXP(LN(AA37)*VLOOKUP(AA$3,Conditions!$B:$AI,MATCH($B54&amp;"_slope",Conditions!$R$1:$AI$1,0)+16,FALSE)+VLOOKUP(AA$3,Conditions!$B:$AI,MATCH($B54&amp;"_intercept",Conditions!$R$1:$AI$1,0)+16,FALSE)),""),"")</f>
        <v/>
      </c>
      <c r="AB54" s="69" t="str">
        <f>IFERROR(IF(AB37,EXP(LN(AB37)*VLOOKUP(AB$3,Conditions!$B:$AI,MATCH($B54&amp;"_slope",Conditions!$R$1:$AI$1,0)+16,FALSE)+VLOOKUP(AB$3,Conditions!$B:$AI,MATCH($B54&amp;"_intercept",Conditions!$R$1:$AI$1,0)+16,FALSE)),""),"")</f>
        <v/>
      </c>
      <c r="AC54" s="69" t="str">
        <f>IFERROR(IF(AC37,EXP(LN(AC37)*VLOOKUP(AC$3,Conditions!$B:$AI,MATCH($B54&amp;"_slope",Conditions!$R$1:$AI$1,0)+16,FALSE)+VLOOKUP(AC$3,Conditions!$B:$AI,MATCH($B54&amp;"_intercept",Conditions!$R$1:$AI$1,0)+16,FALSE)),""),"")</f>
        <v/>
      </c>
      <c r="AD54" s="69" t="str">
        <f>IFERROR(IF(AD37,EXP(LN(AD37)*VLOOKUP(AD$3,Conditions!$B:$AI,MATCH($B54&amp;"_slope",Conditions!$R$1:$AI$1,0)+16,FALSE)+VLOOKUP(AD$3,Conditions!$B:$AI,MATCH($B54&amp;"_intercept",Conditions!$R$1:$AI$1,0)+16,FALSE)),""),"")</f>
        <v/>
      </c>
      <c r="AE54" s="69" t="str">
        <f>IFERROR(IF(AE37,EXP(LN(AE37)*VLOOKUP(AE$3,Conditions!$B:$AI,MATCH($B54&amp;"_slope",Conditions!$R$1:$AI$1,0)+16,FALSE)+VLOOKUP(AE$3,Conditions!$B:$AI,MATCH($B54&amp;"_intercept",Conditions!$R$1:$AI$1,0)+16,FALSE)),""),"")</f>
        <v/>
      </c>
      <c r="AF54" s="69" t="str">
        <f>IFERROR(IF(AF37,EXP(LN(AF37)*VLOOKUP(AF$3,Conditions!$B:$AI,MATCH($B54&amp;"_slope",Conditions!$R$1:$AI$1,0)+16,FALSE)+VLOOKUP(AF$3,Conditions!$B:$AI,MATCH($B54&amp;"_intercept",Conditions!$R$1:$AI$1,0)+16,FALSE)),""),"")</f>
        <v/>
      </c>
      <c r="AG54" s="69" t="str">
        <f>IFERROR(IF(AG37,EXP(LN(AG37)*VLOOKUP(AG$3,Conditions!$B:$AI,MATCH($B54&amp;"_slope",Conditions!$R$1:$AI$1,0)+16,FALSE)+VLOOKUP(AG$3,Conditions!$B:$AI,MATCH($B54&amp;"_intercept",Conditions!$R$1:$AI$1,0)+16,FALSE)),""),"")</f>
        <v/>
      </c>
      <c r="AH54" s="69" t="str">
        <f>IFERROR(IF(AH37,EXP(LN(AH37)*VLOOKUP(AH$3,Conditions!$B:$AI,MATCH($B54&amp;"_slope",Conditions!$R$1:$AI$1,0)+16,FALSE)+VLOOKUP(AH$3,Conditions!$B:$AI,MATCH($B54&amp;"_intercept",Conditions!$R$1:$AI$1,0)+16,FALSE)),""),"")</f>
        <v/>
      </c>
      <c r="AI54" s="69" t="str">
        <f>IFERROR(IF(AI37,EXP(LN(AI37)*VLOOKUP(AI$3,Conditions!$B:$AI,MATCH($B54&amp;"_slope",Conditions!$R$1:$AI$1,0)+16,FALSE)+VLOOKUP(AI$3,Conditions!$B:$AI,MATCH($B54&amp;"_intercept",Conditions!$R$1:$AI$1,0)+16,FALSE)),""),"")</f>
        <v/>
      </c>
      <c r="AJ54" s="69" t="str">
        <f>IFERROR(IF(AJ37,EXP(LN(AJ37)*VLOOKUP(AJ$3,Conditions!$B:$AI,MATCH($B54&amp;"_slope",Conditions!$R$1:$AI$1,0)+16,FALSE)+VLOOKUP(AJ$3,Conditions!$B:$AI,MATCH($B54&amp;"_intercept",Conditions!$R$1:$AI$1,0)+16,FALSE)),""),"")</f>
        <v/>
      </c>
      <c r="AK54" s="69" t="str">
        <f>IFERROR(IF(AK37,EXP(LN(AK37)*VLOOKUP(AK$3,Conditions!$B:$AI,MATCH($B54&amp;"_slope",Conditions!$R$1:$AI$1,0)+16,FALSE)+VLOOKUP(AK$3,Conditions!$B:$AI,MATCH($B54&amp;"_intercept",Conditions!$R$1:$AI$1,0)+16,FALSE)),""),"")</f>
        <v/>
      </c>
      <c r="AL54" s="69" t="str">
        <f>IFERROR(IF(AL37,EXP(LN(AL37)*VLOOKUP(AL$3,Conditions!$B:$AI,MATCH($B54&amp;"_slope",Conditions!$R$1:$AI$1,0)+16,FALSE)+VLOOKUP(AL$3,Conditions!$B:$AI,MATCH($B54&amp;"_intercept",Conditions!$R$1:$AI$1,0)+16,FALSE)),""),"")</f>
        <v/>
      </c>
      <c r="AM54" s="69" t="str">
        <f>IFERROR(IF(AM37,EXP(LN(AM37)*VLOOKUP(AM$3,Conditions!$B:$AI,MATCH($B54&amp;"_slope",Conditions!$R$1:$AI$1,0)+16,FALSE)+VLOOKUP(AM$3,Conditions!$B:$AI,MATCH($B54&amp;"_intercept",Conditions!$R$1:$AI$1,0)+16,FALSE)),""),"")</f>
        <v/>
      </c>
      <c r="AN54" s="69" t="str">
        <f>IFERROR(IF(AN37,EXP(LN(AN37)*VLOOKUP(AN$3,Conditions!$B:$AI,MATCH($B54&amp;"_slope",Conditions!$R$1:$AI$1,0)+16,FALSE)+VLOOKUP(AN$3,Conditions!$B:$AI,MATCH($B54&amp;"_intercept",Conditions!$R$1:$AI$1,0)+16,FALSE)),""),"")</f>
        <v/>
      </c>
      <c r="AO54" s="69" t="str">
        <f>IFERROR(IF(AO37,EXP(LN(AO37)*VLOOKUP(AO$3,Conditions!$B:$AI,MATCH($B54&amp;"_slope",Conditions!$R$1:$AI$1,0)+16,FALSE)+VLOOKUP(AO$3,Conditions!$B:$AI,MATCH($B54&amp;"_intercept",Conditions!$R$1:$AI$1,0)+16,FALSE)),""),"")</f>
        <v/>
      </c>
      <c r="AP54" s="69" t="str">
        <f>IFERROR(IF(AP37,EXP(LN(AP37)*VLOOKUP(AP$3,Conditions!$B:$AI,MATCH($B54&amp;"_slope",Conditions!$R$1:$AI$1,0)+16,FALSE)+VLOOKUP(AP$3,Conditions!$B:$AI,MATCH($B54&amp;"_intercept",Conditions!$R$1:$AI$1,0)+16,FALSE)),""),"")</f>
        <v/>
      </c>
      <c r="AQ54" s="69" t="str">
        <f>IFERROR(IF(AQ37,EXP(LN(AQ37)*VLOOKUP(AQ$3,Conditions!$B:$AI,MATCH($B54&amp;"_slope",Conditions!$R$1:$AI$1,0)+16,FALSE)+VLOOKUP(AQ$3,Conditions!$B:$AI,MATCH($B54&amp;"_intercept",Conditions!$R$1:$AI$1,0)+16,FALSE)),""),"")</f>
        <v/>
      </c>
      <c r="AR54" s="69" t="str">
        <f>IFERROR(IF(AR37,EXP(LN(AR37)*VLOOKUP(AR$3,Conditions!$B:$AI,MATCH($B54&amp;"_slope",Conditions!$R$1:$AI$1,0)+16,FALSE)+VLOOKUP(AR$3,Conditions!$B:$AI,MATCH($B54&amp;"_intercept",Conditions!$R$1:$AI$1,0)+16,FALSE)),""),"")</f>
        <v/>
      </c>
      <c r="AS54" s="69" t="str">
        <f>IFERROR(IF(AS37,EXP(LN(AS37)*VLOOKUP(AS$3,Conditions!$B:$AI,MATCH($B54&amp;"_slope",Conditions!$R$1:$AI$1,0)+16,FALSE)+VLOOKUP(AS$3,Conditions!$B:$AI,MATCH($B54&amp;"_intercept",Conditions!$R$1:$AI$1,0)+16,FALSE)),""),"")</f>
        <v/>
      </c>
      <c r="AT54" s="69" t="str">
        <f>IFERROR(IF(AT37,EXP(LN(AT37)*VLOOKUP(AT$3,Conditions!$B:$AI,MATCH($B54&amp;"_slope",Conditions!$R$1:$AI$1,0)+16,FALSE)+VLOOKUP(AT$3,Conditions!$B:$AI,MATCH($B54&amp;"_intercept",Conditions!$R$1:$AI$1,0)+16,FALSE)),""),"")</f>
        <v/>
      </c>
      <c r="AU54" s="69" t="str">
        <f>IFERROR(IF(AU37,EXP(LN(AU37)*VLOOKUP(AU$3,Conditions!$B:$AI,MATCH($B54&amp;"_slope",Conditions!$R$1:$AI$1,0)+16,FALSE)+VLOOKUP(AU$3,Conditions!$B:$AI,MATCH($B54&amp;"_intercept",Conditions!$R$1:$AI$1,0)+16,FALSE)),""),"")</f>
        <v/>
      </c>
      <c r="AV54" s="69" t="str">
        <f>IFERROR(IF(AV37,EXP(LN(AV37)*VLOOKUP(AV$3,Conditions!$B:$AI,MATCH($B54&amp;"_slope",Conditions!$R$1:$AI$1,0)+16,FALSE)+VLOOKUP(AV$3,Conditions!$B:$AI,MATCH($B54&amp;"_intercept",Conditions!$R$1:$AI$1,0)+16,FALSE)),""),"")</f>
        <v/>
      </c>
      <c r="AW54" s="69" t="str">
        <f>IFERROR(IF(AW37,EXP(LN(AW37)*VLOOKUP(AW$3,Conditions!$B:$AI,MATCH($B54&amp;"_slope",Conditions!$R$1:$AI$1,0)+16,FALSE)+VLOOKUP(AW$3,Conditions!$B:$AI,MATCH($B54&amp;"_intercept",Conditions!$R$1:$AI$1,0)+16,FALSE)),""),"")</f>
        <v/>
      </c>
      <c r="AX54" s="69" t="str">
        <f>IFERROR(IF(AX37,EXP(LN(AX37)*VLOOKUP(AX$3,Conditions!$B:$AI,MATCH($B54&amp;"_slope",Conditions!$R$1:$AI$1,0)+16,FALSE)+VLOOKUP(AX$3,Conditions!$B:$AI,MATCH($B54&amp;"_intercept",Conditions!$R$1:$AI$1,0)+16,FALSE)),""),"")</f>
        <v/>
      </c>
      <c r="AY54" s="69" t="str">
        <f>IFERROR(IF(AY37,EXP(LN(AY37)*VLOOKUP(AY$3,Conditions!$B:$AI,MATCH($B54&amp;"_slope",Conditions!$R$1:$AI$1,0)+16,FALSE)+VLOOKUP(AY$3,Conditions!$B:$AI,MATCH($B54&amp;"_intercept",Conditions!$R$1:$AI$1,0)+16,FALSE)),""),"")</f>
        <v/>
      </c>
      <c r="AZ54" s="69" t="str">
        <f>IFERROR(IF(AZ37,EXP(LN(AZ37)*VLOOKUP(AZ$3,Conditions!$B:$AI,MATCH($B54&amp;"_slope",Conditions!$R$1:$AI$1,0)+16,FALSE)+VLOOKUP(AZ$3,Conditions!$B:$AI,MATCH($B54&amp;"_intercept",Conditions!$R$1:$AI$1,0)+16,FALSE)),""),"")</f>
        <v/>
      </c>
      <c r="BA54" s="69" t="str">
        <f>IFERROR(IF(BA37,EXP(LN(BA37)*VLOOKUP(BA$3,Conditions!$B:$AI,MATCH($B54&amp;"_slope",Conditions!$R$1:$AI$1,0)+16,FALSE)+VLOOKUP(BA$3,Conditions!$B:$AI,MATCH($B54&amp;"_intercept",Conditions!$R$1:$AI$1,0)+16,FALSE)),""),"")</f>
        <v/>
      </c>
      <c r="BB54" s="69" t="str">
        <f>IFERROR(IF(BB37,EXP(LN(BB37)*VLOOKUP(BB$3,Conditions!$B:$AI,MATCH($B54&amp;"_slope",Conditions!$R$1:$AI$1,0)+16,FALSE)+VLOOKUP(BB$3,Conditions!$B:$AI,MATCH($B54&amp;"_intercept",Conditions!$R$1:$AI$1,0)+16,FALSE)),""),"")</f>
        <v/>
      </c>
      <c r="BC54" s="69" t="str">
        <f>IFERROR(IF(BC37,EXP(LN(BC37)*VLOOKUP(BC$3,Conditions!$B:$AI,MATCH($B54&amp;"_slope",Conditions!$R$1:$AI$1,0)+16,FALSE)+VLOOKUP(BC$3,Conditions!$B:$AI,MATCH($B54&amp;"_intercept",Conditions!$R$1:$AI$1,0)+16,FALSE)),""),"")</f>
        <v/>
      </c>
      <c r="BD54" s="69" t="str">
        <f>IFERROR(IF(BD37,EXP(LN(BD37)*VLOOKUP(BD$3,Conditions!$B:$AI,MATCH($B54&amp;"_slope",Conditions!$R$1:$AI$1,0)+16,FALSE)+VLOOKUP(BD$3,Conditions!$B:$AI,MATCH($B54&amp;"_intercept",Conditions!$R$1:$AI$1,0)+16,FALSE)),""),"")</f>
        <v/>
      </c>
      <c r="BE54" s="69" t="str">
        <f>IFERROR(IF(BE37,EXP(LN(BE37)*VLOOKUP(BE$3,Conditions!$B:$AI,MATCH($B54&amp;"_slope",Conditions!$R$1:$AI$1,0)+16,FALSE)+VLOOKUP(BE$3,Conditions!$B:$AI,MATCH($B54&amp;"_intercept",Conditions!$R$1:$AI$1,0)+16,FALSE)),""),"")</f>
        <v/>
      </c>
      <c r="BF54" s="69" t="str">
        <f>IFERROR(IF(BF37,EXP(LN(BF37)*VLOOKUP(BF$3,Conditions!$B:$AI,MATCH($B54&amp;"_slope",Conditions!$R$1:$AI$1,0)+16,FALSE)+VLOOKUP(BF$3,Conditions!$B:$AI,MATCH($B54&amp;"_intercept",Conditions!$R$1:$AI$1,0)+16,FALSE)),""),"")</f>
        <v/>
      </c>
      <c r="BG54" s="69" t="str">
        <f>IFERROR(IF(BG37,EXP(LN(BG37)*VLOOKUP(BG$3,Conditions!$B:$AI,MATCH($B54&amp;"_slope",Conditions!$R$1:$AI$1,0)+16,FALSE)+VLOOKUP(BG$3,Conditions!$B:$AI,MATCH($B54&amp;"_intercept",Conditions!$R$1:$AI$1,0)+16,FALSE)),""),"")</f>
        <v/>
      </c>
      <c r="BH54" s="69" t="str">
        <f>IFERROR(IF(BH37,EXP(LN(BH37)*VLOOKUP(BH$3,Conditions!$B:$AI,MATCH($B54&amp;"_slope",Conditions!$R$1:$AI$1,0)+16,FALSE)+VLOOKUP(BH$3,Conditions!$B:$AI,MATCH($B54&amp;"_intercept",Conditions!$R$1:$AI$1,0)+16,FALSE)),""),"")</f>
        <v/>
      </c>
      <c r="BI54" s="69" t="str">
        <f>IFERROR(IF(BI37,EXP(LN(BI37)*VLOOKUP(BI$3,Conditions!$B:$AI,MATCH($B54&amp;"_slope",Conditions!$R$1:$AI$1,0)+16,FALSE)+VLOOKUP(BI$3,Conditions!$B:$AI,MATCH($B54&amp;"_intercept",Conditions!$R$1:$AI$1,0)+16,FALSE)),""),"")</f>
        <v/>
      </c>
      <c r="BJ54" s="69" t="str">
        <f>IFERROR(IF(BJ37,EXP(LN(BJ37)*VLOOKUP(BJ$3,Conditions!$B:$AI,MATCH($B54&amp;"_slope",Conditions!$R$1:$AI$1,0)+16,FALSE)+VLOOKUP(BJ$3,Conditions!$B:$AI,MATCH($B54&amp;"_intercept",Conditions!$R$1:$AI$1,0)+16,FALSE)),""),"")</f>
        <v/>
      </c>
      <c r="BK54" s="69" t="str">
        <f>IFERROR(IF(BK37,EXP(LN(BK37)*VLOOKUP(BK$3,Conditions!$B:$AI,MATCH($B54&amp;"_slope",Conditions!$R$1:$AI$1,0)+16,FALSE)+VLOOKUP(BK$3,Conditions!$B:$AI,MATCH($B54&amp;"_intercept",Conditions!$R$1:$AI$1,0)+16,FALSE)),""),"")</f>
        <v/>
      </c>
      <c r="BL54" s="69" t="str">
        <f>IFERROR(IF(BL37,EXP(LN(BL37)*VLOOKUP(BL$3,Conditions!$B:$AI,MATCH($B54&amp;"_slope",Conditions!$R$1:$AI$1,0)+16,FALSE)+VLOOKUP(BL$3,Conditions!$B:$AI,MATCH($B54&amp;"_intercept",Conditions!$R$1:$AI$1,0)+16,FALSE)),""),"")</f>
        <v/>
      </c>
      <c r="BM54" s="69" t="str">
        <f>IFERROR(IF(BM37,EXP(LN(BM37)*VLOOKUP(BM$3,Conditions!$B:$AI,MATCH($B54&amp;"_slope",Conditions!$R$1:$AI$1,0)+16,FALSE)+VLOOKUP(BM$3,Conditions!$B:$AI,MATCH($B54&amp;"_intercept",Conditions!$R$1:$AI$1,0)+16,FALSE)),""),"")</f>
        <v/>
      </c>
      <c r="BN54" s="69" t="str">
        <f>IFERROR(IF(BN37,EXP(LN(BN37)*VLOOKUP(BN$3,Conditions!$B:$AI,MATCH($B54&amp;"_slope",Conditions!$R$1:$AI$1,0)+16,FALSE)+VLOOKUP(BN$3,Conditions!$B:$AI,MATCH($B54&amp;"_intercept",Conditions!$R$1:$AI$1,0)+16,FALSE)),""),"")</f>
        <v/>
      </c>
      <c r="BO54" s="69" t="str">
        <f>IFERROR(IF(BO37,EXP(LN(BO37)*VLOOKUP(BO$3,Conditions!$B:$AI,MATCH($B54&amp;"_slope",Conditions!$R$1:$AI$1,0)+16,FALSE)+VLOOKUP(BO$3,Conditions!$B:$AI,MATCH($B54&amp;"_intercept",Conditions!$R$1:$AI$1,0)+16,FALSE)),""),"")</f>
        <v/>
      </c>
      <c r="BP54" s="69" t="str">
        <f>IFERROR(IF(BP37,EXP(LN(BP37)*VLOOKUP(BP$3,Conditions!$B:$AI,MATCH($B54&amp;"_slope",Conditions!$R$1:$AI$1,0)+16,FALSE)+VLOOKUP(BP$3,Conditions!$B:$AI,MATCH($B54&amp;"_intercept",Conditions!$R$1:$AI$1,0)+16,FALSE)),""),"")</f>
        <v/>
      </c>
      <c r="BQ54" s="69" t="str">
        <f>IFERROR(IF(BQ37,EXP(LN(BQ37)*VLOOKUP(BQ$3,Conditions!$B:$AI,MATCH($B54&amp;"_slope",Conditions!$R$1:$AI$1,0)+16,FALSE)+VLOOKUP(BQ$3,Conditions!$B:$AI,MATCH($B54&amp;"_intercept",Conditions!$R$1:$AI$1,0)+16,FALSE)),""),"")</f>
        <v/>
      </c>
      <c r="BR54" s="69" t="str">
        <f>IFERROR(IF(BR37,EXP(LN(BR37)*VLOOKUP(BR$3,Conditions!$B:$AI,MATCH($B54&amp;"_slope",Conditions!$R$1:$AI$1,0)+16,FALSE)+VLOOKUP(BR$3,Conditions!$B:$AI,MATCH($B54&amp;"_intercept",Conditions!$R$1:$AI$1,0)+16,FALSE)),""),"")</f>
        <v/>
      </c>
      <c r="BS54" s="69" t="str">
        <f>IFERROR(IF(BS37,EXP(LN(BS37)*VLOOKUP(BS$3,Conditions!$B:$AI,MATCH($B54&amp;"_slope",Conditions!$R$1:$AI$1,0)+16,FALSE)+VLOOKUP(BS$3,Conditions!$B:$AI,MATCH($B54&amp;"_intercept",Conditions!$R$1:$AI$1,0)+16,FALSE)),""),"")</f>
        <v/>
      </c>
      <c r="BT54" s="69" t="str">
        <f>IFERROR(IF(BT37,EXP(LN(BT37)*VLOOKUP(BT$3,Conditions!$B:$AI,MATCH($B54&amp;"_slope",Conditions!$R$1:$AI$1,0)+16,FALSE)+VLOOKUP(BT$3,Conditions!$B:$AI,MATCH($B54&amp;"_intercept",Conditions!$R$1:$AI$1,0)+16,FALSE)),""),"")</f>
        <v/>
      </c>
      <c r="BU54" s="69" t="str">
        <f>IFERROR(IF(BU37,EXP(LN(BU37)*VLOOKUP(BU$3,Conditions!$B:$AI,MATCH($B54&amp;"_slope",Conditions!$R$1:$AI$1,0)+16,FALSE)+VLOOKUP(BU$3,Conditions!$B:$AI,MATCH($B54&amp;"_intercept",Conditions!$R$1:$AI$1,0)+16,FALSE)),""),"")</f>
        <v/>
      </c>
      <c r="BV54" s="69" t="str">
        <f>IFERROR(IF(BV37,EXP(LN(BV37)*VLOOKUP(BV$3,Conditions!$B:$AI,MATCH($B54&amp;"_slope",Conditions!$R$1:$AI$1,0)+16,FALSE)+VLOOKUP(BV$3,Conditions!$B:$AI,MATCH($B54&amp;"_intercept",Conditions!$R$1:$AI$1,0)+16,FALSE)),""),"")</f>
        <v/>
      </c>
      <c r="BW54" s="69" t="str">
        <f>IFERROR(IF(BW37,EXP(LN(BW37)*VLOOKUP(BW$3,Conditions!$B:$AI,MATCH($B54&amp;"_slope",Conditions!$R$1:$AI$1,0)+16,FALSE)+VLOOKUP(BW$3,Conditions!$B:$AI,MATCH($B54&amp;"_intercept",Conditions!$R$1:$AI$1,0)+16,FALSE)),""),"")</f>
        <v/>
      </c>
      <c r="BX54" s="69" t="str">
        <f>IFERROR(IF(BX37,EXP(LN(BX37)*VLOOKUP(BX$3,Conditions!$B:$AI,MATCH($B54&amp;"_slope",Conditions!$R$1:$AI$1,0)+16,FALSE)+VLOOKUP(BX$3,Conditions!$B:$AI,MATCH($B54&amp;"_intercept",Conditions!$R$1:$AI$1,0)+16,FALSE)),""),"")</f>
        <v/>
      </c>
      <c r="BY54" s="69" t="str">
        <f>IFERROR(IF(BY37,EXP(LN(BY37)*VLOOKUP(BY$3,Conditions!$B:$AI,MATCH($B54&amp;"_slope",Conditions!$R$1:$AI$1,0)+16,FALSE)+VLOOKUP(BY$3,Conditions!$B:$AI,MATCH($B54&amp;"_intercept",Conditions!$R$1:$AI$1,0)+16,FALSE)),""),"")</f>
        <v/>
      </c>
      <c r="BZ54" s="69" t="str">
        <f>IFERROR(IF(BZ37,EXP(LN(BZ37)*VLOOKUP(BZ$3,Conditions!$B:$AI,MATCH($B54&amp;"_slope",Conditions!$R$1:$AI$1,0)+16,FALSE)+VLOOKUP(BZ$3,Conditions!$B:$AI,MATCH($B54&amp;"_intercept",Conditions!$R$1:$AI$1,0)+16,FALSE)),""),"")</f>
        <v/>
      </c>
      <c r="CA54" s="69" t="str">
        <f>IFERROR(IF(CA37,EXP(LN(CA37)*VLOOKUP(CA$3,Conditions!$B:$AI,MATCH($B54&amp;"_slope",Conditions!$R$1:$AI$1,0)+16,FALSE)+VLOOKUP(CA$3,Conditions!$B:$AI,MATCH($B54&amp;"_intercept",Conditions!$R$1:$AI$1,0)+16,FALSE)),""),"")</f>
        <v/>
      </c>
      <c r="CB54" s="69" t="str">
        <f>IFERROR(IF(CB37,EXP(LN(CB37)*VLOOKUP(CB$3,Conditions!$B:$AI,MATCH($B54&amp;"_slope",Conditions!$R$1:$AI$1,0)+16,FALSE)+VLOOKUP(CB$3,Conditions!$B:$AI,MATCH($B54&amp;"_intercept",Conditions!$R$1:$AI$1,0)+16,FALSE)),""),"")</f>
        <v/>
      </c>
      <c r="CC54" s="69" t="str">
        <f>IFERROR(IF(CC37,EXP(LN(CC37)*VLOOKUP(CC$3,Conditions!$B:$AI,MATCH($B54&amp;"_slope",Conditions!$R$1:$AI$1,0)+16,FALSE)+VLOOKUP(CC$3,Conditions!$B:$AI,MATCH($B54&amp;"_intercept",Conditions!$R$1:$AI$1,0)+16,FALSE)),""),"")</f>
        <v/>
      </c>
      <c r="CD54" s="69" t="str">
        <f>IFERROR(IF(CD37,EXP(LN(CD37)*VLOOKUP(CD$3,Conditions!$B:$AI,MATCH($B54&amp;"_slope",Conditions!$R$1:$AI$1,0)+16,FALSE)+VLOOKUP(CD$3,Conditions!$B:$AI,MATCH($B54&amp;"_intercept",Conditions!$R$1:$AI$1,0)+16,FALSE)),""),"")</f>
        <v/>
      </c>
      <c r="CE54" s="69" t="str">
        <f>IFERROR(IF(CE37,EXP(LN(CE37)*VLOOKUP(CE$3,Conditions!$B:$AI,MATCH($B54&amp;"_slope",Conditions!$R$1:$AI$1,0)+16,FALSE)+VLOOKUP(CE$3,Conditions!$B:$AI,MATCH($B54&amp;"_intercept",Conditions!$R$1:$AI$1,0)+16,FALSE)),""),"")</f>
        <v/>
      </c>
      <c r="CF54" s="69" t="str">
        <f>IFERROR(IF(CF37,EXP(LN(CF37)*VLOOKUP(CF$3,Conditions!$B:$AI,MATCH($B54&amp;"_slope",Conditions!$R$1:$AI$1,0)+16,FALSE)+VLOOKUP(CF$3,Conditions!$B:$AI,MATCH($B54&amp;"_intercept",Conditions!$R$1:$AI$1,0)+16,FALSE)),""),"")</f>
        <v/>
      </c>
      <c r="CG54" s="69" t="str">
        <f>IFERROR(IF(CG37,EXP(LN(CG37)*VLOOKUP(CG$3,Conditions!$B:$AI,MATCH($B54&amp;"_slope",Conditions!$R$1:$AI$1,0)+16,FALSE)+VLOOKUP(CG$3,Conditions!$B:$AI,MATCH($B54&amp;"_intercept",Conditions!$R$1:$AI$1,0)+16,FALSE)),""),"")</f>
        <v/>
      </c>
      <c r="CH54" s="69" t="str">
        <f>IFERROR(IF(CH37,EXP(LN(CH37)*VLOOKUP(CH$3,Conditions!$B:$AI,MATCH($B54&amp;"_slope",Conditions!$R$1:$AI$1,0)+16,FALSE)+VLOOKUP(CH$3,Conditions!$B:$AI,MATCH($B54&amp;"_intercept",Conditions!$R$1:$AI$1,0)+16,FALSE)),""),"")</f>
        <v/>
      </c>
      <c r="CI54" s="69" t="str">
        <f>IFERROR(IF(CI37,EXP(LN(CI37)*VLOOKUP(CI$3,Conditions!$B:$AI,MATCH($B54&amp;"_slope",Conditions!$R$1:$AI$1,0)+16,FALSE)+VLOOKUP(CI$3,Conditions!$B:$AI,MATCH($B54&amp;"_intercept",Conditions!$R$1:$AI$1,0)+16,FALSE)),""),"")</f>
        <v/>
      </c>
      <c r="CJ54" s="69" t="str">
        <f>IFERROR(IF(CJ37,EXP(LN(CJ37)*VLOOKUP(CJ$3,Conditions!$B:$AI,MATCH($B54&amp;"_slope",Conditions!$R$1:$AI$1,0)+16,FALSE)+VLOOKUP(CJ$3,Conditions!$B:$AI,MATCH($B54&amp;"_intercept",Conditions!$R$1:$AI$1,0)+16,FALSE)),""),"")</f>
        <v/>
      </c>
      <c r="CK54" s="69" t="str">
        <f>IFERROR(IF(CK37,EXP(LN(CK37)*VLOOKUP(CK$3,Conditions!$B:$AI,MATCH($B54&amp;"_slope",Conditions!$R$1:$AI$1,0)+16,FALSE)+VLOOKUP(CK$3,Conditions!$B:$AI,MATCH($B54&amp;"_intercept",Conditions!$R$1:$AI$1,0)+16,FALSE)),""),"")</f>
        <v/>
      </c>
      <c r="CL54" s="69" t="str">
        <f>IFERROR(IF(CL37,EXP(LN(CL37)*VLOOKUP(CL$3,Conditions!$B:$AI,MATCH($B54&amp;"_slope",Conditions!$R$1:$AI$1,0)+16,FALSE)+VLOOKUP(CL$3,Conditions!$B:$AI,MATCH($B54&amp;"_intercept",Conditions!$R$1:$AI$1,0)+16,FALSE)),""),"")</f>
        <v/>
      </c>
      <c r="CM54" s="69" t="str">
        <f>IFERROR(IF(CM37,EXP(LN(CM37)*VLOOKUP(CM$3,Conditions!$B:$AI,MATCH($B54&amp;"_slope",Conditions!$R$1:$AI$1,0)+16,FALSE)+VLOOKUP(CM$3,Conditions!$B:$AI,MATCH($B54&amp;"_intercept",Conditions!$R$1:$AI$1,0)+16,FALSE)),""),"")</f>
        <v/>
      </c>
      <c r="CN54" s="69" t="str">
        <f>IFERROR(IF(CN37,EXP(LN(CN37)*VLOOKUP(CN$3,Conditions!$B:$AI,MATCH($B54&amp;"_slope",Conditions!$R$1:$AI$1,0)+16,FALSE)+VLOOKUP(CN$3,Conditions!$B:$AI,MATCH($B54&amp;"_intercept",Conditions!$R$1:$AI$1,0)+16,FALSE)),""),"")</f>
        <v/>
      </c>
      <c r="CO54" s="69" t="str">
        <f>IFERROR(IF(CO37,EXP(LN(CO37)*VLOOKUP(CO$3,Conditions!$B:$AI,MATCH($B54&amp;"_slope",Conditions!$R$1:$AI$1,0)+16,FALSE)+VLOOKUP(CO$3,Conditions!$B:$AI,MATCH($B54&amp;"_intercept",Conditions!$R$1:$AI$1,0)+16,FALSE)),""),"")</f>
        <v/>
      </c>
      <c r="CP54" s="69" t="str">
        <f>IFERROR(IF(CP37,EXP(LN(CP37)*VLOOKUP(CP$3,Conditions!$B:$AI,MATCH($B54&amp;"_slope",Conditions!$R$1:$AI$1,0)+16,FALSE)+VLOOKUP(CP$3,Conditions!$B:$AI,MATCH($B54&amp;"_intercept",Conditions!$R$1:$AI$1,0)+16,FALSE)),""),"")</f>
        <v/>
      </c>
      <c r="CQ54" s="69" t="str">
        <f>IFERROR(IF(CQ37,EXP(LN(CQ37)*VLOOKUP(CQ$3,Conditions!$B:$AI,MATCH($B54&amp;"_slope",Conditions!$R$1:$AI$1,0)+16,FALSE)+VLOOKUP(CQ$3,Conditions!$B:$AI,MATCH($B54&amp;"_intercept",Conditions!$R$1:$AI$1,0)+16,FALSE)),""),"")</f>
        <v/>
      </c>
      <c r="CR54" s="69" t="str">
        <f>IFERROR(IF(CR37,EXP(LN(CR37)*VLOOKUP(CR$3,Conditions!$B:$AI,MATCH($B54&amp;"_slope",Conditions!$R$1:$AI$1,0)+16,FALSE)+VLOOKUP(CR$3,Conditions!$B:$AI,MATCH($B54&amp;"_intercept",Conditions!$R$1:$AI$1,0)+16,FALSE)),""),"")</f>
        <v/>
      </c>
      <c r="CS54" s="69" t="str">
        <f>IFERROR(IF(CS37,EXP(LN(CS37)*VLOOKUP(CS$3,Conditions!$B:$AI,MATCH($B54&amp;"_slope",Conditions!$R$1:$AI$1,0)+16,FALSE)+VLOOKUP(CS$3,Conditions!$B:$AI,MATCH($B54&amp;"_intercept",Conditions!$R$1:$AI$1,0)+16,FALSE)),""),"")</f>
        <v/>
      </c>
      <c r="CT54" s="69" t="str">
        <f>IFERROR(IF(CT37,EXP(LN(CT37)*VLOOKUP(CT$3,Conditions!$B:$AI,MATCH($B54&amp;"_slope",Conditions!$R$1:$AI$1,0)+16,FALSE)+VLOOKUP(CT$3,Conditions!$B:$AI,MATCH($B54&amp;"_intercept",Conditions!$R$1:$AI$1,0)+16,FALSE)),""),"")</f>
        <v/>
      </c>
      <c r="CU54" s="69" t="str">
        <f>IFERROR(IF(CU37,EXP(LN(CU37)*VLOOKUP(CU$3,Conditions!$B:$AI,MATCH($B54&amp;"_slope",Conditions!$R$1:$AI$1,0)+16,FALSE)+VLOOKUP(CU$3,Conditions!$B:$AI,MATCH($B54&amp;"_intercept",Conditions!$R$1:$AI$1,0)+16,FALSE)),""),"")</f>
        <v/>
      </c>
      <c r="CV54" s="69" t="str">
        <f>IFERROR(IF(CV37,EXP(LN(CV37)*VLOOKUP(CV$3,Conditions!$B:$AI,MATCH($B54&amp;"_slope",Conditions!$R$1:$AI$1,0)+16,FALSE)+VLOOKUP(CV$3,Conditions!$B:$AI,MATCH($B54&amp;"_intercept",Conditions!$R$1:$AI$1,0)+16,FALSE)),""),"")</f>
        <v/>
      </c>
      <c r="CW54" s="69" t="str">
        <f>IFERROR(IF(CW37,EXP(LN(CW37)*VLOOKUP(CW$3,Conditions!$B:$AI,MATCH($B54&amp;"_slope",Conditions!$R$1:$AI$1,0)+16,FALSE)+VLOOKUP(CW$3,Conditions!$B:$AI,MATCH($B54&amp;"_intercept",Conditions!$R$1:$AI$1,0)+16,FALSE)),""),"")</f>
        <v/>
      </c>
      <c r="CX54" s="69" t="str">
        <f>IFERROR(IF(CX37,EXP(LN(CX37)*VLOOKUP(CX$3,Conditions!$B:$AI,MATCH($B54&amp;"_slope",Conditions!$R$1:$AI$1,0)+16,FALSE)+VLOOKUP(CX$3,Conditions!$B:$AI,MATCH($B54&amp;"_intercept",Conditions!$R$1:$AI$1,0)+16,FALSE)),""),"")</f>
        <v/>
      </c>
      <c r="CY54" s="69" t="str">
        <f>IFERROR(IF(CY37,EXP(LN(CY37)*VLOOKUP(CY$3,Conditions!$B:$AI,MATCH($B54&amp;"_slope",Conditions!$R$1:$AI$1,0)+16,FALSE)+VLOOKUP(CY$3,Conditions!$B:$AI,MATCH($B54&amp;"_intercept",Conditions!$R$1:$AI$1,0)+16,FALSE)),""),"")</f>
        <v/>
      </c>
      <c r="CZ54" s="69" t="str">
        <f>IFERROR(IF(CZ37,EXP(LN(CZ37)*VLOOKUP(CZ$3,Conditions!$B:$AI,MATCH($B54&amp;"_slope",Conditions!$R$1:$AI$1,0)+16,FALSE)+VLOOKUP(CZ$3,Conditions!$B:$AI,MATCH($B54&amp;"_intercept",Conditions!$R$1:$AI$1,0)+16,FALSE)),""),"")</f>
        <v/>
      </c>
      <c r="DA54" s="69" t="str">
        <f>IFERROR(IF(DA37,EXP(LN(DA37)*VLOOKUP(DA$3,Conditions!$B:$AI,MATCH($B54&amp;"_slope",Conditions!$R$1:$AI$1,0)+16,FALSE)+VLOOKUP(DA$3,Conditions!$B:$AI,MATCH($B54&amp;"_intercept",Conditions!$R$1:$AI$1,0)+16,FALSE)),""),"")</f>
        <v/>
      </c>
      <c r="DB54" s="69" t="str">
        <f>IFERROR(IF(DB37,EXP(LN(DB37)*VLOOKUP(DB$3,Conditions!$B:$AI,MATCH($B54&amp;"_slope",Conditions!$R$1:$AI$1,0)+16,FALSE)+VLOOKUP(DB$3,Conditions!$B:$AI,MATCH($B54&amp;"_intercept",Conditions!$R$1:$AI$1,0)+16,FALSE)),""),"")</f>
        <v/>
      </c>
      <c r="DC54" s="69" t="str">
        <f>IFERROR(IF(DC37,EXP(LN(DC37)*VLOOKUP(DC$3,Conditions!$B:$AI,MATCH($B54&amp;"_slope",Conditions!$R$1:$AI$1,0)+16,FALSE)+VLOOKUP(DC$3,Conditions!$B:$AI,MATCH($B54&amp;"_intercept",Conditions!$R$1:$AI$1,0)+16,FALSE)),""),"")</f>
        <v/>
      </c>
      <c r="DD54" s="69" t="str">
        <f>IFERROR(IF(DD37,EXP(LN(DD37)*VLOOKUP(DD$3,Conditions!$B:$AI,MATCH($B54&amp;"_slope",Conditions!$R$1:$AI$1,0)+16,FALSE)+VLOOKUP(DD$3,Conditions!$B:$AI,MATCH($B54&amp;"_intercept",Conditions!$R$1:$AI$1,0)+16,FALSE)),""),"")</f>
        <v/>
      </c>
      <c r="DE54" s="69" t="str">
        <f>IFERROR(IF(DE37,EXP(LN(DE37)*VLOOKUP(DE$3,Conditions!$B:$AI,MATCH($B54&amp;"_slope",Conditions!$R$1:$AI$1,0)+16,FALSE)+VLOOKUP(DE$3,Conditions!$B:$AI,MATCH($B54&amp;"_intercept",Conditions!$R$1:$AI$1,0)+16,FALSE)),""),"")</f>
        <v/>
      </c>
      <c r="DF54" s="69" t="str">
        <f>IFERROR(IF(DF37,EXP(LN(DF37)*VLOOKUP(DF$3,Conditions!$B:$AI,MATCH($B54&amp;"_slope",Conditions!$R$1:$AI$1,0)+16,FALSE)+VLOOKUP(DF$3,Conditions!$B:$AI,MATCH($B54&amp;"_intercept",Conditions!$R$1:$AI$1,0)+16,FALSE)),""),"")</f>
        <v/>
      </c>
      <c r="DG54" s="69" t="str">
        <f>IFERROR(IF(DG37,EXP(LN(DG37)*VLOOKUP(DG$3,Conditions!$B:$AI,MATCH($B54&amp;"_slope",Conditions!$R$1:$AI$1,0)+16,FALSE)+VLOOKUP(DG$3,Conditions!$B:$AI,MATCH($B54&amp;"_intercept",Conditions!$R$1:$AI$1,0)+16,FALSE)),""),"")</f>
        <v/>
      </c>
      <c r="DH54" s="69" t="str">
        <f>IFERROR(IF(DH37,EXP(LN(DH37)*VLOOKUP(DH$3,Conditions!$B:$AI,MATCH($B54&amp;"_slope",Conditions!$R$1:$AI$1,0)+16,FALSE)+VLOOKUP(DH$3,Conditions!$B:$AI,MATCH($B54&amp;"_intercept",Conditions!$R$1:$AI$1,0)+16,FALSE)),""),"")</f>
        <v/>
      </c>
      <c r="DI54" s="69" t="str">
        <f>IFERROR(IF(DI37,EXP(LN(DI37)*VLOOKUP(DI$3,Conditions!$B:$AI,MATCH($B54&amp;"_slope",Conditions!$R$1:$AI$1,0)+16,FALSE)+VLOOKUP(DI$3,Conditions!$B:$AI,MATCH($B54&amp;"_intercept",Conditions!$R$1:$AI$1,0)+16,FALSE)),""),"")</f>
        <v/>
      </c>
      <c r="DJ54" s="69" t="str">
        <f>IFERROR(IF(DJ37,EXP(LN(DJ37)*VLOOKUP(DJ$3,Conditions!$B:$AI,MATCH($B54&amp;"_slope",Conditions!$R$1:$AI$1,0)+16,FALSE)+VLOOKUP(DJ$3,Conditions!$B:$AI,MATCH($B54&amp;"_intercept",Conditions!$R$1:$AI$1,0)+16,FALSE)),""),"")</f>
        <v/>
      </c>
      <c r="DK54" s="69" t="str">
        <f>IFERROR(IF(DK37,EXP(LN(DK37)*VLOOKUP(DK$3,Conditions!$B:$AI,MATCH($B54&amp;"_slope",Conditions!$R$1:$AI$1,0)+16,FALSE)+VLOOKUP(DK$3,Conditions!$B:$AI,MATCH($B54&amp;"_intercept",Conditions!$R$1:$AI$1,0)+16,FALSE)),""),"")</f>
        <v/>
      </c>
      <c r="DL54" s="69" t="str">
        <f>IFERROR(IF(DL37,EXP(LN(DL37)*VLOOKUP(DL$3,Conditions!$B:$AI,MATCH($B54&amp;"_slope",Conditions!$R$1:$AI$1,0)+16,FALSE)+VLOOKUP(DL$3,Conditions!$B:$AI,MATCH($B54&amp;"_intercept",Conditions!$R$1:$AI$1,0)+16,FALSE)),""),"")</f>
        <v/>
      </c>
      <c r="DM54" s="69" t="str">
        <f>IFERROR(IF(DM37,EXP(LN(DM37)*VLOOKUP(DM$3,Conditions!$B:$AI,MATCH($B54&amp;"_slope",Conditions!$R$1:$AI$1,0)+16,FALSE)+VLOOKUP(DM$3,Conditions!$B:$AI,MATCH($B54&amp;"_intercept",Conditions!$R$1:$AI$1,0)+16,FALSE)),""),"")</f>
        <v/>
      </c>
      <c r="DN54" s="69" t="str">
        <f>IFERROR(IF(DN37,EXP(LN(DN37)*VLOOKUP(DN$3,Conditions!$B:$AI,MATCH($B54&amp;"_slope",Conditions!$R$1:$AI$1,0)+16,FALSE)+VLOOKUP(DN$3,Conditions!$B:$AI,MATCH($B54&amp;"_intercept",Conditions!$R$1:$AI$1,0)+16,FALSE)),""),"")</f>
        <v/>
      </c>
      <c r="DO54" s="69" t="str">
        <f>IFERROR(IF(DO37,EXP(LN(DO37)*VLOOKUP(DO$3,Conditions!$B:$AI,MATCH($B54&amp;"_slope",Conditions!$R$1:$AI$1,0)+16,FALSE)+VLOOKUP(DO$3,Conditions!$B:$AI,MATCH($B54&amp;"_intercept",Conditions!$R$1:$AI$1,0)+16,FALSE)),""),"")</f>
        <v/>
      </c>
      <c r="DP54" s="69" t="str">
        <f>IFERROR(IF(DP37,EXP(LN(DP37)*VLOOKUP(DP$3,Conditions!$B:$AI,MATCH($B54&amp;"_slope",Conditions!$R$1:$AI$1,0)+16,FALSE)+VLOOKUP(DP$3,Conditions!$B:$AI,MATCH($B54&amp;"_intercept",Conditions!$R$1:$AI$1,0)+16,FALSE)),""),"")</f>
        <v/>
      </c>
      <c r="DQ54" s="69" t="str">
        <f>IFERROR(IF(DQ37,EXP(LN(DQ37)*VLOOKUP(DQ$3,Conditions!$B:$AI,MATCH($B54&amp;"_slope",Conditions!$R$1:$AI$1,0)+16,FALSE)+VLOOKUP(DQ$3,Conditions!$B:$AI,MATCH($B54&amp;"_intercept",Conditions!$R$1:$AI$1,0)+16,FALSE)),""),"")</f>
        <v/>
      </c>
      <c r="DR54" s="69" t="str">
        <f>IFERROR(IF(DR37,EXP(LN(DR37)*VLOOKUP(DR$3,Conditions!$B:$AI,MATCH($B54&amp;"_slope",Conditions!$R$1:$AI$1,0)+16,FALSE)+VLOOKUP(DR$3,Conditions!$B:$AI,MATCH($B54&amp;"_intercept",Conditions!$R$1:$AI$1,0)+16,FALSE)),""),"")</f>
        <v/>
      </c>
      <c r="DS54" s="69" t="str">
        <f>IFERROR(IF(DS37,EXP(LN(DS37)*VLOOKUP(DS$3,Conditions!$B:$AI,MATCH($B54&amp;"_slope",Conditions!$R$1:$AI$1,0)+16,FALSE)+VLOOKUP(DS$3,Conditions!$B:$AI,MATCH($B54&amp;"_intercept",Conditions!$R$1:$AI$1,0)+16,FALSE)),""),"")</f>
        <v/>
      </c>
      <c r="DT54" s="69" t="str">
        <f>IFERROR(IF(DT37,EXP(LN(DT37)*VLOOKUP(DT$3,Conditions!$B:$AI,MATCH($B54&amp;"_slope",Conditions!$R$1:$AI$1,0)+16,FALSE)+VLOOKUP(DT$3,Conditions!$B:$AI,MATCH($B54&amp;"_intercept",Conditions!$R$1:$AI$1,0)+16,FALSE)),""),"")</f>
        <v/>
      </c>
      <c r="DU54" s="69" t="str">
        <f>IFERROR(IF(DU37,EXP(LN(DU37)*VLOOKUP(DU$3,Conditions!$B:$AI,MATCH($B54&amp;"_slope",Conditions!$R$1:$AI$1,0)+16,FALSE)+VLOOKUP(DU$3,Conditions!$B:$AI,MATCH($B54&amp;"_intercept",Conditions!$R$1:$AI$1,0)+16,FALSE)),""),"")</f>
        <v/>
      </c>
      <c r="DV54" s="69" t="str">
        <f>IFERROR(IF(DV37,EXP(LN(DV37)*VLOOKUP(DV$3,Conditions!$B:$AI,MATCH($B54&amp;"_slope",Conditions!$R$1:$AI$1,0)+16,FALSE)+VLOOKUP(DV$3,Conditions!$B:$AI,MATCH($B54&amp;"_intercept",Conditions!$R$1:$AI$1,0)+16,FALSE)),""),"")</f>
        <v/>
      </c>
      <c r="DW54" s="69" t="str">
        <f>IFERROR(IF(DW37,EXP(LN(DW37)*VLOOKUP(DW$3,Conditions!$B:$AI,MATCH($B54&amp;"_slope",Conditions!$R$1:$AI$1,0)+16,FALSE)+VLOOKUP(DW$3,Conditions!$B:$AI,MATCH($B54&amp;"_intercept",Conditions!$R$1:$AI$1,0)+16,FALSE)),""),"")</f>
        <v/>
      </c>
      <c r="DX54" s="69" t="str">
        <f>IFERROR(IF(DX37,EXP(LN(DX37)*VLOOKUP(DX$3,Conditions!$B:$AI,MATCH($B54&amp;"_slope",Conditions!$R$1:$AI$1,0)+16,FALSE)+VLOOKUP(DX$3,Conditions!$B:$AI,MATCH($B54&amp;"_intercept",Conditions!$R$1:$AI$1,0)+16,FALSE)),""),"")</f>
        <v/>
      </c>
      <c r="DY54" s="69" t="str">
        <f>IFERROR(IF(DY37,EXP(LN(DY37)*VLOOKUP(DY$3,Conditions!$B:$AI,MATCH($B54&amp;"_slope",Conditions!$R$1:$AI$1,0)+16,FALSE)+VLOOKUP(DY$3,Conditions!$B:$AI,MATCH($B54&amp;"_intercept",Conditions!$R$1:$AI$1,0)+16,FALSE)),""),"")</f>
        <v/>
      </c>
      <c r="DZ54" s="69" t="str">
        <f>IFERROR(IF(DZ37,EXP(LN(DZ37)*VLOOKUP(DZ$3,Conditions!$B:$AI,MATCH($B54&amp;"_slope",Conditions!$R$1:$AI$1,0)+16,FALSE)+VLOOKUP(DZ$3,Conditions!$B:$AI,MATCH($B54&amp;"_intercept",Conditions!$R$1:$AI$1,0)+16,FALSE)),""),"")</f>
        <v/>
      </c>
      <c r="EA54" s="69" t="str">
        <f>IFERROR(IF(EA37,EXP(LN(EA37)*VLOOKUP(EA$3,Conditions!$B:$AI,MATCH($B54&amp;"_slope",Conditions!$R$1:$AI$1,0)+16,FALSE)+VLOOKUP(EA$3,Conditions!$B:$AI,MATCH($B54&amp;"_intercept",Conditions!$R$1:$AI$1,0)+16,FALSE)),""),"")</f>
        <v/>
      </c>
      <c r="EB54" s="69" t="str">
        <f>IFERROR(IF(EB37,EXP(LN(EB37)*VLOOKUP(EB$3,Conditions!$B:$AI,MATCH($B54&amp;"_slope",Conditions!$R$1:$AI$1,0)+16,FALSE)+VLOOKUP(EB$3,Conditions!$B:$AI,MATCH($B54&amp;"_intercept",Conditions!$R$1:$AI$1,0)+16,FALSE)),""),"")</f>
        <v/>
      </c>
      <c r="EC54" s="69" t="str">
        <f>IFERROR(IF(EC37,EXP(LN(EC37)*VLOOKUP(EC$3,Conditions!$B:$AI,MATCH($B54&amp;"_slope",Conditions!$R$1:$AI$1,0)+16,FALSE)+VLOOKUP(EC$3,Conditions!$B:$AI,MATCH($B54&amp;"_intercept",Conditions!$R$1:$AI$1,0)+16,FALSE)),""),"")</f>
        <v/>
      </c>
      <c r="ED54" s="69" t="str">
        <f>IFERROR(IF(ED37,EXP(LN(ED37)*VLOOKUP(ED$3,Conditions!$B:$AI,MATCH($B54&amp;"_slope",Conditions!$R$1:$AI$1,0)+16,FALSE)+VLOOKUP(ED$3,Conditions!$B:$AI,MATCH($B54&amp;"_intercept",Conditions!$R$1:$AI$1,0)+16,FALSE)),""),"")</f>
        <v/>
      </c>
      <c r="EE54" s="69" t="str">
        <f>IFERROR(IF(EE37,EXP(LN(EE37)*VLOOKUP(EE$3,Conditions!$B:$AI,MATCH($B54&amp;"_slope",Conditions!$R$1:$AI$1,0)+16,FALSE)+VLOOKUP(EE$3,Conditions!$B:$AI,MATCH($B54&amp;"_intercept",Conditions!$R$1:$AI$1,0)+16,FALSE)),""),"")</f>
        <v/>
      </c>
      <c r="EF54" s="69" t="str">
        <f>IFERROR(IF(EF37,EXP(LN(EF37)*VLOOKUP(EF$3,Conditions!$B:$AI,MATCH($B54&amp;"_slope",Conditions!$R$1:$AI$1,0)+16,FALSE)+VLOOKUP(EF$3,Conditions!$B:$AI,MATCH($B54&amp;"_intercept",Conditions!$R$1:$AI$1,0)+16,FALSE)),""),"")</f>
        <v/>
      </c>
      <c r="EG54" s="69" t="str">
        <f>IFERROR(IF(EG37,EXP(LN(EG37)*VLOOKUP(EG$3,Conditions!$B:$AI,MATCH($B54&amp;"_slope",Conditions!$R$1:$AI$1,0)+16,FALSE)+VLOOKUP(EG$3,Conditions!$B:$AI,MATCH($B54&amp;"_intercept",Conditions!$R$1:$AI$1,0)+16,FALSE)),""),"")</f>
        <v/>
      </c>
      <c r="EH54" s="69" t="str">
        <f>IFERROR(IF(EH37,EXP(LN(EH37)*VLOOKUP(EH$3,Conditions!$B:$AI,MATCH($B54&amp;"_slope",Conditions!$R$1:$AI$1,0)+16,FALSE)+VLOOKUP(EH$3,Conditions!$B:$AI,MATCH($B54&amp;"_intercept",Conditions!$R$1:$AI$1,0)+16,FALSE)),""),"")</f>
        <v/>
      </c>
      <c r="EI54" s="69" t="str">
        <f>IFERROR(IF(EI37,EXP(LN(EI37)*VLOOKUP(EI$3,Conditions!$B:$AI,MATCH($B54&amp;"_slope",Conditions!$R$1:$AI$1,0)+16,FALSE)+VLOOKUP(EI$3,Conditions!$B:$AI,MATCH($B54&amp;"_intercept",Conditions!$R$1:$AI$1,0)+16,FALSE)),""),"")</f>
        <v/>
      </c>
      <c r="EJ54" s="69" t="str">
        <f>IFERROR(IF(EJ37,EXP(LN(EJ37)*VLOOKUP(EJ$3,Conditions!$B:$AI,MATCH($B54&amp;"_slope",Conditions!$R$1:$AI$1,0)+16,FALSE)+VLOOKUP(EJ$3,Conditions!$B:$AI,MATCH($B54&amp;"_intercept",Conditions!$R$1:$AI$1,0)+16,FALSE)),""),"")</f>
        <v/>
      </c>
      <c r="EK54" s="69" t="str">
        <f>IFERROR(IF(EK37,EXP(LN(EK37)*VLOOKUP(EK$3,Conditions!$B:$AI,MATCH($B54&amp;"_slope",Conditions!$R$1:$AI$1,0)+16,FALSE)+VLOOKUP(EK$3,Conditions!$B:$AI,MATCH($B54&amp;"_intercept",Conditions!$R$1:$AI$1,0)+16,FALSE)),""),"")</f>
        <v/>
      </c>
      <c r="EL54" s="69" t="str">
        <f>IFERROR(IF(EL37,EXP(LN(EL37)*VLOOKUP(EL$3,Conditions!$B:$AI,MATCH($B54&amp;"_slope",Conditions!$R$1:$AI$1,0)+16,FALSE)+VLOOKUP(EL$3,Conditions!$B:$AI,MATCH($B54&amp;"_intercept",Conditions!$R$1:$AI$1,0)+16,FALSE)),""),"")</f>
        <v/>
      </c>
      <c r="EM54" s="69" t="str">
        <f>IFERROR(IF(EM37,EXP(LN(EM37)*VLOOKUP(EM$3,Conditions!$B:$AI,MATCH($B54&amp;"_slope",Conditions!$R$1:$AI$1,0)+16,FALSE)+VLOOKUP(EM$3,Conditions!$B:$AI,MATCH($B54&amp;"_intercept",Conditions!$R$1:$AI$1,0)+16,FALSE)),""),"")</f>
        <v/>
      </c>
      <c r="EN54" s="69" t="str">
        <f>IFERROR(IF(EN37,EXP(LN(EN37)*VLOOKUP(EN$3,Conditions!$B:$AI,MATCH($B54&amp;"_slope",Conditions!$R$1:$AI$1,0)+16,FALSE)+VLOOKUP(EN$3,Conditions!$B:$AI,MATCH($B54&amp;"_intercept",Conditions!$R$1:$AI$1,0)+16,FALSE)),""),"")</f>
        <v/>
      </c>
      <c r="EO54" s="69" t="str">
        <f>IFERROR(IF(EO37,EXP(LN(EO37)*VLOOKUP(EO$3,Conditions!$B:$AI,MATCH($B54&amp;"_slope",Conditions!$R$1:$AI$1,0)+16,FALSE)+VLOOKUP(EO$3,Conditions!$B:$AI,MATCH($B54&amp;"_intercept",Conditions!$R$1:$AI$1,0)+16,FALSE)),""),"")</f>
        <v/>
      </c>
      <c r="EP54" s="69" t="str">
        <f>IFERROR(IF(EP37,EXP(LN(EP37)*VLOOKUP(EP$3,Conditions!$B:$AI,MATCH($B54&amp;"_slope",Conditions!$R$1:$AI$1,0)+16,FALSE)+VLOOKUP(EP$3,Conditions!$B:$AI,MATCH($B54&amp;"_intercept",Conditions!$R$1:$AI$1,0)+16,FALSE)),""),"")</f>
        <v/>
      </c>
      <c r="EQ54" s="69" t="str">
        <f>IFERROR(IF(EQ37,EXP(LN(EQ37)*VLOOKUP(EQ$3,Conditions!$B:$AI,MATCH($B54&amp;"_slope",Conditions!$R$1:$AI$1,0)+16,FALSE)+VLOOKUP(EQ$3,Conditions!$B:$AI,MATCH($B54&amp;"_intercept",Conditions!$R$1:$AI$1,0)+16,FALSE)),""),"")</f>
        <v/>
      </c>
      <c r="ER54" s="69" t="str">
        <f>IFERROR(IF(ER37,EXP(LN(ER37)*VLOOKUP(ER$3,Conditions!$B:$AI,MATCH($B54&amp;"_slope",Conditions!$R$1:$AI$1,0)+16,FALSE)+VLOOKUP(ER$3,Conditions!$B:$AI,MATCH($B54&amp;"_intercept",Conditions!$R$1:$AI$1,0)+16,FALSE)),""),"")</f>
        <v/>
      </c>
      <c r="ES54" s="69" t="str">
        <f>IFERROR(IF(ES37,EXP(LN(ES37)*VLOOKUP(ES$3,Conditions!$B:$AI,MATCH($B54&amp;"_slope",Conditions!$R$1:$AI$1,0)+16,FALSE)+VLOOKUP(ES$3,Conditions!$B:$AI,MATCH($B54&amp;"_intercept",Conditions!$R$1:$AI$1,0)+16,FALSE)),""),"")</f>
        <v/>
      </c>
      <c r="ET54" s="69" t="str">
        <f>IFERROR(IF(ET37,EXP(LN(ET37)*VLOOKUP(ET$3,Conditions!$B:$AI,MATCH($B54&amp;"_slope",Conditions!$R$1:$AI$1,0)+16,FALSE)+VLOOKUP(ET$3,Conditions!$B:$AI,MATCH($B54&amp;"_intercept",Conditions!$R$1:$AI$1,0)+16,FALSE)),""),"")</f>
        <v/>
      </c>
      <c r="EU54" s="69" t="str">
        <f>IFERROR(IF(EU37,EXP(LN(EU37)*VLOOKUP(EU$3,Conditions!$B:$AI,MATCH($B54&amp;"_slope",Conditions!$R$1:$AI$1,0)+16,FALSE)+VLOOKUP(EU$3,Conditions!$B:$AI,MATCH($B54&amp;"_intercept",Conditions!$R$1:$AI$1,0)+16,FALSE)),""),"")</f>
        <v/>
      </c>
      <c r="EV54" s="69" t="str">
        <f>IFERROR(IF(EV37,EXP(LN(EV37)*VLOOKUP(EV$3,Conditions!$B:$AI,MATCH($B54&amp;"_slope",Conditions!$R$1:$AI$1,0)+16,FALSE)+VLOOKUP(EV$3,Conditions!$B:$AI,MATCH($B54&amp;"_intercept",Conditions!$R$1:$AI$1,0)+16,FALSE)),""),"")</f>
        <v/>
      </c>
      <c r="EW54" s="69" t="str">
        <f>IFERROR(IF(EW37,EXP(LN(EW37)*VLOOKUP(EW$3,Conditions!$B:$AI,MATCH($B54&amp;"_slope",Conditions!$R$1:$AI$1,0)+16,FALSE)+VLOOKUP(EW$3,Conditions!$B:$AI,MATCH($B54&amp;"_intercept",Conditions!$R$1:$AI$1,0)+16,FALSE)),""),"")</f>
        <v/>
      </c>
      <c r="EX54" s="69" t="str">
        <f>IFERROR(IF(EX37,EXP(LN(EX37)*VLOOKUP(EX$3,Conditions!$B:$AI,MATCH($B54&amp;"_slope",Conditions!$R$1:$AI$1,0)+16,FALSE)+VLOOKUP(EX$3,Conditions!$B:$AI,MATCH($B54&amp;"_intercept",Conditions!$R$1:$AI$1,0)+16,FALSE)),""),"")</f>
        <v/>
      </c>
      <c r="EY54" s="69" t="str">
        <f>IFERROR(IF(EY37,EXP(LN(EY37)*VLOOKUP(EY$3,Conditions!$B:$AI,MATCH($B54&amp;"_slope",Conditions!$R$1:$AI$1,0)+16,FALSE)+VLOOKUP(EY$3,Conditions!$B:$AI,MATCH($B54&amp;"_intercept",Conditions!$R$1:$AI$1,0)+16,FALSE)),""),"")</f>
        <v/>
      </c>
      <c r="EZ54" s="69" t="str">
        <f>IFERROR(IF(EZ37,EXP(LN(EZ37)*VLOOKUP(EZ$3,Conditions!$B:$AI,MATCH($B54&amp;"_slope",Conditions!$R$1:$AI$1,0)+16,FALSE)+VLOOKUP(EZ$3,Conditions!$B:$AI,MATCH($B54&amp;"_intercept",Conditions!$R$1:$AI$1,0)+16,FALSE)),""),"")</f>
        <v/>
      </c>
      <c r="FA54" s="69" t="str">
        <f>IFERROR(IF(FA37,EXP(LN(FA37)*VLOOKUP(FA$3,Conditions!$B:$AI,MATCH($B54&amp;"_slope",Conditions!$R$1:$AI$1,0)+16,FALSE)+VLOOKUP(FA$3,Conditions!$B:$AI,MATCH($B54&amp;"_intercept",Conditions!$R$1:$AI$1,0)+16,FALSE)),""),"")</f>
        <v/>
      </c>
      <c r="FB54" s="69" t="str">
        <f>IFERROR(IF(FB37,EXP(LN(FB37)*VLOOKUP(FB$3,Conditions!$B:$AI,MATCH($B54&amp;"_slope",Conditions!$R$1:$AI$1,0)+16,FALSE)+VLOOKUP(FB$3,Conditions!$B:$AI,MATCH($B54&amp;"_intercept",Conditions!$R$1:$AI$1,0)+16,FALSE)),""),"")</f>
        <v/>
      </c>
      <c r="FC54" s="69" t="str">
        <f>IFERROR(IF(FC37,EXP(LN(FC37)*VLOOKUP(FC$3,Conditions!$B:$AI,MATCH($B54&amp;"_slope",Conditions!$R$1:$AI$1,0)+16,FALSE)+VLOOKUP(FC$3,Conditions!$B:$AI,MATCH($B54&amp;"_intercept",Conditions!$R$1:$AI$1,0)+16,FALSE)),""),"")</f>
        <v/>
      </c>
      <c r="FD54" s="69" t="str">
        <f>IFERROR(IF(FD37,EXP(LN(FD37)*VLOOKUP(FD$3,Conditions!$B:$AI,MATCH($B54&amp;"_slope",Conditions!$R$1:$AI$1,0)+16,FALSE)+VLOOKUP(FD$3,Conditions!$B:$AI,MATCH($B54&amp;"_intercept",Conditions!$R$1:$AI$1,0)+16,FALSE)),""),"")</f>
        <v/>
      </c>
      <c r="FE54" s="69" t="str">
        <f>IFERROR(IF(FE37,EXP(LN(FE37)*VLOOKUP(FE$3,Conditions!$B:$AI,MATCH($B54&amp;"_slope",Conditions!$R$1:$AI$1,0)+16,FALSE)+VLOOKUP(FE$3,Conditions!$B:$AI,MATCH($B54&amp;"_intercept",Conditions!$R$1:$AI$1,0)+16,FALSE)),""),"")</f>
        <v/>
      </c>
      <c r="FF54" s="69" t="str">
        <f>IFERROR(IF(FF37,EXP(LN(FF37)*VLOOKUP(FF$3,Conditions!$B:$AI,MATCH($B54&amp;"_slope",Conditions!$R$1:$AI$1,0)+16,FALSE)+VLOOKUP(FF$3,Conditions!$B:$AI,MATCH($B54&amp;"_intercept",Conditions!$R$1:$AI$1,0)+16,FALSE)),""),"")</f>
        <v/>
      </c>
      <c r="FG54" s="69" t="str">
        <f>IFERROR(IF(FG37,EXP(LN(FG37)*VLOOKUP(FG$3,Conditions!$B:$AI,MATCH($B54&amp;"_slope",Conditions!$R$1:$AI$1,0)+16,FALSE)+VLOOKUP(FG$3,Conditions!$B:$AI,MATCH($B54&amp;"_intercept",Conditions!$R$1:$AI$1,0)+16,FALSE)),""),"")</f>
        <v/>
      </c>
      <c r="FH54" s="69" t="str">
        <f>IFERROR(IF(FH37,EXP(LN(FH37)*VLOOKUP(FH$3,Conditions!$B:$AI,MATCH($B54&amp;"_slope",Conditions!$R$1:$AI$1,0)+16,FALSE)+VLOOKUP(FH$3,Conditions!$B:$AI,MATCH($B54&amp;"_intercept",Conditions!$R$1:$AI$1,0)+16,FALSE)),""),"")</f>
        <v/>
      </c>
      <c r="FI54" s="69" t="str">
        <f>IFERROR(IF(FI37,EXP(LN(FI37)*VLOOKUP(FI$3,Conditions!$B:$AI,MATCH($B54&amp;"_slope",Conditions!$R$1:$AI$1,0)+16,FALSE)+VLOOKUP(FI$3,Conditions!$B:$AI,MATCH($B54&amp;"_intercept",Conditions!$R$1:$AI$1,0)+16,FALSE)),""),"")</f>
        <v/>
      </c>
      <c r="FJ54" s="69" t="str">
        <f>IFERROR(IF(FJ37,EXP(LN(FJ37)*VLOOKUP(FJ$3,Conditions!$B:$AI,MATCH($B54&amp;"_slope",Conditions!$R$1:$AI$1,0)+16,FALSE)+VLOOKUP(FJ$3,Conditions!$B:$AI,MATCH($B54&amp;"_intercept",Conditions!$R$1:$AI$1,0)+16,FALSE)),""),"")</f>
        <v/>
      </c>
      <c r="FK54" s="69" t="str">
        <f>IFERROR(IF(FK37,EXP(LN(FK37)*VLOOKUP(FK$3,Conditions!$B:$AI,MATCH($B54&amp;"_slope",Conditions!$R$1:$AI$1,0)+16,FALSE)+VLOOKUP(FK$3,Conditions!$B:$AI,MATCH($B54&amp;"_intercept",Conditions!$R$1:$AI$1,0)+16,FALSE)),""),"")</f>
        <v/>
      </c>
      <c r="FL54" s="69" t="str">
        <f>IFERROR(IF(FL37,EXP(LN(FL37)*VLOOKUP(FL$3,Conditions!$B:$AI,MATCH($B54&amp;"_slope",Conditions!$R$1:$AI$1,0)+16,FALSE)+VLOOKUP(FL$3,Conditions!$B:$AI,MATCH($B54&amp;"_intercept",Conditions!$R$1:$AI$1,0)+16,FALSE)),""),"")</f>
        <v/>
      </c>
      <c r="FM54" s="69" t="str">
        <f>IFERROR(IF(FM37,EXP(LN(FM37)*VLOOKUP(FM$3,Conditions!$B:$AI,MATCH($B54&amp;"_slope",Conditions!$R$1:$AI$1,0)+16,FALSE)+VLOOKUP(FM$3,Conditions!$B:$AI,MATCH($B54&amp;"_intercept",Conditions!$R$1:$AI$1,0)+16,FALSE)),""),"")</f>
        <v/>
      </c>
      <c r="FN54" s="69" t="str">
        <f>IFERROR(IF(FN37,EXP(LN(FN37)*VLOOKUP(FN$3,Conditions!$B:$AI,MATCH($B54&amp;"_slope",Conditions!$R$1:$AI$1,0)+16,FALSE)+VLOOKUP(FN$3,Conditions!$B:$AI,MATCH($B54&amp;"_intercept",Conditions!$R$1:$AI$1,0)+16,FALSE)),""),"")</f>
        <v/>
      </c>
      <c r="FO54" s="69" t="str">
        <f>IFERROR(IF(FO37,EXP(LN(FO37)*VLOOKUP(FO$3,Conditions!$B:$AI,MATCH($B54&amp;"_slope",Conditions!$R$1:$AI$1,0)+16,FALSE)+VLOOKUP(FO$3,Conditions!$B:$AI,MATCH($B54&amp;"_intercept",Conditions!$R$1:$AI$1,0)+16,FALSE)),""),"")</f>
        <v/>
      </c>
      <c r="FP54" s="69" t="str">
        <f>IFERROR(IF(FP37,EXP(LN(FP37)*VLOOKUP(FP$3,Conditions!$B:$AI,MATCH($B54&amp;"_slope",Conditions!$R$1:$AI$1,0)+16,FALSE)+VLOOKUP(FP$3,Conditions!$B:$AI,MATCH($B54&amp;"_intercept",Conditions!$R$1:$AI$1,0)+16,FALSE)),""),"")</f>
        <v/>
      </c>
      <c r="FQ54" s="69" t="str">
        <f>IFERROR(IF(FQ37,EXP(LN(FQ37)*VLOOKUP(FQ$3,Conditions!$B:$AI,MATCH($B54&amp;"_slope",Conditions!$R$1:$AI$1,0)+16,FALSE)+VLOOKUP(FQ$3,Conditions!$B:$AI,MATCH($B54&amp;"_intercept",Conditions!$R$1:$AI$1,0)+16,FALSE)),""),"")</f>
        <v/>
      </c>
      <c r="FR54" s="69" t="str">
        <f>IFERROR(IF(FR37,EXP(LN(FR37)*VLOOKUP(FR$3,Conditions!$B:$AI,MATCH($B54&amp;"_slope",Conditions!$R$1:$AI$1,0)+16,FALSE)+VLOOKUP(FR$3,Conditions!$B:$AI,MATCH($B54&amp;"_intercept",Conditions!$R$1:$AI$1,0)+16,FALSE)),""),"")</f>
        <v/>
      </c>
      <c r="FS54" s="69" t="str">
        <f>IFERROR(IF(FS37,EXP(LN(FS37)*VLOOKUP(FS$3,Conditions!$B:$AI,MATCH($B54&amp;"_slope",Conditions!$R$1:$AI$1,0)+16,FALSE)+VLOOKUP(FS$3,Conditions!$B:$AI,MATCH($B54&amp;"_intercept",Conditions!$R$1:$AI$1,0)+16,FALSE)),""),"")</f>
        <v/>
      </c>
      <c r="FT54" s="69" t="str">
        <f>IFERROR(IF(FT37,EXP(LN(FT37)*VLOOKUP(FT$3,Conditions!$B:$AI,MATCH($B54&amp;"_slope",Conditions!$R$1:$AI$1,0)+16,FALSE)+VLOOKUP(FT$3,Conditions!$B:$AI,MATCH($B54&amp;"_intercept",Conditions!$R$1:$AI$1,0)+16,FALSE)),""),"")</f>
        <v/>
      </c>
      <c r="FU54" s="69" t="str">
        <f>IFERROR(IF(FU37,EXP(LN(FU37)*VLOOKUP(FU$3,Conditions!$B:$AI,MATCH($B54&amp;"_slope",Conditions!$R$1:$AI$1,0)+16,FALSE)+VLOOKUP(FU$3,Conditions!$B:$AI,MATCH($B54&amp;"_intercept",Conditions!$R$1:$AI$1,0)+16,FALSE)),""),"")</f>
        <v/>
      </c>
      <c r="FV54" s="69" t="str">
        <f>IFERROR(IF(FV37,EXP(LN(FV37)*VLOOKUP(FV$3,Conditions!$B:$AI,MATCH($B54&amp;"_slope",Conditions!$R$1:$AI$1,0)+16,FALSE)+VLOOKUP(FV$3,Conditions!$B:$AI,MATCH($B54&amp;"_intercept",Conditions!$R$1:$AI$1,0)+16,FALSE)),""),"")</f>
        <v/>
      </c>
      <c r="FW54" s="69" t="str">
        <f>IFERROR(IF(FW37,EXP(LN(FW37)*VLOOKUP(FW$3,Conditions!$B:$AI,MATCH($B54&amp;"_slope",Conditions!$R$1:$AI$1,0)+16,FALSE)+VLOOKUP(FW$3,Conditions!$B:$AI,MATCH($B54&amp;"_intercept",Conditions!$R$1:$AI$1,0)+16,FALSE)),""),"")</f>
        <v/>
      </c>
      <c r="FX54" s="69" t="str">
        <f>IFERROR(IF(FX37,EXP(LN(FX37)*VLOOKUP(FX$3,Conditions!$B:$AI,MATCH($B54&amp;"_slope",Conditions!$R$1:$AI$1,0)+16,FALSE)+VLOOKUP(FX$3,Conditions!$B:$AI,MATCH($B54&amp;"_intercept",Conditions!$R$1:$AI$1,0)+16,FALSE)),""),"")</f>
        <v/>
      </c>
      <c r="FY54" s="69" t="str">
        <f>IFERROR(IF(FY37,EXP(LN(FY37)*VLOOKUP(FY$3,Conditions!$B:$AI,MATCH($B54&amp;"_slope",Conditions!$R$1:$AI$1,0)+16,FALSE)+VLOOKUP(FY$3,Conditions!$B:$AI,MATCH($B54&amp;"_intercept",Conditions!$R$1:$AI$1,0)+16,FALSE)),""),"")</f>
        <v/>
      </c>
      <c r="FZ54" s="69" t="str">
        <f>IFERROR(IF(FZ37,EXP(LN(FZ37)*VLOOKUP(FZ$3,Conditions!$B:$AI,MATCH($B54&amp;"_slope",Conditions!$R$1:$AI$1,0)+16,FALSE)+VLOOKUP(FZ$3,Conditions!$B:$AI,MATCH($B54&amp;"_intercept",Conditions!$R$1:$AI$1,0)+16,FALSE)),""),"")</f>
        <v/>
      </c>
      <c r="GA54" s="69" t="str">
        <f>IFERROR(IF(GA37,EXP(LN(GA37)*VLOOKUP(GA$3,Conditions!$B:$AI,MATCH($B54&amp;"_slope",Conditions!$R$1:$AI$1,0)+16,FALSE)+VLOOKUP(GA$3,Conditions!$B:$AI,MATCH($B54&amp;"_intercept",Conditions!$R$1:$AI$1,0)+16,FALSE)),""),"")</f>
        <v/>
      </c>
      <c r="GB54" s="69" t="str">
        <f>IFERROR(IF(GB37,EXP(LN(GB37)*VLOOKUP(GB$3,Conditions!$B:$AI,MATCH($B54&amp;"_slope",Conditions!$R$1:$AI$1,0)+16,FALSE)+VLOOKUP(GB$3,Conditions!$B:$AI,MATCH($B54&amp;"_intercept",Conditions!$R$1:$AI$1,0)+16,FALSE)),""),"")</f>
        <v/>
      </c>
      <c r="GC54" s="69" t="str">
        <f>IFERROR(IF(GC37,EXP(LN(GC37)*VLOOKUP(GC$3,Conditions!$B:$AI,MATCH($B54&amp;"_slope",Conditions!$R$1:$AI$1,0)+16,FALSE)+VLOOKUP(GC$3,Conditions!$B:$AI,MATCH($B54&amp;"_intercept",Conditions!$R$1:$AI$1,0)+16,FALSE)),""),"")</f>
        <v/>
      </c>
      <c r="GD54" s="69" t="str">
        <f>IFERROR(IF(GD37,EXP(LN(GD37)*VLOOKUP(GD$3,Conditions!$B:$AI,MATCH($B54&amp;"_slope",Conditions!$R$1:$AI$1,0)+16,FALSE)+VLOOKUP(GD$3,Conditions!$B:$AI,MATCH($B54&amp;"_intercept",Conditions!$R$1:$AI$1,0)+16,FALSE)),""),"")</f>
        <v/>
      </c>
      <c r="GE54" s="69" t="str">
        <f>IFERROR(IF(GE37,EXP(LN(GE37)*VLOOKUP(GE$3,Conditions!$B:$AI,MATCH($B54&amp;"_slope",Conditions!$R$1:$AI$1,0)+16,FALSE)+VLOOKUP(GE$3,Conditions!$B:$AI,MATCH($B54&amp;"_intercept",Conditions!$R$1:$AI$1,0)+16,FALSE)),""),"")</f>
        <v/>
      </c>
      <c r="GF54" s="69" t="str">
        <f>IFERROR(IF(GF37,EXP(LN(GF37)*VLOOKUP(GF$3,Conditions!$B:$AI,MATCH($B54&amp;"_slope",Conditions!$R$1:$AI$1,0)+16,FALSE)+VLOOKUP(GF$3,Conditions!$B:$AI,MATCH($B54&amp;"_intercept",Conditions!$R$1:$AI$1,0)+16,FALSE)),""),"")</f>
        <v/>
      </c>
      <c r="GG54" s="69" t="str">
        <f>IFERROR(IF(GG37,EXP(LN(GG37)*VLOOKUP(GG$3,Conditions!$B:$AI,MATCH($B54&amp;"_slope",Conditions!$R$1:$AI$1,0)+16,FALSE)+VLOOKUP(GG$3,Conditions!$B:$AI,MATCH($B54&amp;"_intercept",Conditions!$R$1:$AI$1,0)+16,FALSE)),""),"")</f>
        <v/>
      </c>
      <c r="GH54" s="69" t="str">
        <f>IFERROR(IF(GH37,EXP(LN(GH37)*VLOOKUP(GH$3,Conditions!$B:$AI,MATCH($B54&amp;"_slope",Conditions!$R$1:$AI$1,0)+16,FALSE)+VLOOKUP(GH$3,Conditions!$B:$AI,MATCH($B54&amp;"_intercept",Conditions!$R$1:$AI$1,0)+16,FALSE)),""),"")</f>
        <v/>
      </c>
      <c r="GI54" s="69" t="str">
        <f>IFERROR(IF(GI37,EXP(LN(GI37)*VLOOKUP(GI$3,Conditions!$B:$AI,MATCH($B54&amp;"_slope",Conditions!$R$1:$AI$1,0)+16,FALSE)+VLOOKUP(GI$3,Conditions!$B:$AI,MATCH($B54&amp;"_intercept",Conditions!$R$1:$AI$1,0)+16,FALSE)),""),"")</f>
        <v/>
      </c>
      <c r="GJ54" s="69" t="str">
        <f>IFERROR(IF(GJ37,EXP(LN(GJ37)*VLOOKUP(GJ$3,Conditions!$B:$AI,MATCH($B54&amp;"_slope",Conditions!$R$1:$AI$1,0)+16,FALSE)+VLOOKUP(GJ$3,Conditions!$B:$AI,MATCH($B54&amp;"_intercept",Conditions!$R$1:$AI$1,0)+16,FALSE)),""),"")</f>
        <v/>
      </c>
      <c r="GK54" s="69" t="str">
        <f>IFERROR(IF(GK37,EXP(LN(GK37)*VLOOKUP(GK$3,Conditions!$B:$AI,MATCH($B54&amp;"_slope",Conditions!$R$1:$AI$1,0)+16,FALSE)+VLOOKUP(GK$3,Conditions!$B:$AI,MATCH($B54&amp;"_intercept",Conditions!$R$1:$AI$1,0)+16,FALSE)),""),"")</f>
        <v/>
      </c>
      <c r="GL54" s="69" t="str">
        <f>IFERROR(IF(GL37,EXP(LN(GL37)*VLOOKUP(GL$3,Conditions!$B:$AI,MATCH($B54&amp;"_slope",Conditions!$R$1:$AI$1,0)+16,FALSE)+VLOOKUP(GL$3,Conditions!$B:$AI,MATCH($B54&amp;"_intercept",Conditions!$R$1:$AI$1,0)+16,FALSE)),""),"")</f>
        <v/>
      </c>
      <c r="GM54" s="69" t="str">
        <f>IFERROR(IF(GM37,EXP(LN(GM37)*VLOOKUP(GM$3,Conditions!$B:$AI,MATCH($B54&amp;"_slope",Conditions!$R$1:$AI$1,0)+16,FALSE)+VLOOKUP(GM$3,Conditions!$B:$AI,MATCH($B54&amp;"_intercept",Conditions!$R$1:$AI$1,0)+16,FALSE)),""),"")</f>
        <v/>
      </c>
      <c r="GN54" s="69" t="str">
        <f>IFERROR(IF(GN37,EXP(LN(GN37)*VLOOKUP(GN$3,Conditions!$B:$AI,MATCH($B54&amp;"_slope",Conditions!$R$1:$AI$1,0)+16,FALSE)+VLOOKUP(GN$3,Conditions!$B:$AI,MATCH($B54&amp;"_intercept",Conditions!$R$1:$AI$1,0)+16,FALSE)),""),"")</f>
        <v/>
      </c>
      <c r="GO54" s="69" t="str">
        <f>IFERROR(IF(GO37,EXP(LN(GO37)*VLOOKUP(GO$3,Conditions!$B:$AI,MATCH($B54&amp;"_slope",Conditions!$R$1:$AI$1,0)+16,FALSE)+VLOOKUP(GO$3,Conditions!$B:$AI,MATCH($B54&amp;"_intercept",Conditions!$R$1:$AI$1,0)+16,FALSE)),""),"")</f>
        <v/>
      </c>
      <c r="GP54" s="69" t="str">
        <f>IFERROR(IF(GP37,EXP(LN(GP37)*VLOOKUP(GP$3,Conditions!$B:$AI,MATCH($B54&amp;"_slope",Conditions!$R$1:$AI$1,0)+16,FALSE)+VLOOKUP(GP$3,Conditions!$B:$AI,MATCH($B54&amp;"_intercept",Conditions!$R$1:$AI$1,0)+16,FALSE)),""),"")</f>
        <v/>
      </c>
      <c r="GQ54" s="69" t="str">
        <f>IFERROR(IF(GQ37,EXP(LN(GQ37)*VLOOKUP(GQ$3,Conditions!$B:$AI,MATCH($B54&amp;"_slope",Conditions!$R$1:$AI$1,0)+16,FALSE)+VLOOKUP(GQ$3,Conditions!$B:$AI,MATCH($B54&amp;"_intercept",Conditions!$R$1:$AI$1,0)+16,FALSE)),""),"")</f>
        <v/>
      </c>
      <c r="GR54" s="69" t="str">
        <f>IFERROR(IF(GR37,EXP(LN(GR37)*VLOOKUP(GR$3,Conditions!$B:$AI,MATCH($B54&amp;"_slope",Conditions!$R$1:$AI$1,0)+16,FALSE)+VLOOKUP(GR$3,Conditions!$B:$AI,MATCH($B54&amp;"_intercept",Conditions!$R$1:$AI$1,0)+16,FALSE)),""),"")</f>
        <v/>
      </c>
      <c r="GS54" s="69" t="str">
        <f>IFERROR(IF(GS37,EXP(LN(GS37)*VLOOKUP(GS$3,Conditions!$B:$AI,MATCH($B54&amp;"_slope",Conditions!$R$1:$AI$1,0)+16,FALSE)+VLOOKUP(GS$3,Conditions!$B:$AI,MATCH($B54&amp;"_intercept",Conditions!$R$1:$AI$1,0)+16,FALSE)),""),"")</f>
        <v/>
      </c>
      <c r="GT54" s="69" t="str">
        <f>IFERROR(IF(GT37,EXP(LN(GT37)*VLOOKUP(GT$3,Conditions!$B:$AI,MATCH($B54&amp;"_slope",Conditions!$R$1:$AI$1,0)+16,FALSE)+VLOOKUP(GT$3,Conditions!$B:$AI,MATCH($B54&amp;"_intercept",Conditions!$R$1:$AI$1,0)+16,FALSE)),""),"")</f>
        <v/>
      </c>
      <c r="GU54" s="69" t="str">
        <f>IFERROR(IF(GU37,EXP(LN(GU37)*VLOOKUP(GU$3,Conditions!$B:$AI,MATCH($B54&amp;"_slope",Conditions!$R$1:$AI$1,0)+16,FALSE)+VLOOKUP(GU$3,Conditions!$B:$AI,MATCH($B54&amp;"_intercept",Conditions!$R$1:$AI$1,0)+16,FALSE)),""),"")</f>
        <v/>
      </c>
      <c r="GV54" s="69" t="str">
        <f>IFERROR(IF(GV37,EXP(LN(GV37)*VLOOKUP(GV$3,Conditions!$B:$AI,MATCH($B54&amp;"_slope",Conditions!$R$1:$AI$1,0)+16,FALSE)+VLOOKUP(GV$3,Conditions!$B:$AI,MATCH($B54&amp;"_intercept",Conditions!$R$1:$AI$1,0)+16,FALSE)),""),"")</f>
        <v/>
      </c>
      <c r="GW54" s="69" t="str">
        <f>IFERROR(IF(GW37,EXP(LN(GW37)*VLOOKUP(GW$3,Conditions!$B:$AI,MATCH($B54&amp;"_slope",Conditions!$R$1:$AI$1,0)+16,FALSE)+VLOOKUP(GW$3,Conditions!$B:$AI,MATCH($B54&amp;"_intercept",Conditions!$R$1:$AI$1,0)+16,FALSE)),""),"")</f>
        <v/>
      </c>
      <c r="GX54" s="69" t="str">
        <f>IFERROR(IF(GX37,EXP(LN(GX37)*VLOOKUP(GX$3,Conditions!$B:$AI,MATCH($B54&amp;"_slope",Conditions!$R$1:$AI$1,0)+16,FALSE)+VLOOKUP(GX$3,Conditions!$B:$AI,MATCH($B54&amp;"_intercept",Conditions!$R$1:$AI$1,0)+16,FALSE)),""),"")</f>
        <v/>
      </c>
      <c r="GY54" s="69" t="str">
        <f>IFERROR(IF(GY37,EXP(LN(GY37)*VLOOKUP(GY$3,Conditions!$B:$AI,MATCH($B54&amp;"_slope",Conditions!$R$1:$AI$1,0)+16,FALSE)+VLOOKUP(GY$3,Conditions!$B:$AI,MATCH($B54&amp;"_intercept",Conditions!$R$1:$AI$1,0)+16,FALSE)),""),"")</f>
        <v/>
      </c>
      <c r="GZ54" s="69" t="str">
        <f>IFERROR(IF(GZ37,EXP(LN(GZ37)*VLOOKUP(GZ$3,Conditions!$B:$AI,MATCH($B54&amp;"_slope",Conditions!$R$1:$AI$1,0)+16,FALSE)+VLOOKUP(GZ$3,Conditions!$B:$AI,MATCH($B54&amp;"_intercept",Conditions!$R$1:$AI$1,0)+16,FALSE)),""),"")</f>
        <v/>
      </c>
      <c r="HA54" s="69" t="str">
        <f>IFERROR(IF(HA37,EXP(LN(HA37)*VLOOKUP(HA$3,Conditions!$B:$AI,MATCH($B54&amp;"_slope",Conditions!$R$1:$AI$1,0)+16,FALSE)+VLOOKUP(HA$3,Conditions!$B:$AI,MATCH($B54&amp;"_intercept",Conditions!$R$1:$AI$1,0)+16,FALSE)),""),"")</f>
        <v/>
      </c>
      <c r="HB54" s="69" t="str">
        <f>IFERROR(IF(HB37,EXP(LN(HB37)*VLOOKUP(HB$3,Conditions!$B:$AI,MATCH($B54&amp;"_slope",Conditions!$R$1:$AI$1,0)+16,FALSE)+VLOOKUP(HB$3,Conditions!$B:$AI,MATCH($B54&amp;"_intercept",Conditions!$R$1:$AI$1,0)+16,FALSE)),""),"")</f>
        <v/>
      </c>
      <c r="HC54" s="69" t="str">
        <f>IFERROR(IF(HC37,EXP(LN(HC37)*VLOOKUP(HC$3,Conditions!$B:$AI,MATCH($B54&amp;"_slope",Conditions!$R$1:$AI$1,0)+16,FALSE)+VLOOKUP(HC$3,Conditions!$B:$AI,MATCH($B54&amp;"_intercept",Conditions!$R$1:$AI$1,0)+16,FALSE)),""),"")</f>
        <v/>
      </c>
      <c r="HD54" s="69" t="str">
        <f>IFERROR(IF(HD37,EXP(LN(HD37)*VLOOKUP(HD$3,Conditions!$B:$AI,MATCH($B54&amp;"_slope",Conditions!$R$1:$AI$1,0)+16,FALSE)+VLOOKUP(HD$3,Conditions!$B:$AI,MATCH($B54&amp;"_intercept",Conditions!$R$1:$AI$1,0)+16,FALSE)),""),"")</f>
        <v/>
      </c>
      <c r="HE54" s="69" t="str">
        <f>IFERROR(IF(HE37,EXP(LN(HE37)*VLOOKUP(HE$3,Conditions!$B:$AI,MATCH($B54&amp;"_slope",Conditions!$R$1:$AI$1,0)+16,FALSE)+VLOOKUP(HE$3,Conditions!$B:$AI,MATCH($B54&amp;"_intercept",Conditions!$R$1:$AI$1,0)+16,FALSE)),""),"")</f>
        <v/>
      </c>
      <c r="HF54" s="69" t="str">
        <f>IFERROR(IF(HF37,EXP(LN(HF37)*VLOOKUP(HF$3,Conditions!$B:$AI,MATCH($B54&amp;"_slope",Conditions!$R$1:$AI$1,0)+16,FALSE)+VLOOKUP(HF$3,Conditions!$B:$AI,MATCH($B54&amp;"_intercept",Conditions!$R$1:$AI$1,0)+16,FALSE)),""),"")</f>
        <v/>
      </c>
      <c r="HG54" s="69" t="str">
        <f>IFERROR(IF(HG37,EXP(LN(HG37)*VLOOKUP(HG$3,Conditions!$B:$AI,MATCH($B54&amp;"_slope",Conditions!$R$1:$AI$1,0)+16,FALSE)+VLOOKUP(HG$3,Conditions!$B:$AI,MATCH($B54&amp;"_intercept",Conditions!$R$1:$AI$1,0)+16,FALSE)),""),"")</f>
        <v/>
      </c>
      <c r="HH54" s="69" t="str">
        <f>IFERROR(IF(HH37,EXP(LN(HH37)*VLOOKUP(HH$3,Conditions!$B:$AI,MATCH($B54&amp;"_slope",Conditions!$R$1:$AI$1,0)+16,FALSE)+VLOOKUP(HH$3,Conditions!$B:$AI,MATCH($B54&amp;"_intercept",Conditions!$R$1:$AI$1,0)+16,FALSE)),""),"")</f>
        <v/>
      </c>
      <c r="HI54" s="69" t="str">
        <f>IFERROR(IF(HI37,EXP(LN(HI37)*VLOOKUP(HI$3,Conditions!$B:$AI,MATCH($B54&amp;"_slope",Conditions!$R$1:$AI$1,0)+16,FALSE)+VLOOKUP(HI$3,Conditions!$B:$AI,MATCH($B54&amp;"_intercept",Conditions!$R$1:$AI$1,0)+16,FALSE)),""),"")</f>
        <v/>
      </c>
      <c r="HJ54" s="69" t="str">
        <f>IFERROR(IF(HJ37,EXP(LN(HJ37)*VLOOKUP(HJ$3,Conditions!$B:$AI,MATCH($B54&amp;"_slope",Conditions!$R$1:$AI$1,0)+16,FALSE)+VLOOKUP(HJ$3,Conditions!$B:$AI,MATCH($B54&amp;"_intercept",Conditions!$R$1:$AI$1,0)+16,FALSE)),""),"")</f>
        <v/>
      </c>
      <c r="HK54" s="69" t="str">
        <f>IFERROR(IF(HK37,EXP(LN(HK37)*VLOOKUP(HK$3,Conditions!$B:$AI,MATCH($B54&amp;"_slope",Conditions!$R$1:$AI$1,0)+16,FALSE)+VLOOKUP(HK$3,Conditions!$B:$AI,MATCH($B54&amp;"_intercept",Conditions!$R$1:$AI$1,0)+16,FALSE)),""),"")</f>
        <v/>
      </c>
      <c r="HL54" s="69" t="str">
        <f>IFERROR(IF(HL37,EXP(LN(HL37)*VLOOKUP(HL$3,Conditions!$B:$AI,MATCH($B54&amp;"_slope",Conditions!$R$1:$AI$1,0)+16,FALSE)+VLOOKUP(HL$3,Conditions!$B:$AI,MATCH($B54&amp;"_intercept",Conditions!$R$1:$AI$1,0)+16,FALSE)),""),"")</f>
        <v/>
      </c>
      <c r="HM54" s="69" t="str">
        <f>IFERROR(IF(HM37,EXP(LN(HM37)*VLOOKUP(HM$3,Conditions!$B:$AI,MATCH($B54&amp;"_slope",Conditions!$R$1:$AI$1,0)+16,FALSE)+VLOOKUP(HM$3,Conditions!$B:$AI,MATCH($B54&amp;"_intercept",Conditions!$R$1:$AI$1,0)+16,FALSE)),""),"")</f>
        <v/>
      </c>
      <c r="HN54" s="69" t="str">
        <f>IFERROR(IF(HN37,EXP(LN(HN37)*VLOOKUP(HN$3,Conditions!$B:$AI,MATCH($B54&amp;"_slope",Conditions!$R$1:$AI$1,0)+16,FALSE)+VLOOKUP(HN$3,Conditions!$B:$AI,MATCH($B54&amp;"_intercept",Conditions!$R$1:$AI$1,0)+16,FALSE)),""),"")</f>
        <v/>
      </c>
      <c r="HO54" s="69" t="str">
        <f>IFERROR(IF(HO37,EXP(LN(HO37)*VLOOKUP(HO$3,Conditions!$B:$AI,MATCH($B54&amp;"_slope",Conditions!$R$1:$AI$1,0)+16,FALSE)+VLOOKUP(HO$3,Conditions!$B:$AI,MATCH($B54&amp;"_intercept",Conditions!$R$1:$AI$1,0)+16,FALSE)),""),"")</f>
        <v/>
      </c>
      <c r="HP54" s="69" t="str">
        <f>IFERROR(IF(HP37,EXP(LN(HP37)*VLOOKUP(HP$3,Conditions!$B:$AI,MATCH($B54&amp;"_slope",Conditions!$R$1:$AI$1,0)+16,FALSE)+VLOOKUP(HP$3,Conditions!$B:$AI,MATCH($B54&amp;"_intercept",Conditions!$R$1:$AI$1,0)+16,FALSE)),""),"")</f>
        <v/>
      </c>
      <c r="HQ54" s="69" t="str">
        <f>IFERROR(IF(HQ37,EXP(LN(HQ37)*VLOOKUP(HQ$3,Conditions!$B:$AI,MATCH($B54&amp;"_slope",Conditions!$R$1:$AI$1,0)+16,FALSE)+VLOOKUP(HQ$3,Conditions!$B:$AI,MATCH($B54&amp;"_intercept",Conditions!$R$1:$AI$1,0)+16,FALSE)),""),"")</f>
        <v/>
      </c>
      <c r="HR54" s="69" t="str">
        <f>IFERROR(IF(HR37,EXP(LN(HR37)*VLOOKUP(HR$3,Conditions!$B:$AI,MATCH($B54&amp;"_slope",Conditions!$R$1:$AI$1,0)+16,FALSE)+VLOOKUP(HR$3,Conditions!$B:$AI,MATCH($B54&amp;"_intercept",Conditions!$R$1:$AI$1,0)+16,FALSE)),""),"")</f>
        <v/>
      </c>
      <c r="HS54" s="69" t="str">
        <f>IFERROR(IF(HS37,EXP(LN(HS37)*VLOOKUP(HS$3,Conditions!$B:$AI,MATCH($B54&amp;"_slope",Conditions!$R$1:$AI$1,0)+16,FALSE)+VLOOKUP(HS$3,Conditions!$B:$AI,MATCH($B54&amp;"_intercept",Conditions!$R$1:$AI$1,0)+16,FALSE)),""),"")</f>
        <v/>
      </c>
      <c r="HT54" s="69" t="str">
        <f>IFERROR(IF(HT37,EXP(LN(HT37)*VLOOKUP(HT$3,Conditions!$B:$AI,MATCH($B54&amp;"_slope",Conditions!$R$1:$AI$1,0)+16,FALSE)+VLOOKUP(HT$3,Conditions!$B:$AI,MATCH($B54&amp;"_intercept",Conditions!$R$1:$AI$1,0)+16,FALSE)),""),"")</f>
        <v/>
      </c>
      <c r="HU54" s="69" t="str">
        <f>IFERROR(IF(HU37,EXP(LN(HU37)*VLOOKUP(HU$3,Conditions!$B:$AI,MATCH($B54&amp;"_slope",Conditions!$R$1:$AI$1,0)+16,FALSE)+VLOOKUP(HU$3,Conditions!$B:$AI,MATCH($B54&amp;"_intercept",Conditions!$R$1:$AI$1,0)+16,FALSE)),""),"")</f>
        <v/>
      </c>
      <c r="HV54" s="69" t="str">
        <f>IFERROR(IF(HV37,EXP(LN(HV37)*VLOOKUP(HV$3,Conditions!$B:$AI,MATCH($B54&amp;"_slope",Conditions!$R$1:$AI$1,0)+16,FALSE)+VLOOKUP(HV$3,Conditions!$B:$AI,MATCH($B54&amp;"_intercept",Conditions!$R$1:$AI$1,0)+16,FALSE)),""),"")</f>
        <v/>
      </c>
      <c r="HW54" s="69" t="str">
        <f>IFERROR(IF(HW37,EXP(LN(HW37)*VLOOKUP(HW$3,Conditions!$B:$AI,MATCH($B54&amp;"_slope",Conditions!$R$1:$AI$1,0)+16,FALSE)+VLOOKUP(HW$3,Conditions!$B:$AI,MATCH($B54&amp;"_intercept",Conditions!$R$1:$AI$1,0)+16,FALSE)),""),"")</f>
        <v/>
      </c>
      <c r="HX54" s="69" t="str">
        <f>IFERROR(IF(HX37,EXP(LN(HX37)*VLOOKUP(HX$3,Conditions!$B:$AI,MATCH($B54&amp;"_slope",Conditions!$R$1:$AI$1,0)+16,FALSE)+VLOOKUP(HX$3,Conditions!$B:$AI,MATCH($B54&amp;"_intercept",Conditions!$R$1:$AI$1,0)+16,FALSE)),""),"")</f>
        <v/>
      </c>
      <c r="HY54" s="69" t="str">
        <f>IFERROR(IF(HY37,EXP(LN(HY37)*VLOOKUP(HY$3,Conditions!$B:$AI,MATCH($B54&amp;"_slope",Conditions!$R$1:$AI$1,0)+16,FALSE)+VLOOKUP(HY$3,Conditions!$B:$AI,MATCH($B54&amp;"_intercept",Conditions!$R$1:$AI$1,0)+16,FALSE)),""),"")</f>
        <v/>
      </c>
      <c r="HZ54" s="69" t="str">
        <f>IFERROR(IF(HZ37,EXP(LN(HZ37)*VLOOKUP(HZ$3,Conditions!$B:$AI,MATCH($B54&amp;"_slope",Conditions!$R$1:$AI$1,0)+16,FALSE)+VLOOKUP(HZ$3,Conditions!$B:$AI,MATCH($B54&amp;"_intercept",Conditions!$R$1:$AI$1,0)+16,FALSE)),""),"")</f>
        <v/>
      </c>
      <c r="IA54" s="69" t="str">
        <f>IFERROR(IF(IA37,EXP(LN(IA37)*VLOOKUP(IA$3,Conditions!$B:$AI,MATCH($B54&amp;"_slope",Conditions!$R$1:$AI$1,0)+16,FALSE)+VLOOKUP(IA$3,Conditions!$B:$AI,MATCH($B54&amp;"_intercept",Conditions!$R$1:$AI$1,0)+16,FALSE)),""),"")</f>
        <v/>
      </c>
      <c r="IB54" s="69" t="str">
        <f>IFERROR(IF(IB37,EXP(LN(IB37)*VLOOKUP(IB$3,Conditions!$B:$AI,MATCH($B54&amp;"_slope",Conditions!$R$1:$AI$1,0)+16,FALSE)+VLOOKUP(IB$3,Conditions!$B:$AI,MATCH($B54&amp;"_intercept",Conditions!$R$1:$AI$1,0)+16,FALSE)),""),"")</f>
        <v/>
      </c>
      <c r="IC54" s="69" t="str">
        <f>IFERROR(IF(IC37,EXP(LN(IC37)*VLOOKUP(IC$3,Conditions!$B:$AI,MATCH($B54&amp;"_slope",Conditions!$R$1:$AI$1,0)+16,FALSE)+VLOOKUP(IC$3,Conditions!$B:$AI,MATCH($B54&amp;"_intercept",Conditions!$R$1:$AI$1,0)+16,FALSE)),""),"")</f>
        <v/>
      </c>
      <c r="ID54" s="69" t="str">
        <f>IFERROR(IF(ID37,EXP(LN(ID37)*VLOOKUP(ID$3,Conditions!$B:$AI,MATCH($B54&amp;"_slope",Conditions!$R$1:$AI$1,0)+16,FALSE)+VLOOKUP(ID$3,Conditions!$B:$AI,MATCH($B54&amp;"_intercept",Conditions!$R$1:$AI$1,0)+16,FALSE)),""),"")</f>
        <v/>
      </c>
      <c r="IE54" s="69" t="str">
        <f>IFERROR(IF(IE37,EXP(LN(IE37)*VLOOKUP(IE$3,Conditions!$B:$AI,MATCH($B54&amp;"_slope",Conditions!$R$1:$AI$1,0)+16,FALSE)+VLOOKUP(IE$3,Conditions!$B:$AI,MATCH($B54&amp;"_intercept",Conditions!$R$1:$AI$1,0)+16,FALSE)),""),"")</f>
        <v/>
      </c>
      <c r="IF54" s="69" t="str">
        <f>IFERROR(IF(IF37,EXP(LN(IF37)*VLOOKUP(IF$3,Conditions!$B:$AI,MATCH($B54&amp;"_slope",Conditions!$R$1:$AI$1,0)+16,FALSE)+VLOOKUP(IF$3,Conditions!$B:$AI,MATCH($B54&amp;"_intercept",Conditions!$R$1:$AI$1,0)+16,FALSE)),""),"")</f>
        <v/>
      </c>
      <c r="IG54" s="69" t="str">
        <f>IFERROR(IF(IG37,EXP(LN(IG37)*VLOOKUP(IG$3,Conditions!$B:$AI,MATCH($B54&amp;"_slope",Conditions!$R$1:$AI$1,0)+16,FALSE)+VLOOKUP(IG$3,Conditions!$B:$AI,MATCH($B54&amp;"_intercept",Conditions!$R$1:$AI$1,0)+16,FALSE)),""),"")</f>
        <v/>
      </c>
      <c r="IH54" s="69" t="str">
        <f>IFERROR(IF(IH37,EXP(LN(IH37)*VLOOKUP(IH$3,Conditions!$B:$AI,MATCH($B54&amp;"_slope",Conditions!$R$1:$AI$1,0)+16,FALSE)+VLOOKUP(IH$3,Conditions!$B:$AI,MATCH($B54&amp;"_intercept",Conditions!$R$1:$AI$1,0)+16,FALSE)),""),"")</f>
        <v/>
      </c>
      <c r="II54" s="69" t="str">
        <f>IFERROR(IF(II37,EXP(LN(II37)*VLOOKUP(II$3,Conditions!$B:$AI,MATCH($B54&amp;"_slope",Conditions!$R$1:$AI$1,0)+16,FALSE)+VLOOKUP(II$3,Conditions!$B:$AI,MATCH($B54&amp;"_intercept",Conditions!$R$1:$AI$1,0)+16,FALSE)),""),"")</f>
        <v/>
      </c>
      <c r="IJ54" s="69" t="str">
        <f>IFERROR(IF(IJ37,EXP(LN(IJ37)*VLOOKUP(IJ$3,Conditions!$B:$AI,MATCH($B54&amp;"_slope",Conditions!$R$1:$AI$1,0)+16,FALSE)+VLOOKUP(IJ$3,Conditions!$B:$AI,MATCH($B54&amp;"_intercept",Conditions!$R$1:$AI$1,0)+16,FALSE)),""),"")</f>
        <v/>
      </c>
      <c r="IK54" s="69" t="str">
        <f>IFERROR(IF(IK37,EXP(LN(IK37)*VLOOKUP(IK$3,Conditions!$B:$AI,MATCH($B54&amp;"_slope",Conditions!$R$1:$AI$1,0)+16,FALSE)+VLOOKUP(IK$3,Conditions!$B:$AI,MATCH($B54&amp;"_intercept",Conditions!$R$1:$AI$1,0)+16,FALSE)),""),"")</f>
        <v/>
      </c>
      <c r="IL54" s="69" t="str">
        <f>IFERROR(IF(IL37,EXP(LN(IL37)*VLOOKUP(IL$3,Conditions!$B:$AI,MATCH($B54&amp;"_slope",Conditions!$R$1:$AI$1,0)+16,FALSE)+VLOOKUP(IL$3,Conditions!$B:$AI,MATCH($B54&amp;"_intercept",Conditions!$R$1:$AI$1,0)+16,FALSE)),""),"")</f>
        <v/>
      </c>
      <c r="IM54" s="69" t="str">
        <f>IFERROR(IF(IM37,EXP(LN(IM37)*VLOOKUP(IM$3,Conditions!$B:$AI,MATCH($B54&amp;"_slope",Conditions!$R$1:$AI$1,0)+16,FALSE)+VLOOKUP(IM$3,Conditions!$B:$AI,MATCH($B54&amp;"_intercept",Conditions!$R$1:$AI$1,0)+16,FALSE)),""),"")</f>
        <v/>
      </c>
      <c r="IN54" s="69" t="str">
        <f>IFERROR(IF(IN37,EXP(LN(IN37)*VLOOKUP(IN$3,Conditions!$B:$AI,MATCH($B54&amp;"_slope",Conditions!$R$1:$AI$1,0)+16,FALSE)+VLOOKUP(IN$3,Conditions!$B:$AI,MATCH($B54&amp;"_intercept",Conditions!$R$1:$AI$1,0)+16,FALSE)),""),"")</f>
        <v/>
      </c>
      <c r="IO54" s="69" t="str">
        <f>IFERROR(IF(IO37,EXP(LN(IO37)*VLOOKUP(IO$3,Conditions!$B:$AI,MATCH($B54&amp;"_slope",Conditions!$R$1:$AI$1,0)+16,FALSE)+VLOOKUP(IO$3,Conditions!$B:$AI,MATCH($B54&amp;"_intercept",Conditions!$R$1:$AI$1,0)+16,FALSE)),""),"")</f>
        <v/>
      </c>
      <c r="IP54" s="69" t="str">
        <f>IFERROR(IF(IP37,EXP(LN(IP37)*VLOOKUP(IP$3,Conditions!$B:$AI,MATCH($B54&amp;"_slope",Conditions!$R$1:$AI$1,0)+16,FALSE)+VLOOKUP(IP$3,Conditions!$B:$AI,MATCH($B54&amp;"_intercept",Conditions!$R$1:$AI$1,0)+16,FALSE)),""),"")</f>
        <v/>
      </c>
      <c r="IQ54" s="69" t="str">
        <f>IFERROR(IF(IQ37,EXP(LN(IQ37)*VLOOKUP(IQ$3,Conditions!$B:$AI,MATCH($B54&amp;"_slope",Conditions!$R$1:$AI$1,0)+16,FALSE)+VLOOKUP(IQ$3,Conditions!$B:$AI,MATCH($B54&amp;"_intercept",Conditions!$R$1:$AI$1,0)+16,FALSE)),""),"")</f>
        <v/>
      </c>
      <c r="IR54" s="69" t="str">
        <f>IFERROR(IF(IR37,EXP(LN(IR37)*VLOOKUP(IR$3,Conditions!$B:$AI,MATCH($B54&amp;"_slope",Conditions!$R$1:$AI$1,0)+16,FALSE)+VLOOKUP(IR$3,Conditions!$B:$AI,MATCH($B54&amp;"_intercept",Conditions!$R$1:$AI$1,0)+16,FALSE)),""),"")</f>
        <v/>
      </c>
      <c r="IS54" s="69" t="str">
        <f>IFERROR(IF(IS37,EXP(LN(IS37)*VLOOKUP(IS$3,Conditions!$B:$AI,MATCH($B54&amp;"_slope",Conditions!$R$1:$AI$1,0)+16,FALSE)+VLOOKUP(IS$3,Conditions!$B:$AI,MATCH($B54&amp;"_intercept",Conditions!$R$1:$AI$1,0)+16,FALSE)),""),"")</f>
        <v/>
      </c>
      <c r="IT54" s="69" t="str">
        <f>IFERROR(IF(IT37,EXP(LN(IT37)*VLOOKUP(IT$3,Conditions!$B:$AI,MATCH($B54&amp;"_slope",Conditions!$R$1:$AI$1,0)+16,FALSE)+VLOOKUP(IT$3,Conditions!$B:$AI,MATCH($B54&amp;"_intercept",Conditions!$R$1:$AI$1,0)+16,FALSE)),""),"")</f>
        <v/>
      </c>
      <c r="IU54" s="69" t="str">
        <f>IFERROR(IF(IU37,EXP(LN(IU37)*VLOOKUP(IU$3,Conditions!$B:$AI,MATCH($B54&amp;"_slope",Conditions!$R$1:$AI$1,0)+16,FALSE)+VLOOKUP(IU$3,Conditions!$B:$AI,MATCH($B54&amp;"_intercept",Conditions!$R$1:$AI$1,0)+16,FALSE)),""),"")</f>
        <v/>
      </c>
      <c r="IV54" s="69" t="str">
        <f>IFERROR(IF(IV37,EXP(LN(IV37)*VLOOKUP(IV$3,Conditions!$B:$AI,MATCH($B54&amp;"_slope",Conditions!$R$1:$AI$1,0)+16,FALSE)+VLOOKUP(IV$3,Conditions!$B:$AI,MATCH($B54&amp;"_intercept",Conditions!$R$1:$AI$1,0)+16,FALSE)),""),"")</f>
        <v/>
      </c>
      <c r="IW54" s="69" t="str">
        <f>IFERROR(IF(IW37,EXP(LN(IW37)*VLOOKUP(IW$3,Conditions!$B:$AI,MATCH($B54&amp;"_slope",Conditions!$R$1:$AI$1,0)+16,FALSE)+VLOOKUP(IW$3,Conditions!$B:$AI,MATCH($B54&amp;"_intercept",Conditions!$R$1:$AI$1,0)+16,FALSE)),""),"")</f>
        <v/>
      </c>
      <c r="IX54" s="69" t="str">
        <f>IFERROR(IF(IX37,EXP(LN(IX37)*VLOOKUP(IX$3,Conditions!$B:$AI,MATCH($B54&amp;"_slope",Conditions!$R$1:$AI$1,0)+16,FALSE)+VLOOKUP(IX$3,Conditions!$B:$AI,MATCH($B54&amp;"_intercept",Conditions!$R$1:$AI$1,0)+16,FALSE)),""),"")</f>
        <v/>
      </c>
      <c r="IY54" s="69"/>
      <c r="IZ54" s="69"/>
      <c r="JA54" s="69"/>
      <c r="JB54" s="69"/>
      <c r="JC54" s="69"/>
      <c r="JE54" s="56" t="str">
        <f t="shared" si="54"/>
        <v>??c</v>
      </c>
      <c r="JF54" s="69" t="str">
        <f>IFERROR(IF(JF37,EXP(LN(JF37)*VLOOKUP(JF$3,Conditions!$B:$AI,MATCH($B54&amp;"_slope",Conditions!$R$1:$AI$1,0)+16,FALSE)+VLOOKUP(JF$3,Conditions!$B:$AI,MATCH($B54&amp;"_intercept",Conditions!$R$1:$AI$1,0)+16,FALSE)),""),"")</f>
        <v/>
      </c>
      <c r="JG54" s="69" t="str">
        <f>IFERROR(IF(JG37,EXP(LN(JG37)*VLOOKUP(JG$3,Conditions!$B:$AI,MATCH($B54&amp;"_slope",Conditions!$R$1:$AI$1,0)+16,FALSE)+VLOOKUP(JG$3,Conditions!$B:$AI,MATCH($B54&amp;"_intercept",Conditions!$R$1:$AI$1,0)+16,FALSE)),""),"")</f>
        <v/>
      </c>
      <c r="JH54" s="69" t="str">
        <f>IFERROR(IF(JH37,EXP(LN(JH37)*VLOOKUP(JH$3,Conditions!$B:$AI,MATCH($B54&amp;"_slope",Conditions!$R$1:$AI$1,0)+16,FALSE)+VLOOKUP(JH$3,Conditions!$B:$AI,MATCH($B54&amp;"_intercept",Conditions!$R$1:$AI$1,0)+16,FALSE)),""),"")</f>
        <v/>
      </c>
      <c r="JI54" s="69" t="str">
        <f>IFERROR(IF(JI37,EXP(LN(JI37)*VLOOKUP(JI$3,Conditions!$B:$AI,MATCH($B54&amp;"_slope",Conditions!$R$1:$AI$1,0)+16,FALSE)+VLOOKUP(JI$3,Conditions!$B:$AI,MATCH($B54&amp;"_intercept",Conditions!$R$1:$AI$1,0)+16,FALSE)),""),"")</f>
        <v/>
      </c>
      <c r="JJ54" s="69" t="str">
        <f>IFERROR(IF(JJ37,EXP(LN(JJ37)*VLOOKUP(JJ$3,Conditions!$B:$AI,MATCH($B54&amp;"_slope",Conditions!$R$1:$AI$1,0)+16,FALSE)+VLOOKUP(JJ$3,Conditions!$B:$AI,MATCH($B54&amp;"_intercept",Conditions!$R$1:$AI$1,0)+16,FALSE)),""),"")</f>
        <v/>
      </c>
      <c r="JK54" s="69" t="str">
        <f>IFERROR(IF(JK37,EXP(LN(JK37)*VLOOKUP(JK$3,Conditions!$B:$AI,MATCH($B54&amp;"_slope",Conditions!$R$1:$AI$1,0)+16,FALSE)+VLOOKUP(JK$3,Conditions!$B:$AI,MATCH($B54&amp;"_intercept",Conditions!$R$1:$AI$1,0)+16,FALSE)),""),"")</f>
        <v/>
      </c>
      <c r="JL54" s="69" t="str">
        <f>IFERROR(IF(JL37,EXP(LN(JL37)*VLOOKUP(JL$3,Conditions!$B:$AI,MATCH($B54&amp;"_slope",Conditions!$R$1:$AI$1,0)+16,FALSE)+VLOOKUP(JL$3,Conditions!$B:$AI,MATCH($B54&amp;"_intercept",Conditions!$R$1:$AI$1,0)+16,FALSE)),""),"")</f>
        <v/>
      </c>
      <c r="JM54" s="69" t="str">
        <f>IFERROR(IF(JM37,EXP(LN(JM37)*VLOOKUP(JM$3,Conditions!$B:$AI,MATCH($B54&amp;"_slope",Conditions!$R$1:$AI$1,0)+16,FALSE)+VLOOKUP(JM$3,Conditions!$B:$AI,MATCH($B54&amp;"_intercept",Conditions!$R$1:$AI$1,0)+16,FALSE)),""),"")</f>
        <v/>
      </c>
      <c r="JN54" s="69" t="str">
        <f>IFERROR(IF(JN37,EXP(LN(JN37)*VLOOKUP(JN$3,Conditions!$B:$AI,MATCH($B54&amp;"_slope",Conditions!$R$1:$AI$1,0)+16,FALSE)+VLOOKUP(JN$3,Conditions!$B:$AI,MATCH($B54&amp;"_intercept",Conditions!$R$1:$AI$1,0)+16,FALSE)),""),"")</f>
        <v/>
      </c>
      <c r="JO54" s="69" t="str">
        <f>IFERROR(IF(JO37,EXP(LN(JO37)*VLOOKUP(JO$3,Conditions!$B:$AI,MATCH($B54&amp;"_slope",Conditions!$R$1:$AI$1,0)+16,FALSE)+VLOOKUP(JO$3,Conditions!$B:$AI,MATCH($B54&amp;"_intercept",Conditions!$R$1:$AI$1,0)+16,FALSE)),""),"")</f>
        <v/>
      </c>
      <c r="JP54" s="69" t="str">
        <f>IFERROR(IF(JP37,EXP(LN(JP37)*VLOOKUP(JP$3,Conditions!$B:$AI,MATCH($B54&amp;"_slope",Conditions!$R$1:$AI$1,0)+16,FALSE)+VLOOKUP(JP$3,Conditions!$B:$AI,MATCH($B54&amp;"_intercept",Conditions!$R$1:$AI$1,0)+16,FALSE)),""),"")</f>
        <v/>
      </c>
      <c r="JQ54" s="69" t="str">
        <f>IFERROR(IF(JQ37,EXP(LN(JQ37)*VLOOKUP(JQ$3,Conditions!$B:$AI,MATCH($B54&amp;"_slope",Conditions!$R$1:$AI$1,0)+16,FALSE)+VLOOKUP(JQ$3,Conditions!$B:$AI,MATCH($B54&amp;"_intercept",Conditions!$R$1:$AI$1,0)+16,FALSE)),""),"")</f>
        <v/>
      </c>
      <c r="JR54" s="69" t="str">
        <f>IFERROR(IF(JR37,EXP(LN(JR37)*VLOOKUP(JR$3,Conditions!$B:$AI,MATCH($B54&amp;"_slope",Conditions!$R$1:$AI$1,0)+16,FALSE)+VLOOKUP(JR$3,Conditions!$B:$AI,MATCH($B54&amp;"_intercept",Conditions!$R$1:$AI$1,0)+16,FALSE)),""),"")</f>
        <v/>
      </c>
      <c r="JS54" s="69" t="str">
        <f>IFERROR(IF(JS37,EXP(LN(JS37)*VLOOKUP(JS$3,Conditions!$B:$AI,MATCH($B54&amp;"_slope",Conditions!$R$1:$AI$1,0)+16,FALSE)+VLOOKUP(JS$3,Conditions!$B:$AI,MATCH($B54&amp;"_intercept",Conditions!$R$1:$AI$1,0)+16,FALSE)),""),"")</f>
        <v/>
      </c>
      <c r="JT54" s="69" t="str">
        <f>IFERROR(IF(JT37,EXP(LN(JT37)*VLOOKUP(JT$3,Conditions!$B:$AI,MATCH($B54&amp;"_slope",Conditions!$R$1:$AI$1,0)+16,FALSE)+VLOOKUP(JT$3,Conditions!$B:$AI,MATCH($B54&amp;"_intercept",Conditions!$R$1:$AI$1,0)+16,FALSE)),""),"")</f>
        <v/>
      </c>
      <c r="JU54" s="69" t="str">
        <f>IFERROR(IF(JU37,EXP(LN(JU37)*VLOOKUP(JU$3,Conditions!$B:$AI,MATCH($B54&amp;"_slope",Conditions!$R$1:$AI$1,0)+16,FALSE)+VLOOKUP(JU$3,Conditions!$B:$AI,MATCH($B54&amp;"_intercept",Conditions!$R$1:$AI$1,0)+16,FALSE)),""),"")</f>
        <v/>
      </c>
      <c r="JV54" s="69" t="str">
        <f>IFERROR(IF(JV37,EXP(LN(JV37)*VLOOKUP(JV$3,Conditions!$B:$AI,MATCH($B54&amp;"_slope",Conditions!$R$1:$AI$1,0)+16,FALSE)+VLOOKUP(JV$3,Conditions!$B:$AI,MATCH($B54&amp;"_intercept",Conditions!$R$1:$AI$1,0)+16,FALSE)),""),"")</f>
        <v/>
      </c>
      <c r="JW54" s="69" t="str">
        <f>IFERROR(IF(JW37,EXP(LN(JW37)*VLOOKUP(JW$3,Conditions!$B:$AI,MATCH($B54&amp;"_slope",Conditions!$R$1:$AI$1,0)+16,FALSE)+VLOOKUP(JW$3,Conditions!$B:$AI,MATCH($B54&amp;"_intercept",Conditions!$R$1:$AI$1,0)+16,FALSE)),""),"")</f>
        <v/>
      </c>
      <c r="JX54" s="69" t="str">
        <f>IFERROR(IF(JX37,EXP(LN(JX37)*VLOOKUP(JX$3,Conditions!$B:$AI,MATCH($B54&amp;"_slope",Conditions!$R$1:$AI$1,0)+16,FALSE)+VLOOKUP(JX$3,Conditions!$B:$AI,MATCH($B54&amp;"_intercept",Conditions!$R$1:$AI$1,0)+16,FALSE)),""),"")</f>
        <v/>
      </c>
      <c r="JY54" s="69" t="str">
        <f>IFERROR(IF(JY37,EXP(LN(JY37)*VLOOKUP(JY$3,Conditions!$B:$AI,MATCH($B54&amp;"_slope",Conditions!$R$1:$AI$1,0)+16,FALSE)+VLOOKUP(JY$3,Conditions!$B:$AI,MATCH($B54&amp;"_intercept",Conditions!$R$1:$AI$1,0)+16,FALSE)),""),"")</f>
        <v/>
      </c>
      <c r="JZ54" s="69" t="str">
        <f>IFERROR(IF(JZ37,EXP(LN(JZ37)*VLOOKUP(JZ$3,Conditions!$B:$AI,MATCH($B54&amp;"_slope",Conditions!$R$1:$AI$1,0)+16,FALSE)+VLOOKUP(JZ$3,Conditions!$B:$AI,MATCH($B54&amp;"_intercept",Conditions!$R$1:$AI$1,0)+16,FALSE)),""),"")</f>
        <v/>
      </c>
      <c r="KA54" s="69" t="str">
        <f>IFERROR(IF(KA37,EXP(LN(KA37)*VLOOKUP(KA$3,Conditions!$B:$AI,MATCH($B54&amp;"_slope",Conditions!$R$1:$AI$1,0)+16,FALSE)+VLOOKUP(KA$3,Conditions!$B:$AI,MATCH($B54&amp;"_intercept",Conditions!$R$1:$AI$1,0)+16,FALSE)),""),"")</f>
        <v/>
      </c>
      <c r="KB54" s="69" t="str">
        <f>IFERROR(IF(KB37,EXP(LN(KB37)*VLOOKUP(KB$3,Conditions!$B:$AI,MATCH($B54&amp;"_slope",Conditions!$R$1:$AI$1,0)+16,FALSE)+VLOOKUP(KB$3,Conditions!$B:$AI,MATCH($B54&amp;"_intercept",Conditions!$R$1:$AI$1,0)+16,FALSE)),""),"")</f>
        <v/>
      </c>
      <c r="KC54" s="69" t="str">
        <f>IFERROR(IF(KC37,EXP(LN(KC37)*VLOOKUP(KC$3,Conditions!$B:$AI,MATCH($B54&amp;"_slope",Conditions!$R$1:$AI$1,0)+16,FALSE)+VLOOKUP(KC$3,Conditions!$B:$AI,MATCH($B54&amp;"_intercept",Conditions!$R$1:$AI$1,0)+16,FALSE)),""),"")</f>
        <v/>
      </c>
      <c r="KD54" s="69" t="str">
        <f>IFERROR(IF(KD37,EXP(LN(KD37)*VLOOKUP(KD$3,Conditions!$B:$AI,MATCH($B54&amp;"_slope",Conditions!$R$1:$AI$1,0)+16,FALSE)+VLOOKUP(KD$3,Conditions!$B:$AI,MATCH($B54&amp;"_intercept",Conditions!$R$1:$AI$1,0)+16,FALSE)),""),"")</f>
        <v/>
      </c>
      <c r="KE54" s="69" t="str">
        <f>IFERROR(IF(KE37,EXP(LN(KE37)*VLOOKUP(KE$3,Conditions!$B:$AI,MATCH($B54&amp;"_slope",Conditions!$R$1:$AI$1,0)+16,FALSE)+VLOOKUP(KE$3,Conditions!$B:$AI,MATCH($B54&amp;"_intercept",Conditions!$R$1:$AI$1,0)+16,FALSE)),""),"")</f>
        <v/>
      </c>
      <c r="KF54" s="69" t="str">
        <f>IFERROR(IF(KF37,EXP(LN(KF37)*VLOOKUP(KF$3,Conditions!$B:$AI,MATCH($B54&amp;"_slope",Conditions!$R$1:$AI$1,0)+16,FALSE)+VLOOKUP(KF$3,Conditions!$B:$AI,MATCH($B54&amp;"_intercept",Conditions!$R$1:$AI$1,0)+16,FALSE)),""),"")</f>
        <v/>
      </c>
      <c r="KG54" s="69" t="str">
        <f>IFERROR(IF(KG37,EXP(LN(KG37)*VLOOKUP(KG$3,Conditions!$B:$AI,MATCH($B54&amp;"_slope",Conditions!$R$1:$AI$1,0)+16,FALSE)+VLOOKUP(KG$3,Conditions!$B:$AI,MATCH($B54&amp;"_intercept",Conditions!$R$1:$AI$1,0)+16,FALSE)),""),"")</f>
        <v/>
      </c>
      <c r="KH54" s="69" t="str">
        <f>IFERROR(IF(KH37,EXP(LN(KH37)*VLOOKUP(KH$3,Conditions!$B:$AI,MATCH($B54&amp;"_slope",Conditions!$R$1:$AI$1,0)+16,FALSE)+VLOOKUP(KH$3,Conditions!$B:$AI,MATCH($B54&amp;"_intercept",Conditions!$R$1:$AI$1,0)+16,FALSE)),""),"")</f>
        <v/>
      </c>
      <c r="KI54" s="69" t="str">
        <f>IFERROR(IF(KI37,EXP(LN(KI37)*VLOOKUP(KI$3,Conditions!$B:$AI,MATCH($B54&amp;"_slope",Conditions!$R$1:$AI$1,0)+16,FALSE)+VLOOKUP(KI$3,Conditions!$B:$AI,MATCH($B54&amp;"_intercept",Conditions!$R$1:$AI$1,0)+16,FALSE)),""),"")</f>
        <v/>
      </c>
      <c r="KJ54" s="69" t="str">
        <f>IFERROR(IF(KJ37,EXP(LN(KJ37)*VLOOKUP(KJ$3,Conditions!$B:$AI,MATCH($B54&amp;"_slope",Conditions!$R$1:$AI$1,0)+16,FALSE)+VLOOKUP(KJ$3,Conditions!$B:$AI,MATCH($B54&amp;"_intercept",Conditions!$R$1:$AI$1,0)+16,FALSE)),""),"")</f>
        <v/>
      </c>
      <c r="KK54" s="69" t="str">
        <f>IFERROR(IF(KK37,EXP(LN(KK37)*VLOOKUP(KK$3,Conditions!$B:$AI,MATCH($B54&amp;"_slope",Conditions!$R$1:$AI$1,0)+16,FALSE)+VLOOKUP(KK$3,Conditions!$B:$AI,MATCH($B54&amp;"_intercept",Conditions!$R$1:$AI$1,0)+16,FALSE)),""),"")</f>
        <v/>
      </c>
      <c r="KL54" s="69" t="str">
        <f>IFERROR(IF(KL37,EXP(LN(KL37)*VLOOKUP(KL$3,Conditions!$B:$AI,MATCH($B54&amp;"_slope",Conditions!$R$1:$AI$1,0)+16,FALSE)+VLOOKUP(KL$3,Conditions!$B:$AI,MATCH($B54&amp;"_intercept",Conditions!$R$1:$AI$1,0)+16,FALSE)),""),"")</f>
        <v/>
      </c>
      <c r="KM54" s="69" t="str">
        <f>IFERROR(IF(KM37,EXP(LN(KM37)*VLOOKUP(KM$3,Conditions!$B:$AI,MATCH($B54&amp;"_slope",Conditions!$R$1:$AI$1,0)+16,FALSE)+VLOOKUP(KM$3,Conditions!$B:$AI,MATCH($B54&amp;"_intercept",Conditions!$R$1:$AI$1,0)+16,FALSE)),""),"")</f>
        <v/>
      </c>
      <c r="KN54" s="69" t="str">
        <f>IFERROR(IF(KN37,EXP(LN(KN37)*VLOOKUP(KN$3,Conditions!$B:$AI,MATCH($B54&amp;"_slope",Conditions!$R$1:$AI$1,0)+16,FALSE)+VLOOKUP(KN$3,Conditions!$B:$AI,MATCH($B54&amp;"_intercept",Conditions!$R$1:$AI$1,0)+16,FALSE)),""),"")</f>
        <v/>
      </c>
      <c r="KO54" s="69" t="str">
        <f>IFERROR(IF(KO37,EXP(LN(KO37)*VLOOKUP(KO$3,Conditions!$B:$AI,MATCH($B54&amp;"_slope",Conditions!$R$1:$AI$1,0)+16,FALSE)+VLOOKUP(KO$3,Conditions!$B:$AI,MATCH($B54&amp;"_intercept",Conditions!$R$1:$AI$1,0)+16,FALSE)),""),"")</f>
        <v/>
      </c>
      <c r="KP54" s="69" t="str">
        <f>IFERROR(IF(KP37,EXP(LN(KP37)*VLOOKUP(KP$3,Conditions!$B:$AI,MATCH($B54&amp;"_slope",Conditions!$R$1:$AI$1,0)+16,FALSE)+VLOOKUP(KP$3,Conditions!$B:$AI,MATCH($B54&amp;"_intercept",Conditions!$R$1:$AI$1,0)+16,FALSE)),""),"")</f>
        <v/>
      </c>
      <c r="KQ54" s="69" t="str">
        <f>IFERROR(IF(KQ37,EXP(LN(KQ37)*VLOOKUP(KQ$3,Conditions!$B:$AI,MATCH($B54&amp;"_slope",Conditions!$R$1:$AI$1,0)+16,FALSE)+VLOOKUP(KQ$3,Conditions!$B:$AI,MATCH($B54&amp;"_intercept",Conditions!$R$1:$AI$1,0)+16,FALSE)),""),"")</f>
        <v/>
      </c>
      <c r="KR54" s="69" t="str">
        <f>IFERROR(IF(KR37,EXP(LN(KR37)*VLOOKUP(KR$3,Conditions!$B:$AI,MATCH($B54&amp;"_slope",Conditions!$R$1:$AI$1,0)+16,FALSE)+VLOOKUP(KR$3,Conditions!$B:$AI,MATCH($B54&amp;"_intercept",Conditions!$R$1:$AI$1,0)+16,FALSE)),""),"")</f>
        <v/>
      </c>
      <c r="KS54" s="69" t="str">
        <f>IFERROR(IF(KS37,EXP(LN(KS37)*VLOOKUP(KS$3,Conditions!$B:$AI,MATCH($B54&amp;"_slope",Conditions!$R$1:$AI$1,0)+16,FALSE)+VLOOKUP(KS$3,Conditions!$B:$AI,MATCH($B54&amp;"_intercept",Conditions!$R$1:$AI$1,0)+16,FALSE)),""),"")</f>
        <v/>
      </c>
      <c r="KT54" s="69" t="str">
        <f>IFERROR(IF(KT37,EXP(LN(KT37)*VLOOKUP(KT$3,Conditions!$B:$AI,MATCH($B54&amp;"_slope",Conditions!$R$1:$AI$1,0)+16,FALSE)+VLOOKUP(KT$3,Conditions!$B:$AI,MATCH($B54&amp;"_intercept",Conditions!$R$1:$AI$1,0)+16,FALSE)),""),"")</f>
        <v/>
      </c>
      <c r="KU54" s="69" t="str">
        <f>IFERROR(IF(KU37,EXP(LN(KU37)*VLOOKUP(KU$3,Conditions!$B:$AI,MATCH($B54&amp;"_slope",Conditions!$R$1:$AI$1,0)+16,FALSE)+VLOOKUP(KU$3,Conditions!$B:$AI,MATCH($B54&amp;"_intercept",Conditions!$R$1:$AI$1,0)+16,FALSE)),""),"")</f>
        <v/>
      </c>
      <c r="KV54" s="69" t="str">
        <f>IFERROR(IF(KV37,EXP(LN(KV37)*VLOOKUP(KV$3,Conditions!$B:$AI,MATCH($B54&amp;"_slope",Conditions!$R$1:$AI$1,0)+16,FALSE)+VLOOKUP(KV$3,Conditions!$B:$AI,MATCH($B54&amp;"_intercept",Conditions!$R$1:$AI$1,0)+16,FALSE)),""),"")</f>
        <v/>
      </c>
      <c r="KW54" s="69" t="str">
        <f>IFERROR(IF(KW37,EXP(LN(KW37)*VLOOKUP(KW$3,Conditions!$B:$AI,MATCH($B54&amp;"_slope",Conditions!$R$1:$AI$1,0)+16,FALSE)+VLOOKUP(KW$3,Conditions!$B:$AI,MATCH($B54&amp;"_intercept",Conditions!$R$1:$AI$1,0)+16,FALSE)),""),"")</f>
        <v/>
      </c>
      <c r="KX54" s="69" t="str">
        <f>IFERROR(IF(KX37,EXP(LN(KX37)*VLOOKUP(KX$3,Conditions!$B:$AI,MATCH($B54&amp;"_slope",Conditions!$R$1:$AI$1,0)+16,FALSE)+VLOOKUP(KX$3,Conditions!$B:$AI,MATCH($B54&amp;"_intercept",Conditions!$R$1:$AI$1,0)+16,FALSE)),""),"")</f>
        <v/>
      </c>
      <c r="KY54" s="69" t="str">
        <f>IFERROR(IF(KY37,EXP(LN(KY37)*VLOOKUP(KY$3,Conditions!$B:$AI,MATCH($B54&amp;"_slope",Conditions!$R$1:$AI$1,0)+16,FALSE)+VLOOKUP(KY$3,Conditions!$B:$AI,MATCH($B54&amp;"_intercept",Conditions!$R$1:$AI$1,0)+16,FALSE)),""),"")</f>
        <v/>
      </c>
      <c r="KZ54" s="69" t="str">
        <f>IFERROR(IF(KZ37,EXP(LN(KZ37)*VLOOKUP(KZ$3,Conditions!$B:$AI,MATCH($B54&amp;"_slope",Conditions!$R$1:$AI$1,0)+16,FALSE)+VLOOKUP(KZ$3,Conditions!$B:$AI,MATCH($B54&amp;"_intercept",Conditions!$R$1:$AI$1,0)+16,FALSE)),""),"")</f>
        <v/>
      </c>
      <c r="LA54" s="69" t="str">
        <f>IFERROR(IF(LA37,EXP(LN(LA37)*VLOOKUP(LA$3,Conditions!$B:$AI,MATCH($B54&amp;"_slope",Conditions!$R$1:$AI$1,0)+16,FALSE)+VLOOKUP(LA$3,Conditions!$B:$AI,MATCH($B54&amp;"_intercept",Conditions!$R$1:$AI$1,0)+16,FALSE)),""),"")</f>
        <v/>
      </c>
      <c r="LB54" s="69" t="str">
        <f>IFERROR(IF(LB37,EXP(LN(LB37)*VLOOKUP(LB$3,Conditions!$B:$AI,MATCH($B54&amp;"_slope",Conditions!$R$1:$AI$1,0)+16,FALSE)+VLOOKUP(LB$3,Conditions!$B:$AI,MATCH($B54&amp;"_intercept",Conditions!$R$1:$AI$1,0)+16,FALSE)),""),"")</f>
        <v/>
      </c>
      <c r="LC54" s="69" t="str">
        <f>IFERROR(IF(LC37,EXP(LN(LC37)*VLOOKUP(LC$3,Conditions!$B:$AI,MATCH($B54&amp;"_slope",Conditions!$R$1:$AI$1,0)+16,FALSE)+VLOOKUP(LC$3,Conditions!$B:$AI,MATCH($B54&amp;"_intercept",Conditions!$R$1:$AI$1,0)+16,FALSE)),""),"")</f>
        <v/>
      </c>
      <c r="LD54" s="69"/>
      <c r="LE54" s="69"/>
      <c r="LF54" s="69"/>
      <c r="LG54" s="69"/>
    </row>
    <row r="55" spans="1:319" x14ac:dyDescent="0.2">
      <c r="C55" s="78"/>
      <c r="JE55" s="56"/>
      <c r="JF55" s="70"/>
      <c r="JG55" s="70"/>
      <c r="JH55" s="70"/>
      <c r="JI55" s="70"/>
      <c r="JJ55" s="70"/>
      <c r="JK55" s="70"/>
      <c r="JL55" s="70"/>
      <c r="JM55" s="70"/>
      <c r="JN55" s="70"/>
      <c r="JO55" s="70"/>
      <c r="JP55" s="70"/>
      <c r="JQ55" s="70"/>
      <c r="JR55" s="70"/>
      <c r="JS55" s="70"/>
      <c r="JT55" s="70"/>
      <c r="JU55" s="70"/>
      <c r="JV55" s="70"/>
      <c r="JW55" s="70"/>
      <c r="JX55" s="70"/>
      <c r="JY55" s="70"/>
      <c r="JZ55" s="70"/>
      <c r="KA55" s="70"/>
      <c r="KB55" s="70"/>
      <c r="KC55" s="70"/>
      <c r="KD55" s="70"/>
      <c r="KE55" s="70"/>
      <c r="KF55" s="70"/>
      <c r="KG55" s="70"/>
      <c r="KH55" s="70"/>
      <c r="KI55" s="70"/>
      <c r="KJ55" s="70"/>
      <c r="KK55" s="70"/>
      <c r="KL55" s="70"/>
      <c r="KM55" s="70"/>
      <c r="KN55" s="70"/>
      <c r="KO55" s="70"/>
      <c r="KP55" s="70"/>
      <c r="KQ55" s="70"/>
      <c r="KR55" s="70"/>
      <c r="KS55" s="70"/>
      <c r="KT55" s="70"/>
      <c r="KU55" s="70"/>
      <c r="KV55" s="70"/>
      <c r="KW55" s="70"/>
      <c r="KX55" s="70"/>
      <c r="KY55" s="70"/>
      <c r="KZ55" s="70"/>
      <c r="LA55" s="70"/>
      <c r="LB55" s="70"/>
      <c r="LC55" s="70"/>
      <c r="LD55" s="70"/>
      <c r="LE55" s="70"/>
      <c r="LF55" s="70"/>
      <c r="LG55" s="70"/>
    </row>
    <row r="56" spans="1:319" x14ac:dyDescent="0.2">
      <c r="B56" s="52" t="s">
        <v>63</v>
      </c>
      <c r="C56" s="78"/>
      <c r="D56" s="119" t="e">
        <f>(D41-D45)/D41</f>
        <v>#VALUE!</v>
      </c>
      <c r="E56" s="119" t="e">
        <f t="shared" ref="E56:BP56" si="56">(E41-E45)/E41</f>
        <v>#VALUE!</v>
      </c>
      <c r="F56" s="119" t="e">
        <f t="shared" si="56"/>
        <v>#VALUE!</v>
      </c>
      <c r="G56" s="119" t="e">
        <f t="shared" si="56"/>
        <v>#VALUE!</v>
      </c>
      <c r="H56" s="119" t="e">
        <f t="shared" si="56"/>
        <v>#VALUE!</v>
      </c>
      <c r="I56" s="119">
        <f t="shared" si="56"/>
        <v>9.7246987706903262E-3</v>
      </c>
      <c r="J56" s="119">
        <f t="shared" si="56"/>
        <v>8.8776065245123412E-3</v>
      </c>
      <c r="K56" s="119">
        <f t="shared" si="56"/>
        <v>8.4920627234444136E-3</v>
      </c>
      <c r="L56" s="119">
        <f t="shared" si="56"/>
        <v>8.4478391244194265E-3</v>
      </c>
      <c r="M56" s="119">
        <f t="shared" si="56"/>
        <v>8.1790981167153692E-3</v>
      </c>
      <c r="N56" s="119">
        <f t="shared" si="56"/>
        <v>2.7405118008356783E-2</v>
      </c>
      <c r="O56" s="119">
        <f t="shared" si="56"/>
        <v>2.7230301583861072E-2</v>
      </c>
      <c r="P56" s="119">
        <f t="shared" si="56"/>
        <v>2.7413064251749004E-2</v>
      </c>
      <c r="Q56" s="119">
        <f t="shared" si="56"/>
        <v>2.6566242418489157E-2</v>
      </c>
      <c r="R56" s="119">
        <f t="shared" si="56"/>
        <v>2.5939666525958516E-2</v>
      </c>
      <c r="S56" s="119">
        <f t="shared" si="56"/>
        <v>4.6100375525873004E-2</v>
      </c>
      <c r="T56" s="119">
        <f t="shared" si="56"/>
        <v>4.608787484608113E-2</v>
      </c>
      <c r="U56" s="119">
        <f t="shared" si="56"/>
        <v>4.4978760535711967E-2</v>
      </c>
      <c r="V56" s="119">
        <f t="shared" si="56"/>
        <v>4.5276486924047461E-2</v>
      </c>
      <c r="W56" s="119">
        <f t="shared" si="56"/>
        <v>4.5262850486028919E-2</v>
      </c>
      <c r="X56" s="119">
        <f t="shared" si="56"/>
        <v>9.3431893829907617E-2</v>
      </c>
      <c r="Y56" s="119">
        <f t="shared" si="56"/>
        <v>9.228083211894185E-2</v>
      </c>
      <c r="Z56" s="119">
        <f t="shared" si="56"/>
        <v>9.2856352634737974E-2</v>
      </c>
      <c r="AA56" s="119">
        <f t="shared" si="56"/>
        <v>9.2165730496022738E-2</v>
      </c>
      <c r="AB56" s="119">
        <f t="shared" si="56"/>
        <v>9.2990833675854825E-2</v>
      </c>
      <c r="AC56" s="119">
        <f t="shared" si="56"/>
        <v>0.18191237333518956</v>
      </c>
      <c r="AD56" s="119">
        <f t="shared" si="56"/>
        <v>0.18139766956201442</v>
      </c>
      <c r="AE56" s="119">
        <f t="shared" si="56"/>
        <v>0.18216113429302522</v>
      </c>
      <c r="AF56" s="119">
        <f t="shared" si="56"/>
        <v>0.18175532369233655</v>
      </c>
      <c r="AG56" s="119">
        <f t="shared" si="56"/>
        <v>0.18178971397908511</v>
      </c>
      <c r="AH56" s="119">
        <f t="shared" si="56"/>
        <v>0.20038974579054447</v>
      </c>
      <c r="AI56" s="119">
        <f t="shared" si="56"/>
        <v>0.19938083213018148</v>
      </c>
      <c r="AJ56" s="119">
        <f t="shared" si="56"/>
        <v>0.20062849813507408</v>
      </c>
      <c r="AK56" s="119">
        <f t="shared" si="56"/>
        <v>0.19936246804392602</v>
      </c>
      <c r="AL56" s="119">
        <f t="shared" si="56"/>
        <v>0.19905716860439132</v>
      </c>
      <c r="AM56" s="119">
        <f t="shared" si="56"/>
        <v>0.21115370075733708</v>
      </c>
      <c r="AN56" s="119">
        <f t="shared" si="56"/>
        <v>0.21073672182975198</v>
      </c>
      <c r="AO56" s="119">
        <f t="shared" si="56"/>
        <v>0.21142594993288027</v>
      </c>
      <c r="AP56" s="119">
        <f t="shared" si="56"/>
        <v>0.21052536537537495</v>
      </c>
      <c r="AQ56" s="119">
        <f t="shared" si="56"/>
        <v>0.21067009825365429</v>
      </c>
      <c r="AR56" s="119">
        <f t="shared" si="56"/>
        <v>7.4598925002259259E-2</v>
      </c>
      <c r="AS56" s="119">
        <f t="shared" si="56"/>
        <v>7.419344334504345E-2</v>
      </c>
      <c r="AT56" s="119">
        <f t="shared" si="56"/>
        <v>7.3729450901338409E-2</v>
      </c>
      <c r="AU56" s="119">
        <f t="shared" si="56"/>
        <v>7.3043936604548707E-2</v>
      </c>
      <c r="AV56" s="119">
        <f t="shared" si="56"/>
        <v>7.446933698707961E-2</v>
      </c>
      <c r="AW56" s="119">
        <f t="shared" si="56"/>
        <v>6.08724599564653E-2</v>
      </c>
      <c r="AX56" s="119">
        <f t="shared" si="56"/>
        <v>5.9059831787069646E-2</v>
      </c>
      <c r="AY56" s="119">
        <f t="shared" si="56"/>
        <v>6.0137361076703498E-2</v>
      </c>
      <c r="AZ56" s="119">
        <f t="shared" si="56"/>
        <v>6.0893343923287539E-2</v>
      </c>
      <c r="BA56" s="119">
        <f t="shared" si="56"/>
        <v>6.1031178763990543E-2</v>
      </c>
      <c r="BB56" s="119">
        <f t="shared" si="56"/>
        <v>3.890445581997258E-2</v>
      </c>
      <c r="BC56" s="119">
        <f t="shared" si="56"/>
        <v>3.7586368370942931E-2</v>
      </c>
      <c r="BD56" s="119">
        <f t="shared" si="56"/>
        <v>3.7869998804637241E-2</v>
      </c>
      <c r="BE56" s="119">
        <f t="shared" si="56"/>
        <v>3.8320480403479733E-2</v>
      </c>
      <c r="BF56" s="119">
        <f t="shared" si="56"/>
        <v>3.7315255469808649E-2</v>
      </c>
      <c r="BG56" s="119">
        <f t="shared" si="56"/>
        <v>0.10025687507748952</v>
      </c>
      <c r="BH56" s="119">
        <f t="shared" si="56"/>
        <v>0.10059602061229372</v>
      </c>
      <c r="BI56" s="119">
        <f t="shared" si="56"/>
        <v>0.10034480100233112</v>
      </c>
      <c r="BJ56" s="119">
        <f t="shared" si="56"/>
        <v>0.10026106201525548</v>
      </c>
      <c r="BK56" s="119">
        <f t="shared" si="56"/>
        <v>0.10008939847156861</v>
      </c>
      <c r="BL56" s="119">
        <f t="shared" si="56"/>
        <v>0.10055415040135648</v>
      </c>
      <c r="BM56" s="119">
        <f t="shared" si="56"/>
        <v>0.1011738407988282</v>
      </c>
      <c r="BN56" s="119">
        <f t="shared" si="56"/>
        <v>0.10056252443471202</v>
      </c>
      <c r="BO56" s="119">
        <f t="shared" si="56"/>
        <v>0.10006846401994665</v>
      </c>
      <c r="BP56" s="119">
        <f t="shared" si="56"/>
        <v>0.10107753597384889</v>
      </c>
      <c r="BQ56" s="119">
        <f t="shared" ref="BQ56:BU56" si="57">(BQ41-BQ45)/BQ41</f>
        <v>0.21154546577153754</v>
      </c>
      <c r="BR56" s="119">
        <f t="shared" si="57"/>
        <v>0.21212761202804928</v>
      </c>
      <c r="BS56" s="119">
        <f t="shared" si="57"/>
        <v>0.21084523513217399</v>
      </c>
      <c r="BT56" s="119">
        <f t="shared" si="57"/>
        <v>0.20810370648125723</v>
      </c>
      <c r="BU56" s="119">
        <f t="shared" si="57"/>
        <v>0.21189137582858319</v>
      </c>
      <c r="BV56" s="119">
        <f>(BV41-BV45)/BV41</f>
        <v>0.26946038605496642</v>
      </c>
      <c r="BW56" s="119">
        <f t="shared" ref="BW56:DI56" si="58">(BW41-BW45)/BW41</f>
        <v>0.27336291222735082</v>
      </c>
      <c r="BX56" s="119">
        <f t="shared" si="58"/>
        <v>0.27267215085589497</v>
      </c>
      <c r="BY56" s="119">
        <f t="shared" si="58"/>
        <v>0.27258315976193687</v>
      </c>
      <c r="BZ56" s="119">
        <f t="shared" si="58"/>
        <v>0.27166785856670128</v>
      </c>
      <c r="CA56" s="119">
        <f t="shared" si="58"/>
        <v>0.3111836415993624</v>
      </c>
      <c r="CB56" s="119">
        <f t="shared" si="58"/>
        <v>0.31148119860759932</v>
      </c>
      <c r="CC56" s="119">
        <f t="shared" si="58"/>
        <v>0.31102636440743714</v>
      </c>
      <c r="CD56" s="119">
        <f t="shared" si="58"/>
        <v>0.31071606672123769</v>
      </c>
      <c r="CE56" s="119">
        <f t="shared" si="58"/>
        <v>0.31016350138594578</v>
      </c>
      <c r="CF56" s="119">
        <f t="shared" si="58"/>
        <v>7.436418703368286E-2</v>
      </c>
      <c r="CG56" s="119">
        <f t="shared" si="58"/>
        <v>7.1729015502217774E-2</v>
      </c>
      <c r="CH56" s="119">
        <f t="shared" si="58"/>
        <v>7.594317168727284E-2</v>
      </c>
      <c r="CI56" s="119">
        <f t="shared" si="58"/>
        <v>7.2286197029578086E-2</v>
      </c>
      <c r="CJ56" s="119">
        <f t="shared" si="58"/>
        <v>7.355540350172915E-2</v>
      </c>
      <c r="CK56" s="119">
        <f t="shared" si="58"/>
        <v>4.8705585774608151E-2</v>
      </c>
      <c r="CL56" s="119">
        <f t="shared" si="58"/>
        <v>4.5306053027832874E-2</v>
      </c>
      <c r="CM56" s="119">
        <f t="shared" si="58"/>
        <v>4.7102311461132716E-2</v>
      </c>
      <c r="CN56" s="119">
        <f t="shared" si="58"/>
        <v>4.6213815602610675E-2</v>
      </c>
      <c r="CO56" s="119">
        <f t="shared" si="58"/>
        <v>4.7067543350113469E-2</v>
      </c>
      <c r="CP56" s="119">
        <f t="shared" si="58"/>
        <v>6.827020677251841E-2</v>
      </c>
      <c r="CQ56" s="119">
        <f t="shared" si="58"/>
        <v>6.659929593120531E-2</v>
      </c>
      <c r="CR56" s="119">
        <f t="shared" si="58"/>
        <v>6.6289886595712416E-2</v>
      </c>
      <c r="CS56" s="119">
        <f t="shared" si="58"/>
        <v>6.6726928974225136E-2</v>
      </c>
      <c r="CT56" s="119">
        <f t="shared" si="58"/>
        <v>6.7450201561648868E-2</v>
      </c>
      <c r="CU56" s="119">
        <f t="shared" si="58"/>
        <v>9.314135840866905E-2</v>
      </c>
      <c r="CV56" s="119">
        <f t="shared" si="58"/>
        <v>9.3187846200487923E-2</v>
      </c>
      <c r="CW56" s="119">
        <f t="shared" si="58"/>
        <v>9.4415947601249814E-2</v>
      </c>
      <c r="CX56" s="119">
        <f t="shared" si="58"/>
        <v>9.3540383014959427E-2</v>
      </c>
      <c r="CY56" s="119">
        <f t="shared" si="58"/>
        <v>9.4082762508684165E-2</v>
      </c>
      <c r="CZ56" s="119">
        <f t="shared" si="58"/>
        <v>0.12275070825044614</v>
      </c>
      <c r="DA56" s="119">
        <f t="shared" si="58"/>
        <v>0.12126037342306616</v>
      </c>
      <c r="DB56" s="119">
        <f t="shared" si="58"/>
        <v>0.12389572431941738</v>
      </c>
      <c r="DC56" s="119">
        <f t="shared" si="58"/>
        <v>0.90089128596426082</v>
      </c>
      <c r="DD56" s="119">
        <f t="shared" si="58"/>
        <v>0.1230650940590446</v>
      </c>
      <c r="DE56" s="119">
        <f t="shared" si="58"/>
        <v>0.15889698502073971</v>
      </c>
      <c r="DF56" s="119">
        <f t="shared" si="58"/>
        <v>0.15854295129005788</v>
      </c>
      <c r="DG56" s="119">
        <f t="shared" si="58"/>
        <v>0.16071786332044269</v>
      </c>
      <c r="DH56" s="119">
        <f t="shared" si="58"/>
        <v>0.15937941819601861</v>
      </c>
      <c r="DI56" s="119">
        <f t="shared" si="58"/>
        <v>0.15786603115561457</v>
      </c>
      <c r="DJ56" s="119">
        <f t="shared" ref="DJ56:DQ56" si="59">(DJ41-DJ45)/DJ41</f>
        <v>0.17536699359322022</v>
      </c>
      <c r="DK56" s="119">
        <f t="shared" si="59"/>
        <v>0.1740661595299178</v>
      </c>
      <c r="DL56" s="119">
        <f t="shared" si="59"/>
        <v>0.17480224597841459</v>
      </c>
      <c r="DM56" s="119">
        <f t="shared" si="59"/>
        <v>0.17641865098253559</v>
      </c>
      <c r="DN56" s="119">
        <f t="shared" si="59"/>
        <v>0.1751488815741965</v>
      </c>
      <c r="DO56" s="119">
        <f t="shared" si="59"/>
        <v>0.19460885727844687</v>
      </c>
      <c r="DP56" s="119">
        <f t="shared" si="59"/>
        <v>0.19453865568458401</v>
      </c>
      <c r="DQ56" s="119">
        <f t="shared" si="59"/>
        <v>0.19624699292131345</v>
      </c>
      <c r="DR56" s="119">
        <f t="shared" ref="DR56:DV56" si="60">(DR41-DR45)/DR41</f>
        <v>0.19421495281736381</v>
      </c>
      <c r="DS56" s="119">
        <f t="shared" si="60"/>
        <v>0.19407455386377351</v>
      </c>
      <c r="DT56" s="119">
        <f t="shared" si="60"/>
        <v>0.22043559896328135</v>
      </c>
      <c r="DU56" s="119">
        <f t="shared" si="60"/>
        <v>0.22143981269328911</v>
      </c>
      <c r="DV56" s="119">
        <f t="shared" si="60"/>
        <v>0.21984951586287294</v>
      </c>
      <c r="DW56" s="119">
        <f t="shared" ref="DW56:FO56" si="61">(DW41-DW45)/DW41</f>
        <v>0.22158048661990737</v>
      </c>
      <c r="DX56" s="119">
        <f t="shared" si="61"/>
        <v>0.22096700254392099</v>
      </c>
      <c r="DY56" s="119">
        <f t="shared" si="61"/>
        <v>0.12658809110632843</v>
      </c>
      <c r="DZ56" s="119">
        <f t="shared" si="61"/>
        <v>0.12223494392480699</v>
      </c>
      <c r="EA56" s="119">
        <f t="shared" si="61"/>
        <v>0.12368460491378884</v>
      </c>
      <c r="EB56" s="119">
        <f t="shared" si="61"/>
        <v>0.1223964279417723</v>
      </c>
      <c r="EC56" s="119">
        <f t="shared" si="61"/>
        <v>0.12123603366779526</v>
      </c>
      <c r="ED56" s="119">
        <f t="shared" si="61"/>
        <v>0.10239638694547355</v>
      </c>
      <c r="EE56" s="119">
        <f t="shared" si="61"/>
        <v>0.10166502271813145</v>
      </c>
      <c r="EF56" s="119">
        <f t="shared" si="61"/>
        <v>0.10382545754914226</v>
      </c>
      <c r="EG56" s="119">
        <f t="shared" si="61"/>
        <v>0.10070117367338575</v>
      </c>
      <c r="EH56" s="119">
        <f t="shared" si="61"/>
        <v>0.10260267526426366</v>
      </c>
      <c r="EI56" s="119">
        <f t="shared" si="61"/>
        <v>6.9738794675716739E-2</v>
      </c>
      <c r="EJ56" s="119">
        <f t="shared" si="61"/>
        <v>7.1236098524280408E-2</v>
      </c>
      <c r="EK56" s="119">
        <f t="shared" si="61"/>
        <v>7.0124337360380443E-2</v>
      </c>
      <c r="EL56" s="119">
        <f t="shared" si="61"/>
        <v>6.8769363241637446E-2</v>
      </c>
      <c r="EM56" s="119">
        <f t="shared" si="61"/>
        <v>7.0019528744426421E-2</v>
      </c>
      <c r="EN56" s="119">
        <f t="shared" si="61"/>
        <v>0.12601336033682076</v>
      </c>
      <c r="EO56" s="119">
        <f t="shared" si="61"/>
        <v>0.12551753138178853</v>
      </c>
      <c r="EP56" s="119">
        <f t="shared" si="61"/>
        <v>0.12472498937095421</v>
      </c>
      <c r="EQ56" s="119">
        <f t="shared" si="61"/>
        <v>0.12568280593061806</v>
      </c>
      <c r="ER56" s="119">
        <f t="shared" si="61"/>
        <v>0.12817716416213679</v>
      </c>
      <c r="ES56" s="119">
        <f t="shared" si="61"/>
        <v>0.13183303109156652</v>
      </c>
      <c r="ET56" s="119">
        <f t="shared" si="61"/>
        <v>0.13075083386010564</v>
      </c>
      <c r="EU56" s="119">
        <f t="shared" si="61"/>
        <v>0.13417805400980379</v>
      </c>
      <c r="EV56" s="119">
        <f t="shared" si="61"/>
        <v>0.13053665803941139</v>
      </c>
      <c r="EW56" s="119">
        <f t="shared" si="61"/>
        <v>0.12945079501509052</v>
      </c>
      <c r="EX56" s="119">
        <f t="shared" si="61"/>
        <v>0.1788634296636453</v>
      </c>
      <c r="EY56" s="119">
        <f t="shared" si="61"/>
        <v>0.17904814287245147</v>
      </c>
      <c r="EZ56" s="119">
        <f t="shared" si="61"/>
        <v>0.17696365884656493</v>
      </c>
      <c r="FA56" s="119">
        <f t="shared" si="61"/>
        <v>0.17899913709788715</v>
      </c>
      <c r="FB56" s="119">
        <f t="shared" si="61"/>
        <v>0.18109899471112159</v>
      </c>
      <c r="FC56" s="119">
        <f t="shared" si="61"/>
        <v>0.20275261077835502</v>
      </c>
      <c r="FD56" s="119">
        <f t="shared" si="61"/>
        <v>0.20434237206355529</v>
      </c>
      <c r="FE56" s="119">
        <f t="shared" si="61"/>
        <v>0.20411201546809338</v>
      </c>
      <c r="FF56" s="119">
        <f t="shared" si="61"/>
        <v>0.20398362162755407</v>
      </c>
      <c r="FG56" s="119">
        <f t="shared" si="61"/>
        <v>0.203522923970505</v>
      </c>
      <c r="FH56" s="119">
        <f t="shared" si="61"/>
        <v>0.22886506413349186</v>
      </c>
      <c r="FI56" s="119">
        <f t="shared" si="61"/>
        <v>0.22818791146084644</v>
      </c>
      <c r="FJ56" s="119">
        <f t="shared" si="61"/>
        <v>0.2275410540180185</v>
      </c>
      <c r="FK56" s="119">
        <f t="shared" si="61"/>
        <v>0.2280101171752355</v>
      </c>
      <c r="FL56" s="119">
        <f t="shared" si="61"/>
        <v>0.22863808183328821</v>
      </c>
      <c r="FM56" s="119">
        <f t="shared" si="61"/>
        <v>0.2590158838742368</v>
      </c>
      <c r="FN56" s="119">
        <f t="shared" si="61"/>
        <v>0.25904242527408133</v>
      </c>
      <c r="FO56" s="119">
        <f t="shared" si="61"/>
        <v>0.26073360270364615</v>
      </c>
      <c r="FP56" s="119">
        <f t="shared" ref="FP56:GZ56" si="62">(FP41-FP45)/FP41</f>
        <v>0.26291804856030049</v>
      </c>
      <c r="FQ56" s="119">
        <f t="shared" si="62"/>
        <v>0.25968322684592426</v>
      </c>
      <c r="FR56" s="119" t="e">
        <f t="shared" si="62"/>
        <v>#VALUE!</v>
      </c>
      <c r="FS56" s="119" t="e">
        <f t="shared" si="62"/>
        <v>#VALUE!</v>
      </c>
      <c r="FT56" s="119">
        <f t="shared" si="62"/>
        <v>-2.9472230703329171E-2</v>
      </c>
      <c r="FU56" s="119" t="e">
        <f t="shared" si="62"/>
        <v>#VALUE!</v>
      </c>
      <c r="FV56" s="119" t="e">
        <f t="shared" si="62"/>
        <v>#VALUE!</v>
      </c>
      <c r="FW56" s="119" t="e">
        <f t="shared" si="62"/>
        <v>#VALUE!</v>
      </c>
      <c r="FX56" s="119" t="e">
        <f t="shared" si="62"/>
        <v>#VALUE!</v>
      </c>
      <c r="FY56" s="119">
        <f t="shared" si="62"/>
        <v>-3.6781754757947455E-2</v>
      </c>
      <c r="FZ56" s="119" t="e">
        <f t="shared" si="62"/>
        <v>#VALUE!</v>
      </c>
      <c r="GA56" s="119" t="e">
        <f t="shared" si="62"/>
        <v>#VALUE!</v>
      </c>
      <c r="GB56" s="119" t="e">
        <f t="shared" si="62"/>
        <v>#VALUE!</v>
      </c>
      <c r="GC56" s="119">
        <f t="shared" si="62"/>
        <v>-2.9577829680490768E-2</v>
      </c>
      <c r="GD56" s="119" t="e">
        <f t="shared" si="62"/>
        <v>#VALUE!</v>
      </c>
      <c r="GE56" s="119" t="e">
        <f t="shared" si="62"/>
        <v>#VALUE!</v>
      </c>
      <c r="GF56" s="119" t="e">
        <f t="shared" si="62"/>
        <v>#VALUE!</v>
      </c>
      <c r="GG56" s="119" t="e">
        <f t="shared" si="62"/>
        <v>#VALUE!</v>
      </c>
      <c r="GH56" s="119" t="e">
        <f t="shared" si="62"/>
        <v>#VALUE!</v>
      </c>
      <c r="GI56" s="119" t="e">
        <f t="shared" si="62"/>
        <v>#VALUE!</v>
      </c>
      <c r="GJ56" s="119" t="e">
        <f t="shared" si="62"/>
        <v>#VALUE!</v>
      </c>
      <c r="GK56" s="119" t="e">
        <f t="shared" si="62"/>
        <v>#VALUE!</v>
      </c>
      <c r="GL56" s="119" t="e">
        <f t="shared" si="62"/>
        <v>#VALUE!</v>
      </c>
      <c r="GM56" s="119" t="e">
        <f t="shared" si="62"/>
        <v>#VALUE!</v>
      </c>
      <c r="GN56" s="119" t="e">
        <f t="shared" si="62"/>
        <v>#VALUE!</v>
      </c>
      <c r="GO56" s="119" t="e">
        <f t="shared" si="62"/>
        <v>#VALUE!</v>
      </c>
      <c r="GP56" s="119" t="e">
        <f t="shared" si="62"/>
        <v>#VALUE!</v>
      </c>
      <c r="GQ56" s="119" t="e">
        <f t="shared" si="62"/>
        <v>#VALUE!</v>
      </c>
      <c r="GR56" s="119" t="e">
        <f t="shared" si="62"/>
        <v>#VALUE!</v>
      </c>
      <c r="GS56" s="119" t="e">
        <f t="shared" si="62"/>
        <v>#VALUE!</v>
      </c>
      <c r="GT56" s="119" t="e">
        <f t="shared" si="62"/>
        <v>#VALUE!</v>
      </c>
      <c r="GU56" s="119" t="e">
        <f t="shared" si="62"/>
        <v>#VALUE!</v>
      </c>
      <c r="GV56" s="119" t="e">
        <f t="shared" si="62"/>
        <v>#VALUE!</v>
      </c>
      <c r="GW56" s="119" t="e">
        <f t="shared" si="62"/>
        <v>#VALUE!</v>
      </c>
      <c r="GX56" s="119" t="e">
        <f t="shared" si="62"/>
        <v>#VALUE!</v>
      </c>
      <c r="GY56" s="119" t="e">
        <f t="shared" si="62"/>
        <v>#VALUE!</v>
      </c>
      <c r="GZ56" s="119" t="e">
        <f t="shared" si="62"/>
        <v>#VALUE!</v>
      </c>
      <c r="HA56" s="119" t="e">
        <f t="shared" ref="HA56:II56" si="63">(HA41-HA45)/HA41</f>
        <v>#VALUE!</v>
      </c>
      <c r="HB56" s="119" t="e">
        <f t="shared" si="63"/>
        <v>#VALUE!</v>
      </c>
      <c r="HC56" s="119" t="e">
        <f t="shared" si="63"/>
        <v>#VALUE!</v>
      </c>
      <c r="HD56" s="119" t="e">
        <f t="shared" si="63"/>
        <v>#VALUE!</v>
      </c>
      <c r="HE56" s="119" t="e">
        <f t="shared" si="63"/>
        <v>#VALUE!</v>
      </c>
      <c r="HF56" s="119" t="e">
        <f t="shared" si="63"/>
        <v>#VALUE!</v>
      </c>
      <c r="HG56" s="119" t="e">
        <f t="shared" si="63"/>
        <v>#VALUE!</v>
      </c>
      <c r="HH56" s="119" t="e">
        <f t="shared" si="63"/>
        <v>#VALUE!</v>
      </c>
      <c r="HI56" s="119" t="e">
        <f t="shared" si="63"/>
        <v>#VALUE!</v>
      </c>
      <c r="HJ56" s="119" t="e">
        <f t="shared" si="63"/>
        <v>#VALUE!</v>
      </c>
      <c r="HK56" s="119" t="e">
        <f t="shared" si="63"/>
        <v>#VALUE!</v>
      </c>
      <c r="HL56" s="119" t="e">
        <f t="shared" si="63"/>
        <v>#VALUE!</v>
      </c>
      <c r="HM56" s="119" t="e">
        <f t="shared" si="63"/>
        <v>#VALUE!</v>
      </c>
      <c r="HN56" s="119" t="e">
        <f t="shared" si="63"/>
        <v>#VALUE!</v>
      </c>
      <c r="HO56" s="119" t="e">
        <f t="shared" si="63"/>
        <v>#VALUE!</v>
      </c>
      <c r="HP56" s="119" t="e">
        <f t="shared" si="63"/>
        <v>#VALUE!</v>
      </c>
      <c r="HQ56" s="119" t="e">
        <f t="shared" si="63"/>
        <v>#VALUE!</v>
      </c>
      <c r="HR56" s="119" t="e">
        <f t="shared" si="63"/>
        <v>#VALUE!</v>
      </c>
      <c r="HS56" s="119" t="e">
        <f t="shared" si="63"/>
        <v>#VALUE!</v>
      </c>
      <c r="HT56" s="119" t="e">
        <f t="shared" si="63"/>
        <v>#VALUE!</v>
      </c>
      <c r="HU56" s="119" t="e">
        <f t="shared" si="63"/>
        <v>#VALUE!</v>
      </c>
      <c r="HV56" s="119" t="e">
        <f t="shared" si="63"/>
        <v>#VALUE!</v>
      </c>
      <c r="HW56" s="119" t="e">
        <f t="shared" si="63"/>
        <v>#VALUE!</v>
      </c>
      <c r="HX56" s="119" t="e">
        <f t="shared" si="63"/>
        <v>#VALUE!</v>
      </c>
      <c r="HY56" s="119" t="e">
        <f t="shared" si="63"/>
        <v>#VALUE!</v>
      </c>
      <c r="HZ56" s="119" t="e">
        <f t="shared" si="63"/>
        <v>#VALUE!</v>
      </c>
      <c r="IA56" s="119" t="e">
        <f t="shared" si="63"/>
        <v>#VALUE!</v>
      </c>
      <c r="IB56" s="119" t="e">
        <f t="shared" si="63"/>
        <v>#VALUE!</v>
      </c>
      <c r="IC56" s="119" t="e">
        <f t="shared" si="63"/>
        <v>#VALUE!</v>
      </c>
      <c r="ID56" s="119" t="e">
        <f t="shared" si="63"/>
        <v>#VALUE!</v>
      </c>
      <c r="IE56" s="119" t="e">
        <f t="shared" si="63"/>
        <v>#VALUE!</v>
      </c>
      <c r="IF56" s="119" t="e">
        <f t="shared" si="63"/>
        <v>#VALUE!</v>
      </c>
      <c r="IG56" s="119" t="e">
        <f t="shared" si="63"/>
        <v>#VALUE!</v>
      </c>
      <c r="IH56" s="119" t="e">
        <f t="shared" si="63"/>
        <v>#VALUE!</v>
      </c>
      <c r="II56" s="119" t="e">
        <f t="shared" si="63"/>
        <v>#VALUE!</v>
      </c>
      <c r="IJ56" s="119" t="e">
        <f t="shared" ref="IJ56:IS56" si="64">(IJ41-IJ45)/IJ41</f>
        <v>#VALUE!</v>
      </c>
      <c r="IK56" s="119" t="e">
        <f t="shared" si="64"/>
        <v>#VALUE!</v>
      </c>
      <c r="IL56" s="119" t="e">
        <f t="shared" si="64"/>
        <v>#VALUE!</v>
      </c>
      <c r="IM56" s="119" t="e">
        <f t="shared" si="64"/>
        <v>#VALUE!</v>
      </c>
      <c r="IN56" s="119" t="e">
        <f t="shared" si="64"/>
        <v>#VALUE!</v>
      </c>
      <c r="IO56" s="119" t="e">
        <f t="shared" si="64"/>
        <v>#VALUE!</v>
      </c>
      <c r="IP56" s="119" t="e">
        <f t="shared" si="64"/>
        <v>#VALUE!</v>
      </c>
      <c r="IQ56" s="119" t="e">
        <f t="shared" si="64"/>
        <v>#VALUE!</v>
      </c>
      <c r="IR56" s="119" t="e">
        <f t="shared" si="64"/>
        <v>#VALUE!</v>
      </c>
      <c r="IS56" s="119" t="e">
        <f t="shared" si="64"/>
        <v>#VALUE!</v>
      </c>
      <c r="IT56" s="119" t="e">
        <f t="shared" ref="IT56:IX56" si="65">(IT41-IT45)/IT41</f>
        <v>#VALUE!</v>
      </c>
      <c r="IU56" s="119" t="e">
        <f t="shared" si="65"/>
        <v>#VALUE!</v>
      </c>
      <c r="IV56" s="119" t="e">
        <f t="shared" si="65"/>
        <v>#VALUE!</v>
      </c>
      <c r="IW56" s="119" t="e">
        <f t="shared" si="65"/>
        <v>#VALUE!</v>
      </c>
      <c r="IX56" s="119" t="e">
        <f t="shared" si="65"/>
        <v>#VALUE!</v>
      </c>
      <c r="IY56" s="119"/>
      <c r="IZ56" s="119"/>
      <c r="JA56" s="119"/>
      <c r="JB56" s="119"/>
      <c r="JC56" s="119"/>
      <c r="JE56" s="56" t="str">
        <f>B56</f>
        <v>Conversion</v>
      </c>
      <c r="JF56" s="121" t="e">
        <f t="shared" ref="JF56:KC56" si="66">(JF41-JF45)/JF41</f>
        <v>#VALUE!</v>
      </c>
      <c r="JG56" s="121">
        <f t="shared" si="66"/>
        <v>8.8073008453227065E-3</v>
      </c>
      <c r="JH56" s="121">
        <f t="shared" si="66"/>
        <v>2.7153678062548058E-2</v>
      </c>
      <c r="JI56" s="121">
        <f t="shared" si="66"/>
        <v>4.5541263282188507E-2</v>
      </c>
      <c r="JJ56" s="121">
        <f t="shared" si="66"/>
        <v>9.2745121711511599E-2</v>
      </c>
      <c r="JK56" s="121">
        <f t="shared" si="66"/>
        <v>0.18180324084763685</v>
      </c>
      <c r="JL56" s="121">
        <f t="shared" si="66"/>
        <v>0.19960722884110618</v>
      </c>
      <c r="JM56" s="121">
        <f t="shared" si="66"/>
        <v>0.21090236320448078</v>
      </c>
      <c r="JN56" s="121">
        <f t="shared" si="66"/>
        <v>7.4007008762786222E-2</v>
      </c>
      <c r="JO56" s="121">
        <f t="shared" si="66"/>
        <v>6.0398818650410122E-2</v>
      </c>
      <c r="JP56" s="121">
        <f t="shared" si="66"/>
        <v>3.799930248548665E-2</v>
      </c>
      <c r="JQ56" s="121">
        <f t="shared" si="66"/>
        <v>0.10023803387119221</v>
      </c>
      <c r="JR56" s="121">
        <f t="shared" si="66"/>
        <v>0.10058974007361449</v>
      </c>
      <c r="JS56" s="121">
        <f t="shared" si="66"/>
        <v>0.21090260210176734</v>
      </c>
      <c r="JT56" s="121">
        <f t="shared" si="66"/>
        <v>0.27194922199554128</v>
      </c>
      <c r="JU56" s="121">
        <f t="shared" si="66"/>
        <v>0.31091414624862473</v>
      </c>
      <c r="JV56" s="121">
        <f t="shared" si="66"/>
        <v>7.3575525860375746E-2</v>
      </c>
      <c r="JW56" s="121">
        <f t="shared" si="66"/>
        <v>4.6879024176704358E-2</v>
      </c>
      <c r="JX56" s="121">
        <f t="shared" si="66"/>
        <v>6.676657277212536E-2</v>
      </c>
      <c r="JY56" s="121">
        <f t="shared" si="66"/>
        <v>9.3706969046177965E-2</v>
      </c>
      <c r="JZ56" s="121">
        <f t="shared" si="66"/>
        <v>0.15900592017407586</v>
      </c>
      <c r="KA56" s="121">
        <f t="shared" si="66"/>
        <v>0.17510895963866482</v>
      </c>
      <c r="KB56" s="121">
        <f t="shared" si="66"/>
        <v>0.19490234269478426</v>
      </c>
      <c r="KC56" s="121">
        <f t="shared" si="66"/>
        <v>0.22085446830806096</v>
      </c>
      <c r="KD56" s="121">
        <f t="shared" ref="KD56:KL56" si="67">(KD41-KD45)/KD41</f>
        <v>0.12372591848571636</v>
      </c>
      <c r="KE56" s="121">
        <f t="shared" si="67"/>
        <v>0.10223810936491282</v>
      </c>
      <c r="KF56" s="121">
        <f t="shared" si="67"/>
        <v>6.9977605485355657E-2</v>
      </c>
      <c r="KG56" s="121">
        <f t="shared" si="67"/>
        <v>0.12602312682467812</v>
      </c>
      <c r="KH56" s="121">
        <f t="shared" si="67"/>
        <v>0.13064280620861921</v>
      </c>
      <c r="KI56" s="121">
        <f t="shared" si="67"/>
        <v>0.17846856595055871</v>
      </c>
      <c r="KJ56" s="121">
        <f t="shared" si="67"/>
        <v>0.20374269752717092</v>
      </c>
      <c r="KK56" s="121">
        <f t="shared" si="67"/>
        <v>0.22824843770429309</v>
      </c>
      <c r="KL56" s="121">
        <f t="shared" si="67"/>
        <v>0.26027855586136706</v>
      </c>
      <c r="KM56" s="121">
        <f t="shared" ref="KM56:KT56" si="68">(KM41-KM45)/KM41</f>
        <v>-2.9472230703329171E-2</v>
      </c>
      <c r="KN56" s="121">
        <f t="shared" si="68"/>
        <v>-3.6781754757947455E-2</v>
      </c>
      <c r="KO56" s="121">
        <f t="shared" si="68"/>
        <v>-2.9577829680490768E-2</v>
      </c>
      <c r="KP56" s="121" t="e">
        <f t="shared" si="68"/>
        <v>#VALUE!</v>
      </c>
      <c r="KQ56" s="121" t="e">
        <f t="shared" si="68"/>
        <v>#VALUE!</v>
      </c>
      <c r="KR56" s="121" t="e">
        <f t="shared" si="68"/>
        <v>#VALUE!</v>
      </c>
      <c r="KS56" s="121" t="e">
        <f t="shared" si="68"/>
        <v>#VALUE!</v>
      </c>
      <c r="KT56" s="121" t="e">
        <f t="shared" si="68"/>
        <v>#VALUE!</v>
      </c>
      <c r="KU56" s="121" t="e">
        <f t="shared" ref="KU56:LB56" si="69">(KU41-KU45)/KU41</f>
        <v>#VALUE!</v>
      </c>
      <c r="KV56" s="121" t="e">
        <f t="shared" si="69"/>
        <v>#VALUE!</v>
      </c>
      <c r="KW56" s="121" t="e">
        <f t="shared" si="69"/>
        <v>#VALUE!</v>
      </c>
      <c r="KX56" s="121" t="e">
        <f t="shared" si="69"/>
        <v>#VALUE!</v>
      </c>
      <c r="KY56" s="121" t="e">
        <f t="shared" si="69"/>
        <v>#VALUE!</v>
      </c>
      <c r="KZ56" s="121" t="e">
        <f t="shared" si="69"/>
        <v>#VALUE!</v>
      </c>
      <c r="LA56" s="121" t="e">
        <f t="shared" si="69"/>
        <v>#VALUE!</v>
      </c>
      <c r="LB56" s="121" t="e">
        <f t="shared" si="69"/>
        <v>#VALUE!</v>
      </c>
      <c r="LC56" s="121" t="e">
        <f t="shared" ref="LC56" si="70">(LC41-LC45)/LC41</f>
        <v>#VALUE!</v>
      </c>
      <c r="LD56" s="121"/>
      <c r="LE56" s="121"/>
      <c r="LF56" s="121"/>
      <c r="LG56" s="121"/>
    </row>
    <row r="57" spans="1:319" x14ac:dyDescent="0.2">
      <c r="B57" s="52" t="s">
        <v>97</v>
      </c>
      <c r="C57" s="78"/>
      <c r="D57" s="119">
        <f t="shared" ref="D57:AI57" si="71">SUMPRODUCT($C42:$C54,D42:D54)/SUMPRODUCT($C41,D41)</f>
        <v>0</v>
      </c>
      <c r="E57" s="119">
        <f t="shared" si="71"/>
        <v>0</v>
      </c>
      <c r="F57" s="119">
        <f t="shared" si="71"/>
        <v>0</v>
      </c>
      <c r="G57" s="119">
        <f t="shared" si="71"/>
        <v>0</v>
      </c>
      <c r="H57" s="119">
        <f t="shared" si="71"/>
        <v>0</v>
      </c>
      <c r="I57" s="119">
        <f t="shared" si="71"/>
        <v>1.016088460666184</v>
      </c>
      <c r="J57" s="119">
        <f t="shared" si="71"/>
        <v>1.0144365053559867</v>
      </c>
      <c r="K57" s="119">
        <f t="shared" si="71"/>
        <v>1.0133617092986484</v>
      </c>
      <c r="L57" s="119">
        <f t="shared" si="71"/>
        <v>1.0167875320582913</v>
      </c>
      <c r="M57" s="119">
        <f t="shared" si="71"/>
        <v>1.016771745140995</v>
      </c>
      <c r="N57" s="119">
        <f t="shared" si="71"/>
        <v>1.0204246565020105</v>
      </c>
      <c r="O57" s="119">
        <f t="shared" si="71"/>
        <v>1.0213535097927324</v>
      </c>
      <c r="P57" s="119">
        <f t="shared" si="71"/>
        <v>1.0205601921030991</v>
      </c>
      <c r="Q57" s="119">
        <f t="shared" si="71"/>
        <v>1.0221061217970953</v>
      </c>
      <c r="R57" s="119">
        <f t="shared" si="71"/>
        <v>1.0219945458441093</v>
      </c>
      <c r="S57" s="119">
        <f t="shared" si="71"/>
        <v>1.0055642169273018</v>
      </c>
      <c r="T57" s="119">
        <f t="shared" si="71"/>
        <v>1.006238628798461</v>
      </c>
      <c r="U57" s="119">
        <f t="shared" si="71"/>
        <v>1.009031159677356</v>
      </c>
      <c r="V57" s="119">
        <f t="shared" si="71"/>
        <v>1.0076970232411324</v>
      </c>
      <c r="W57" s="119">
        <f t="shared" si="71"/>
        <v>1.0081839077047778</v>
      </c>
      <c r="X57" s="119">
        <f t="shared" si="71"/>
        <v>1.014150610201568</v>
      </c>
      <c r="Y57" s="119">
        <f t="shared" si="71"/>
        <v>1.0174004884174026</v>
      </c>
      <c r="Z57" s="119">
        <f t="shared" si="71"/>
        <v>1.0146877229426727</v>
      </c>
      <c r="AA57" s="119">
        <f t="shared" si="71"/>
        <v>1.0145042684657504</v>
      </c>
      <c r="AB57" s="119">
        <f t="shared" si="71"/>
        <v>1.0154949261212034</v>
      </c>
      <c r="AC57" s="119">
        <f t="shared" si="71"/>
        <v>0.97041432610019285</v>
      </c>
      <c r="AD57" s="119">
        <f t="shared" si="71"/>
        <v>0.97130716942504458</v>
      </c>
      <c r="AE57" s="119">
        <f t="shared" si="71"/>
        <v>0.97057211782144281</v>
      </c>
      <c r="AF57" s="119">
        <f t="shared" si="71"/>
        <v>0.96973223109498874</v>
      </c>
      <c r="AG57" s="119">
        <f t="shared" si="71"/>
        <v>0.96993857630306068</v>
      </c>
      <c r="AH57" s="119">
        <f t="shared" si="71"/>
        <v>0.9854070922556204</v>
      </c>
      <c r="AI57" s="119">
        <f t="shared" si="71"/>
        <v>0.98661699155303395</v>
      </c>
      <c r="AJ57" s="119">
        <f t="shared" ref="AJ57:BO57" si="72">SUMPRODUCT($C42:$C54,AJ42:AJ54)/SUMPRODUCT($C41,AJ41)</f>
        <v>0.98625352459620508</v>
      </c>
      <c r="AK57" s="119">
        <f t="shared" si="72"/>
        <v>0.98642957504123752</v>
      </c>
      <c r="AL57" s="119">
        <f t="shared" si="72"/>
        <v>0.98733846425987692</v>
      </c>
      <c r="AM57" s="119">
        <f t="shared" si="72"/>
        <v>0.98451028544279029</v>
      </c>
      <c r="AN57" s="119">
        <f t="shared" si="72"/>
        <v>0.98342990803053321</v>
      </c>
      <c r="AO57" s="119">
        <f t="shared" si="72"/>
        <v>0.98346479799901287</v>
      </c>
      <c r="AP57" s="119">
        <f t="shared" si="72"/>
        <v>0.98372540318577106</v>
      </c>
      <c r="AQ57" s="119">
        <f t="shared" si="72"/>
        <v>0.98431125082721338</v>
      </c>
      <c r="AR57" s="119">
        <f t="shared" si="72"/>
        <v>0.95498776616879832</v>
      </c>
      <c r="AS57" s="119">
        <f t="shared" si="72"/>
        <v>0.95332614443967045</v>
      </c>
      <c r="AT57" s="119">
        <f t="shared" si="72"/>
        <v>0.95605095459604794</v>
      </c>
      <c r="AU57" s="119">
        <f t="shared" si="72"/>
        <v>0.95586387862513567</v>
      </c>
      <c r="AV57" s="119">
        <f t="shared" si="72"/>
        <v>0.95356525365894007</v>
      </c>
      <c r="AW57" s="119">
        <f t="shared" si="72"/>
        <v>0.9753321042369284</v>
      </c>
      <c r="AX57" s="119">
        <f t="shared" si="72"/>
        <v>0.97752906724892008</v>
      </c>
      <c r="AY57" s="119">
        <f t="shared" si="72"/>
        <v>0.9719984183055127</v>
      </c>
      <c r="AZ57" s="119">
        <f t="shared" si="72"/>
        <v>0.97369790925235222</v>
      </c>
      <c r="BA57" s="119">
        <f t="shared" si="72"/>
        <v>0.97205871049800685</v>
      </c>
      <c r="BB57" s="119">
        <f t="shared" si="72"/>
        <v>1.003572899578109</v>
      </c>
      <c r="BC57" s="119">
        <f t="shared" si="72"/>
        <v>1.0093242825376567</v>
      </c>
      <c r="BD57" s="119">
        <f t="shared" si="72"/>
        <v>1.0050302921084988</v>
      </c>
      <c r="BE57" s="119">
        <f t="shared" si="72"/>
        <v>1.0064901356304046</v>
      </c>
      <c r="BF57" s="119">
        <f t="shared" si="72"/>
        <v>1.0072614738045282</v>
      </c>
      <c r="BG57" s="119">
        <f t="shared" si="72"/>
        <v>0.95406608125513681</v>
      </c>
      <c r="BH57" s="119">
        <f t="shared" si="72"/>
        <v>0.95432817012917404</v>
      </c>
      <c r="BI57" s="119">
        <f t="shared" si="72"/>
        <v>0.95955065041205745</v>
      </c>
      <c r="BJ57" s="119">
        <f t="shared" si="72"/>
        <v>0.94836104057299397</v>
      </c>
      <c r="BK57" s="119">
        <f t="shared" si="72"/>
        <v>0.95996180906216189</v>
      </c>
      <c r="BL57" s="119">
        <f t="shared" si="72"/>
        <v>0.97538041679375609</v>
      </c>
      <c r="BM57" s="119">
        <f t="shared" si="72"/>
        <v>0.96886794136019372</v>
      </c>
      <c r="BN57" s="119">
        <f t="shared" si="72"/>
        <v>0.97174327590224441</v>
      </c>
      <c r="BO57" s="119">
        <f t="shared" si="72"/>
        <v>0.97248901622305839</v>
      </c>
      <c r="BP57" s="119">
        <f t="shared" ref="BP57:CU57" si="73">SUMPRODUCT($C42:$C54,BP42:BP54)/SUMPRODUCT($C41,BP41)</f>
        <v>0.96515742473761079</v>
      </c>
      <c r="BQ57" s="119">
        <f t="shared" si="73"/>
        <v>0.90007852400333155</v>
      </c>
      <c r="BR57" s="119">
        <f t="shared" si="73"/>
        <v>0.90297159169742447</v>
      </c>
      <c r="BS57" s="119">
        <f t="shared" si="73"/>
        <v>0.90381135036539584</v>
      </c>
      <c r="BT57" s="119">
        <f t="shared" si="73"/>
        <v>0.90870134448252993</v>
      </c>
      <c r="BU57" s="119">
        <f t="shared" si="73"/>
        <v>0.9009924026408892</v>
      </c>
      <c r="BV57" s="119">
        <f t="shared" si="73"/>
        <v>0.86520812980532991</v>
      </c>
      <c r="BW57" s="119">
        <f t="shared" si="73"/>
        <v>0.86348491193333743</v>
      </c>
      <c r="BX57" s="119">
        <f t="shared" si="73"/>
        <v>0.86139952391547425</v>
      </c>
      <c r="BY57" s="119">
        <f t="shared" si="73"/>
        <v>0.86258072132119434</v>
      </c>
      <c r="BZ57" s="119">
        <f t="shared" si="73"/>
        <v>0.86754594036921917</v>
      </c>
      <c r="CA57" s="119">
        <f t="shared" si="73"/>
        <v>0.81195395677226057</v>
      </c>
      <c r="CB57" s="119">
        <f t="shared" si="73"/>
        <v>0.81455014809865067</v>
      </c>
      <c r="CC57" s="119">
        <f t="shared" si="73"/>
        <v>0.81873159311480714</v>
      </c>
      <c r="CD57" s="119">
        <f t="shared" si="73"/>
        <v>0.81048919530023367</v>
      </c>
      <c r="CE57" s="119">
        <f t="shared" si="73"/>
        <v>0.82064359489876915</v>
      </c>
      <c r="CF57" s="119">
        <f t="shared" si="73"/>
        <v>0.95149719640227859</v>
      </c>
      <c r="CG57" s="119">
        <f t="shared" si="73"/>
        <v>0.97276279663715204</v>
      </c>
      <c r="CH57" s="119">
        <f t="shared" si="73"/>
        <v>0.94844815121234294</v>
      </c>
      <c r="CI57" s="119">
        <f t="shared" si="73"/>
        <v>0.96616319012379903</v>
      </c>
      <c r="CJ57" s="119">
        <f t="shared" si="73"/>
        <v>0.96478008597682907</v>
      </c>
      <c r="CK57" s="119">
        <f t="shared" si="73"/>
        <v>0.99138388075577966</v>
      </c>
      <c r="CL57" s="119">
        <f t="shared" si="73"/>
        <v>0.99445561884504186</v>
      </c>
      <c r="CM57" s="119">
        <f t="shared" si="73"/>
        <v>0.98972667898984856</v>
      </c>
      <c r="CN57" s="119">
        <f t="shared" si="73"/>
        <v>0.9840918506721763</v>
      </c>
      <c r="CO57" s="119">
        <f t="shared" si="73"/>
        <v>0.97800848499321269</v>
      </c>
      <c r="CP57" s="119">
        <f t="shared" si="73"/>
        <v>0.99852827507158537</v>
      </c>
      <c r="CQ57" s="119">
        <f t="shared" si="73"/>
        <v>0.99722263297723701</v>
      </c>
      <c r="CR57" s="119">
        <f t="shared" si="73"/>
        <v>0.99039190849261305</v>
      </c>
      <c r="CS57" s="119">
        <f t="shared" si="73"/>
        <v>0.99343188085305412</v>
      </c>
      <c r="CT57" s="119">
        <f t="shared" si="73"/>
        <v>0.98660175649770177</v>
      </c>
      <c r="CU57" s="119">
        <f t="shared" si="73"/>
        <v>0.97850660009012813</v>
      </c>
      <c r="CV57" s="119">
        <f t="shared" ref="CV57:EA57" si="74">SUMPRODUCT($C42:$C54,CV42:CV54)/SUMPRODUCT($C41,CV41)</f>
        <v>0.9916336184701503</v>
      </c>
      <c r="CW57" s="119">
        <f t="shared" si="74"/>
        <v>0.97640031900453839</v>
      </c>
      <c r="CX57" s="119">
        <f t="shared" si="74"/>
        <v>0.98117961868270553</v>
      </c>
      <c r="CY57" s="119">
        <f t="shared" si="74"/>
        <v>0.97679510554822924</v>
      </c>
      <c r="CZ57" s="119">
        <f t="shared" si="74"/>
        <v>0.96297018561514836</v>
      </c>
      <c r="DA57" s="119">
        <f t="shared" si="74"/>
        <v>0.96687173824745676</v>
      </c>
      <c r="DB57" s="119">
        <f t="shared" si="74"/>
        <v>0.96040882235457981</v>
      </c>
      <c r="DC57" s="119">
        <f t="shared" si="74"/>
        <v>0.18837340988606449</v>
      </c>
      <c r="DD57" s="119">
        <f t="shared" si="74"/>
        <v>0.96357607661861588</v>
      </c>
      <c r="DE57" s="119">
        <f t="shared" si="74"/>
        <v>0.95452999301764541</v>
      </c>
      <c r="DF57" s="119">
        <f t="shared" si="74"/>
        <v>0.95450618180000624</v>
      </c>
      <c r="DG57" s="119">
        <f t="shared" si="74"/>
        <v>0.95060808150760556</v>
      </c>
      <c r="DH57" s="119">
        <f t="shared" si="74"/>
        <v>0.96130552267161662</v>
      </c>
      <c r="DI57" s="119">
        <f t="shared" si="74"/>
        <v>0.95528717767818816</v>
      </c>
      <c r="DJ57" s="119">
        <f t="shared" si="74"/>
        <v>0.94908406482566898</v>
      </c>
      <c r="DK57" s="119">
        <f t="shared" si="74"/>
        <v>0.95528934620970274</v>
      </c>
      <c r="DL57" s="119">
        <f t="shared" si="74"/>
        <v>0.95414399512305015</v>
      </c>
      <c r="DM57" s="119">
        <f t="shared" si="74"/>
        <v>0.95224447519356836</v>
      </c>
      <c r="DN57" s="119">
        <f t="shared" si="74"/>
        <v>0.95247016064086498</v>
      </c>
      <c r="DO57" s="119">
        <f t="shared" si="74"/>
        <v>0.93856958220085829</v>
      </c>
      <c r="DP57" s="119">
        <f t="shared" si="74"/>
        <v>0.94026988917061494</v>
      </c>
      <c r="DQ57" s="119">
        <f t="shared" si="74"/>
        <v>0.93811034183472231</v>
      </c>
      <c r="DR57" s="119">
        <f t="shared" si="74"/>
        <v>0.94389686042338694</v>
      </c>
      <c r="DS57" s="119">
        <f t="shared" si="74"/>
        <v>0.94177968665875045</v>
      </c>
      <c r="DT57" s="119">
        <f t="shared" si="74"/>
        <v>0.91500994860094875</v>
      </c>
      <c r="DU57" s="119">
        <f t="shared" si="74"/>
        <v>0.91946739636040453</v>
      </c>
      <c r="DV57" s="119">
        <f t="shared" si="74"/>
        <v>0.91108342475782689</v>
      </c>
      <c r="DW57" s="119">
        <f t="shared" si="74"/>
        <v>0.92131210582337852</v>
      </c>
      <c r="DX57" s="119">
        <f t="shared" si="74"/>
        <v>0.91785721911739537</v>
      </c>
      <c r="DY57" s="119">
        <f t="shared" si="74"/>
        <v>0.89731086506155533</v>
      </c>
      <c r="DZ57" s="119">
        <f t="shared" si="74"/>
        <v>0.90159677749959466</v>
      </c>
      <c r="EA57" s="119">
        <f t="shared" si="74"/>
        <v>0.90154375486763905</v>
      </c>
      <c r="EB57" s="119">
        <f t="shared" ref="EB57:FG57" si="75">SUMPRODUCT($C42:$C54,EB42:EB54)/SUMPRODUCT($C41,EB41)</f>
        <v>0.89908508849889035</v>
      </c>
      <c r="EC57" s="119">
        <f t="shared" si="75"/>
        <v>0.90823084944910926</v>
      </c>
      <c r="ED57" s="119">
        <f t="shared" si="75"/>
        <v>0.9337304135382043</v>
      </c>
      <c r="EE57" s="119">
        <f t="shared" si="75"/>
        <v>0.93658784927871563</v>
      </c>
      <c r="EF57" s="119">
        <f t="shared" si="75"/>
        <v>0.92931162664671096</v>
      </c>
      <c r="EG57" s="119">
        <f t="shared" si="75"/>
        <v>0.9391547293047029</v>
      </c>
      <c r="EH57" s="119">
        <f t="shared" si="75"/>
        <v>0.93040119004107724</v>
      </c>
      <c r="EI57" s="119">
        <f t="shared" si="75"/>
        <v>0.98282943876743756</v>
      </c>
      <c r="EJ57" s="119">
        <f t="shared" si="75"/>
        <v>0.99093206406361634</v>
      </c>
      <c r="EK57" s="119">
        <f t="shared" si="75"/>
        <v>0.9832021948588926</v>
      </c>
      <c r="EL57" s="119">
        <f t="shared" si="75"/>
        <v>0.98371736784926567</v>
      </c>
      <c r="EM57" s="119">
        <f t="shared" si="75"/>
        <v>0.98231112637835694</v>
      </c>
      <c r="EN57" s="119">
        <f t="shared" si="75"/>
        <v>0.94346068873515732</v>
      </c>
      <c r="EO57" s="119">
        <f t="shared" si="75"/>
        <v>0.94757311365206298</v>
      </c>
      <c r="EP57" s="119">
        <f t="shared" si="75"/>
        <v>0.943544032220756</v>
      </c>
      <c r="EQ57" s="119">
        <f t="shared" si="75"/>
        <v>0.94483490878611731</v>
      </c>
      <c r="ER57" s="119">
        <f t="shared" si="75"/>
        <v>0.9364183290918594</v>
      </c>
      <c r="ES57" s="119">
        <f t="shared" si="75"/>
        <v>0.95359010241450459</v>
      </c>
      <c r="ET57" s="119">
        <f t="shared" si="75"/>
        <v>0.95004889455234898</v>
      </c>
      <c r="EU57" s="119">
        <f t="shared" si="75"/>
        <v>0.95596786351146756</v>
      </c>
      <c r="EV57" s="119">
        <f t="shared" si="75"/>
        <v>0.95593766750161091</v>
      </c>
      <c r="EW57" s="119">
        <f t="shared" si="75"/>
        <v>0.95414291198553092</v>
      </c>
      <c r="EX57" s="119">
        <f t="shared" si="75"/>
        <v>0.92856878069027315</v>
      </c>
      <c r="EY57" s="119">
        <f t="shared" si="75"/>
        <v>0.9282960423180705</v>
      </c>
      <c r="EZ57" s="119">
        <f t="shared" si="75"/>
        <v>0.93301346106941374</v>
      </c>
      <c r="FA57" s="119">
        <f t="shared" si="75"/>
        <v>0.92704164554191559</v>
      </c>
      <c r="FB57" s="119">
        <f t="shared" si="75"/>
        <v>0.92034604668324094</v>
      </c>
      <c r="FC57" s="119">
        <f t="shared" si="75"/>
        <v>0.91394851528144627</v>
      </c>
      <c r="FD57" s="119">
        <f t="shared" si="75"/>
        <v>0.9044857997641963</v>
      </c>
      <c r="FE57" s="119">
        <f t="shared" si="75"/>
        <v>0.91279111370732935</v>
      </c>
      <c r="FF57" s="119">
        <f t="shared" si="75"/>
        <v>0.91208961997853799</v>
      </c>
      <c r="FG57" s="119">
        <f t="shared" si="75"/>
        <v>0.91123810409283323</v>
      </c>
      <c r="FH57" s="119">
        <f t="shared" ref="FH57:GZ57" si="76">SUMPRODUCT($C42:$C54,FH42:FH54)/SUMPRODUCT($C41,FH41)</f>
        <v>0.89990156729337267</v>
      </c>
      <c r="FI57" s="119">
        <f t="shared" si="76"/>
        <v>0.90115615693262274</v>
      </c>
      <c r="FJ57" s="119">
        <f t="shared" si="76"/>
        <v>0.89998610715805027</v>
      </c>
      <c r="FK57" s="119">
        <f t="shared" si="76"/>
        <v>0.8989537474554975</v>
      </c>
      <c r="FL57" s="119">
        <f t="shared" si="76"/>
        <v>0.89917502013427997</v>
      </c>
      <c r="FM57" s="119">
        <f t="shared" si="76"/>
        <v>0.85610273225169686</v>
      </c>
      <c r="FN57" s="119">
        <f t="shared" si="76"/>
        <v>0.8594652111070944</v>
      </c>
      <c r="FO57" s="119">
        <f t="shared" si="76"/>
        <v>0.85701645914680269</v>
      </c>
      <c r="FP57" s="119">
        <f t="shared" si="76"/>
        <v>0.85566148148668619</v>
      </c>
      <c r="FQ57" s="119">
        <f t="shared" si="76"/>
        <v>0.8545525574905487</v>
      </c>
      <c r="FR57" s="119">
        <f t="shared" si="76"/>
        <v>0</v>
      </c>
      <c r="FS57" s="119">
        <f t="shared" si="76"/>
        <v>0</v>
      </c>
      <c r="FT57" s="119">
        <f t="shared" si="76"/>
        <v>1.042892070370202</v>
      </c>
      <c r="FU57" s="119">
        <f t="shared" si="76"/>
        <v>0</v>
      </c>
      <c r="FV57" s="119">
        <f t="shared" si="76"/>
        <v>0</v>
      </c>
      <c r="FW57" s="119">
        <f t="shared" si="76"/>
        <v>0</v>
      </c>
      <c r="FX57" s="119">
        <f t="shared" si="76"/>
        <v>0</v>
      </c>
      <c r="FY57" s="119">
        <f t="shared" si="76"/>
        <v>1.0653134309785735</v>
      </c>
      <c r="FZ57" s="119">
        <f t="shared" si="76"/>
        <v>0</v>
      </c>
      <c r="GA57" s="119">
        <f t="shared" si="76"/>
        <v>0</v>
      </c>
      <c r="GB57" s="119">
        <f t="shared" si="76"/>
        <v>0</v>
      </c>
      <c r="GC57" s="119">
        <f t="shared" si="76"/>
        <v>1.0579142066186973</v>
      </c>
      <c r="GD57" s="119">
        <f t="shared" si="76"/>
        <v>0</v>
      </c>
      <c r="GE57" s="119">
        <f t="shared" si="76"/>
        <v>0</v>
      </c>
      <c r="GF57" s="119">
        <f t="shared" si="76"/>
        <v>0</v>
      </c>
      <c r="GG57" s="119">
        <f t="shared" si="76"/>
        <v>0</v>
      </c>
      <c r="GH57" s="119">
        <f t="shared" si="76"/>
        <v>0</v>
      </c>
      <c r="GI57" s="119">
        <f t="shared" si="76"/>
        <v>0</v>
      </c>
      <c r="GJ57" s="119">
        <f t="shared" si="76"/>
        <v>0</v>
      </c>
      <c r="GK57" s="119">
        <f t="shared" si="76"/>
        <v>0</v>
      </c>
      <c r="GL57" s="119">
        <f t="shared" si="76"/>
        <v>0</v>
      </c>
      <c r="GM57" s="119">
        <f t="shared" si="76"/>
        <v>0</v>
      </c>
      <c r="GN57" s="119">
        <f t="shared" si="76"/>
        <v>0</v>
      </c>
      <c r="GO57" s="119">
        <f t="shared" si="76"/>
        <v>0</v>
      </c>
      <c r="GP57" s="119">
        <f t="shared" si="76"/>
        <v>0</v>
      </c>
      <c r="GQ57" s="119">
        <f t="shared" si="76"/>
        <v>0</v>
      </c>
      <c r="GR57" s="119">
        <f t="shared" si="76"/>
        <v>0</v>
      </c>
      <c r="GS57" s="119">
        <f t="shared" si="76"/>
        <v>0</v>
      </c>
      <c r="GT57" s="119">
        <f t="shared" si="76"/>
        <v>0</v>
      </c>
      <c r="GU57" s="119">
        <f t="shared" si="76"/>
        <v>0</v>
      </c>
      <c r="GV57" s="119">
        <f t="shared" si="76"/>
        <v>0</v>
      </c>
      <c r="GW57" s="119">
        <f t="shared" si="76"/>
        <v>0</v>
      </c>
      <c r="GX57" s="119">
        <f t="shared" si="76"/>
        <v>0</v>
      </c>
      <c r="GY57" s="119">
        <f t="shared" si="76"/>
        <v>0</v>
      </c>
      <c r="GZ57" s="119">
        <f t="shared" si="76"/>
        <v>0</v>
      </c>
      <c r="HA57" s="119">
        <f t="shared" ref="HA57:II57" si="77">SUMPRODUCT($C42:$C54,HA42:HA54)/SUMPRODUCT($C41,HA41)</f>
        <v>0</v>
      </c>
      <c r="HB57" s="119">
        <f t="shared" si="77"/>
        <v>0</v>
      </c>
      <c r="HC57" s="119">
        <f t="shared" si="77"/>
        <v>0</v>
      </c>
      <c r="HD57" s="119">
        <f t="shared" si="77"/>
        <v>0</v>
      </c>
      <c r="HE57" s="119">
        <f t="shared" si="77"/>
        <v>0</v>
      </c>
      <c r="HF57" s="119">
        <f t="shared" si="77"/>
        <v>0</v>
      </c>
      <c r="HG57" s="119">
        <f t="shared" si="77"/>
        <v>0</v>
      </c>
      <c r="HH57" s="119">
        <f t="shared" si="77"/>
        <v>0</v>
      </c>
      <c r="HI57" s="119">
        <f t="shared" si="77"/>
        <v>0</v>
      </c>
      <c r="HJ57" s="119">
        <f t="shared" si="77"/>
        <v>0</v>
      </c>
      <c r="HK57" s="119">
        <f t="shared" si="77"/>
        <v>0</v>
      </c>
      <c r="HL57" s="119">
        <f t="shared" si="77"/>
        <v>0</v>
      </c>
      <c r="HM57" s="119">
        <f t="shared" si="77"/>
        <v>0</v>
      </c>
      <c r="HN57" s="119">
        <f t="shared" si="77"/>
        <v>0</v>
      </c>
      <c r="HO57" s="119">
        <f t="shared" si="77"/>
        <v>0</v>
      </c>
      <c r="HP57" s="119">
        <f t="shared" si="77"/>
        <v>0</v>
      </c>
      <c r="HQ57" s="119">
        <f t="shared" si="77"/>
        <v>0</v>
      </c>
      <c r="HR57" s="119">
        <f t="shared" si="77"/>
        <v>0</v>
      </c>
      <c r="HS57" s="119">
        <f t="shared" si="77"/>
        <v>0</v>
      </c>
      <c r="HT57" s="119">
        <f t="shared" si="77"/>
        <v>0</v>
      </c>
      <c r="HU57" s="119">
        <f t="shared" si="77"/>
        <v>0</v>
      </c>
      <c r="HV57" s="119">
        <f t="shared" si="77"/>
        <v>0</v>
      </c>
      <c r="HW57" s="119">
        <f t="shared" si="77"/>
        <v>0</v>
      </c>
      <c r="HX57" s="119">
        <f t="shared" si="77"/>
        <v>0</v>
      </c>
      <c r="HY57" s="119">
        <f t="shared" si="77"/>
        <v>0</v>
      </c>
      <c r="HZ57" s="119">
        <f t="shared" si="77"/>
        <v>0</v>
      </c>
      <c r="IA57" s="119">
        <f t="shared" si="77"/>
        <v>0</v>
      </c>
      <c r="IB57" s="119">
        <f t="shared" si="77"/>
        <v>0</v>
      </c>
      <c r="IC57" s="119">
        <f t="shared" si="77"/>
        <v>0</v>
      </c>
      <c r="ID57" s="119">
        <f t="shared" si="77"/>
        <v>0</v>
      </c>
      <c r="IE57" s="119">
        <f t="shared" si="77"/>
        <v>0</v>
      </c>
      <c r="IF57" s="119">
        <f t="shared" si="77"/>
        <v>0</v>
      </c>
      <c r="IG57" s="119">
        <f t="shared" si="77"/>
        <v>0</v>
      </c>
      <c r="IH57" s="119">
        <f t="shared" si="77"/>
        <v>0</v>
      </c>
      <c r="II57" s="119">
        <f t="shared" si="77"/>
        <v>0</v>
      </c>
      <c r="IJ57" s="119">
        <f t="shared" ref="IJ57:IS57" si="78">SUMPRODUCT($C42:$C54,IJ42:IJ54)/SUMPRODUCT($C41,IJ41)</f>
        <v>0</v>
      </c>
      <c r="IK57" s="119">
        <f t="shared" si="78"/>
        <v>0</v>
      </c>
      <c r="IL57" s="119">
        <f t="shared" si="78"/>
        <v>0</v>
      </c>
      <c r="IM57" s="119">
        <f t="shared" si="78"/>
        <v>0</v>
      </c>
      <c r="IN57" s="119">
        <f t="shared" si="78"/>
        <v>0</v>
      </c>
      <c r="IO57" s="119">
        <f t="shared" si="78"/>
        <v>0</v>
      </c>
      <c r="IP57" s="119">
        <f t="shared" si="78"/>
        <v>0</v>
      </c>
      <c r="IQ57" s="119">
        <f t="shared" si="78"/>
        <v>0</v>
      </c>
      <c r="IR57" s="119">
        <f t="shared" si="78"/>
        <v>0</v>
      </c>
      <c r="IS57" s="119">
        <f t="shared" si="78"/>
        <v>0</v>
      </c>
      <c r="IT57" s="119">
        <f t="shared" ref="IT57:IX57" si="79">SUMPRODUCT($C42:$C54,IT42:IT54)/SUMPRODUCT($C41,IT41)</f>
        <v>0</v>
      </c>
      <c r="IU57" s="119">
        <f t="shared" si="79"/>
        <v>0</v>
      </c>
      <c r="IV57" s="119">
        <f t="shared" si="79"/>
        <v>0</v>
      </c>
      <c r="IW57" s="119">
        <f t="shared" si="79"/>
        <v>0</v>
      </c>
      <c r="IX57" s="119">
        <f t="shared" si="79"/>
        <v>0</v>
      </c>
      <c r="IY57" s="119"/>
      <c r="IZ57" s="119"/>
      <c r="JA57" s="119"/>
      <c r="JB57" s="119"/>
      <c r="JC57" s="119"/>
      <c r="JE57" s="56" t="str">
        <f>B57</f>
        <v>C-balance</v>
      </c>
      <c r="JF57" s="119">
        <f t="shared" ref="JF57:KL57" si="80">SUMPRODUCT($C42:$C54,JF42:JF54)/SUMPRODUCT($C41,JF41)</f>
        <v>0</v>
      </c>
      <c r="JG57" s="119">
        <f t="shared" si="80"/>
        <v>1.0160422248811878</v>
      </c>
      <c r="JH57" s="119">
        <f t="shared" si="80"/>
        <v>1.0211125194110056</v>
      </c>
      <c r="JI57" s="119">
        <f t="shared" si="80"/>
        <v>1.0073486345888873</v>
      </c>
      <c r="JJ57" s="119">
        <f t="shared" si="80"/>
        <v>1.0152526902059416</v>
      </c>
      <c r="JK57" s="119">
        <f t="shared" si="80"/>
        <v>0.97039395836445053</v>
      </c>
      <c r="JL57" s="119">
        <f t="shared" si="80"/>
        <v>0.98666010110097002</v>
      </c>
      <c r="JM57" s="119">
        <f t="shared" si="80"/>
        <v>0.98388931054714845</v>
      </c>
      <c r="JN57" s="119">
        <f t="shared" si="80"/>
        <v>0.9547665207200704</v>
      </c>
      <c r="JO57" s="119">
        <f t="shared" si="80"/>
        <v>0.97414171650199399</v>
      </c>
      <c r="JP57" s="119">
        <f t="shared" si="80"/>
        <v>1.0063459938317549</v>
      </c>
      <c r="JQ57" s="119">
        <f t="shared" si="80"/>
        <v>0.95741127793078662</v>
      </c>
      <c r="JR57" s="119">
        <f t="shared" si="80"/>
        <v>0.97216685650351842</v>
      </c>
      <c r="JS57" s="119">
        <f t="shared" si="80"/>
        <v>0.90332211572831866</v>
      </c>
      <c r="JT57" s="119">
        <f t="shared" si="80"/>
        <v>0.86405600047682862</v>
      </c>
      <c r="JU57" s="119">
        <f t="shared" si="80"/>
        <v>0.81532781553046896</v>
      </c>
      <c r="JV57" s="119">
        <f t="shared" si="80"/>
        <v>0.96705614292734621</v>
      </c>
      <c r="JW57" s="119">
        <f t="shared" si="80"/>
        <v>0.99367201366376978</v>
      </c>
      <c r="JX57" s="119">
        <f t="shared" si="80"/>
        <v>0.99469642654076162</v>
      </c>
      <c r="JY57" s="119">
        <f t="shared" si="80"/>
        <v>0.98491655948893364</v>
      </c>
      <c r="JZ57" s="119">
        <f t="shared" si="80"/>
        <v>0.9537344423692159</v>
      </c>
      <c r="KA57" s="119">
        <f t="shared" si="80"/>
        <v>0.95354185657460022</v>
      </c>
      <c r="KB57" s="119">
        <f t="shared" si="80"/>
        <v>0.94022190125051208</v>
      </c>
      <c r="KC57" s="119">
        <f t="shared" si="80"/>
        <v>0.92505174081171071</v>
      </c>
      <c r="KD57" s="119">
        <f t="shared" si="80"/>
        <v>0.90129746923776388</v>
      </c>
      <c r="KE57" s="119">
        <f t="shared" si="80"/>
        <v>0.93392694561941814</v>
      </c>
      <c r="KF57" s="119">
        <f t="shared" si="80"/>
        <v>0.98478284469568911</v>
      </c>
      <c r="KG57" s="119">
        <f t="shared" si="80"/>
        <v>0.94330804840815941</v>
      </c>
      <c r="KH57" s="119">
        <f t="shared" si="80"/>
        <v>0.95349957516685679</v>
      </c>
      <c r="KI57" s="119">
        <f t="shared" si="80"/>
        <v>0.92924793404952377</v>
      </c>
      <c r="KJ57" s="119">
        <f t="shared" si="80"/>
        <v>0.9109595411846414</v>
      </c>
      <c r="KK57" s="119">
        <f t="shared" si="80"/>
        <v>0.89984045336343221</v>
      </c>
      <c r="KL57" s="119">
        <f t="shared" si="80"/>
        <v>0.8565738939905545</v>
      </c>
      <c r="KM57" s="119">
        <f t="shared" ref="KM57:KT57" si="81">SUMPRODUCT($C42:$C54,KM42:KM54)/SUMPRODUCT($C41,KM41)</f>
        <v>1.042892070370202</v>
      </c>
      <c r="KN57" s="119">
        <f t="shared" si="81"/>
        <v>1.0653134309785735</v>
      </c>
      <c r="KO57" s="119">
        <f t="shared" si="81"/>
        <v>1.0579142066186973</v>
      </c>
      <c r="KP57" s="119">
        <f t="shared" si="81"/>
        <v>0</v>
      </c>
      <c r="KQ57" s="119">
        <f t="shared" si="81"/>
        <v>0</v>
      </c>
      <c r="KR57" s="119">
        <f t="shared" si="81"/>
        <v>0</v>
      </c>
      <c r="KS57" s="119">
        <f t="shared" si="81"/>
        <v>0</v>
      </c>
      <c r="KT57" s="119">
        <f t="shared" si="81"/>
        <v>0</v>
      </c>
      <c r="KU57" s="119">
        <f t="shared" ref="KU57:LB57" si="82">SUMPRODUCT($C42:$C54,KU42:KU54)/SUMPRODUCT($C41,KU41)</f>
        <v>0</v>
      </c>
      <c r="KV57" s="119">
        <f t="shared" si="82"/>
        <v>0</v>
      </c>
      <c r="KW57" s="119">
        <f t="shared" si="82"/>
        <v>0</v>
      </c>
      <c r="KX57" s="119">
        <f t="shared" si="82"/>
        <v>0</v>
      </c>
      <c r="KY57" s="119">
        <f t="shared" si="82"/>
        <v>0</v>
      </c>
      <c r="KZ57" s="119">
        <f t="shared" si="82"/>
        <v>0</v>
      </c>
      <c r="LA57" s="119">
        <f t="shared" si="82"/>
        <v>0</v>
      </c>
      <c r="LB57" s="119">
        <f t="shared" si="82"/>
        <v>0</v>
      </c>
      <c r="LC57" s="119">
        <f t="shared" ref="LC57" si="83">SUMPRODUCT($C42:$C54,LC42:LC54)/SUMPRODUCT($C41,LC41)</f>
        <v>0</v>
      </c>
      <c r="LD57" s="121"/>
      <c r="LE57" s="121"/>
      <c r="LF57" s="121"/>
      <c r="LG57" s="121"/>
    </row>
    <row r="58" spans="1:319" x14ac:dyDescent="0.2">
      <c r="B58" s="50" t="s">
        <v>70</v>
      </c>
      <c r="C58" s="78"/>
      <c r="D58" s="119" t="str">
        <f>IFERROR(D47*$C47/SUMPRODUCT(D$46:D$53,$C$46:$C$53),"")</f>
        <v/>
      </c>
      <c r="E58" s="119" t="str">
        <f t="shared" ref="E58:BP58" si="84">IFERROR(E47*$C47/SUMPRODUCT(E$46:E$53,$C$46:$C$53),"")</f>
        <v/>
      </c>
      <c r="F58" s="119" t="str">
        <f t="shared" si="84"/>
        <v/>
      </c>
      <c r="G58" s="119" t="str">
        <f t="shared" si="84"/>
        <v/>
      </c>
      <c r="H58" s="119" t="str">
        <f t="shared" si="84"/>
        <v/>
      </c>
      <c r="I58" s="119">
        <f>IFERROR(I47*$C47/SUMPRODUCT(I$46:I$53,$C$46:$C$53),"")</f>
        <v>0.79608552076728811</v>
      </c>
      <c r="J58" s="119">
        <f>IFERROR(J47*$C47/SUMPRODUCT(J$46:J$53,$C$46:$C$53),"")</f>
        <v>0.89255959191729539</v>
      </c>
      <c r="K58" s="119">
        <f t="shared" si="84"/>
        <v>0.92686424069348805</v>
      </c>
      <c r="L58" s="119">
        <f t="shared" si="84"/>
        <v>0.81350273451679356</v>
      </c>
      <c r="M58" s="119">
        <f t="shared" si="84"/>
        <v>0.82024644730878093</v>
      </c>
      <c r="N58" s="119">
        <f t="shared" si="84"/>
        <v>0.80137414481940594</v>
      </c>
      <c r="O58" s="119">
        <f t="shared" si="84"/>
        <v>0.79394708369531175</v>
      </c>
      <c r="P58" s="119">
        <f t="shared" si="84"/>
        <v>0.79934968901869585</v>
      </c>
      <c r="Q58" s="119">
        <f t="shared" si="84"/>
        <v>0.79460116544792725</v>
      </c>
      <c r="R58" s="119">
        <f t="shared" si="84"/>
        <v>0.81231128027837485</v>
      </c>
      <c r="S58" s="119">
        <f t="shared" si="84"/>
        <v>0.71005819187310892</v>
      </c>
      <c r="T58" s="119">
        <f t="shared" si="84"/>
        <v>0.6933910616486596</v>
      </c>
      <c r="U58" s="119">
        <f t="shared" si="84"/>
        <v>0.71781445314348113</v>
      </c>
      <c r="V58" s="119">
        <f t="shared" si="84"/>
        <v>0.69678142923444863</v>
      </c>
      <c r="W58" s="119">
        <f t="shared" si="84"/>
        <v>0.72325558216846897</v>
      </c>
      <c r="X58" s="119">
        <f t="shared" si="84"/>
        <v>0.73094165834818858</v>
      </c>
      <c r="Y58" s="119">
        <f t="shared" si="84"/>
        <v>0.71646014606066488</v>
      </c>
      <c r="Z58" s="119">
        <f t="shared" si="84"/>
        <v>0.72085520864153207</v>
      </c>
      <c r="AA58" s="119">
        <f t="shared" si="84"/>
        <v>0.72727201389409724</v>
      </c>
      <c r="AB58" s="119">
        <f t="shared" si="84"/>
        <v>0.7154850928846358</v>
      </c>
      <c r="AC58" s="119">
        <f t="shared" si="84"/>
        <v>0.7086061016400006</v>
      </c>
      <c r="AD58" s="119">
        <f t="shared" si="84"/>
        <v>0.70769327341480237</v>
      </c>
      <c r="AE58" s="119">
        <f t="shared" si="84"/>
        <v>0.70700900011622902</v>
      </c>
      <c r="AF58" s="119">
        <f t="shared" si="84"/>
        <v>0.7135770985845723</v>
      </c>
      <c r="AG58" s="119">
        <f t="shared" si="84"/>
        <v>0.71193146538596419</v>
      </c>
      <c r="AH58" s="119">
        <f t="shared" si="84"/>
        <v>0.73244086471813952</v>
      </c>
      <c r="AI58" s="119">
        <f t="shared" si="84"/>
        <v>0.73445776684304387</v>
      </c>
      <c r="AJ58" s="119">
        <f t="shared" si="84"/>
        <v>0.73059969798747115</v>
      </c>
      <c r="AK58" s="119">
        <f t="shared" si="84"/>
        <v>0.73451376826392989</v>
      </c>
      <c r="AL58" s="119">
        <f t="shared" si="84"/>
        <v>0.73118792727047643</v>
      </c>
      <c r="AM58" s="119">
        <f t="shared" si="84"/>
        <v>0.67758005531541288</v>
      </c>
      <c r="AN58" s="119">
        <f t="shared" si="84"/>
        <v>0.68469232998311902</v>
      </c>
      <c r="AO58" s="119">
        <f t="shared" si="84"/>
        <v>0.68047874299071631</v>
      </c>
      <c r="AP58" s="119">
        <f t="shared" si="84"/>
        <v>0.68447246039340248</v>
      </c>
      <c r="AQ58" s="119">
        <f t="shared" si="84"/>
        <v>0.68024537329036805</v>
      </c>
      <c r="AR58" s="119">
        <f t="shared" si="84"/>
        <v>0.5716413433975357</v>
      </c>
      <c r="AS58" s="119">
        <f t="shared" si="84"/>
        <v>0.52959381869488442</v>
      </c>
      <c r="AT58" s="119">
        <f t="shared" si="84"/>
        <v>0.58357260365348551</v>
      </c>
      <c r="AU58" s="119">
        <f t="shared" si="84"/>
        <v>0.54280873150509901</v>
      </c>
      <c r="AV58" s="119">
        <f t="shared" si="84"/>
        <v>0.58252447647481853</v>
      </c>
      <c r="AW58" s="119">
        <f t="shared" si="84"/>
        <v>0.69766182053206427</v>
      </c>
      <c r="AX58" s="119">
        <f t="shared" si="84"/>
        <v>0.70008173308276445</v>
      </c>
      <c r="AY58" s="119">
        <f t="shared" si="84"/>
        <v>0.64478461661299014</v>
      </c>
      <c r="AZ58" s="119">
        <f t="shared" si="84"/>
        <v>0.64109395607988062</v>
      </c>
      <c r="BA58" s="119">
        <f t="shared" si="84"/>
        <v>0.67757506842365534</v>
      </c>
      <c r="BB58" s="119">
        <f t="shared" si="84"/>
        <v>0.74139314292682179</v>
      </c>
      <c r="BC58" s="119">
        <f t="shared" si="84"/>
        <v>0.71920981354961089</v>
      </c>
      <c r="BD58" s="119">
        <f t="shared" si="84"/>
        <v>0.75168227062573145</v>
      </c>
      <c r="BE58" s="119">
        <f t="shared" si="84"/>
        <v>0.77051170077410724</v>
      </c>
      <c r="BF58" s="119">
        <f t="shared" si="84"/>
        <v>0.7461425776584153</v>
      </c>
      <c r="BG58" s="119">
        <f t="shared" si="84"/>
        <v>0.74378012703038565</v>
      </c>
      <c r="BH58" s="119">
        <f t="shared" si="84"/>
        <v>0.73119518430843766</v>
      </c>
      <c r="BI58" s="119">
        <f t="shared" si="84"/>
        <v>0.68474365281494065</v>
      </c>
      <c r="BJ58" s="119">
        <f t="shared" si="84"/>
        <v>0.85422547069104005</v>
      </c>
      <c r="BK58" s="119">
        <f t="shared" si="84"/>
        <v>0.6885584336583529</v>
      </c>
      <c r="BL58" s="119">
        <f t="shared" si="84"/>
        <v>0.72327001833110627</v>
      </c>
      <c r="BM58" s="119">
        <f t="shared" si="84"/>
        <v>0.78919649741344611</v>
      </c>
      <c r="BN58" s="119">
        <f t="shared" si="84"/>
        <v>0.75789681374952877</v>
      </c>
      <c r="BO58" s="119">
        <f t="shared" si="84"/>
        <v>0.78155017623510592</v>
      </c>
      <c r="BP58" s="119">
        <f t="shared" si="84"/>
        <v>0.82249252571026055</v>
      </c>
      <c r="BQ58" s="119">
        <f t="shared" ref="BQ58:BU58" si="85">IFERROR(BQ47*$C47/SUMPRODUCT(BQ$46:BQ$53,$C$46:$C$53),"")</f>
        <v>0.70031218481893087</v>
      </c>
      <c r="BR58" s="119">
        <f t="shared" si="85"/>
        <v>0.69587686570478846</v>
      </c>
      <c r="BS58" s="119">
        <f t="shared" si="85"/>
        <v>0.68493441153911627</v>
      </c>
      <c r="BT58" s="119">
        <f t="shared" si="85"/>
        <v>0.68624383353436691</v>
      </c>
      <c r="BU58" s="119">
        <f t="shared" si="85"/>
        <v>0.69436965445601784</v>
      </c>
      <c r="BV58" s="119">
        <f>IFERROR(BV47*$C47/SUMPRODUCT(BV$46:BV$53,$C$46:$C$53),"")</f>
        <v>0.72930851418235909</v>
      </c>
      <c r="BW58" s="119">
        <f t="shared" ref="BW58:DI58" si="86">IFERROR(BW47*$C47/SUMPRODUCT(BW$46:BW$53,$C$46:$C$53),"")</f>
        <v>0.71332116694089576</v>
      </c>
      <c r="BX58" s="119">
        <f t="shared" si="86"/>
        <v>0.71297726114265469</v>
      </c>
      <c r="BY58" s="119">
        <f t="shared" si="86"/>
        <v>0.7168521344672083</v>
      </c>
      <c r="BZ58" s="119">
        <f t="shared" si="86"/>
        <v>0.69898265094439227</v>
      </c>
      <c r="CA58" s="119">
        <f t="shared" si="86"/>
        <v>0.72085567664707639</v>
      </c>
      <c r="CB58" s="119">
        <f t="shared" si="86"/>
        <v>0.71015764954028426</v>
      </c>
      <c r="CC58" s="119">
        <f t="shared" si="86"/>
        <v>0.6835639270403514</v>
      </c>
      <c r="CD58" s="119">
        <f t="shared" si="86"/>
        <v>0.72740115294717</v>
      </c>
      <c r="CE58" s="119">
        <f t="shared" si="86"/>
        <v>0.66337781618511693</v>
      </c>
      <c r="CF58" s="119">
        <f t="shared" si="86"/>
        <v>0.35272393908732741</v>
      </c>
      <c r="CG58" s="119">
        <f t="shared" si="86"/>
        <v>0.20013038996157151</v>
      </c>
      <c r="CH58" s="119">
        <f t="shared" si="86"/>
        <v>0.3724977698713331</v>
      </c>
      <c r="CI58" s="119">
        <f t="shared" si="86"/>
        <v>0.24918521810834601</v>
      </c>
      <c r="CJ58" s="119">
        <f t="shared" si="86"/>
        <v>0.24454050637162233</v>
      </c>
      <c r="CK58" s="119">
        <f t="shared" si="86"/>
        <v>0.55528247987504409</v>
      </c>
      <c r="CL58" s="119">
        <f t="shared" si="86"/>
        <v>0.5798692968972986</v>
      </c>
      <c r="CM58" s="119">
        <f t="shared" si="86"/>
        <v>0.60565743649066717</v>
      </c>
      <c r="CN58" s="119">
        <f t="shared" si="86"/>
        <v>0.72739855051756508</v>
      </c>
      <c r="CO58" s="119">
        <f t="shared" si="86"/>
        <v>0.86565361447337286</v>
      </c>
      <c r="CP58" s="119">
        <f t="shared" si="86"/>
        <v>0.48848677710104427</v>
      </c>
      <c r="CQ58" s="119">
        <f t="shared" si="86"/>
        <v>0.52222745520220037</v>
      </c>
      <c r="CR58" s="119">
        <f t="shared" si="86"/>
        <v>0.59825158899740749</v>
      </c>
      <c r="CS58" s="119">
        <f t="shared" si="86"/>
        <v>0.55766271317639071</v>
      </c>
      <c r="CT58" s="119">
        <f t="shared" si="86"/>
        <v>0.63101330898423968</v>
      </c>
      <c r="CU58" s="119">
        <f t="shared" si="86"/>
        <v>0.64420082023931913</v>
      </c>
      <c r="CV58" s="119">
        <f t="shared" si="86"/>
        <v>0.5343583819854234</v>
      </c>
      <c r="CW58" s="119">
        <f t="shared" si="86"/>
        <v>0.64410271310176614</v>
      </c>
      <c r="CX58" s="119">
        <f t="shared" si="86"/>
        <v>0.60522757029953134</v>
      </c>
      <c r="CY58" s="119">
        <f t="shared" si="86"/>
        <v>0.64264077601348268</v>
      </c>
      <c r="CZ58" s="119">
        <f t="shared" si="86"/>
        <v>0.70939199386015783</v>
      </c>
      <c r="DA58" s="119">
        <f t="shared" si="86"/>
        <v>0.69373107317301275</v>
      </c>
      <c r="DB58" s="119">
        <f t="shared" si="86"/>
        <v>0.72316254959070192</v>
      </c>
      <c r="DC58" s="119">
        <f t="shared" si="86"/>
        <v>0.68412218442844142</v>
      </c>
      <c r="DD58" s="119">
        <f t="shared" si="86"/>
        <v>0.69998410469271655</v>
      </c>
      <c r="DE58" s="119">
        <f t="shared" si="86"/>
        <v>0.69450764822308131</v>
      </c>
      <c r="DF58" s="119">
        <f t="shared" si="86"/>
        <v>0.69667812189324807</v>
      </c>
      <c r="DG58" s="119">
        <f t="shared" si="86"/>
        <v>0.69933627711779345</v>
      </c>
      <c r="DH58" s="119">
        <f t="shared" si="86"/>
        <v>0.65636314224538683</v>
      </c>
      <c r="DI58" s="119">
        <f t="shared" si="86"/>
        <v>0.70381152969245575</v>
      </c>
      <c r="DJ58" s="119">
        <f t="shared" ref="DJ58:DQ58" si="87">IFERROR(DJ47*$C47/SUMPRODUCT(DJ$46:DJ$53,$C$46:$C$53),"")</f>
        <v>0.72172349052799878</v>
      </c>
      <c r="DK58" s="119">
        <f t="shared" si="87"/>
        <v>0.69568308544267166</v>
      </c>
      <c r="DL58" s="119">
        <f t="shared" si="87"/>
        <v>0.70131459701029719</v>
      </c>
      <c r="DM58" s="119">
        <f t="shared" si="87"/>
        <v>0.69341376564632085</v>
      </c>
      <c r="DN58" s="119">
        <f t="shared" si="87"/>
        <v>0.69344738093520497</v>
      </c>
      <c r="DO58" s="119">
        <f t="shared" si="87"/>
        <v>0.69946084902179051</v>
      </c>
      <c r="DP58" s="119">
        <f t="shared" si="87"/>
        <v>0.70839483733801312</v>
      </c>
      <c r="DQ58" s="119">
        <f t="shared" si="87"/>
        <v>0.69454690996597757</v>
      </c>
      <c r="DR58" s="119">
        <f t="shared" ref="DR58:DV58" si="88">IFERROR(DR47*$C47/SUMPRODUCT(DR$46:DR$53,$C$46:$C$53),"")</f>
        <v>0.6841820165680651</v>
      </c>
      <c r="DS58" s="119">
        <f t="shared" si="88"/>
        <v>0.68511941778006669</v>
      </c>
      <c r="DT58" s="119">
        <f t="shared" si="88"/>
        <v>0.68536520698079939</v>
      </c>
      <c r="DU58" s="119">
        <f t="shared" si="88"/>
        <v>0.66960062871726056</v>
      </c>
      <c r="DV58" s="119">
        <f t="shared" si="88"/>
        <v>0.70932139477447809</v>
      </c>
      <c r="DW58" s="119">
        <f t="shared" ref="DW58:FO58" si="89">IFERROR(DW47*$C47/SUMPRODUCT(DW$46:DW$53,$C$46:$C$53),"")</f>
        <v>0.658919927958732</v>
      </c>
      <c r="DX58" s="119">
        <f t="shared" si="89"/>
        <v>0.66599751746135538</v>
      </c>
      <c r="DY58" s="119">
        <f t="shared" si="89"/>
        <v>0.67974466771805064</v>
      </c>
      <c r="DZ58" s="119">
        <f t="shared" si="89"/>
        <v>0.72016295108569217</v>
      </c>
      <c r="EA58" s="119">
        <f t="shared" si="89"/>
        <v>0.68932103559998559</v>
      </c>
      <c r="EB58" s="119">
        <f t="shared" si="89"/>
        <v>0.8127279241014953</v>
      </c>
      <c r="EC58" s="119">
        <f t="shared" si="89"/>
        <v>0.59016893717701313</v>
      </c>
      <c r="ED58" s="119">
        <f t="shared" si="89"/>
        <v>0.6976719018926415</v>
      </c>
      <c r="EE58" s="119">
        <f t="shared" si="89"/>
        <v>0.65724921587258645</v>
      </c>
      <c r="EF58" s="119">
        <f t="shared" si="89"/>
        <v>0.72283106094763194</v>
      </c>
      <c r="EG58" s="119">
        <f t="shared" si="89"/>
        <v>0.59866961446220202</v>
      </c>
      <c r="EH58" s="119">
        <f t="shared" si="89"/>
        <v>0.73943800231769208</v>
      </c>
      <c r="EI58" s="119">
        <f t="shared" si="89"/>
        <v>0.70820301066582991</v>
      </c>
      <c r="EJ58" s="119">
        <f t="shared" si="89"/>
        <v>0.60555937557508477</v>
      </c>
      <c r="EK58" s="119">
        <f t="shared" si="89"/>
        <v>0.68798581008222026</v>
      </c>
      <c r="EL58" s="119">
        <f t="shared" si="89"/>
        <v>0.70525665422874884</v>
      </c>
      <c r="EM58" s="119">
        <f t="shared" si="89"/>
        <v>0.7058831487798809</v>
      </c>
      <c r="EN58" s="119">
        <f t="shared" si="89"/>
        <v>0.73343019583427105</v>
      </c>
      <c r="EO58" s="119">
        <f t="shared" si="89"/>
        <v>0.6921195650607358</v>
      </c>
      <c r="EP58" s="119">
        <f t="shared" si="89"/>
        <v>0.7507750514729189</v>
      </c>
      <c r="EQ58" s="119">
        <f t="shared" si="89"/>
        <v>0.71446890641549743</v>
      </c>
      <c r="ER58" s="119">
        <f t="shared" si="89"/>
        <v>0.78817094828817635</v>
      </c>
      <c r="ES58" s="119">
        <f t="shared" si="89"/>
        <v>0.67286400233180166</v>
      </c>
      <c r="ET58" s="119">
        <f t="shared" si="89"/>
        <v>0.72655017703796154</v>
      </c>
      <c r="EU58" s="119">
        <f t="shared" si="89"/>
        <v>0.64183169258155925</v>
      </c>
      <c r="EV58" s="119">
        <f t="shared" si="89"/>
        <v>0.67577032796222891</v>
      </c>
      <c r="EW58" s="119">
        <f t="shared" si="89"/>
        <v>0.69360813740278959</v>
      </c>
      <c r="EX58" s="119">
        <f t="shared" si="89"/>
        <v>0.70707033799260111</v>
      </c>
      <c r="EY58" s="119">
        <f t="shared" si="89"/>
        <v>0.71262879684034708</v>
      </c>
      <c r="EZ58" s="119">
        <f t="shared" si="89"/>
        <v>0.69015694278185091</v>
      </c>
      <c r="FA58" s="119">
        <f t="shared" si="89"/>
        <v>0.71437179749099333</v>
      </c>
      <c r="FB58" s="119">
        <f t="shared" si="89"/>
        <v>0.7516802757232891</v>
      </c>
      <c r="FC58" s="119">
        <f t="shared" si="89"/>
        <v>0.68385404987719645</v>
      </c>
      <c r="FD58" s="119">
        <f t="shared" si="89"/>
        <v>0.73172162643647465</v>
      </c>
      <c r="FE58" s="119">
        <f t="shared" si="89"/>
        <v>0.68094530108039297</v>
      </c>
      <c r="FF58" s="119">
        <f t="shared" si="89"/>
        <v>0.67795100447201406</v>
      </c>
      <c r="FG58" s="119">
        <f t="shared" si="89"/>
        <v>0.69612794035592362</v>
      </c>
      <c r="FH58" s="119">
        <f t="shared" si="89"/>
        <v>0.70897567813345286</v>
      </c>
      <c r="FI58" s="119">
        <f t="shared" si="89"/>
        <v>0.70302340946797004</v>
      </c>
      <c r="FJ58" s="119">
        <f t="shared" si="89"/>
        <v>0.71781885414648916</v>
      </c>
      <c r="FK58" s="119">
        <f t="shared" si="89"/>
        <v>0.71887550544620704</v>
      </c>
      <c r="FL58" s="119">
        <f t="shared" si="89"/>
        <v>0.70691813567622774</v>
      </c>
      <c r="FM58" s="119">
        <f t="shared" si="89"/>
        <v>0.68694595786360824</v>
      </c>
      <c r="FN58" s="119">
        <f t="shared" si="89"/>
        <v>0.66739327879893084</v>
      </c>
      <c r="FO58" s="119">
        <f t="shared" si="89"/>
        <v>0.67618657454299902</v>
      </c>
      <c r="FP58" s="119">
        <f t="shared" ref="FP58:GZ58" si="90">IFERROR(FP47*$C47/SUMPRODUCT(FP$46:FP$53,$C$46:$C$53),"")</f>
        <v>0.67012151095221295</v>
      </c>
      <c r="FQ58" s="119">
        <f t="shared" si="90"/>
        <v>0.68722668288503985</v>
      </c>
      <c r="FR58" s="119" t="str">
        <f t="shared" si="90"/>
        <v/>
      </c>
      <c r="FS58" s="119" t="str">
        <f t="shared" si="90"/>
        <v/>
      </c>
      <c r="FT58" s="119">
        <f t="shared" si="90"/>
        <v>0.10521118973958582</v>
      </c>
      <c r="FU58" s="119" t="str">
        <f t="shared" si="90"/>
        <v/>
      </c>
      <c r="FV58" s="119" t="str">
        <f t="shared" si="90"/>
        <v/>
      </c>
      <c r="FW58" s="119" t="str">
        <f t="shared" si="90"/>
        <v/>
      </c>
      <c r="FX58" s="119" t="str">
        <f t="shared" si="90"/>
        <v/>
      </c>
      <c r="FY58" s="119">
        <f t="shared" si="90"/>
        <v>0.2250144895336407</v>
      </c>
      <c r="FZ58" s="119" t="str">
        <f t="shared" si="90"/>
        <v/>
      </c>
      <c r="GA58" s="119" t="str">
        <f t="shared" si="90"/>
        <v/>
      </c>
      <c r="GB58" s="119" t="str">
        <f t="shared" si="90"/>
        <v/>
      </c>
      <c r="GC58" s="119">
        <f t="shared" si="90"/>
        <v>0.50727080216870901</v>
      </c>
      <c r="GD58" s="119" t="str">
        <f t="shared" si="90"/>
        <v/>
      </c>
      <c r="GE58" s="119" t="str">
        <f t="shared" si="90"/>
        <v/>
      </c>
      <c r="GF58" s="119" t="str">
        <f t="shared" si="90"/>
        <v/>
      </c>
      <c r="GG58" s="119" t="str">
        <f t="shared" si="90"/>
        <v/>
      </c>
      <c r="GH58" s="119" t="str">
        <f t="shared" si="90"/>
        <v/>
      </c>
      <c r="GI58" s="119" t="str">
        <f t="shared" si="90"/>
        <v/>
      </c>
      <c r="GJ58" s="119" t="str">
        <f t="shared" si="90"/>
        <v/>
      </c>
      <c r="GK58" s="119" t="str">
        <f t="shared" si="90"/>
        <v/>
      </c>
      <c r="GL58" s="119" t="str">
        <f t="shared" si="90"/>
        <v/>
      </c>
      <c r="GM58" s="119" t="str">
        <f t="shared" si="90"/>
        <v/>
      </c>
      <c r="GN58" s="119" t="str">
        <f t="shared" si="90"/>
        <v/>
      </c>
      <c r="GO58" s="119" t="str">
        <f t="shared" si="90"/>
        <v/>
      </c>
      <c r="GP58" s="119" t="str">
        <f t="shared" si="90"/>
        <v/>
      </c>
      <c r="GQ58" s="119" t="str">
        <f t="shared" si="90"/>
        <v/>
      </c>
      <c r="GR58" s="119" t="str">
        <f t="shared" si="90"/>
        <v/>
      </c>
      <c r="GS58" s="119" t="str">
        <f t="shared" si="90"/>
        <v/>
      </c>
      <c r="GT58" s="119" t="str">
        <f t="shared" si="90"/>
        <v/>
      </c>
      <c r="GU58" s="119" t="str">
        <f t="shared" si="90"/>
        <v/>
      </c>
      <c r="GV58" s="119" t="str">
        <f t="shared" si="90"/>
        <v/>
      </c>
      <c r="GW58" s="119" t="str">
        <f t="shared" si="90"/>
        <v/>
      </c>
      <c r="GX58" s="119" t="str">
        <f t="shared" si="90"/>
        <v/>
      </c>
      <c r="GY58" s="119" t="str">
        <f t="shared" si="90"/>
        <v/>
      </c>
      <c r="GZ58" s="119" t="str">
        <f t="shared" si="90"/>
        <v/>
      </c>
      <c r="HA58" s="119" t="str">
        <f t="shared" ref="HA58:II58" si="91">IFERROR(HA47*$C47/SUMPRODUCT(HA$46:HA$53,$C$46:$C$53),"")</f>
        <v/>
      </c>
      <c r="HB58" s="119" t="str">
        <f t="shared" si="91"/>
        <v/>
      </c>
      <c r="HC58" s="119" t="str">
        <f t="shared" si="91"/>
        <v/>
      </c>
      <c r="HD58" s="119" t="str">
        <f t="shared" si="91"/>
        <v/>
      </c>
      <c r="HE58" s="119" t="str">
        <f t="shared" si="91"/>
        <v/>
      </c>
      <c r="HF58" s="119" t="str">
        <f t="shared" si="91"/>
        <v/>
      </c>
      <c r="HG58" s="119" t="str">
        <f t="shared" si="91"/>
        <v/>
      </c>
      <c r="HH58" s="119" t="str">
        <f t="shared" si="91"/>
        <v/>
      </c>
      <c r="HI58" s="119" t="str">
        <f t="shared" si="91"/>
        <v/>
      </c>
      <c r="HJ58" s="119" t="str">
        <f t="shared" si="91"/>
        <v/>
      </c>
      <c r="HK58" s="119" t="str">
        <f t="shared" si="91"/>
        <v/>
      </c>
      <c r="HL58" s="119" t="str">
        <f t="shared" si="91"/>
        <v/>
      </c>
      <c r="HM58" s="119" t="str">
        <f t="shared" si="91"/>
        <v/>
      </c>
      <c r="HN58" s="119" t="str">
        <f t="shared" si="91"/>
        <v/>
      </c>
      <c r="HO58" s="119" t="str">
        <f t="shared" si="91"/>
        <v/>
      </c>
      <c r="HP58" s="119" t="str">
        <f t="shared" si="91"/>
        <v/>
      </c>
      <c r="HQ58" s="119" t="str">
        <f t="shared" si="91"/>
        <v/>
      </c>
      <c r="HR58" s="119" t="str">
        <f t="shared" si="91"/>
        <v/>
      </c>
      <c r="HS58" s="119" t="str">
        <f t="shared" si="91"/>
        <v/>
      </c>
      <c r="HT58" s="119" t="str">
        <f t="shared" si="91"/>
        <v/>
      </c>
      <c r="HU58" s="119" t="str">
        <f t="shared" si="91"/>
        <v/>
      </c>
      <c r="HV58" s="119" t="str">
        <f t="shared" si="91"/>
        <v/>
      </c>
      <c r="HW58" s="119" t="str">
        <f t="shared" si="91"/>
        <v/>
      </c>
      <c r="HX58" s="119" t="str">
        <f t="shared" si="91"/>
        <v/>
      </c>
      <c r="HY58" s="119" t="str">
        <f t="shared" si="91"/>
        <v/>
      </c>
      <c r="HZ58" s="119" t="str">
        <f t="shared" si="91"/>
        <v/>
      </c>
      <c r="IA58" s="119" t="str">
        <f t="shared" si="91"/>
        <v/>
      </c>
      <c r="IB58" s="119" t="str">
        <f t="shared" si="91"/>
        <v/>
      </c>
      <c r="IC58" s="119" t="str">
        <f t="shared" si="91"/>
        <v/>
      </c>
      <c r="ID58" s="119" t="str">
        <f t="shared" si="91"/>
        <v/>
      </c>
      <c r="IE58" s="119" t="str">
        <f t="shared" si="91"/>
        <v/>
      </c>
      <c r="IF58" s="119" t="str">
        <f t="shared" si="91"/>
        <v/>
      </c>
      <c r="IG58" s="119" t="str">
        <f t="shared" si="91"/>
        <v/>
      </c>
      <c r="IH58" s="119" t="str">
        <f t="shared" si="91"/>
        <v/>
      </c>
      <c r="II58" s="119" t="str">
        <f t="shared" si="91"/>
        <v/>
      </c>
      <c r="IJ58" s="119" t="str">
        <f t="shared" ref="IJ58:IS58" si="92">IFERROR(IJ47*$C47/SUMPRODUCT(IJ$46:IJ$53,$C$46:$C$53),"")</f>
        <v/>
      </c>
      <c r="IK58" s="119" t="str">
        <f t="shared" si="92"/>
        <v/>
      </c>
      <c r="IL58" s="119" t="str">
        <f t="shared" si="92"/>
        <v/>
      </c>
      <c r="IM58" s="119" t="str">
        <f t="shared" si="92"/>
        <v/>
      </c>
      <c r="IN58" s="119" t="str">
        <f t="shared" si="92"/>
        <v/>
      </c>
      <c r="IO58" s="119" t="str">
        <f t="shared" si="92"/>
        <v/>
      </c>
      <c r="IP58" s="119" t="str">
        <f t="shared" si="92"/>
        <v/>
      </c>
      <c r="IQ58" s="119" t="str">
        <f t="shared" si="92"/>
        <v/>
      </c>
      <c r="IR58" s="119" t="str">
        <f t="shared" si="92"/>
        <v/>
      </c>
      <c r="IS58" s="119" t="str">
        <f t="shared" si="92"/>
        <v/>
      </c>
      <c r="IT58" s="119" t="str">
        <f t="shared" ref="IT58:IX58" si="93">IFERROR(IT47*$C47/SUMPRODUCT(IT$46:IT$53,$C$46:$C$53),"")</f>
        <v/>
      </c>
      <c r="IU58" s="119" t="str">
        <f t="shared" si="93"/>
        <v/>
      </c>
      <c r="IV58" s="119" t="str">
        <f t="shared" si="93"/>
        <v/>
      </c>
      <c r="IW58" s="119" t="str">
        <f t="shared" si="93"/>
        <v/>
      </c>
      <c r="IX58" s="119" t="str">
        <f t="shared" si="93"/>
        <v/>
      </c>
      <c r="IY58" s="119"/>
      <c r="IZ58" s="119"/>
      <c r="JA58" s="119"/>
      <c r="JB58" s="119"/>
      <c r="JC58" s="119"/>
      <c r="JD58" s="125" t="s">
        <v>268</v>
      </c>
      <c r="JE58" s="50" t="s">
        <v>70</v>
      </c>
      <c r="JF58" s="121" t="str">
        <f t="shared" ref="JF58:KC58" si="94">IFERROR(JF47*$C47/SUMPRODUCT(JF$46:JF$53,$C$46:$C$53),"")</f>
        <v/>
      </c>
      <c r="JG58" s="121">
        <f t="shared" si="94"/>
        <v>0.82852648573170562</v>
      </c>
      <c r="JH58" s="121">
        <f t="shared" si="94"/>
        <v>0.79727271206158667</v>
      </c>
      <c r="JI58" s="121">
        <f t="shared" si="94"/>
        <v>0.70833541790741883</v>
      </c>
      <c r="JJ58" s="121">
        <f t="shared" si="94"/>
        <v>0.72213013538835058</v>
      </c>
      <c r="JK58" s="121">
        <f t="shared" si="94"/>
        <v>0.70974999894805868</v>
      </c>
      <c r="JL58" s="121">
        <f t="shared" si="94"/>
        <v>0.73268429542867985</v>
      </c>
      <c r="JM58" s="121">
        <f t="shared" si="94"/>
        <v>0.6814829322884941</v>
      </c>
      <c r="JN58" s="121">
        <f t="shared" si="94"/>
        <v>0.56246720500639669</v>
      </c>
      <c r="JO58" s="121">
        <f t="shared" si="94"/>
        <v>0.67326344517886749</v>
      </c>
      <c r="JP58" s="121">
        <f t="shared" si="94"/>
        <v>0.74544535106888365</v>
      </c>
      <c r="JQ58" s="121">
        <f t="shared" si="94"/>
        <v>0.71250770587650636</v>
      </c>
      <c r="JR58" s="121">
        <f t="shared" si="94"/>
        <v>0.76182114632721853</v>
      </c>
      <c r="JS58" s="121">
        <f t="shared" si="94"/>
        <v>0.69222101654372947</v>
      </c>
      <c r="JT58" s="121">
        <f t="shared" si="94"/>
        <v>0.71412883837003815</v>
      </c>
      <c r="JU58" s="121">
        <f t="shared" si="94"/>
        <v>0.70009819736129519</v>
      </c>
      <c r="JV58" s="121">
        <f t="shared" si="94"/>
        <v>0.22677234957010023</v>
      </c>
      <c r="JW58" s="121">
        <f t="shared" si="94"/>
        <v>0.54933008509533465</v>
      </c>
      <c r="JX58" s="121">
        <f t="shared" si="94"/>
        <v>0.54869005417154704</v>
      </c>
      <c r="JY58" s="121">
        <f t="shared" si="94"/>
        <v>0.58075354285728453</v>
      </c>
      <c r="JZ58" s="121">
        <f t="shared" si="94"/>
        <v>0.69857356679471538</v>
      </c>
      <c r="KA58" s="121">
        <f t="shared" si="94"/>
        <v>0.69595134316762641</v>
      </c>
      <c r="KB58" s="121">
        <f t="shared" si="94"/>
        <v>0.69651826401690775</v>
      </c>
      <c r="KC58" s="121">
        <f t="shared" si="94"/>
        <v>0.63968425706052812</v>
      </c>
      <c r="KD58" s="121">
        <f t="shared" ref="KD58:KL58" si="95">IFERROR(KD47*$C47/SUMPRODUCT(KD$46:KD$53,$C$46:$C$53),"")</f>
        <v>0.68199183381586648</v>
      </c>
      <c r="KE58" s="121">
        <f t="shared" si="95"/>
        <v>0.67784118418159167</v>
      </c>
      <c r="KF58" s="121">
        <f t="shared" si="95"/>
        <v>0.67757237318277475</v>
      </c>
      <c r="KG58" s="121">
        <f t="shared" si="95"/>
        <v>0.73298193096223818</v>
      </c>
      <c r="KH58" s="121">
        <f t="shared" si="95"/>
        <v>0.69109906170051183</v>
      </c>
      <c r="KI58" s="121">
        <f t="shared" si="95"/>
        <v>0.70581840307423538</v>
      </c>
      <c r="KJ58" s="121">
        <f t="shared" si="95"/>
        <v>0.69331634553177768</v>
      </c>
      <c r="KK58" s="121">
        <f t="shared" si="95"/>
        <v>0.71105515613813897</v>
      </c>
      <c r="KL58" s="121">
        <f t="shared" si="95"/>
        <v>0.67737059167890834</v>
      </c>
      <c r="KM58" s="121">
        <f t="shared" ref="KM58:KT58" si="96">IFERROR(KM47*$C47/SUMPRODUCT(KM$46:KM$53,$C$46:$C$53),"")</f>
        <v>0.10521118973958582</v>
      </c>
      <c r="KN58" s="121">
        <f t="shared" si="96"/>
        <v>0.2250144895336407</v>
      </c>
      <c r="KO58" s="121">
        <f t="shared" si="96"/>
        <v>0.50727080216870901</v>
      </c>
      <c r="KP58" s="121" t="str">
        <f t="shared" si="96"/>
        <v/>
      </c>
      <c r="KQ58" s="121" t="str">
        <f t="shared" si="96"/>
        <v/>
      </c>
      <c r="KR58" s="121" t="str">
        <f t="shared" si="96"/>
        <v/>
      </c>
      <c r="KS58" s="121" t="str">
        <f t="shared" si="96"/>
        <v/>
      </c>
      <c r="KT58" s="121" t="str">
        <f t="shared" si="96"/>
        <v/>
      </c>
      <c r="KU58" s="121" t="str">
        <f t="shared" ref="KU58:LB58" si="97">IFERROR(KU47*$C47/SUMPRODUCT(KU$46:KU$53,$C$46:$C$53),"")</f>
        <v/>
      </c>
      <c r="KV58" s="121" t="str">
        <f t="shared" si="97"/>
        <v/>
      </c>
      <c r="KW58" s="121" t="str">
        <f t="shared" si="97"/>
        <v/>
      </c>
      <c r="KX58" s="121" t="str">
        <f t="shared" si="97"/>
        <v/>
      </c>
      <c r="KY58" s="121" t="str">
        <f t="shared" si="97"/>
        <v/>
      </c>
      <c r="KZ58" s="121" t="str">
        <f t="shared" si="97"/>
        <v/>
      </c>
      <c r="LA58" s="121" t="str">
        <f t="shared" si="97"/>
        <v/>
      </c>
      <c r="LB58" s="121" t="str">
        <f t="shared" si="97"/>
        <v/>
      </c>
      <c r="LC58" s="121" t="str">
        <f t="shared" ref="LC58" si="98">IFERROR(LC47*$C47/SUMPRODUCT(LC$46:LC$53,$C$46:$C$53),"")</f>
        <v/>
      </c>
      <c r="LD58" s="121"/>
      <c r="LE58" s="121"/>
      <c r="LF58" s="121"/>
      <c r="LG58" s="121"/>
    </row>
    <row r="59" spans="1:319" x14ac:dyDescent="0.2">
      <c r="B59" s="50" t="s">
        <v>77</v>
      </c>
      <c r="C59" s="78"/>
      <c r="D59" s="119" t="str">
        <f>IFERROR(D53*$C53/SUMPRODUCT(D$46:D$53,$C$46:$C$53),"")</f>
        <v/>
      </c>
      <c r="E59" s="119" t="str">
        <f t="shared" ref="E59:BP59" si="99">IFERROR(E53*$C53/SUMPRODUCT(E$46:E$53,$C$46:$C$53),"")</f>
        <v/>
      </c>
      <c r="F59" s="119" t="str">
        <f t="shared" si="99"/>
        <v/>
      </c>
      <c r="G59" s="119" t="str">
        <f t="shared" si="99"/>
        <v/>
      </c>
      <c r="H59" s="119" t="str">
        <f t="shared" si="99"/>
        <v/>
      </c>
      <c r="I59" s="119">
        <f>IFERROR(I53*$C53/SUMPRODUCT(I$46:I$53,$C$46:$C$53),"")</f>
        <v>8.3064142678387951E-2</v>
      </c>
      <c r="J59" s="119">
        <f t="shared" si="99"/>
        <v>2.7404204618954518E-2</v>
      </c>
      <c r="K59" s="119">
        <f t="shared" si="99"/>
        <v>4.5950763948449085E-3</v>
      </c>
      <c r="L59" s="119">
        <f t="shared" si="99"/>
        <v>5.8474684988310301E-2</v>
      </c>
      <c r="M59" s="119">
        <f t="shared" si="99"/>
        <v>6.3017981685441371E-2</v>
      </c>
      <c r="N59" s="119">
        <f t="shared" si="99"/>
        <v>4.5358691022715572E-2</v>
      </c>
      <c r="O59" s="119">
        <f t="shared" si="99"/>
        <v>4.7770808538991655E-2</v>
      </c>
      <c r="P59" s="119">
        <f t="shared" si="99"/>
        <v>5.2550287640348296E-2</v>
      </c>
      <c r="Q59" s="119">
        <f t="shared" si="99"/>
        <v>5.4939292031054771E-2</v>
      </c>
      <c r="R59" s="119">
        <f t="shared" si="99"/>
        <v>4.5787965122306797E-2</v>
      </c>
      <c r="S59" s="119">
        <f t="shared" si="99"/>
        <v>6.5368222987307767E-2</v>
      </c>
      <c r="T59" s="119">
        <f t="shared" si="99"/>
        <v>7.4352285029641155E-2</v>
      </c>
      <c r="U59" s="119">
        <f t="shared" si="99"/>
        <v>7.2034824310705167E-2</v>
      </c>
      <c r="V59" s="119">
        <f t="shared" si="99"/>
        <v>6.503935688411415E-2</v>
      </c>
      <c r="W59" s="119">
        <f t="shared" si="99"/>
        <v>6.6482433508195563E-2</v>
      </c>
      <c r="X59" s="119">
        <f t="shared" si="99"/>
        <v>6.7724520658036677E-2</v>
      </c>
      <c r="Y59" s="119">
        <f t="shared" si="99"/>
        <v>8.0569541919500443E-2</v>
      </c>
      <c r="Z59" s="119">
        <f t="shared" si="99"/>
        <v>7.7207646101080288E-2</v>
      </c>
      <c r="AA59" s="119">
        <f t="shared" si="99"/>
        <v>7.5699219144605229E-2</v>
      </c>
      <c r="AB59" s="119">
        <f t="shared" si="99"/>
        <v>6.8277207871813711E-2</v>
      </c>
      <c r="AC59" s="119">
        <f t="shared" si="99"/>
        <v>7.0397716440985122E-2</v>
      </c>
      <c r="AD59" s="119">
        <f t="shared" si="99"/>
        <v>7.3529043501109684E-2</v>
      </c>
      <c r="AE59" s="119">
        <f t="shared" si="99"/>
        <v>7.4681783267740276E-2</v>
      </c>
      <c r="AF59" s="119">
        <f t="shared" si="99"/>
        <v>7.4419858240094283E-2</v>
      </c>
      <c r="AG59" s="119">
        <f t="shared" si="99"/>
        <v>7.333368610828904E-2</v>
      </c>
      <c r="AH59" s="119">
        <f t="shared" si="99"/>
        <v>6.2255113846220067E-2</v>
      </c>
      <c r="AI59" s="119">
        <f t="shared" si="99"/>
        <v>6.3497628067659212E-2</v>
      </c>
      <c r="AJ59" s="119">
        <f t="shared" si="99"/>
        <v>6.2769221531956465E-2</v>
      </c>
      <c r="AK59" s="119">
        <f t="shared" si="99"/>
        <v>6.3343395716081816E-2</v>
      </c>
      <c r="AL59" s="119">
        <f t="shared" si="99"/>
        <v>6.3231551269464503E-2</v>
      </c>
      <c r="AM59" s="119">
        <f t="shared" si="99"/>
        <v>8.0509576344856518E-2</v>
      </c>
      <c r="AN59" s="119">
        <f t="shared" si="99"/>
        <v>7.5303414982642564E-2</v>
      </c>
      <c r="AO59" s="119">
        <f t="shared" si="99"/>
        <v>7.6362422984259312E-2</v>
      </c>
      <c r="AP59" s="119">
        <f t="shared" si="99"/>
        <v>7.4292191273464092E-2</v>
      </c>
      <c r="AQ59" s="119">
        <f t="shared" si="99"/>
        <v>7.6708780259315892E-2</v>
      </c>
      <c r="AR59" s="119">
        <f t="shared" si="99"/>
        <v>0.42835865660246436</v>
      </c>
      <c r="AS59" s="119">
        <f t="shared" si="99"/>
        <v>0.47040618130511569</v>
      </c>
      <c r="AT59" s="119">
        <f t="shared" si="99"/>
        <v>0.41642739634651438</v>
      </c>
      <c r="AU59" s="119">
        <f t="shared" si="99"/>
        <v>0.45719126849490099</v>
      </c>
      <c r="AV59" s="119">
        <f t="shared" si="99"/>
        <v>0.41747552352518152</v>
      </c>
      <c r="AW59" s="119">
        <f t="shared" si="99"/>
        <v>0.30233817946793573</v>
      </c>
      <c r="AX59" s="119">
        <f t="shared" si="99"/>
        <v>0.29991826691723555</v>
      </c>
      <c r="AY59" s="119">
        <f t="shared" si="99"/>
        <v>0.35521538338700981</v>
      </c>
      <c r="AZ59" s="119">
        <f t="shared" si="99"/>
        <v>0.35890604392011938</v>
      </c>
      <c r="BA59" s="119">
        <f t="shared" si="99"/>
        <v>0.32242493157634466</v>
      </c>
      <c r="BB59" s="119">
        <f t="shared" si="99"/>
        <v>0.21692801894913344</v>
      </c>
      <c r="BC59" s="119">
        <f t="shared" si="99"/>
        <v>0.2368725518722275</v>
      </c>
      <c r="BD59" s="119">
        <f t="shared" si="99"/>
        <v>0.21478941891936243</v>
      </c>
      <c r="BE59" s="119">
        <f t="shared" si="99"/>
        <v>0.18854995659877918</v>
      </c>
      <c r="BF59" s="119">
        <f t="shared" si="99"/>
        <v>0.21995491349893781</v>
      </c>
      <c r="BG59" s="119">
        <f t="shared" si="99"/>
        <v>0.13331219555280452</v>
      </c>
      <c r="BH59" s="119">
        <f t="shared" si="99"/>
        <v>9.3388397139511248E-2</v>
      </c>
      <c r="BI59" s="119">
        <f t="shared" si="99"/>
        <v>0.11872790925164418</v>
      </c>
      <c r="BJ59" s="119">
        <f t="shared" si="99"/>
        <v>0.10673312820339408</v>
      </c>
      <c r="BK59" s="119">
        <f t="shared" si="99"/>
        <v>0.14637838185010382</v>
      </c>
      <c r="BL59" s="119">
        <f t="shared" si="99"/>
        <v>9.3458464340124781E-2</v>
      </c>
      <c r="BM59" s="119">
        <f t="shared" si="99"/>
        <v>8.2642396869944068E-2</v>
      </c>
      <c r="BN59" s="119">
        <f t="shared" si="99"/>
        <v>9.4320639104635798E-2</v>
      </c>
      <c r="BO59" s="119">
        <f t="shared" si="99"/>
        <v>8.752756955996932E-2</v>
      </c>
      <c r="BP59" s="119">
        <f t="shared" si="99"/>
        <v>4.8491609188674276E-2</v>
      </c>
      <c r="BQ59" s="119">
        <f t="shared" ref="BQ59:BU59" si="100">IFERROR(BQ53*$C53/SUMPRODUCT(BQ$46:BQ$53,$C$46:$C$53),"")</f>
        <v>9.483391620347123E-2</v>
      </c>
      <c r="BR59" s="119">
        <f t="shared" si="100"/>
        <v>9.2693997315701077E-2</v>
      </c>
      <c r="BS59" s="119">
        <f t="shared" si="100"/>
        <v>8.5515110964211841E-2</v>
      </c>
      <c r="BT59" s="119">
        <f t="shared" si="100"/>
        <v>8.9199767686155743E-2</v>
      </c>
      <c r="BU59" s="119">
        <f t="shared" si="100"/>
        <v>7.8246279065946667E-2</v>
      </c>
      <c r="BV59" s="119">
        <f>IFERROR(BV53*$C53/SUMPRODUCT(BV$46:BV$53,$C$46:$C$53),"")</f>
        <v>5.3129287947500277E-2</v>
      </c>
      <c r="BW59" s="119">
        <f t="shared" ref="BW59:DI59" si="101">IFERROR(BW53*$C53/SUMPRODUCT(BW$46:BW$53,$C$46:$C$53),"")</f>
        <v>6.2260710836759728E-2</v>
      </c>
      <c r="BX59" s="119">
        <f t="shared" si="101"/>
        <v>5.0867786282105129E-2</v>
      </c>
      <c r="BY59" s="119">
        <f t="shared" si="101"/>
        <v>6.1243208923436411E-2</v>
      </c>
      <c r="BZ59" s="119">
        <f t="shared" si="101"/>
        <v>7.0933153286452458E-2</v>
      </c>
      <c r="CA59" s="119">
        <f t="shared" si="101"/>
        <v>4.1041760002349312E-2</v>
      </c>
      <c r="CB59" s="119">
        <f t="shared" si="101"/>
        <v>4.2965774374364399E-2</v>
      </c>
      <c r="CC59" s="119">
        <f t="shared" si="101"/>
        <v>5.4467953743586935E-2</v>
      </c>
      <c r="CD59" s="119">
        <f t="shared" si="101"/>
        <v>4.1196989160008711E-2</v>
      </c>
      <c r="CE59" s="119">
        <f t="shared" si="101"/>
        <v>7.7948087717039455E-2</v>
      </c>
      <c r="CF59" s="119">
        <f t="shared" si="101"/>
        <v>0.46825058514428675</v>
      </c>
      <c r="CG59" s="119">
        <f t="shared" si="101"/>
        <v>0.31625669448349841</v>
      </c>
      <c r="CH59" s="119">
        <f t="shared" si="101"/>
        <v>0.52068959198358533</v>
      </c>
      <c r="CI59" s="119">
        <f t="shared" si="101"/>
        <v>0.27964245500554752</v>
      </c>
      <c r="CJ59" s="119">
        <f t="shared" si="101"/>
        <v>0.29310508572663574</v>
      </c>
      <c r="CK59" s="119">
        <f t="shared" si="101"/>
        <v>0.10802372015715696</v>
      </c>
      <c r="CL59" s="119">
        <f t="shared" si="101"/>
        <v>0.11353889362741727</v>
      </c>
      <c r="CM59" s="119" t="str">
        <f t="shared" si="101"/>
        <v/>
      </c>
      <c r="CN59" s="119">
        <f t="shared" si="101"/>
        <v>0.17662389662301861</v>
      </c>
      <c r="CO59" s="119" t="str">
        <f t="shared" si="101"/>
        <v/>
      </c>
      <c r="CP59" s="119">
        <f t="shared" si="101"/>
        <v>8.7961800119837522E-2</v>
      </c>
      <c r="CQ59" s="119">
        <f t="shared" si="101"/>
        <v>6.2273567142719824E-2</v>
      </c>
      <c r="CR59" s="119" t="str">
        <f t="shared" si="101"/>
        <v/>
      </c>
      <c r="CS59" s="119">
        <f t="shared" si="101"/>
        <v>9.539114372779138E-2</v>
      </c>
      <c r="CT59" s="119">
        <f t="shared" si="101"/>
        <v>6.980984884638769E-2</v>
      </c>
      <c r="CU59" s="119">
        <f t="shared" si="101"/>
        <v>6.064079992204964E-2</v>
      </c>
      <c r="CV59" s="119">
        <f t="shared" si="101"/>
        <v>5.3888500474660157E-2</v>
      </c>
      <c r="CW59" s="119">
        <f t="shared" si="101"/>
        <v>4.5485765984022021E-2</v>
      </c>
      <c r="CX59" s="119">
        <f t="shared" si="101"/>
        <v>7.5145990625084591E-2</v>
      </c>
      <c r="CY59" s="119">
        <f t="shared" si="101"/>
        <v>3.9606747377031064E-2</v>
      </c>
      <c r="CZ59" s="119">
        <f t="shared" si="101"/>
        <v>6.8544720467946241E-2</v>
      </c>
      <c r="DA59" s="119">
        <f t="shared" si="101"/>
        <v>6.5892130425955459E-2</v>
      </c>
      <c r="DB59" s="119">
        <f t="shared" si="101"/>
        <v>4.9514753428334536E-2</v>
      </c>
      <c r="DC59" s="119">
        <f t="shared" si="101"/>
        <v>5.8567290108712151E-2</v>
      </c>
      <c r="DD59" s="119">
        <f t="shared" si="101"/>
        <v>5.1942768911728089E-2</v>
      </c>
      <c r="DE59" s="119">
        <f t="shared" si="101"/>
        <v>5.8989063157452705E-2</v>
      </c>
      <c r="DF59" s="119">
        <f t="shared" si="101"/>
        <v>5.9901631879686196E-2</v>
      </c>
      <c r="DG59" s="119">
        <f t="shared" si="101"/>
        <v>5.6210362473151351E-2</v>
      </c>
      <c r="DH59" s="119">
        <f t="shared" si="101"/>
        <v>6.0335112909087836E-2</v>
      </c>
      <c r="DI59" s="119">
        <f t="shared" si="101"/>
        <v>5.3014747925949277E-2</v>
      </c>
      <c r="DJ59" s="119">
        <f t="shared" ref="DJ59:DQ59" si="102">IFERROR(DJ53*$C53/SUMPRODUCT(DJ$46:DJ$53,$C$46:$C$53),"")</f>
        <v>5.1590904403714874E-2</v>
      </c>
      <c r="DK59" s="119">
        <f t="shared" si="102"/>
        <v>5.9276783362044165E-2</v>
      </c>
      <c r="DL59" s="119">
        <f t="shared" si="102"/>
        <v>6.0802013924961575E-2</v>
      </c>
      <c r="DM59" s="119">
        <f t="shared" si="102"/>
        <v>5.0638685160598905E-2</v>
      </c>
      <c r="DN59" s="119">
        <f t="shared" si="102"/>
        <v>6.0811227453590362E-2</v>
      </c>
      <c r="DO59" s="119">
        <f t="shared" si="102"/>
        <v>5.3670948573058007E-2</v>
      </c>
      <c r="DP59" s="119">
        <f t="shared" si="102"/>
        <v>5.1230999187889849E-2</v>
      </c>
      <c r="DQ59" s="119">
        <f t="shared" si="102"/>
        <v>4.7787064766418488E-2</v>
      </c>
      <c r="DR59" s="119">
        <f t="shared" ref="DR59:DV59" si="103">IFERROR(DR53*$C53/SUMPRODUCT(DR$46:DR$53,$C$46:$C$53),"")</f>
        <v>4.4619205879539339E-2</v>
      </c>
      <c r="DS59" s="119">
        <f t="shared" si="103"/>
        <v>5.790527681318168E-2</v>
      </c>
      <c r="DT59" s="119">
        <f t="shared" si="103"/>
        <v>6.7671089968662432E-2</v>
      </c>
      <c r="DU59" s="119">
        <f t="shared" si="103"/>
        <v>3.3038482689384668E-2</v>
      </c>
      <c r="DV59" s="119">
        <f t="shared" si="103"/>
        <v>3.7909259557773037E-2</v>
      </c>
      <c r="DW59" s="119">
        <f t="shared" ref="DW59:FO59" si="104">IFERROR(DW53*$C53/SUMPRODUCT(DW$46:DW$53,$C$46:$C$53),"")</f>
        <v>4.1981104413913312E-2</v>
      </c>
      <c r="DX59" s="119">
        <f t="shared" si="104"/>
        <v>5.2451506275611202E-2</v>
      </c>
      <c r="DY59" s="119">
        <f t="shared" si="104"/>
        <v>0.23942346185097968</v>
      </c>
      <c r="DZ59" s="119">
        <f t="shared" si="104"/>
        <v>0.15932170152156605</v>
      </c>
      <c r="EA59" s="119">
        <f t="shared" si="104"/>
        <v>0.17237012129764592</v>
      </c>
      <c r="EB59" s="119" t="str">
        <f t="shared" si="104"/>
        <v/>
      </c>
      <c r="EC59" s="119" t="str">
        <f t="shared" si="104"/>
        <v/>
      </c>
      <c r="ED59" s="119">
        <f t="shared" si="104"/>
        <v>8.4061013111632277E-2</v>
      </c>
      <c r="EE59" s="119">
        <f t="shared" si="104"/>
        <v>0.12860167475385767</v>
      </c>
      <c r="EF59" s="119">
        <f t="shared" si="104"/>
        <v>0.1099559263542554</v>
      </c>
      <c r="EG59" s="119">
        <f t="shared" si="104"/>
        <v>0.15351175774434156</v>
      </c>
      <c r="EH59" s="119">
        <f t="shared" si="104"/>
        <v>5.5173163714597878E-2</v>
      </c>
      <c r="EI59" s="119">
        <f t="shared" si="104"/>
        <v>0.13844605171297145</v>
      </c>
      <c r="EJ59" s="119">
        <f t="shared" si="104"/>
        <v>5.3413986587717545E-2</v>
      </c>
      <c r="EK59" s="119">
        <f t="shared" si="104"/>
        <v>9.4777089646778973E-2</v>
      </c>
      <c r="EL59" s="119">
        <f t="shared" si="104"/>
        <v>5.8674110750056165E-2</v>
      </c>
      <c r="EM59" s="119">
        <f t="shared" si="104"/>
        <v>5.3101150128821085E-2</v>
      </c>
      <c r="EN59" s="119">
        <f t="shared" si="104"/>
        <v>5.164077988331623E-2</v>
      </c>
      <c r="EO59" s="119">
        <f t="shared" si="104"/>
        <v>5.4224897084201917E-2</v>
      </c>
      <c r="EP59" s="119">
        <f t="shared" si="104"/>
        <v>8.3231933429754865E-2</v>
      </c>
      <c r="EQ59" s="119">
        <f t="shared" si="104"/>
        <v>6.3411187417515225E-2</v>
      </c>
      <c r="ER59" s="119">
        <f t="shared" si="104"/>
        <v>8.1981836136889766E-2</v>
      </c>
      <c r="ES59" s="119">
        <f t="shared" si="104"/>
        <v>5.0104833654324964E-2</v>
      </c>
      <c r="ET59" s="119">
        <f t="shared" si="104"/>
        <v>5.7027688084834105E-2</v>
      </c>
      <c r="EU59" s="119">
        <f t="shared" si="104"/>
        <v>7.0494129843017617E-2</v>
      </c>
      <c r="EV59" s="119">
        <f t="shared" si="104"/>
        <v>6.4172064653731833E-2</v>
      </c>
      <c r="EW59" s="119">
        <f t="shared" si="104"/>
        <v>9.4895098737980341E-2</v>
      </c>
      <c r="EX59" s="119">
        <f t="shared" si="104"/>
        <v>5.3014227035214551E-2</v>
      </c>
      <c r="EY59" s="119">
        <f t="shared" si="104"/>
        <v>4.4947068561857907E-2</v>
      </c>
      <c r="EZ59" s="119">
        <f t="shared" si="104"/>
        <v>4.0783521110467846E-2</v>
      </c>
      <c r="FA59" s="119">
        <f t="shared" si="104"/>
        <v>4.2040099762849961E-2</v>
      </c>
      <c r="FB59" s="119">
        <f t="shared" si="104"/>
        <v>3.467539704119578E-2</v>
      </c>
      <c r="FC59" s="119">
        <f t="shared" si="104"/>
        <v>7.0050410397383564E-2</v>
      </c>
      <c r="FD59" s="119">
        <f t="shared" si="104"/>
        <v>4.0210012251436431E-2</v>
      </c>
      <c r="FE59" s="119">
        <f t="shared" si="104"/>
        <v>3.8367272316819391E-2</v>
      </c>
      <c r="FF59" s="119">
        <f t="shared" si="104"/>
        <v>4.3542624077387855E-2</v>
      </c>
      <c r="FG59" s="119">
        <f t="shared" si="104"/>
        <v>5.5830409031356165E-2</v>
      </c>
      <c r="FH59" s="119">
        <f t="shared" si="104"/>
        <v>4.3508554645559715E-2</v>
      </c>
      <c r="FI59" s="119">
        <f t="shared" si="104"/>
        <v>4.321150588844206E-2</v>
      </c>
      <c r="FJ59" s="119">
        <f t="shared" si="104"/>
        <v>4.5492208358654106E-2</v>
      </c>
      <c r="FK59" s="119">
        <f t="shared" si="104"/>
        <v>3.2629160381067057E-2</v>
      </c>
      <c r="FL59" s="119">
        <f t="shared" si="104"/>
        <v>4.3729100436336023E-2</v>
      </c>
      <c r="FM59" s="119">
        <f t="shared" si="104"/>
        <v>3.5507928203765401E-2</v>
      </c>
      <c r="FN59" s="119">
        <f t="shared" si="104"/>
        <v>3.9340720144650086E-2</v>
      </c>
      <c r="FO59" s="119">
        <f t="shared" si="104"/>
        <v>5.1625003483058221E-2</v>
      </c>
      <c r="FP59" s="119">
        <f t="shared" ref="FP59:GZ59" si="105">IFERROR(FP53*$C53/SUMPRODUCT(FP$46:FP$53,$C$46:$C$53),"")</f>
        <v>4.6123516491950227E-2</v>
      </c>
      <c r="FQ59" s="119">
        <f t="shared" si="105"/>
        <v>5.2867107740688035E-2</v>
      </c>
      <c r="FR59" s="119" t="str">
        <f t="shared" si="105"/>
        <v/>
      </c>
      <c r="FS59" s="119" t="str">
        <f t="shared" si="105"/>
        <v/>
      </c>
      <c r="FT59" s="119" t="str">
        <f t="shared" si="105"/>
        <v/>
      </c>
      <c r="FU59" s="119" t="str">
        <f t="shared" si="105"/>
        <v/>
      </c>
      <c r="FV59" s="119" t="str">
        <f t="shared" si="105"/>
        <v/>
      </c>
      <c r="FW59" s="119" t="str">
        <f t="shared" si="105"/>
        <v/>
      </c>
      <c r="FX59" s="119" t="str">
        <f t="shared" si="105"/>
        <v/>
      </c>
      <c r="FY59" s="119" t="str">
        <f t="shared" si="105"/>
        <v/>
      </c>
      <c r="FZ59" s="119" t="str">
        <f t="shared" si="105"/>
        <v/>
      </c>
      <c r="GA59" s="119" t="str">
        <f t="shared" si="105"/>
        <v/>
      </c>
      <c r="GB59" s="119" t="str">
        <f t="shared" si="105"/>
        <v/>
      </c>
      <c r="GC59" s="119" t="str">
        <f t="shared" si="105"/>
        <v/>
      </c>
      <c r="GD59" s="119" t="str">
        <f t="shared" si="105"/>
        <v/>
      </c>
      <c r="GE59" s="119" t="str">
        <f t="shared" si="105"/>
        <v/>
      </c>
      <c r="GF59" s="119" t="str">
        <f t="shared" si="105"/>
        <v/>
      </c>
      <c r="GG59" s="119" t="str">
        <f t="shared" si="105"/>
        <v/>
      </c>
      <c r="GH59" s="119" t="str">
        <f t="shared" si="105"/>
        <v/>
      </c>
      <c r="GI59" s="119" t="str">
        <f t="shared" si="105"/>
        <v/>
      </c>
      <c r="GJ59" s="119" t="str">
        <f t="shared" si="105"/>
        <v/>
      </c>
      <c r="GK59" s="119" t="str">
        <f t="shared" si="105"/>
        <v/>
      </c>
      <c r="GL59" s="119" t="str">
        <f t="shared" si="105"/>
        <v/>
      </c>
      <c r="GM59" s="119" t="str">
        <f t="shared" si="105"/>
        <v/>
      </c>
      <c r="GN59" s="119" t="str">
        <f t="shared" si="105"/>
        <v/>
      </c>
      <c r="GO59" s="119" t="str">
        <f t="shared" si="105"/>
        <v/>
      </c>
      <c r="GP59" s="119" t="str">
        <f t="shared" si="105"/>
        <v/>
      </c>
      <c r="GQ59" s="119" t="str">
        <f t="shared" si="105"/>
        <v/>
      </c>
      <c r="GR59" s="119" t="str">
        <f t="shared" si="105"/>
        <v/>
      </c>
      <c r="GS59" s="119" t="str">
        <f t="shared" si="105"/>
        <v/>
      </c>
      <c r="GT59" s="119" t="str">
        <f t="shared" si="105"/>
        <v/>
      </c>
      <c r="GU59" s="119" t="str">
        <f t="shared" si="105"/>
        <v/>
      </c>
      <c r="GV59" s="119" t="str">
        <f t="shared" si="105"/>
        <v/>
      </c>
      <c r="GW59" s="119" t="str">
        <f t="shared" si="105"/>
        <v/>
      </c>
      <c r="GX59" s="119" t="str">
        <f t="shared" si="105"/>
        <v/>
      </c>
      <c r="GY59" s="119" t="str">
        <f t="shared" si="105"/>
        <v/>
      </c>
      <c r="GZ59" s="119" t="str">
        <f t="shared" si="105"/>
        <v/>
      </c>
      <c r="HA59" s="119" t="str">
        <f t="shared" ref="HA59:II59" si="106">IFERROR(HA53*$C53/SUMPRODUCT(HA$46:HA$53,$C$46:$C$53),"")</f>
        <v/>
      </c>
      <c r="HB59" s="119" t="str">
        <f t="shared" si="106"/>
        <v/>
      </c>
      <c r="HC59" s="119" t="str">
        <f t="shared" si="106"/>
        <v/>
      </c>
      <c r="HD59" s="119" t="str">
        <f t="shared" si="106"/>
        <v/>
      </c>
      <c r="HE59" s="119" t="str">
        <f t="shared" si="106"/>
        <v/>
      </c>
      <c r="HF59" s="119" t="str">
        <f t="shared" si="106"/>
        <v/>
      </c>
      <c r="HG59" s="119" t="str">
        <f t="shared" si="106"/>
        <v/>
      </c>
      <c r="HH59" s="119" t="str">
        <f t="shared" si="106"/>
        <v/>
      </c>
      <c r="HI59" s="119" t="str">
        <f t="shared" si="106"/>
        <v/>
      </c>
      <c r="HJ59" s="119" t="str">
        <f t="shared" si="106"/>
        <v/>
      </c>
      <c r="HK59" s="119" t="str">
        <f t="shared" si="106"/>
        <v/>
      </c>
      <c r="HL59" s="119" t="str">
        <f t="shared" si="106"/>
        <v/>
      </c>
      <c r="HM59" s="119" t="str">
        <f t="shared" si="106"/>
        <v/>
      </c>
      <c r="HN59" s="119" t="str">
        <f t="shared" si="106"/>
        <v/>
      </c>
      <c r="HO59" s="119" t="str">
        <f t="shared" si="106"/>
        <v/>
      </c>
      <c r="HP59" s="119" t="str">
        <f t="shared" si="106"/>
        <v/>
      </c>
      <c r="HQ59" s="119" t="str">
        <f t="shared" si="106"/>
        <v/>
      </c>
      <c r="HR59" s="119" t="str">
        <f t="shared" si="106"/>
        <v/>
      </c>
      <c r="HS59" s="119" t="str">
        <f t="shared" si="106"/>
        <v/>
      </c>
      <c r="HT59" s="119" t="str">
        <f t="shared" si="106"/>
        <v/>
      </c>
      <c r="HU59" s="119" t="str">
        <f t="shared" si="106"/>
        <v/>
      </c>
      <c r="HV59" s="119" t="str">
        <f t="shared" si="106"/>
        <v/>
      </c>
      <c r="HW59" s="119" t="str">
        <f t="shared" si="106"/>
        <v/>
      </c>
      <c r="HX59" s="119" t="str">
        <f t="shared" si="106"/>
        <v/>
      </c>
      <c r="HY59" s="119" t="str">
        <f t="shared" si="106"/>
        <v/>
      </c>
      <c r="HZ59" s="119" t="str">
        <f t="shared" si="106"/>
        <v/>
      </c>
      <c r="IA59" s="119" t="str">
        <f t="shared" si="106"/>
        <v/>
      </c>
      <c r="IB59" s="119" t="str">
        <f t="shared" si="106"/>
        <v/>
      </c>
      <c r="IC59" s="119" t="str">
        <f t="shared" si="106"/>
        <v/>
      </c>
      <c r="ID59" s="119" t="str">
        <f t="shared" si="106"/>
        <v/>
      </c>
      <c r="IE59" s="119" t="str">
        <f t="shared" si="106"/>
        <v/>
      </c>
      <c r="IF59" s="119" t="str">
        <f t="shared" si="106"/>
        <v/>
      </c>
      <c r="IG59" s="119" t="str">
        <f t="shared" si="106"/>
        <v/>
      </c>
      <c r="IH59" s="119" t="str">
        <f t="shared" si="106"/>
        <v/>
      </c>
      <c r="II59" s="119" t="str">
        <f t="shared" si="106"/>
        <v/>
      </c>
      <c r="IJ59" s="119" t="str">
        <f t="shared" ref="IJ59:IS59" si="107">IFERROR(IJ53*$C53/SUMPRODUCT(IJ$46:IJ$53,$C$46:$C$53),"")</f>
        <v/>
      </c>
      <c r="IK59" s="119" t="str">
        <f t="shared" si="107"/>
        <v/>
      </c>
      <c r="IL59" s="119" t="str">
        <f t="shared" si="107"/>
        <v/>
      </c>
      <c r="IM59" s="119" t="str">
        <f t="shared" si="107"/>
        <v/>
      </c>
      <c r="IN59" s="119" t="str">
        <f t="shared" si="107"/>
        <v/>
      </c>
      <c r="IO59" s="119" t="str">
        <f t="shared" si="107"/>
        <v/>
      </c>
      <c r="IP59" s="119" t="str">
        <f t="shared" si="107"/>
        <v/>
      </c>
      <c r="IQ59" s="119" t="str">
        <f t="shared" si="107"/>
        <v/>
      </c>
      <c r="IR59" s="119" t="str">
        <f t="shared" si="107"/>
        <v/>
      </c>
      <c r="IS59" s="119" t="str">
        <f t="shared" si="107"/>
        <v/>
      </c>
      <c r="IT59" s="119" t="str">
        <f t="shared" ref="IT59:IX59" si="108">IFERROR(IT53*$C53/SUMPRODUCT(IT$46:IT$53,$C$46:$C$53),"")</f>
        <v/>
      </c>
      <c r="IU59" s="119" t="str">
        <f t="shared" si="108"/>
        <v/>
      </c>
      <c r="IV59" s="119" t="str">
        <f t="shared" si="108"/>
        <v/>
      </c>
      <c r="IW59" s="119" t="str">
        <f t="shared" si="108"/>
        <v/>
      </c>
      <c r="IX59" s="119" t="str">
        <f t="shared" si="108"/>
        <v/>
      </c>
      <c r="IY59" s="119"/>
      <c r="IZ59" s="119"/>
      <c r="JA59" s="119"/>
      <c r="JB59" s="119"/>
      <c r="JC59" s="119"/>
      <c r="JE59" s="50" t="s">
        <v>77</v>
      </c>
      <c r="JF59" s="121" t="str">
        <f t="shared" ref="JF59:KC59" si="109">IFERROR(JF53*$C53/SUMPRODUCT(JF$46:JF$53,$C$46:$C$53),"")</f>
        <v/>
      </c>
      <c r="JG59" s="121">
        <f t="shared" si="109"/>
        <v>5.9160621738835475E-2</v>
      </c>
      <c r="JH59" s="121">
        <f t="shared" si="109"/>
        <v>5.0184762167335084E-2</v>
      </c>
      <c r="JI59" s="121">
        <f t="shared" si="109"/>
        <v>6.8674056762982785E-2</v>
      </c>
      <c r="JJ59" s="121">
        <f t="shared" si="109"/>
        <v>7.3927427011369423E-2</v>
      </c>
      <c r="JK59" s="121">
        <f t="shared" si="109"/>
        <v>7.3273301428085594E-2</v>
      </c>
      <c r="JL59" s="121">
        <f t="shared" si="109"/>
        <v>6.3209769806601868E-2</v>
      </c>
      <c r="JM59" s="121">
        <f t="shared" si="109"/>
        <v>7.6644513319512553E-2</v>
      </c>
      <c r="JN59" s="121">
        <f t="shared" si="109"/>
        <v>0.43753279499360337</v>
      </c>
      <c r="JO59" s="121">
        <f t="shared" si="109"/>
        <v>0.32673655482113251</v>
      </c>
      <c r="JP59" s="121">
        <f t="shared" si="109"/>
        <v>0.21566252589417376</v>
      </c>
      <c r="JQ59" s="121">
        <f t="shared" si="109"/>
        <v>0.12310169572819837</v>
      </c>
      <c r="JR59" s="121">
        <f t="shared" si="109"/>
        <v>8.9561008669635594E-2</v>
      </c>
      <c r="JS59" s="121">
        <f t="shared" si="109"/>
        <v>8.8115742976015876E-2</v>
      </c>
      <c r="JT59" s="121">
        <f t="shared" si="109"/>
        <v>5.9834317313687872E-2</v>
      </c>
      <c r="JU59" s="121">
        <f t="shared" si="109"/>
        <v>5.2098658957292668E-2</v>
      </c>
      <c r="JV59" s="121">
        <f t="shared" si="109"/>
        <v>0.29977010931674408</v>
      </c>
      <c r="JW59" s="121">
        <f t="shared" si="109"/>
        <v>0.11676559251092664</v>
      </c>
      <c r="JX59" s="121">
        <f t="shared" si="109"/>
        <v>7.3297554018150579E-2</v>
      </c>
      <c r="JY59" s="121">
        <f t="shared" si="109"/>
        <v>4.7626163993731804E-2</v>
      </c>
      <c r="JZ59" s="121">
        <f t="shared" si="109"/>
        <v>5.7039964246310929E-2</v>
      </c>
      <c r="KA59" s="121">
        <f t="shared" si="109"/>
        <v>5.7895496622282022E-2</v>
      </c>
      <c r="KB59" s="121">
        <f t="shared" si="109"/>
        <v>4.9292365855094576E-2</v>
      </c>
      <c r="KC59" s="121">
        <f t="shared" si="109"/>
        <v>4.4116035619245056E-2</v>
      </c>
      <c r="KD59" s="121">
        <f t="shared" ref="KD59:KL59" si="110">IFERROR(KD53*$C53/SUMPRODUCT(KD$46:KD$53,$C$46:$C$53),"")</f>
        <v>0.18504601251795799</v>
      </c>
      <c r="KE59" s="121">
        <f t="shared" si="110"/>
        <v>0.10897785366562002</v>
      </c>
      <c r="KF59" s="121">
        <f t="shared" si="110"/>
        <v>7.921160655280525E-2</v>
      </c>
      <c r="KG59" s="121">
        <f t="shared" si="110"/>
        <v>6.6461035656328646E-2</v>
      </c>
      <c r="KH59" s="121">
        <f t="shared" si="110"/>
        <v>6.6701477752367691E-2</v>
      </c>
      <c r="KI59" s="121">
        <f t="shared" si="110"/>
        <v>4.5199606139173891E-2</v>
      </c>
      <c r="KJ59" s="121">
        <f t="shared" si="110"/>
        <v>4.9862304325807086E-2</v>
      </c>
      <c r="KK59" s="121">
        <f t="shared" si="110"/>
        <v>4.1761278406658713E-2</v>
      </c>
      <c r="KL59" s="121">
        <f t="shared" si="110"/>
        <v>4.5135898616315048E-2</v>
      </c>
      <c r="KM59" s="121" t="str">
        <f t="shared" ref="KM59:KT59" si="111">IFERROR(KM53*$C53/SUMPRODUCT(KM$46:KM$53,$C$46:$C$53),"")</f>
        <v/>
      </c>
      <c r="KN59" s="121" t="str">
        <f t="shared" si="111"/>
        <v/>
      </c>
      <c r="KO59" s="121" t="str">
        <f t="shared" si="111"/>
        <v/>
      </c>
      <c r="KP59" s="121" t="str">
        <f t="shared" si="111"/>
        <v/>
      </c>
      <c r="KQ59" s="121" t="str">
        <f t="shared" si="111"/>
        <v/>
      </c>
      <c r="KR59" s="121" t="str">
        <f t="shared" si="111"/>
        <v/>
      </c>
      <c r="KS59" s="121" t="str">
        <f t="shared" si="111"/>
        <v/>
      </c>
      <c r="KT59" s="121" t="str">
        <f t="shared" si="111"/>
        <v/>
      </c>
      <c r="KU59" s="121" t="str">
        <f t="shared" ref="KU59:LB59" si="112">IFERROR(KU53*$C53/SUMPRODUCT(KU$46:KU$53,$C$46:$C$53),"")</f>
        <v/>
      </c>
      <c r="KV59" s="121" t="str">
        <f t="shared" si="112"/>
        <v/>
      </c>
      <c r="KW59" s="121" t="str">
        <f t="shared" si="112"/>
        <v/>
      </c>
      <c r="KX59" s="121" t="str">
        <f t="shared" si="112"/>
        <v/>
      </c>
      <c r="KY59" s="121" t="str">
        <f t="shared" si="112"/>
        <v/>
      </c>
      <c r="KZ59" s="121" t="str">
        <f t="shared" si="112"/>
        <v/>
      </c>
      <c r="LA59" s="121" t="str">
        <f t="shared" si="112"/>
        <v/>
      </c>
      <c r="LB59" s="121" t="str">
        <f t="shared" si="112"/>
        <v/>
      </c>
      <c r="LC59" s="121" t="str">
        <f t="shared" ref="LC59" si="113">IFERROR(LC53*$C53/SUMPRODUCT(LC$46:LC$53,$C$46:$C$53),"")</f>
        <v/>
      </c>
      <c r="LD59" s="121"/>
      <c r="LE59" s="121"/>
      <c r="LF59" s="121"/>
      <c r="LG59" s="121"/>
    </row>
    <row r="60" spans="1:319" x14ac:dyDescent="0.2">
      <c r="B60" s="50" t="s">
        <v>76</v>
      </c>
      <c r="C60" s="78"/>
      <c r="D60" s="119" t="str">
        <f>IFERROR(D52*$C52/SUMPRODUCT(D$46:D$53,$C$46:$C$53),"")</f>
        <v/>
      </c>
      <c r="E60" s="119" t="str">
        <f t="shared" ref="E60:BP60" si="114">IFERROR(E52*$C52/SUMPRODUCT(E$46:E$53,$C$46:$C$53),"")</f>
        <v/>
      </c>
      <c r="F60" s="119" t="str">
        <f t="shared" si="114"/>
        <v/>
      </c>
      <c r="G60" s="119" t="str">
        <f t="shared" si="114"/>
        <v/>
      </c>
      <c r="H60" s="119" t="str">
        <f t="shared" si="114"/>
        <v/>
      </c>
      <c r="I60" s="119">
        <f>IFERROR(I52*$C52/SUMPRODUCT(I$46:I$53,$C$46:$C$53),"")</f>
        <v>0.12085033655432394</v>
      </c>
      <c r="J60" s="119">
        <f t="shared" si="114"/>
        <v>8.0036203463750039E-2</v>
      </c>
      <c r="K60" s="119">
        <f t="shared" si="114"/>
        <v>6.8540682911667039E-2</v>
      </c>
      <c r="L60" s="119">
        <f t="shared" si="114"/>
        <v>0.12802258049489607</v>
      </c>
      <c r="M60" s="119">
        <f t="shared" si="114"/>
        <v>0.11673557100577779</v>
      </c>
      <c r="N60" s="119">
        <f t="shared" si="114"/>
        <v>0.15326716415787844</v>
      </c>
      <c r="O60" s="119">
        <f t="shared" si="114"/>
        <v>0.15828210776569668</v>
      </c>
      <c r="P60" s="119">
        <f t="shared" si="114"/>
        <v>0.14810002334095573</v>
      </c>
      <c r="Q60" s="119">
        <f t="shared" si="114"/>
        <v>0.1504595425210179</v>
      </c>
      <c r="R60" s="119">
        <f t="shared" si="114"/>
        <v>0.14190075459931845</v>
      </c>
      <c r="S60" s="119">
        <f t="shared" si="114"/>
        <v>0.22457358513958325</v>
      </c>
      <c r="T60" s="119">
        <f t="shared" si="114"/>
        <v>0.23225665332169937</v>
      </c>
      <c r="U60" s="119">
        <f t="shared" si="114"/>
        <v>0.21015072254581385</v>
      </c>
      <c r="V60" s="119">
        <f t="shared" si="114"/>
        <v>0.2381792138814372</v>
      </c>
      <c r="W60" s="119">
        <f t="shared" si="114"/>
        <v>0.21026198432333548</v>
      </c>
      <c r="X60" s="119">
        <f t="shared" si="114"/>
        <v>0.20133382099377481</v>
      </c>
      <c r="Y60" s="119">
        <f t="shared" si="114"/>
        <v>0.20297031201983459</v>
      </c>
      <c r="Z60" s="119">
        <f t="shared" si="114"/>
        <v>0.20193714525738751</v>
      </c>
      <c r="AA60" s="119">
        <f t="shared" si="114"/>
        <v>0.19702876696129751</v>
      </c>
      <c r="AB60" s="119">
        <f t="shared" si="114"/>
        <v>0.21623769924355046</v>
      </c>
      <c r="AC60" s="119">
        <f t="shared" si="114"/>
        <v>0.2209961819190143</v>
      </c>
      <c r="AD60" s="119">
        <f t="shared" si="114"/>
        <v>0.2187776830840879</v>
      </c>
      <c r="AE60" s="119">
        <f t="shared" si="114"/>
        <v>0.21830921661603056</v>
      </c>
      <c r="AF60" s="119">
        <f t="shared" si="114"/>
        <v>0.21200304317533342</v>
      </c>
      <c r="AG60" s="119">
        <f t="shared" si="114"/>
        <v>0.21473484850574687</v>
      </c>
      <c r="AH60" s="119">
        <f t="shared" si="114"/>
        <v>0.20530402143564028</v>
      </c>
      <c r="AI60" s="119">
        <f t="shared" si="114"/>
        <v>0.20204460508929692</v>
      </c>
      <c r="AJ60" s="119">
        <f t="shared" si="114"/>
        <v>0.20663108048057224</v>
      </c>
      <c r="AK60" s="119">
        <f t="shared" si="114"/>
        <v>0.20214283601998828</v>
      </c>
      <c r="AL60" s="119">
        <f t="shared" si="114"/>
        <v>0.20558052146005912</v>
      </c>
      <c r="AM60" s="119">
        <f t="shared" si="114"/>
        <v>0.24191036833973059</v>
      </c>
      <c r="AN60" s="119">
        <f t="shared" si="114"/>
        <v>0.24000425503423845</v>
      </c>
      <c r="AO60" s="119">
        <f t="shared" si="114"/>
        <v>0.24315883402502442</v>
      </c>
      <c r="AP60" s="119">
        <f t="shared" si="114"/>
        <v>0.24123534833313331</v>
      </c>
      <c r="AQ60" s="119">
        <f t="shared" si="114"/>
        <v>0.24304584645031604</v>
      </c>
      <c r="AR60" s="119" t="str">
        <f t="shared" si="114"/>
        <v/>
      </c>
      <c r="AS60" s="119" t="str">
        <f t="shared" si="114"/>
        <v/>
      </c>
      <c r="AT60" s="119" t="str">
        <f t="shared" si="114"/>
        <v/>
      </c>
      <c r="AU60" s="119" t="str">
        <f t="shared" si="114"/>
        <v/>
      </c>
      <c r="AV60" s="119" t="str">
        <f t="shared" si="114"/>
        <v/>
      </c>
      <c r="AW60" s="119" t="str">
        <f t="shared" si="114"/>
        <v/>
      </c>
      <c r="AX60" s="119" t="str">
        <f t="shared" si="114"/>
        <v/>
      </c>
      <c r="AY60" s="119" t="str">
        <f t="shared" si="114"/>
        <v/>
      </c>
      <c r="AZ60" s="119" t="str">
        <f t="shared" si="114"/>
        <v/>
      </c>
      <c r="BA60" s="119" t="str">
        <f t="shared" si="114"/>
        <v/>
      </c>
      <c r="BB60" s="119" t="str">
        <f t="shared" si="114"/>
        <v/>
      </c>
      <c r="BC60" s="119" t="str">
        <f t="shared" si="114"/>
        <v/>
      </c>
      <c r="BD60" s="119" t="str">
        <f t="shared" si="114"/>
        <v/>
      </c>
      <c r="BE60" s="119" t="str">
        <f t="shared" si="114"/>
        <v/>
      </c>
      <c r="BF60" s="119" t="str">
        <f t="shared" si="114"/>
        <v/>
      </c>
      <c r="BG60" s="119">
        <f t="shared" si="114"/>
        <v>9.3221895592657325E-2</v>
      </c>
      <c r="BH60" s="119">
        <f t="shared" si="114"/>
        <v>0.13296792945641386</v>
      </c>
      <c r="BI60" s="119">
        <f t="shared" si="114"/>
        <v>0.16108074666915792</v>
      </c>
      <c r="BJ60" s="119" t="str">
        <f t="shared" si="114"/>
        <v/>
      </c>
      <c r="BK60" s="119">
        <f t="shared" si="114"/>
        <v>0.12935882561514866</v>
      </c>
      <c r="BL60" s="119">
        <f t="shared" si="114"/>
        <v>0.14494255082682797</v>
      </c>
      <c r="BM60" s="119">
        <f t="shared" si="114"/>
        <v>8.0700199596728792E-2</v>
      </c>
      <c r="BN60" s="119">
        <f t="shared" si="114"/>
        <v>0.10272471588443814</v>
      </c>
      <c r="BO60" s="119">
        <f t="shared" si="114"/>
        <v>8.4559648606548146E-2</v>
      </c>
      <c r="BP60" s="119">
        <f t="shared" si="114"/>
        <v>7.3460769055734065E-2</v>
      </c>
      <c r="BQ60" s="119">
        <f t="shared" ref="BQ60:BU60" si="115">IFERROR(BQ52*$C52/SUMPRODUCT(BQ$46:BQ$53,$C$46:$C$53),"")</f>
        <v>0.14575739999939252</v>
      </c>
      <c r="BR60" s="119">
        <f t="shared" si="115"/>
        <v>0.14778850717664099</v>
      </c>
      <c r="BS60" s="119">
        <f t="shared" si="115"/>
        <v>0.16724511334582376</v>
      </c>
      <c r="BT60" s="119">
        <f t="shared" si="115"/>
        <v>0.16646278615443497</v>
      </c>
      <c r="BU60" s="119">
        <f t="shared" si="115"/>
        <v>0.16415382252581329</v>
      </c>
      <c r="BV60" s="119">
        <f>IFERROR(BV52*$C52/SUMPRODUCT(BV$46:BV$53,$C$46:$C$53),"")</f>
        <v>0.14973292573986144</v>
      </c>
      <c r="BW60" s="119">
        <f t="shared" ref="BW60:DI60" si="116">IFERROR(BW52*$C52/SUMPRODUCT(BW$46:BW$53,$C$46:$C$53),"")</f>
        <v>0.15548253960303704</v>
      </c>
      <c r="BX60" s="119">
        <f t="shared" si="116"/>
        <v>0.16361202764448529</v>
      </c>
      <c r="BY60" s="119">
        <f t="shared" si="116"/>
        <v>0.15193696495283587</v>
      </c>
      <c r="BZ60" s="119">
        <f t="shared" si="116"/>
        <v>0.16189970249561253</v>
      </c>
      <c r="CA60" s="119">
        <f t="shared" si="116"/>
        <v>0.15963958566705372</v>
      </c>
      <c r="CB60" s="119">
        <f t="shared" si="116"/>
        <v>0.1688266276265894</v>
      </c>
      <c r="CC60" s="119">
        <f t="shared" si="116"/>
        <v>0.19229718280904481</v>
      </c>
      <c r="CD60" s="119">
        <f t="shared" si="116"/>
        <v>0.15443978597004795</v>
      </c>
      <c r="CE60" s="119">
        <f t="shared" si="116"/>
        <v>0.18325104339684845</v>
      </c>
      <c r="CF60" s="119" t="str">
        <f t="shared" si="116"/>
        <v/>
      </c>
      <c r="CG60" s="119" t="str">
        <f t="shared" si="116"/>
        <v/>
      </c>
      <c r="CH60" s="119" t="str">
        <f t="shared" si="116"/>
        <v/>
      </c>
      <c r="CI60" s="119" t="str">
        <f t="shared" si="116"/>
        <v/>
      </c>
      <c r="CJ60" s="119" t="str">
        <f t="shared" si="116"/>
        <v/>
      </c>
      <c r="CK60" s="119" t="str">
        <f t="shared" si="116"/>
        <v/>
      </c>
      <c r="CL60" s="119" t="str">
        <f t="shared" si="116"/>
        <v/>
      </c>
      <c r="CM60" s="119" t="str">
        <f t="shared" si="116"/>
        <v/>
      </c>
      <c r="CN60" s="119" t="str">
        <f t="shared" si="116"/>
        <v/>
      </c>
      <c r="CO60" s="119" t="str">
        <f t="shared" si="116"/>
        <v/>
      </c>
      <c r="CP60" s="119" t="str">
        <f t="shared" si="116"/>
        <v/>
      </c>
      <c r="CQ60" s="119">
        <f t="shared" si="116"/>
        <v>9.3536640717493583E-2</v>
      </c>
      <c r="CR60" s="119">
        <f t="shared" si="116"/>
        <v>0.1263748798242374</v>
      </c>
      <c r="CS60" s="119">
        <f t="shared" si="116"/>
        <v>9.9722950111386974E-2</v>
      </c>
      <c r="CT60" s="119" t="str">
        <f t="shared" si="116"/>
        <v/>
      </c>
      <c r="CU60" s="119" t="str">
        <f t="shared" si="116"/>
        <v/>
      </c>
      <c r="CV60" s="119" t="str">
        <f t="shared" si="116"/>
        <v/>
      </c>
      <c r="CW60" s="119" t="str">
        <f t="shared" si="116"/>
        <v/>
      </c>
      <c r="CX60" s="119">
        <f t="shared" si="116"/>
        <v>8.3046948968481707E-2</v>
      </c>
      <c r="CY60" s="119">
        <f t="shared" si="116"/>
        <v>6.8997842832392006E-2</v>
      </c>
      <c r="CZ60" s="119">
        <f t="shared" si="116"/>
        <v>0.13254738147778444</v>
      </c>
      <c r="DA60" s="119">
        <f t="shared" si="116"/>
        <v>0.1549258456692966</v>
      </c>
      <c r="DB60" s="119">
        <f t="shared" si="116"/>
        <v>0.14298090325144541</v>
      </c>
      <c r="DC60" s="119">
        <f t="shared" si="116"/>
        <v>0.16683684588374548</v>
      </c>
      <c r="DD60" s="119">
        <f t="shared" si="116"/>
        <v>0.16178178812293137</v>
      </c>
      <c r="DE60" s="119">
        <f t="shared" si="116"/>
        <v>0.14675546298978426</v>
      </c>
      <c r="DF60" s="119">
        <f t="shared" si="116"/>
        <v>0.15457349995153782</v>
      </c>
      <c r="DG60" s="119">
        <f t="shared" si="116"/>
        <v>0.14748592047209452</v>
      </c>
      <c r="DH60" s="119">
        <f t="shared" si="116"/>
        <v>0.17459810436937537</v>
      </c>
      <c r="DI60" s="119">
        <f t="shared" si="116"/>
        <v>0.14733319102578266</v>
      </c>
      <c r="DJ60" s="119">
        <f t="shared" ref="DJ60:DQ60" si="117">IFERROR(DJ52*$C52/SUMPRODUCT(DJ$46:DJ$53,$C$46:$C$53),"")</f>
        <v>0.13658559091340958</v>
      </c>
      <c r="DK60" s="119">
        <f t="shared" si="117"/>
        <v>0.15781178113331948</v>
      </c>
      <c r="DL60" s="119">
        <f t="shared" si="117"/>
        <v>0.14918331089793246</v>
      </c>
      <c r="DM60" s="119">
        <f t="shared" si="117"/>
        <v>0.16263805127323386</v>
      </c>
      <c r="DN60" s="119">
        <f t="shared" si="117"/>
        <v>0.15054168388463657</v>
      </c>
      <c r="DO60" s="119">
        <f t="shared" si="117"/>
        <v>0.148503925474092</v>
      </c>
      <c r="DP60" s="119">
        <f t="shared" si="117"/>
        <v>0.14925265122089046</v>
      </c>
      <c r="DQ60" s="119">
        <f t="shared" si="117"/>
        <v>0.1665489396065096</v>
      </c>
      <c r="DR60" s="119">
        <f t="shared" ref="DR60:DV60" si="118">IFERROR(DR52*$C52/SUMPRODUCT(DR$46:DR$53,$C$46:$C$53),"")</f>
        <v>0.1736342523571143</v>
      </c>
      <c r="DS60" s="119">
        <f t="shared" si="118"/>
        <v>0.17967026331998948</v>
      </c>
      <c r="DT60" s="119">
        <f t="shared" si="118"/>
        <v>0.10805771927940197</v>
      </c>
      <c r="DU60" s="119">
        <f t="shared" si="118"/>
        <v>0.1710342253741659</v>
      </c>
      <c r="DV60" s="119">
        <f t="shared" si="118"/>
        <v>0.17292505208683659</v>
      </c>
      <c r="DW60" s="119">
        <f t="shared" ref="DW60:FO60" si="119">IFERROR(DW52*$C52/SUMPRODUCT(DW$46:DW$53,$C$46:$C$53),"")</f>
        <v>0.17860399375239322</v>
      </c>
      <c r="DX60" s="119">
        <f t="shared" si="119"/>
        <v>0.15806449350790383</v>
      </c>
      <c r="DY60" s="119" t="str">
        <f t="shared" si="119"/>
        <v/>
      </c>
      <c r="DZ60" s="119" t="str">
        <f t="shared" si="119"/>
        <v/>
      </c>
      <c r="EA60" s="119" t="str">
        <f t="shared" si="119"/>
        <v/>
      </c>
      <c r="EB60" s="119" t="str">
        <f t="shared" si="119"/>
        <v/>
      </c>
      <c r="EC60" s="119">
        <f t="shared" si="119"/>
        <v>0.26742760111945846</v>
      </c>
      <c r="ED60" s="119">
        <f t="shared" si="119"/>
        <v>0.12052002165832676</v>
      </c>
      <c r="EE60" s="119">
        <f t="shared" si="119"/>
        <v>0.11460334231998268</v>
      </c>
      <c r="EF60" s="119">
        <f t="shared" si="119"/>
        <v>4.3340870808822332E-2</v>
      </c>
      <c r="EG60" s="119">
        <f t="shared" si="119"/>
        <v>0.15873916831067372</v>
      </c>
      <c r="EH60" s="119">
        <f t="shared" si="119"/>
        <v>9.2865534886290957E-2</v>
      </c>
      <c r="EI60" s="119">
        <f t="shared" si="119"/>
        <v>7.3637510817180785E-2</v>
      </c>
      <c r="EJ60" s="119">
        <f t="shared" si="119"/>
        <v>0.25797046909493854</v>
      </c>
      <c r="EK60" s="119">
        <f t="shared" si="119"/>
        <v>0.11705042541534054</v>
      </c>
      <c r="EL60" s="119">
        <f t="shared" si="119"/>
        <v>0.12963259419055198</v>
      </c>
      <c r="EM60" s="119">
        <f t="shared" si="119"/>
        <v>0.14430685853342778</v>
      </c>
      <c r="EN60" s="119">
        <f t="shared" si="119"/>
        <v>0.11812660359311419</v>
      </c>
      <c r="EO60" s="119">
        <f t="shared" si="119"/>
        <v>0.15739559983225776</v>
      </c>
      <c r="EP60" s="119">
        <f t="shared" si="119"/>
        <v>7.374164346316682E-2</v>
      </c>
      <c r="EQ60" s="119">
        <f t="shared" si="119"/>
        <v>0.12021467237247555</v>
      </c>
      <c r="ER60" s="119">
        <f t="shared" si="119"/>
        <v>2.8698872768971019E-2</v>
      </c>
      <c r="ES60" s="119">
        <f t="shared" si="119"/>
        <v>0.1865971559790906</v>
      </c>
      <c r="ET60" s="119">
        <f t="shared" si="119"/>
        <v>0.12630572830800577</v>
      </c>
      <c r="EU60" s="119">
        <f t="shared" si="119"/>
        <v>0.19567197696435812</v>
      </c>
      <c r="EV60" s="119">
        <f t="shared" si="119"/>
        <v>0.17580848192854645</v>
      </c>
      <c r="EW60" s="119">
        <f t="shared" si="119"/>
        <v>0.11610139386040824</v>
      </c>
      <c r="EX60" s="119">
        <f t="shared" si="119"/>
        <v>0.14745842323064176</v>
      </c>
      <c r="EY60" s="119">
        <f t="shared" si="119"/>
        <v>0.15258632176101339</v>
      </c>
      <c r="EZ60" s="119">
        <f t="shared" si="119"/>
        <v>0.18336140461958303</v>
      </c>
      <c r="FA60" s="119">
        <f t="shared" si="119"/>
        <v>0.14545844731023594</v>
      </c>
      <c r="FB60" s="119">
        <f t="shared" si="119"/>
        <v>0.11871188857482139</v>
      </c>
      <c r="FC60" s="119">
        <f t="shared" si="119"/>
        <v>0.15176610963191775</v>
      </c>
      <c r="FD60" s="119">
        <f t="shared" si="119"/>
        <v>0.12806767421201615</v>
      </c>
      <c r="FE60" s="119">
        <f t="shared" si="119"/>
        <v>0.18952726328835581</v>
      </c>
      <c r="FF60" s="119">
        <f t="shared" si="119"/>
        <v>0.16782053254321969</v>
      </c>
      <c r="FG60" s="119">
        <f t="shared" si="119"/>
        <v>0.14738457388200882</v>
      </c>
      <c r="FH60" s="119">
        <f t="shared" si="119"/>
        <v>0.14998690699875866</v>
      </c>
      <c r="FI60" s="119">
        <f t="shared" si="119"/>
        <v>0.1531662552925315</v>
      </c>
      <c r="FJ60" s="119">
        <f t="shared" si="119"/>
        <v>0.13774899296696377</v>
      </c>
      <c r="FK60" s="119">
        <f t="shared" si="119"/>
        <v>0.14271631619726405</v>
      </c>
      <c r="FL60" s="119">
        <f t="shared" si="119"/>
        <v>0.14868684845110056</v>
      </c>
      <c r="FM60" s="119">
        <f t="shared" si="119"/>
        <v>0.17003614505157466</v>
      </c>
      <c r="FN60" s="119">
        <f t="shared" si="119"/>
        <v>0.17215176000810312</v>
      </c>
      <c r="FO60" s="119">
        <f t="shared" si="119"/>
        <v>0.16260647540501433</v>
      </c>
      <c r="FP60" s="119">
        <f t="shared" ref="FP60:GZ60" si="120">IFERROR(FP52*$C52/SUMPRODUCT(FP$46:FP$53,$C$46:$C$53),"")</f>
        <v>0.17878040824181915</v>
      </c>
      <c r="FQ60" s="119">
        <f t="shared" si="120"/>
        <v>0.1512407598944267</v>
      </c>
      <c r="FR60" s="119" t="str">
        <f t="shared" si="120"/>
        <v/>
      </c>
      <c r="FS60" s="119" t="str">
        <f t="shared" si="120"/>
        <v/>
      </c>
      <c r="FT60" s="119" t="str">
        <f t="shared" si="120"/>
        <v/>
      </c>
      <c r="FU60" s="119" t="str">
        <f t="shared" si="120"/>
        <v/>
      </c>
      <c r="FV60" s="119" t="str">
        <f t="shared" si="120"/>
        <v/>
      </c>
      <c r="FW60" s="119" t="str">
        <f t="shared" si="120"/>
        <v/>
      </c>
      <c r="FX60" s="119" t="str">
        <f t="shared" si="120"/>
        <v/>
      </c>
      <c r="FY60" s="119" t="str">
        <f t="shared" si="120"/>
        <v/>
      </c>
      <c r="FZ60" s="119" t="str">
        <f t="shared" si="120"/>
        <v/>
      </c>
      <c r="GA60" s="119" t="str">
        <f t="shared" si="120"/>
        <v/>
      </c>
      <c r="GB60" s="119" t="str">
        <f t="shared" si="120"/>
        <v/>
      </c>
      <c r="GC60" s="119" t="str">
        <f t="shared" si="120"/>
        <v/>
      </c>
      <c r="GD60" s="119" t="str">
        <f t="shared" si="120"/>
        <v/>
      </c>
      <c r="GE60" s="119" t="str">
        <f t="shared" si="120"/>
        <v/>
      </c>
      <c r="GF60" s="119" t="str">
        <f t="shared" si="120"/>
        <v/>
      </c>
      <c r="GG60" s="119" t="str">
        <f t="shared" si="120"/>
        <v/>
      </c>
      <c r="GH60" s="119" t="str">
        <f t="shared" si="120"/>
        <v/>
      </c>
      <c r="GI60" s="119" t="str">
        <f t="shared" si="120"/>
        <v/>
      </c>
      <c r="GJ60" s="119" t="str">
        <f t="shared" si="120"/>
        <v/>
      </c>
      <c r="GK60" s="119" t="str">
        <f t="shared" si="120"/>
        <v/>
      </c>
      <c r="GL60" s="119" t="str">
        <f t="shared" si="120"/>
        <v/>
      </c>
      <c r="GM60" s="119" t="str">
        <f t="shared" si="120"/>
        <v/>
      </c>
      <c r="GN60" s="119" t="str">
        <f t="shared" si="120"/>
        <v/>
      </c>
      <c r="GO60" s="119" t="str">
        <f t="shared" si="120"/>
        <v/>
      </c>
      <c r="GP60" s="119" t="str">
        <f t="shared" si="120"/>
        <v/>
      </c>
      <c r="GQ60" s="119" t="str">
        <f t="shared" si="120"/>
        <v/>
      </c>
      <c r="GR60" s="119" t="str">
        <f t="shared" si="120"/>
        <v/>
      </c>
      <c r="GS60" s="119" t="str">
        <f t="shared" si="120"/>
        <v/>
      </c>
      <c r="GT60" s="119" t="str">
        <f t="shared" si="120"/>
        <v/>
      </c>
      <c r="GU60" s="119" t="str">
        <f t="shared" si="120"/>
        <v/>
      </c>
      <c r="GV60" s="119" t="str">
        <f t="shared" si="120"/>
        <v/>
      </c>
      <c r="GW60" s="119" t="str">
        <f t="shared" si="120"/>
        <v/>
      </c>
      <c r="GX60" s="119" t="str">
        <f t="shared" si="120"/>
        <v/>
      </c>
      <c r="GY60" s="119" t="str">
        <f t="shared" si="120"/>
        <v/>
      </c>
      <c r="GZ60" s="119" t="str">
        <f t="shared" si="120"/>
        <v/>
      </c>
      <c r="HA60" s="119" t="str">
        <f t="shared" ref="HA60:II60" si="121">IFERROR(HA52*$C52/SUMPRODUCT(HA$46:HA$53,$C$46:$C$53),"")</f>
        <v/>
      </c>
      <c r="HB60" s="119" t="str">
        <f t="shared" si="121"/>
        <v/>
      </c>
      <c r="HC60" s="119" t="str">
        <f t="shared" si="121"/>
        <v/>
      </c>
      <c r="HD60" s="119" t="str">
        <f t="shared" si="121"/>
        <v/>
      </c>
      <c r="HE60" s="119" t="str">
        <f t="shared" si="121"/>
        <v/>
      </c>
      <c r="HF60" s="119" t="str">
        <f t="shared" si="121"/>
        <v/>
      </c>
      <c r="HG60" s="119" t="str">
        <f t="shared" si="121"/>
        <v/>
      </c>
      <c r="HH60" s="119" t="str">
        <f t="shared" si="121"/>
        <v/>
      </c>
      <c r="HI60" s="119" t="str">
        <f t="shared" si="121"/>
        <v/>
      </c>
      <c r="HJ60" s="119" t="str">
        <f t="shared" si="121"/>
        <v/>
      </c>
      <c r="HK60" s="119" t="str">
        <f t="shared" si="121"/>
        <v/>
      </c>
      <c r="HL60" s="119" t="str">
        <f t="shared" si="121"/>
        <v/>
      </c>
      <c r="HM60" s="119" t="str">
        <f t="shared" si="121"/>
        <v/>
      </c>
      <c r="HN60" s="119" t="str">
        <f t="shared" si="121"/>
        <v/>
      </c>
      <c r="HO60" s="119" t="str">
        <f t="shared" si="121"/>
        <v/>
      </c>
      <c r="HP60" s="119" t="str">
        <f t="shared" si="121"/>
        <v/>
      </c>
      <c r="HQ60" s="119" t="str">
        <f t="shared" si="121"/>
        <v/>
      </c>
      <c r="HR60" s="119" t="str">
        <f t="shared" si="121"/>
        <v/>
      </c>
      <c r="HS60" s="119" t="str">
        <f t="shared" si="121"/>
        <v/>
      </c>
      <c r="HT60" s="119" t="str">
        <f t="shared" si="121"/>
        <v/>
      </c>
      <c r="HU60" s="119" t="str">
        <f t="shared" si="121"/>
        <v/>
      </c>
      <c r="HV60" s="119" t="str">
        <f t="shared" si="121"/>
        <v/>
      </c>
      <c r="HW60" s="119" t="str">
        <f t="shared" si="121"/>
        <v/>
      </c>
      <c r="HX60" s="119" t="str">
        <f t="shared" si="121"/>
        <v/>
      </c>
      <c r="HY60" s="119" t="str">
        <f t="shared" si="121"/>
        <v/>
      </c>
      <c r="HZ60" s="119" t="str">
        <f t="shared" si="121"/>
        <v/>
      </c>
      <c r="IA60" s="119" t="str">
        <f t="shared" si="121"/>
        <v/>
      </c>
      <c r="IB60" s="119" t="str">
        <f t="shared" si="121"/>
        <v/>
      </c>
      <c r="IC60" s="119" t="str">
        <f t="shared" si="121"/>
        <v/>
      </c>
      <c r="ID60" s="119" t="str">
        <f t="shared" si="121"/>
        <v/>
      </c>
      <c r="IE60" s="119" t="str">
        <f t="shared" si="121"/>
        <v/>
      </c>
      <c r="IF60" s="119" t="str">
        <f t="shared" si="121"/>
        <v/>
      </c>
      <c r="IG60" s="119" t="str">
        <f t="shared" si="121"/>
        <v/>
      </c>
      <c r="IH60" s="119" t="str">
        <f t="shared" si="121"/>
        <v/>
      </c>
      <c r="II60" s="119" t="str">
        <f t="shared" si="121"/>
        <v/>
      </c>
      <c r="IJ60" s="119" t="str">
        <f t="shared" ref="IJ60:IS60" si="122">IFERROR(IJ52*$C52/SUMPRODUCT(IJ$46:IJ$53,$C$46:$C$53),"")</f>
        <v/>
      </c>
      <c r="IK60" s="119" t="str">
        <f t="shared" si="122"/>
        <v/>
      </c>
      <c r="IL60" s="119" t="str">
        <f t="shared" si="122"/>
        <v/>
      </c>
      <c r="IM60" s="119" t="str">
        <f t="shared" si="122"/>
        <v/>
      </c>
      <c r="IN60" s="119" t="str">
        <f t="shared" si="122"/>
        <v/>
      </c>
      <c r="IO60" s="119" t="str">
        <f t="shared" si="122"/>
        <v/>
      </c>
      <c r="IP60" s="119" t="str">
        <f t="shared" si="122"/>
        <v/>
      </c>
      <c r="IQ60" s="119" t="str">
        <f t="shared" si="122"/>
        <v/>
      </c>
      <c r="IR60" s="119" t="str">
        <f t="shared" si="122"/>
        <v/>
      </c>
      <c r="IS60" s="119" t="str">
        <f t="shared" si="122"/>
        <v/>
      </c>
      <c r="IT60" s="119" t="str">
        <f t="shared" ref="IT60:IX60" si="123">IFERROR(IT52*$C52/SUMPRODUCT(IT$46:IT$53,$C$46:$C$53),"")</f>
        <v/>
      </c>
      <c r="IU60" s="119" t="str">
        <f t="shared" si="123"/>
        <v/>
      </c>
      <c r="IV60" s="119" t="str">
        <f t="shared" si="123"/>
        <v/>
      </c>
      <c r="IW60" s="119" t="str">
        <f t="shared" si="123"/>
        <v/>
      </c>
      <c r="IX60" s="119" t="str">
        <f t="shared" si="123"/>
        <v/>
      </c>
      <c r="IY60" s="119"/>
      <c r="IZ60" s="119"/>
      <c r="JA60" s="119"/>
      <c r="JB60" s="119"/>
      <c r="JC60" s="119"/>
      <c r="JE60" s="50" t="s">
        <v>76</v>
      </c>
      <c r="JF60" s="121" t="str">
        <f t="shared" ref="JF60:KC60" si="124">IFERROR(JF52*$C52/SUMPRODUCT(JF$46:JF$53,$C$46:$C$53),"")</f>
        <v/>
      </c>
      <c r="JG60" s="121">
        <f t="shared" si="124"/>
        <v>0.11231289252945896</v>
      </c>
      <c r="JH60" s="121">
        <f t="shared" si="124"/>
        <v>0.15254252577107819</v>
      </c>
      <c r="JI60" s="121">
        <f t="shared" si="124"/>
        <v>0.22299052532959834</v>
      </c>
      <c r="JJ60" s="121">
        <f t="shared" si="124"/>
        <v>0.20394243760027997</v>
      </c>
      <c r="JK60" s="121">
        <f t="shared" si="124"/>
        <v>0.21697669962385571</v>
      </c>
      <c r="JL60" s="121">
        <f t="shared" si="124"/>
        <v>0.20410593476471831</v>
      </c>
      <c r="JM60" s="121">
        <f t="shared" si="124"/>
        <v>0.24187255439199323</v>
      </c>
      <c r="JN60" s="121" t="str">
        <f t="shared" si="124"/>
        <v/>
      </c>
      <c r="JO60" s="121" t="str">
        <f t="shared" si="124"/>
        <v/>
      </c>
      <c r="JP60" s="121" t="str">
        <f t="shared" si="124"/>
        <v/>
      </c>
      <c r="JQ60" s="121">
        <f t="shared" si="124"/>
        <v>0.13063545011083133</v>
      </c>
      <c r="JR60" s="121">
        <f t="shared" si="124"/>
        <v>0.10443271456044374</v>
      </c>
      <c r="JS60" s="121">
        <f t="shared" si="124"/>
        <v>0.15839526757977787</v>
      </c>
      <c r="JT60" s="121">
        <f t="shared" si="124"/>
        <v>0.15656224423211385</v>
      </c>
      <c r="JU60" s="121">
        <f t="shared" si="124"/>
        <v>0.17217687030755541</v>
      </c>
      <c r="JV60" s="121" t="str">
        <f t="shared" si="124"/>
        <v/>
      </c>
      <c r="JW60" s="121" t="str">
        <f t="shared" si="124"/>
        <v/>
      </c>
      <c r="JX60" s="121">
        <f t="shared" si="124"/>
        <v>0.10381928636692979</v>
      </c>
      <c r="JY60" s="121">
        <f t="shared" si="124"/>
        <v>6.2200464563250554E-2</v>
      </c>
      <c r="JZ60" s="121">
        <f t="shared" si="124"/>
        <v>0.14904510152243777</v>
      </c>
      <c r="KA60" s="121">
        <f t="shared" si="124"/>
        <v>0.15506424052656309</v>
      </c>
      <c r="KB60" s="121">
        <f t="shared" si="124"/>
        <v>0.15966443368568289</v>
      </c>
      <c r="KC60" s="121">
        <f t="shared" si="124"/>
        <v>0.14956470930646129</v>
      </c>
      <c r="KD60" s="121" t="str">
        <f t="shared" ref="KD60:KL60" si="125">IFERROR(KD52*$C52/SUMPRODUCT(KD$46:KD$53,$C$46:$C$53),"")</f>
        <v/>
      </c>
      <c r="KE60" s="121">
        <f t="shared" si="125"/>
        <v>0.1097277503605054</v>
      </c>
      <c r="KF60" s="121">
        <f t="shared" si="125"/>
        <v>0.15065818663958577</v>
      </c>
      <c r="KG60" s="121">
        <f t="shared" si="125"/>
        <v>0.10311194381272797</v>
      </c>
      <c r="KH60" s="121">
        <f t="shared" si="125"/>
        <v>0.15226678958862908</v>
      </c>
      <c r="KI60" s="121">
        <f t="shared" si="125"/>
        <v>0.15752969025923969</v>
      </c>
      <c r="KJ60" s="121">
        <f t="shared" si="125"/>
        <v>0.15755425922329325</v>
      </c>
      <c r="KK60" s="121">
        <f t="shared" si="125"/>
        <v>0.1465057936701295</v>
      </c>
      <c r="KL60" s="121">
        <f t="shared" si="125"/>
        <v>0.16710739409153372</v>
      </c>
      <c r="KM60" s="121" t="str">
        <f t="shared" ref="KM60:KT60" si="126">IFERROR(KM52*$C52/SUMPRODUCT(KM$46:KM$53,$C$46:$C$53),"")</f>
        <v/>
      </c>
      <c r="KN60" s="121" t="str">
        <f t="shared" si="126"/>
        <v/>
      </c>
      <c r="KO60" s="121" t="str">
        <f t="shared" si="126"/>
        <v/>
      </c>
      <c r="KP60" s="121" t="str">
        <f t="shared" si="126"/>
        <v/>
      </c>
      <c r="KQ60" s="121" t="str">
        <f t="shared" si="126"/>
        <v/>
      </c>
      <c r="KR60" s="121" t="str">
        <f t="shared" si="126"/>
        <v/>
      </c>
      <c r="KS60" s="121" t="str">
        <f t="shared" si="126"/>
        <v/>
      </c>
      <c r="KT60" s="121" t="str">
        <f t="shared" si="126"/>
        <v/>
      </c>
      <c r="KU60" s="121" t="str">
        <f t="shared" ref="KU60:LB60" si="127">IFERROR(KU52*$C52/SUMPRODUCT(KU$46:KU$53,$C$46:$C$53),"")</f>
        <v/>
      </c>
      <c r="KV60" s="121" t="str">
        <f t="shared" si="127"/>
        <v/>
      </c>
      <c r="KW60" s="121" t="str">
        <f t="shared" si="127"/>
        <v/>
      </c>
      <c r="KX60" s="121" t="str">
        <f t="shared" si="127"/>
        <v/>
      </c>
      <c r="KY60" s="121" t="str">
        <f t="shared" si="127"/>
        <v/>
      </c>
      <c r="KZ60" s="121" t="str">
        <f t="shared" si="127"/>
        <v/>
      </c>
      <c r="LA60" s="121" t="str">
        <f t="shared" si="127"/>
        <v/>
      </c>
      <c r="LB60" s="121" t="str">
        <f t="shared" si="127"/>
        <v/>
      </c>
      <c r="LC60" s="121" t="str">
        <f t="shared" ref="LC60" si="128">IFERROR(LC52*$C52/SUMPRODUCT(LC$46:LC$53,$C$46:$C$53),"")</f>
        <v/>
      </c>
      <c r="LD60" s="121"/>
      <c r="LE60" s="121"/>
      <c r="LF60" s="121"/>
      <c r="LG60" s="121"/>
    </row>
    <row r="61" spans="1:319" x14ac:dyDescent="0.2">
      <c r="B61" s="50" t="s">
        <v>71</v>
      </c>
      <c r="C61" s="78"/>
      <c r="D61" s="119" t="str">
        <f>IFERROR(D46*$C46/SUMPRODUCT(D$46:D$53,$C$46:$C$53),"")</f>
        <v/>
      </c>
      <c r="E61" s="119" t="str">
        <f t="shared" ref="E61:BP61" si="129">IFERROR(E46*$C46/SUMPRODUCT(E$46:E$53,$C$46:$C$53),"")</f>
        <v/>
      </c>
      <c r="F61" s="119" t="str">
        <f t="shared" si="129"/>
        <v/>
      </c>
      <c r="G61" s="119" t="str">
        <f t="shared" si="129"/>
        <v/>
      </c>
      <c r="H61" s="119" t="str">
        <f t="shared" si="129"/>
        <v/>
      </c>
      <c r="I61" s="119" t="str">
        <f>IFERROR(I46*$C46/SUMPRODUCT(I$46:I$53,$C$46:$C$53),"")</f>
        <v/>
      </c>
      <c r="J61" s="119" t="str">
        <f t="shared" si="129"/>
        <v/>
      </c>
      <c r="K61" s="119" t="str">
        <f t="shared" si="129"/>
        <v/>
      </c>
      <c r="L61" s="119" t="str">
        <f t="shared" si="129"/>
        <v/>
      </c>
      <c r="M61" s="119" t="str">
        <f t="shared" si="129"/>
        <v/>
      </c>
      <c r="N61" s="119" t="str">
        <f t="shared" si="129"/>
        <v/>
      </c>
      <c r="O61" s="119" t="str">
        <f t="shared" si="129"/>
        <v/>
      </c>
      <c r="P61" s="119" t="str">
        <f t="shared" si="129"/>
        <v/>
      </c>
      <c r="Q61" s="119" t="str">
        <f t="shared" si="129"/>
        <v/>
      </c>
      <c r="R61" s="119" t="str">
        <f t="shared" si="129"/>
        <v/>
      </c>
      <c r="S61" s="119" t="str">
        <f t="shared" si="129"/>
        <v/>
      </c>
      <c r="T61" s="119" t="str">
        <f t="shared" si="129"/>
        <v/>
      </c>
      <c r="U61" s="119" t="str">
        <f t="shared" si="129"/>
        <v/>
      </c>
      <c r="V61" s="119" t="str">
        <f t="shared" si="129"/>
        <v/>
      </c>
      <c r="W61" s="119" t="str">
        <f t="shared" si="129"/>
        <v/>
      </c>
      <c r="X61" s="119" t="str">
        <f t="shared" si="129"/>
        <v/>
      </c>
      <c r="Y61" s="119" t="str">
        <f t="shared" si="129"/>
        <v/>
      </c>
      <c r="Z61" s="119" t="str">
        <f t="shared" si="129"/>
        <v/>
      </c>
      <c r="AA61" s="119" t="str">
        <f t="shared" si="129"/>
        <v/>
      </c>
      <c r="AB61" s="119" t="str">
        <f t="shared" si="129"/>
        <v/>
      </c>
      <c r="AC61" s="119" t="str">
        <f t="shared" si="129"/>
        <v/>
      </c>
      <c r="AD61" s="119" t="str">
        <f t="shared" si="129"/>
        <v/>
      </c>
      <c r="AE61" s="119" t="str">
        <f t="shared" si="129"/>
        <v/>
      </c>
      <c r="AF61" s="119" t="str">
        <f t="shared" si="129"/>
        <v/>
      </c>
      <c r="AG61" s="119" t="str">
        <f t="shared" si="129"/>
        <v/>
      </c>
      <c r="AH61" s="119" t="str">
        <f t="shared" si="129"/>
        <v/>
      </c>
      <c r="AI61" s="119" t="str">
        <f t="shared" si="129"/>
        <v/>
      </c>
      <c r="AJ61" s="119" t="str">
        <f t="shared" si="129"/>
        <v/>
      </c>
      <c r="AK61" s="119" t="str">
        <f t="shared" si="129"/>
        <v/>
      </c>
      <c r="AL61" s="119" t="str">
        <f t="shared" si="129"/>
        <v/>
      </c>
      <c r="AM61" s="119" t="str">
        <f t="shared" si="129"/>
        <v/>
      </c>
      <c r="AN61" s="119" t="str">
        <f t="shared" si="129"/>
        <v/>
      </c>
      <c r="AO61" s="119" t="str">
        <f t="shared" si="129"/>
        <v/>
      </c>
      <c r="AP61" s="119" t="str">
        <f t="shared" si="129"/>
        <v/>
      </c>
      <c r="AQ61" s="119" t="str">
        <f t="shared" si="129"/>
        <v/>
      </c>
      <c r="AR61" s="119" t="str">
        <f t="shared" si="129"/>
        <v/>
      </c>
      <c r="AS61" s="119" t="str">
        <f t="shared" si="129"/>
        <v/>
      </c>
      <c r="AT61" s="119" t="str">
        <f t="shared" si="129"/>
        <v/>
      </c>
      <c r="AU61" s="119" t="str">
        <f t="shared" si="129"/>
        <v/>
      </c>
      <c r="AV61" s="119" t="str">
        <f t="shared" si="129"/>
        <v/>
      </c>
      <c r="AW61" s="119" t="str">
        <f t="shared" si="129"/>
        <v/>
      </c>
      <c r="AX61" s="119" t="str">
        <f t="shared" si="129"/>
        <v/>
      </c>
      <c r="AY61" s="119" t="str">
        <f t="shared" si="129"/>
        <v/>
      </c>
      <c r="AZ61" s="119" t="str">
        <f t="shared" si="129"/>
        <v/>
      </c>
      <c r="BA61" s="119" t="str">
        <f t="shared" si="129"/>
        <v/>
      </c>
      <c r="BB61" s="119">
        <f t="shared" si="129"/>
        <v>4.1678838124044632E-2</v>
      </c>
      <c r="BC61" s="119">
        <f t="shared" si="129"/>
        <v>4.3917634578161703E-2</v>
      </c>
      <c r="BD61" s="119">
        <f t="shared" si="129"/>
        <v>3.3528310454906125E-2</v>
      </c>
      <c r="BE61" s="119">
        <f t="shared" si="129"/>
        <v>4.0938342627113503E-2</v>
      </c>
      <c r="BF61" s="119">
        <f t="shared" si="129"/>
        <v>3.3902508842646763E-2</v>
      </c>
      <c r="BG61" s="119">
        <f t="shared" si="129"/>
        <v>2.9685781824152487E-2</v>
      </c>
      <c r="BH61" s="119">
        <f t="shared" si="129"/>
        <v>4.244848909563733E-2</v>
      </c>
      <c r="BI61" s="119">
        <f t="shared" si="129"/>
        <v>3.5447691264257196E-2</v>
      </c>
      <c r="BJ61" s="119">
        <f t="shared" si="129"/>
        <v>3.9041401105566025E-2</v>
      </c>
      <c r="BK61" s="119">
        <f t="shared" si="129"/>
        <v>3.5704358876394567E-2</v>
      </c>
      <c r="BL61" s="119">
        <f t="shared" si="129"/>
        <v>3.832896650194114E-2</v>
      </c>
      <c r="BM61" s="119">
        <f t="shared" si="129"/>
        <v>4.7460906119880894E-2</v>
      </c>
      <c r="BN61" s="119">
        <f t="shared" si="129"/>
        <v>4.5057831261397348E-2</v>
      </c>
      <c r="BO61" s="119">
        <f t="shared" si="129"/>
        <v>4.6362605598376495E-2</v>
      </c>
      <c r="BP61" s="119">
        <f t="shared" si="129"/>
        <v>5.5555096045331008E-2</v>
      </c>
      <c r="BQ61" s="119">
        <f t="shared" ref="BQ61:BU61" si="130">IFERROR(BQ46*$C46/SUMPRODUCT(BQ$46:BQ$53,$C$46:$C$53),"")</f>
        <v>5.9096498978205264E-2</v>
      </c>
      <c r="BR61" s="119">
        <f t="shared" si="130"/>
        <v>6.3640629802869345E-2</v>
      </c>
      <c r="BS61" s="119">
        <f t="shared" si="130"/>
        <v>6.23053641508481E-2</v>
      </c>
      <c r="BT61" s="119">
        <f t="shared" si="130"/>
        <v>5.8093612625042361E-2</v>
      </c>
      <c r="BU61" s="119">
        <f t="shared" si="130"/>
        <v>6.3230243952222168E-2</v>
      </c>
      <c r="BV61" s="119">
        <f>IFERROR(BV46*$C46/SUMPRODUCT(BV$46:BV$53,$C$46:$C$53),"")</f>
        <v>6.782927213027902E-2</v>
      </c>
      <c r="BW61" s="119">
        <f t="shared" ref="BW61:DI61" si="131">IFERROR(BW46*$C46/SUMPRODUCT(BW$46:BW$53,$C$46:$C$53),"")</f>
        <v>6.893558261930742E-2</v>
      </c>
      <c r="BX61" s="119">
        <f t="shared" si="131"/>
        <v>7.2542924930754801E-2</v>
      </c>
      <c r="BY61" s="119">
        <f t="shared" si="131"/>
        <v>6.9967691656519379E-2</v>
      </c>
      <c r="BZ61" s="119">
        <f t="shared" si="131"/>
        <v>6.8184493273542701E-2</v>
      </c>
      <c r="CA61" s="119">
        <f t="shared" si="131"/>
        <v>7.8462977683520591E-2</v>
      </c>
      <c r="CB61" s="119">
        <f t="shared" si="131"/>
        <v>7.8049948458761897E-2</v>
      </c>
      <c r="CC61" s="119">
        <f t="shared" si="131"/>
        <v>6.9670936407016812E-2</v>
      </c>
      <c r="CD61" s="119">
        <f t="shared" si="131"/>
        <v>7.6962071922773267E-2</v>
      </c>
      <c r="CE61" s="119">
        <f t="shared" si="131"/>
        <v>7.5423052700995169E-2</v>
      </c>
      <c r="CF61" s="119">
        <f t="shared" si="131"/>
        <v>0.12589839058912278</v>
      </c>
      <c r="CG61" s="119">
        <f t="shared" si="131"/>
        <v>6.3754120200405162E-2</v>
      </c>
      <c r="CH61" s="119">
        <f t="shared" si="131"/>
        <v>0.10681263814508157</v>
      </c>
      <c r="CI61" s="119">
        <f t="shared" si="131"/>
        <v>6.9716383427730094E-2</v>
      </c>
      <c r="CJ61" s="119">
        <f t="shared" si="131"/>
        <v>6.8288183609782338E-2</v>
      </c>
      <c r="CK61" s="119">
        <f t="shared" si="131"/>
        <v>3.6720256922802237E-2</v>
      </c>
      <c r="CL61" s="119">
        <f t="shared" si="131"/>
        <v>3.1221939328556755E-2</v>
      </c>
      <c r="CM61" s="119">
        <f t="shared" si="131"/>
        <v>4.2696632157922597E-2</v>
      </c>
      <c r="CN61" s="119">
        <f t="shared" si="131"/>
        <v>4.1641737786982332E-2</v>
      </c>
      <c r="CO61" s="119">
        <f t="shared" si="131"/>
        <v>5.4129174874305554E-2</v>
      </c>
      <c r="CP61" s="119">
        <f t="shared" si="131"/>
        <v>4.3575384959287693E-2</v>
      </c>
      <c r="CQ61" s="119">
        <f t="shared" si="131"/>
        <v>5.0339081265125145E-2</v>
      </c>
      <c r="CR61" s="119">
        <f t="shared" si="131"/>
        <v>4.4627242423535357E-2</v>
      </c>
      <c r="CS61" s="119">
        <f t="shared" si="131"/>
        <v>4.3407323995933618E-2</v>
      </c>
      <c r="CT61" s="119">
        <f t="shared" si="131"/>
        <v>4.8195348566606545E-2</v>
      </c>
      <c r="CU61" s="119">
        <f t="shared" si="131"/>
        <v>6.095042927484836E-2</v>
      </c>
      <c r="CV61" s="119">
        <f t="shared" si="131"/>
        <v>4.318008331709669E-2</v>
      </c>
      <c r="CW61" s="119">
        <f t="shared" si="131"/>
        <v>5.4437796228391636E-2</v>
      </c>
      <c r="CX61" s="119">
        <f t="shared" si="131"/>
        <v>5.0227106117134428E-2</v>
      </c>
      <c r="CY61" s="119">
        <f t="shared" si="131"/>
        <v>5.9607723716359723E-2</v>
      </c>
      <c r="CZ61" s="119">
        <f t="shared" si="131"/>
        <v>6.6006230954654313E-2</v>
      </c>
      <c r="DA61" s="119">
        <f t="shared" si="131"/>
        <v>6.3093612688806699E-2</v>
      </c>
      <c r="DB61" s="119">
        <f t="shared" si="131"/>
        <v>6.1855121619396214E-2</v>
      </c>
      <c r="DC61" s="119">
        <f t="shared" si="131"/>
        <v>6.5628540114632261E-2</v>
      </c>
      <c r="DD61" s="119">
        <f t="shared" si="131"/>
        <v>6.2253460683251709E-2</v>
      </c>
      <c r="DE61" s="119">
        <f t="shared" si="131"/>
        <v>7.4758373473939307E-2</v>
      </c>
      <c r="DF61" s="119">
        <f t="shared" si="131"/>
        <v>7.0788509677675693E-2</v>
      </c>
      <c r="DG61" s="119">
        <f t="shared" si="131"/>
        <v>7.2871903236186739E-2</v>
      </c>
      <c r="DH61" s="119">
        <f t="shared" si="131"/>
        <v>8.2148653093820856E-2</v>
      </c>
      <c r="DI61" s="119">
        <f t="shared" si="131"/>
        <v>7.6771815796203208E-2</v>
      </c>
      <c r="DJ61" s="119">
        <f t="shared" ref="DJ61:DQ61" si="132">IFERROR(DJ46*$C46/SUMPRODUCT(DJ$46:DJ$53,$C$46:$C$53),"")</f>
        <v>7.3033767058188315E-2</v>
      </c>
      <c r="DK61" s="119">
        <f t="shared" si="132"/>
        <v>7.1562254179550241E-2</v>
      </c>
      <c r="DL61" s="119">
        <f t="shared" si="132"/>
        <v>6.9688562347796343E-2</v>
      </c>
      <c r="DM61" s="119">
        <f t="shared" si="132"/>
        <v>7.3668404846002872E-2</v>
      </c>
      <c r="DN61" s="119">
        <f t="shared" si="132"/>
        <v>7.4566866290449715E-2</v>
      </c>
      <c r="DO61" s="119">
        <f t="shared" si="132"/>
        <v>7.7937367935676752E-2</v>
      </c>
      <c r="DP61" s="119">
        <f t="shared" si="132"/>
        <v>7.3860401962908301E-2</v>
      </c>
      <c r="DQ61" s="119">
        <f t="shared" si="132"/>
        <v>7.4945988886795364E-2</v>
      </c>
      <c r="DR61" s="119">
        <f t="shared" ref="DR61:DV61" si="133">IFERROR(DR46*$C46/SUMPRODUCT(DR$46:DR$53,$C$46:$C$53),"")</f>
        <v>7.1161353309395423E-2</v>
      </c>
      <c r="DS61" s="119">
        <f t="shared" si="133"/>
        <v>7.7305042086762102E-2</v>
      </c>
      <c r="DT61" s="119">
        <f t="shared" si="133"/>
        <v>8.5594558199314705E-2</v>
      </c>
      <c r="DU61" s="119">
        <f t="shared" si="133"/>
        <v>7.9205061545992481E-2</v>
      </c>
      <c r="DV61" s="119">
        <f t="shared" si="133"/>
        <v>7.9844293580912468E-2</v>
      </c>
      <c r="DW61" s="119">
        <f t="shared" ref="DW61:FO61" si="134">IFERROR(DW46*$C46/SUMPRODUCT(DW$46:DW$53,$C$46:$C$53),"")</f>
        <v>7.4168153287425986E-2</v>
      </c>
      <c r="DX61" s="119">
        <f t="shared" si="134"/>
        <v>7.8294243307003519E-2</v>
      </c>
      <c r="DY61" s="119">
        <f t="shared" si="134"/>
        <v>8.083187043096958E-2</v>
      </c>
      <c r="DZ61" s="119">
        <f t="shared" si="134"/>
        <v>9.1269641562834139E-2</v>
      </c>
      <c r="EA61" s="119">
        <f t="shared" si="134"/>
        <v>9.6463037352706088E-2</v>
      </c>
      <c r="EB61" s="119">
        <f t="shared" si="134"/>
        <v>0.13106390120650213</v>
      </c>
      <c r="EC61" s="119">
        <f t="shared" si="134"/>
        <v>8.7138486804441972E-2</v>
      </c>
      <c r="ED61" s="119">
        <f t="shared" si="134"/>
        <v>4.9980352592512226E-2</v>
      </c>
      <c r="EE61" s="119">
        <f t="shared" si="134"/>
        <v>5.5563809195546564E-2</v>
      </c>
      <c r="EF61" s="119">
        <f t="shared" si="134"/>
        <v>5.5253645870602296E-2</v>
      </c>
      <c r="EG61" s="119">
        <f t="shared" si="134"/>
        <v>4.641479323493243E-2</v>
      </c>
      <c r="EH61" s="119">
        <f t="shared" si="134"/>
        <v>5.5859713492209986E-2</v>
      </c>
      <c r="EI61" s="119">
        <f t="shared" si="134"/>
        <v>4.7571656361462183E-2</v>
      </c>
      <c r="EJ61" s="119">
        <f t="shared" si="134"/>
        <v>4.5480986538526669E-2</v>
      </c>
      <c r="EK61" s="119">
        <f t="shared" si="134"/>
        <v>5.6724481247036412E-2</v>
      </c>
      <c r="EL61" s="119">
        <f t="shared" si="134"/>
        <v>5.7177676341188151E-2</v>
      </c>
      <c r="EM61" s="119">
        <f t="shared" si="134"/>
        <v>5.7576144922966345E-2</v>
      </c>
      <c r="EN61" s="119">
        <f t="shared" si="134"/>
        <v>6.6016582068252908E-2</v>
      </c>
      <c r="EO61" s="119">
        <f t="shared" si="134"/>
        <v>6.3448269430963475E-2</v>
      </c>
      <c r="EP61" s="119">
        <f t="shared" si="134"/>
        <v>6.1668755556856338E-2</v>
      </c>
      <c r="EQ61" s="119">
        <f t="shared" si="134"/>
        <v>7.0644423003664678E-2</v>
      </c>
      <c r="ER61" s="119">
        <f t="shared" si="134"/>
        <v>7.476816705866314E-2</v>
      </c>
      <c r="ES61" s="119">
        <f t="shared" si="134"/>
        <v>6.6928979738085162E-2</v>
      </c>
      <c r="ET61" s="119">
        <f t="shared" si="134"/>
        <v>6.4636785382145789E-2</v>
      </c>
      <c r="EU61" s="119">
        <f t="shared" si="134"/>
        <v>6.3851687192587242E-2</v>
      </c>
      <c r="EV61" s="119">
        <f t="shared" si="134"/>
        <v>6.3166511871193251E-2</v>
      </c>
      <c r="EW61" s="119">
        <f t="shared" si="134"/>
        <v>7.0506311500521945E-2</v>
      </c>
      <c r="EX61" s="119">
        <f t="shared" si="134"/>
        <v>7.0065641166306522E-2</v>
      </c>
      <c r="EY61" s="119">
        <f t="shared" si="134"/>
        <v>7.3156955708383584E-2</v>
      </c>
      <c r="EZ61" s="119">
        <f t="shared" si="134"/>
        <v>7.072719944843886E-2</v>
      </c>
      <c r="FA61" s="119">
        <f t="shared" si="134"/>
        <v>7.6962394966129846E-2</v>
      </c>
      <c r="FB61" s="119">
        <f t="shared" si="134"/>
        <v>7.0496552761631359E-2</v>
      </c>
      <c r="FC61" s="119">
        <f t="shared" si="134"/>
        <v>7.6438897689877286E-2</v>
      </c>
      <c r="FD61" s="119">
        <f t="shared" si="134"/>
        <v>8.2450603891207438E-2</v>
      </c>
      <c r="FE61" s="119">
        <f t="shared" si="134"/>
        <v>7.4419257795462809E-2</v>
      </c>
      <c r="FF61" s="119">
        <f t="shared" si="134"/>
        <v>8.0233471501873349E-2</v>
      </c>
      <c r="FG61" s="119">
        <f t="shared" si="134"/>
        <v>7.841648512150716E-2</v>
      </c>
      <c r="FH61" s="119">
        <f t="shared" si="134"/>
        <v>8.106026387356885E-2</v>
      </c>
      <c r="FI61" s="119">
        <f t="shared" si="134"/>
        <v>8.4034791589374741E-2</v>
      </c>
      <c r="FJ61" s="119">
        <f t="shared" si="134"/>
        <v>8.039282055912815E-2</v>
      </c>
      <c r="FK61" s="119">
        <f t="shared" si="134"/>
        <v>8.066819764815128E-2</v>
      </c>
      <c r="FL61" s="119">
        <f t="shared" si="134"/>
        <v>8.0293716840275753E-2</v>
      </c>
      <c r="FM61" s="119">
        <f t="shared" si="134"/>
        <v>8.7218029009606138E-2</v>
      </c>
      <c r="FN61" s="119">
        <f t="shared" si="134"/>
        <v>9.4525126734023204E-2</v>
      </c>
      <c r="FO61" s="119">
        <f t="shared" si="134"/>
        <v>8.9867766810002858E-2</v>
      </c>
      <c r="FP61" s="119">
        <f t="shared" ref="FP61:GZ61" si="135">IFERROR(FP46*$C46/SUMPRODUCT(FP$46:FP$53,$C$46:$C$53),"")</f>
        <v>8.6937582195493343E-2</v>
      </c>
      <c r="FQ61" s="119">
        <f t="shared" si="135"/>
        <v>8.6032943930103439E-2</v>
      </c>
      <c r="FR61" s="119" t="str">
        <f t="shared" si="135"/>
        <v/>
      </c>
      <c r="FS61" s="119" t="str">
        <f t="shared" si="135"/>
        <v/>
      </c>
      <c r="FT61" s="119">
        <f t="shared" si="135"/>
        <v>2.8120650589452189E-2</v>
      </c>
      <c r="FU61" s="119" t="str">
        <f t="shared" si="135"/>
        <v/>
      </c>
      <c r="FV61" s="119" t="str">
        <f t="shared" si="135"/>
        <v/>
      </c>
      <c r="FW61" s="119" t="str">
        <f t="shared" si="135"/>
        <v/>
      </c>
      <c r="FX61" s="119" t="str">
        <f t="shared" si="135"/>
        <v/>
      </c>
      <c r="FY61" s="119" t="str">
        <f t="shared" si="135"/>
        <v/>
      </c>
      <c r="FZ61" s="119" t="str">
        <f t="shared" si="135"/>
        <v/>
      </c>
      <c r="GA61" s="119" t="str">
        <f t="shared" si="135"/>
        <v/>
      </c>
      <c r="GB61" s="119" t="str">
        <f t="shared" si="135"/>
        <v/>
      </c>
      <c r="GC61" s="119">
        <f t="shared" si="135"/>
        <v>5.7897285608417712E-2</v>
      </c>
      <c r="GD61" s="119" t="str">
        <f t="shared" si="135"/>
        <v/>
      </c>
      <c r="GE61" s="119" t="str">
        <f t="shared" si="135"/>
        <v/>
      </c>
      <c r="GF61" s="119" t="str">
        <f t="shared" si="135"/>
        <v/>
      </c>
      <c r="GG61" s="119" t="str">
        <f t="shared" si="135"/>
        <v/>
      </c>
      <c r="GH61" s="119" t="str">
        <f t="shared" si="135"/>
        <v/>
      </c>
      <c r="GI61" s="119" t="str">
        <f t="shared" si="135"/>
        <v/>
      </c>
      <c r="GJ61" s="119" t="str">
        <f t="shared" si="135"/>
        <v/>
      </c>
      <c r="GK61" s="119" t="str">
        <f t="shared" si="135"/>
        <v/>
      </c>
      <c r="GL61" s="119" t="str">
        <f t="shared" si="135"/>
        <v/>
      </c>
      <c r="GM61" s="119" t="str">
        <f t="shared" si="135"/>
        <v/>
      </c>
      <c r="GN61" s="119" t="str">
        <f t="shared" si="135"/>
        <v/>
      </c>
      <c r="GO61" s="119" t="str">
        <f t="shared" si="135"/>
        <v/>
      </c>
      <c r="GP61" s="119" t="str">
        <f t="shared" si="135"/>
        <v/>
      </c>
      <c r="GQ61" s="119" t="str">
        <f t="shared" si="135"/>
        <v/>
      </c>
      <c r="GR61" s="119" t="str">
        <f t="shared" si="135"/>
        <v/>
      </c>
      <c r="GS61" s="119" t="str">
        <f t="shared" si="135"/>
        <v/>
      </c>
      <c r="GT61" s="119" t="str">
        <f t="shared" si="135"/>
        <v/>
      </c>
      <c r="GU61" s="119" t="str">
        <f t="shared" si="135"/>
        <v/>
      </c>
      <c r="GV61" s="119" t="str">
        <f t="shared" si="135"/>
        <v/>
      </c>
      <c r="GW61" s="119" t="str">
        <f t="shared" si="135"/>
        <v/>
      </c>
      <c r="GX61" s="119" t="str">
        <f t="shared" si="135"/>
        <v/>
      </c>
      <c r="GY61" s="119" t="str">
        <f t="shared" si="135"/>
        <v/>
      </c>
      <c r="GZ61" s="119" t="str">
        <f t="shared" si="135"/>
        <v/>
      </c>
      <c r="HA61" s="119" t="str">
        <f t="shared" ref="HA61:II61" si="136">IFERROR(HA46*$C46/SUMPRODUCT(HA$46:HA$53,$C$46:$C$53),"")</f>
        <v/>
      </c>
      <c r="HB61" s="119" t="str">
        <f t="shared" si="136"/>
        <v/>
      </c>
      <c r="HC61" s="119" t="str">
        <f t="shared" si="136"/>
        <v/>
      </c>
      <c r="HD61" s="119" t="str">
        <f t="shared" si="136"/>
        <v/>
      </c>
      <c r="HE61" s="119" t="str">
        <f t="shared" si="136"/>
        <v/>
      </c>
      <c r="HF61" s="119" t="str">
        <f t="shared" si="136"/>
        <v/>
      </c>
      <c r="HG61" s="119" t="str">
        <f t="shared" si="136"/>
        <v/>
      </c>
      <c r="HH61" s="119" t="str">
        <f t="shared" si="136"/>
        <v/>
      </c>
      <c r="HI61" s="119" t="str">
        <f t="shared" si="136"/>
        <v/>
      </c>
      <c r="HJ61" s="119" t="str">
        <f t="shared" si="136"/>
        <v/>
      </c>
      <c r="HK61" s="119" t="str">
        <f t="shared" si="136"/>
        <v/>
      </c>
      <c r="HL61" s="119" t="str">
        <f t="shared" si="136"/>
        <v/>
      </c>
      <c r="HM61" s="119" t="str">
        <f t="shared" si="136"/>
        <v/>
      </c>
      <c r="HN61" s="119" t="str">
        <f t="shared" si="136"/>
        <v/>
      </c>
      <c r="HO61" s="119" t="str">
        <f t="shared" si="136"/>
        <v/>
      </c>
      <c r="HP61" s="119" t="str">
        <f t="shared" si="136"/>
        <v/>
      </c>
      <c r="HQ61" s="119" t="str">
        <f t="shared" si="136"/>
        <v/>
      </c>
      <c r="HR61" s="119" t="str">
        <f t="shared" si="136"/>
        <v/>
      </c>
      <c r="HS61" s="119" t="str">
        <f t="shared" si="136"/>
        <v/>
      </c>
      <c r="HT61" s="119" t="str">
        <f t="shared" si="136"/>
        <v/>
      </c>
      <c r="HU61" s="119" t="str">
        <f t="shared" si="136"/>
        <v/>
      </c>
      <c r="HV61" s="119" t="str">
        <f t="shared" si="136"/>
        <v/>
      </c>
      <c r="HW61" s="119" t="str">
        <f t="shared" si="136"/>
        <v/>
      </c>
      <c r="HX61" s="119" t="str">
        <f t="shared" si="136"/>
        <v/>
      </c>
      <c r="HY61" s="119" t="str">
        <f t="shared" si="136"/>
        <v/>
      </c>
      <c r="HZ61" s="119" t="str">
        <f t="shared" si="136"/>
        <v/>
      </c>
      <c r="IA61" s="119" t="str">
        <f t="shared" si="136"/>
        <v/>
      </c>
      <c r="IB61" s="119" t="str">
        <f t="shared" si="136"/>
        <v/>
      </c>
      <c r="IC61" s="119" t="str">
        <f t="shared" si="136"/>
        <v/>
      </c>
      <c r="ID61" s="119" t="str">
        <f t="shared" si="136"/>
        <v/>
      </c>
      <c r="IE61" s="119" t="str">
        <f t="shared" si="136"/>
        <v/>
      </c>
      <c r="IF61" s="119" t="str">
        <f t="shared" si="136"/>
        <v/>
      </c>
      <c r="IG61" s="119" t="str">
        <f t="shared" si="136"/>
        <v/>
      </c>
      <c r="IH61" s="119" t="str">
        <f t="shared" si="136"/>
        <v/>
      </c>
      <c r="II61" s="119" t="str">
        <f t="shared" si="136"/>
        <v/>
      </c>
      <c r="IJ61" s="119" t="str">
        <f t="shared" ref="IJ61:IS61" si="137">IFERROR(IJ46*$C46/SUMPRODUCT(IJ$46:IJ$53,$C$46:$C$53),"")</f>
        <v/>
      </c>
      <c r="IK61" s="119" t="str">
        <f t="shared" si="137"/>
        <v/>
      </c>
      <c r="IL61" s="119" t="str">
        <f t="shared" si="137"/>
        <v/>
      </c>
      <c r="IM61" s="119" t="str">
        <f t="shared" si="137"/>
        <v/>
      </c>
      <c r="IN61" s="119" t="str">
        <f t="shared" si="137"/>
        <v/>
      </c>
      <c r="IO61" s="119" t="str">
        <f t="shared" si="137"/>
        <v/>
      </c>
      <c r="IP61" s="119" t="str">
        <f t="shared" si="137"/>
        <v/>
      </c>
      <c r="IQ61" s="119" t="str">
        <f t="shared" si="137"/>
        <v/>
      </c>
      <c r="IR61" s="119" t="str">
        <f t="shared" si="137"/>
        <v/>
      </c>
      <c r="IS61" s="119" t="str">
        <f t="shared" si="137"/>
        <v/>
      </c>
      <c r="IT61" s="119" t="str">
        <f t="shared" ref="IT61:IX61" si="138">IFERROR(IT46*$C46/SUMPRODUCT(IT$46:IT$53,$C$46:$C$53),"")</f>
        <v/>
      </c>
      <c r="IU61" s="119" t="str">
        <f t="shared" si="138"/>
        <v/>
      </c>
      <c r="IV61" s="119" t="str">
        <f t="shared" si="138"/>
        <v/>
      </c>
      <c r="IW61" s="119" t="str">
        <f t="shared" si="138"/>
        <v/>
      </c>
      <c r="IX61" s="119" t="str">
        <f t="shared" si="138"/>
        <v/>
      </c>
      <c r="IY61" s="119"/>
      <c r="IZ61" s="119"/>
      <c r="JA61" s="119"/>
      <c r="JB61" s="119"/>
      <c r="JC61" s="119"/>
      <c r="JE61" s="50" t="s">
        <v>71</v>
      </c>
      <c r="JF61" s="121" t="str">
        <f t="shared" ref="JF61:KC61" si="139">IFERROR(JF46*$C46/SUMPRODUCT(JF$46:JF$53,$C$46:$C$53),"")</f>
        <v/>
      </c>
      <c r="JG61" s="121" t="str">
        <f t="shared" si="139"/>
        <v/>
      </c>
      <c r="JH61" s="121" t="str">
        <f t="shared" si="139"/>
        <v/>
      </c>
      <c r="JI61" s="121" t="str">
        <f t="shared" si="139"/>
        <v/>
      </c>
      <c r="JJ61" s="121" t="str">
        <f t="shared" si="139"/>
        <v/>
      </c>
      <c r="JK61" s="121" t="str">
        <f t="shared" si="139"/>
        <v/>
      </c>
      <c r="JL61" s="121" t="str">
        <f t="shared" si="139"/>
        <v/>
      </c>
      <c r="JM61" s="121" t="str">
        <f t="shared" si="139"/>
        <v/>
      </c>
      <c r="JN61" s="121" t="str">
        <f t="shared" si="139"/>
        <v/>
      </c>
      <c r="JO61" s="121" t="str">
        <f t="shared" si="139"/>
        <v/>
      </c>
      <c r="JP61" s="121">
        <f t="shared" si="139"/>
        <v>3.8892123036942561E-2</v>
      </c>
      <c r="JQ61" s="121">
        <f t="shared" si="139"/>
        <v>3.3755148284463916E-2</v>
      </c>
      <c r="JR61" s="121">
        <f t="shared" si="139"/>
        <v>4.4185130442702135E-2</v>
      </c>
      <c r="JS61" s="121">
        <f t="shared" si="139"/>
        <v>6.1267972900476773E-2</v>
      </c>
      <c r="JT61" s="121">
        <f t="shared" si="139"/>
        <v>6.9474600084160273E-2</v>
      </c>
      <c r="JU61" s="121">
        <f t="shared" si="139"/>
        <v>7.5626273373856551E-2</v>
      </c>
      <c r="JV61" s="121">
        <f t="shared" si="139"/>
        <v>6.8922597189474258E-2</v>
      </c>
      <c r="JW61" s="121">
        <f t="shared" si="139"/>
        <v>3.4074033719632725E-2</v>
      </c>
      <c r="JX61" s="121">
        <f t="shared" si="139"/>
        <v>4.4599979689885834E-2</v>
      </c>
      <c r="JY61" s="121">
        <f t="shared" si="139"/>
        <v>5.1238402820226708E-2</v>
      </c>
      <c r="JZ61" s="121">
        <f t="shared" si="139"/>
        <v>7.3806438519362139E-2</v>
      </c>
      <c r="KA61" s="121">
        <f t="shared" si="139"/>
        <v>7.2363988336621665E-2</v>
      </c>
      <c r="KB61" s="121">
        <f t="shared" si="139"/>
        <v>7.4441360741546295E-2</v>
      </c>
      <c r="KC61" s="121">
        <f t="shared" si="139"/>
        <v>7.4952130046623669E-2</v>
      </c>
      <c r="KD61" s="121">
        <f t="shared" ref="KD61:KL61" si="140">IFERROR(KD46*$C46/SUMPRODUCT(KD$46:KD$53,$C$46:$C$53),"")</f>
        <v>9.3579496105227991E-2</v>
      </c>
      <c r="KE61" s="121">
        <f t="shared" si="140"/>
        <v>5.2302772469556065E-2</v>
      </c>
      <c r="KF61" s="121">
        <f t="shared" si="140"/>
        <v>5.2488289850172072E-2</v>
      </c>
      <c r="KG61" s="121">
        <f t="shared" si="140"/>
        <v>6.7068533217757603E-2</v>
      </c>
      <c r="KH61" s="121">
        <f t="shared" si="140"/>
        <v>6.6253258443418089E-2</v>
      </c>
      <c r="KI61" s="121">
        <f t="shared" si="140"/>
        <v>7.2693934650642042E-2</v>
      </c>
      <c r="KJ61" s="121">
        <f t="shared" si="140"/>
        <v>7.8301314058132079E-2</v>
      </c>
      <c r="KK61" s="121">
        <f t="shared" si="140"/>
        <v>8.1296156690632781E-2</v>
      </c>
      <c r="KL61" s="121">
        <f t="shared" si="140"/>
        <v>8.8945996703170813E-2</v>
      </c>
      <c r="KM61" s="121">
        <f t="shared" ref="KM61:KT61" si="141">IFERROR(KM46*$C46/SUMPRODUCT(KM$46:KM$53,$C$46:$C$53),"")</f>
        <v>2.8120650589452189E-2</v>
      </c>
      <c r="KN61" s="121" t="str">
        <f t="shared" si="141"/>
        <v/>
      </c>
      <c r="KO61" s="121">
        <f t="shared" si="141"/>
        <v>5.7897285608417712E-2</v>
      </c>
      <c r="KP61" s="121" t="str">
        <f t="shared" si="141"/>
        <v/>
      </c>
      <c r="KQ61" s="121" t="str">
        <f t="shared" si="141"/>
        <v/>
      </c>
      <c r="KR61" s="121" t="str">
        <f t="shared" si="141"/>
        <v/>
      </c>
      <c r="KS61" s="121" t="str">
        <f t="shared" si="141"/>
        <v/>
      </c>
      <c r="KT61" s="121" t="str">
        <f t="shared" si="141"/>
        <v/>
      </c>
      <c r="KU61" s="121" t="str">
        <f t="shared" ref="KU61:LB61" si="142">IFERROR(KU46*$C46/SUMPRODUCT(KU$46:KU$53,$C$46:$C$53),"")</f>
        <v/>
      </c>
      <c r="KV61" s="121" t="str">
        <f t="shared" si="142"/>
        <v/>
      </c>
      <c r="KW61" s="121" t="str">
        <f t="shared" si="142"/>
        <v/>
      </c>
      <c r="KX61" s="121" t="str">
        <f t="shared" si="142"/>
        <v/>
      </c>
      <c r="KY61" s="121" t="str">
        <f t="shared" si="142"/>
        <v/>
      </c>
      <c r="KZ61" s="121" t="str">
        <f t="shared" si="142"/>
        <v/>
      </c>
      <c r="LA61" s="121" t="str">
        <f t="shared" si="142"/>
        <v/>
      </c>
      <c r="LB61" s="121" t="str">
        <f t="shared" si="142"/>
        <v/>
      </c>
      <c r="LC61" s="121" t="str">
        <f t="shared" ref="LC61" si="143">IFERROR(LC46*$C46/SUMPRODUCT(LC$46:LC$53,$C$46:$C$53),"")</f>
        <v/>
      </c>
      <c r="LD61" s="121"/>
      <c r="LE61" s="121"/>
      <c r="LF61" s="121"/>
      <c r="LG61" s="121"/>
    </row>
    <row r="62" spans="1:319" x14ac:dyDescent="0.2">
      <c r="B62" s="50" t="s">
        <v>74</v>
      </c>
      <c r="C62" s="78"/>
      <c r="D62" s="119" t="str">
        <f>IFERROR(D50*$C50/SUMPRODUCT(D$46:D$53,$C$46:$C$53),"")</f>
        <v/>
      </c>
      <c r="E62" s="119" t="str">
        <f t="shared" ref="E62:BP62" si="144">IFERROR(E50*$C50/SUMPRODUCT(E$46:E$53,$C$46:$C$53),"")</f>
        <v/>
      </c>
      <c r="F62" s="119" t="str">
        <f t="shared" si="144"/>
        <v/>
      </c>
      <c r="G62" s="119" t="str">
        <f t="shared" si="144"/>
        <v/>
      </c>
      <c r="H62" s="119" t="str">
        <f t="shared" si="144"/>
        <v/>
      </c>
      <c r="I62" s="119" t="str">
        <f t="shared" si="144"/>
        <v/>
      </c>
      <c r="J62" s="119" t="str">
        <f t="shared" si="144"/>
        <v/>
      </c>
      <c r="K62" s="119" t="str">
        <f t="shared" si="144"/>
        <v/>
      </c>
      <c r="L62" s="119" t="str">
        <f t="shared" si="144"/>
        <v/>
      </c>
      <c r="M62" s="119" t="str">
        <f t="shared" si="144"/>
        <v/>
      </c>
      <c r="N62" s="119" t="str">
        <f t="shared" si="144"/>
        <v/>
      </c>
      <c r="O62" s="119" t="str">
        <f t="shared" si="144"/>
        <v/>
      </c>
      <c r="P62" s="119" t="str">
        <f t="shared" si="144"/>
        <v/>
      </c>
      <c r="Q62" s="119" t="str">
        <f t="shared" si="144"/>
        <v/>
      </c>
      <c r="R62" s="119" t="str">
        <f t="shared" si="144"/>
        <v/>
      </c>
      <c r="S62" s="119" t="str">
        <f t="shared" si="144"/>
        <v/>
      </c>
      <c r="T62" s="119" t="str">
        <f t="shared" si="144"/>
        <v/>
      </c>
      <c r="U62" s="119" t="str">
        <f t="shared" si="144"/>
        <v/>
      </c>
      <c r="V62" s="119" t="str">
        <f t="shared" si="144"/>
        <v/>
      </c>
      <c r="W62" s="119" t="str">
        <f t="shared" si="144"/>
        <v/>
      </c>
      <c r="X62" s="119" t="str">
        <f t="shared" si="144"/>
        <v/>
      </c>
      <c r="Y62" s="119" t="str">
        <f t="shared" si="144"/>
        <v/>
      </c>
      <c r="Z62" s="119" t="str">
        <f t="shared" si="144"/>
        <v/>
      </c>
      <c r="AA62" s="119" t="str">
        <f t="shared" si="144"/>
        <v/>
      </c>
      <c r="AB62" s="119" t="str">
        <f t="shared" si="144"/>
        <v/>
      </c>
      <c r="AC62" s="119" t="str">
        <f t="shared" si="144"/>
        <v/>
      </c>
      <c r="AD62" s="119" t="str">
        <f t="shared" si="144"/>
        <v/>
      </c>
      <c r="AE62" s="119" t="str">
        <f t="shared" si="144"/>
        <v/>
      </c>
      <c r="AF62" s="119" t="str">
        <f t="shared" si="144"/>
        <v/>
      </c>
      <c r="AG62" s="119" t="str">
        <f t="shared" si="144"/>
        <v/>
      </c>
      <c r="AH62" s="119" t="str">
        <f t="shared" si="144"/>
        <v/>
      </c>
      <c r="AI62" s="119" t="str">
        <f t="shared" si="144"/>
        <v/>
      </c>
      <c r="AJ62" s="119" t="str">
        <f t="shared" si="144"/>
        <v/>
      </c>
      <c r="AK62" s="119" t="str">
        <f t="shared" si="144"/>
        <v/>
      </c>
      <c r="AL62" s="119" t="str">
        <f t="shared" si="144"/>
        <v/>
      </c>
      <c r="AM62" s="119" t="str">
        <f t="shared" si="144"/>
        <v/>
      </c>
      <c r="AN62" s="119" t="str">
        <f t="shared" si="144"/>
        <v/>
      </c>
      <c r="AO62" s="119" t="str">
        <f t="shared" si="144"/>
        <v/>
      </c>
      <c r="AP62" s="119" t="str">
        <f t="shared" si="144"/>
        <v/>
      </c>
      <c r="AQ62" s="119" t="str">
        <f t="shared" si="144"/>
        <v/>
      </c>
      <c r="AR62" s="119" t="str">
        <f t="shared" si="144"/>
        <v/>
      </c>
      <c r="AS62" s="119" t="str">
        <f t="shared" si="144"/>
        <v/>
      </c>
      <c r="AT62" s="119" t="str">
        <f t="shared" si="144"/>
        <v/>
      </c>
      <c r="AU62" s="119" t="str">
        <f t="shared" si="144"/>
        <v/>
      </c>
      <c r="AV62" s="119" t="str">
        <f t="shared" si="144"/>
        <v/>
      </c>
      <c r="AW62" s="119" t="str">
        <f t="shared" si="144"/>
        <v/>
      </c>
      <c r="AX62" s="119" t="str">
        <f t="shared" si="144"/>
        <v/>
      </c>
      <c r="AY62" s="119" t="str">
        <f t="shared" si="144"/>
        <v/>
      </c>
      <c r="AZ62" s="119" t="str">
        <f t="shared" si="144"/>
        <v/>
      </c>
      <c r="BA62" s="119" t="str">
        <f t="shared" si="144"/>
        <v/>
      </c>
      <c r="BB62" s="119" t="str">
        <f t="shared" si="144"/>
        <v/>
      </c>
      <c r="BC62" s="119" t="str">
        <f t="shared" si="144"/>
        <v/>
      </c>
      <c r="BD62" s="119" t="str">
        <f t="shared" si="144"/>
        <v/>
      </c>
      <c r="BE62" s="119" t="str">
        <f t="shared" si="144"/>
        <v/>
      </c>
      <c r="BF62" s="119" t="str">
        <f t="shared" si="144"/>
        <v/>
      </c>
      <c r="BG62" s="119" t="str">
        <f t="shared" si="144"/>
        <v/>
      </c>
      <c r="BH62" s="119" t="str">
        <f t="shared" si="144"/>
        <v/>
      </c>
      <c r="BI62" s="119" t="str">
        <f t="shared" si="144"/>
        <v/>
      </c>
      <c r="BJ62" s="119" t="str">
        <f t="shared" si="144"/>
        <v/>
      </c>
      <c r="BK62" s="119" t="str">
        <f t="shared" si="144"/>
        <v/>
      </c>
      <c r="BL62" s="119" t="str">
        <f t="shared" si="144"/>
        <v/>
      </c>
      <c r="BM62" s="119" t="str">
        <f t="shared" si="144"/>
        <v/>
      </c>
      <c r="BN62" s="119" t="str">
        <f t="shared" si="144"/>
        <v/>
      </c>
      <c r="BO62" s="119" t="str">
        <f t="shared" si="144"/>
        <v/>
      </c>
      <c r="BP62" s="119" t="str">
        <f t="shared" si="144"/>
        <v/>
      </c>
      <c r="BQ62" s="119" t="str">
        <f t="shared" ref="BQ62:BU62" si="145">IFERROR(BQ50*$C50/SUMPRODUCT(BQ$46:BQ$53,$C$46:$C$53),"")</f>
        <v/>
      </c>
      <c r="BR62" s="119" t="str">
        <f t="shared" si="145"/>
        <v/>
      </c>
      <c r="BS62" s="119" t="str">
        <f t="shared" si="145"/>
        <v/>
      </c>
      <c r="BT62" s="119" t="str">
        <f t="shared" si="145"/>
        <v/>
      </c>
      <c r="BU62" s="119" t="str">
        <f t="shared" si="145"/>
        <v/>
      </c>
      <c r="BV62" s="119" t="str">
        <f>IFERROR(BV50*$C50/SUMPRODUCT(BV$46:BV$53,$C$46:$C$53),"")</f>
        <v/>
      </c>
      <c r="BW62" s="119" t="str">
        <f t="shared" ref="BW62:DI62" si="146">IFERROR(BW50*$C50/SUMPRODUCT(BW$46:BW$53,$C$46:$C$53),"")</f>
        <v/>
      </c>
      <c r="BX62" s="119" t="str">
        <f t="shared" si="146"/>
        <v/>
      </c>
      <c r="BY62" s="119" t="str">
        <f t="shared" si="146"/>
        <v/>
      </c>
      <c r="BZ62" s="119" t="str">
        <f t="shared" si="146"/>
        <v/>
      </c>
      <c r="CA62" s="119" t="str">
        <f t="shared" si="146"/>
        <v/>
      </c>
      <c r="CB62" s="119" t="str">
        <f t="shared" si="146"/>
        <v/>
      </c>
      <c r="CC62" s="119" t="str">
        <f t="shared" si="146"/>
        <v/>
      </c>
      <c r="CD62" s="119" t="str">
        <f t="shared" si="146"/>
        <v/>
      </c>
      <c r="CE62" s="119" t="str">
        <f t="shared" si="146"/>
        <v/>
      </c>
      <c r="CF62" s="119" t="str">
        <f t="shared" si="146"/>
        <v/>
      </c>
      <c r="CG62" s="119">
        <f t="shared" si="146"/>
        <v>0.39169447619103281</v>
      </c>
      <c r="CH62" s="119" t="str">
        <f t="shared" si="146"/>
        <v/>
      </c>
      <c r="CI62" s="119">
        <f t="shared" si="146"/>
        <v>0.36390605598695869</v>
      </c>
      <c r="CJ62" s="119">
        <f t="shared" si="146"/>
        <v>0.35650075641016243</v>
      </c>
      <c r="CK62" s="119">
        <f t="shared" si="146"/>
        <v>0.25575131562708669</v>
      </c>
      <c r="CL62" s="119">
        <f t="shared" si="146"/>
        <v>0.23961774656330057</v>
      </c>
      <c r="CM62" s="119">
        <f t="shared" si="146"/>
        <v>0.32394228760655802</v>
      </c>
      <c r="CN62" s="119" t="str">
        <f t="shared" si="146"/>
        <v/>
      </c>
      <c r="CO62" s="119" t="str">
        <f t="shared" si="146"/>
        <v/>
      </c>
      <c r="CP62" s="119">
        <f t="shared" si="146"/>
        <v>0.34857319084586502</v>
      </c>
      <c r="CQ62" s="119">
        <f t="shared" si="146"/>
        <v>0.24611212413676412</v>
      </c>
      <c r="CR62" s="119">
        <f t="shared" si="146"/>
        <v>0.20443264735364955</v>
      </c>
      <c r="CS62" s="119">
        <f t="shared" si="146"/>
        <v>0.17162141967268024</v>
      </c>
      <c r="CT62" s="119">
        <f t="shared" si="146"/>
        <v>0.22072220591585212</v>
      </c>
      <c r="CU62" s="119">
        <f t="shared" si="146"/>
        <v>0.20513985290145412</v>
      </c>
      <c r="CV62" s="119">
        <f t="shared" si="146"/>
        <v>0.34432863182444501</v>
      </c>
      <c r="CW62" s="119">
        <f t="shared" si="146"/>
        <v>0.22444377240867991</v>
      </c>
      <c r="CX62" s="119">
        <f t="shared" si="146"/>
        <v>0.16421518719703526</v>
      </c>
      <c r="CY62" s="119">
        <f t="shared" si="146"/>
        <v>0.15663548205163141</v>
      </c>
      <c r="CZ62" s="119" t="str">
        <f t="shared" si="146"/>
        <v/>
      </c>
      <c r="DA62" s="119" t="str">
        <f t="shared" si="146"/>
        <v/>
      </c>
      <c r="DB62" s="119" t="str">
        <f t="shared" si="146"/>
        <v/>
      </c>
      <c r="DC62" s="119" t="str">
        <f t="shared" si="146"/>
        <v/>
      </c>
      <c r="DD62" s="119" t="str">
        <f t="shared" si="146"/>
        <v/>
      </c>
      <c r="DE62" s="119" t="str">
        <f t="shared" si="146"/>
        <v/>
      </c>
      <c r="DF62" s="119" t="str">
        <f t="shared" si="146"/>
        <v/>
      </c>
      <c r="DG62" s="119" t="str">
        <f t="shared" si="146"/>
        <v/>
      </c>
      <c r="DH62" s="119" t="str">
        <f t="shared" si="146"/>
        <v/>
      </c>
      <c r="DI62" s="119" t="str">
        <f t="shared" si="146"/>
        <v/>
      </c>
      <c r="DJ62" s="119" t="str">
        <f t="shared" ref="DJ62:DQ62" si="147">IFERROR(DJ50*$C50/SUMPRODUCT(DJ$46:DJ$53,$C$46:$C$53),"")</f>
        <v/>
      </c>
      <c r="DK62" s="119" t="str">
        <f t="shared" si="147"/>
        <v/>
      </c>
      <c r="DL62" s="119" t="str">
        <f t="shared" si="147"/>
        <v/>
      </c>
      <c r="DM62" s="119" t="str">
        <f t="shared" si="147"/>
        <v/>
      </c>
      <c r="DN62" s="119" t="str">
        <f t="shared" si="147"/>
        <v/>
      </c>
      <c r="DO62" s="119" t="str">
        <f t="shared" si="147"/>
        <v/>
      </c>
      <c r="DP62" s="119" t="str">
        <f t="shared" si="147"/>
        <v/>
      </c>
      <c r="DQ62" s="119" t="str">
        <f t="shared" si="147"/>
        <v/>
      </c>
      <c r="DR62" s="119" t="str">
        <f t="shared" ref="DR62:DV62" si="148">IFERROR(DR50*$C50/SUMPRODUCT(DR$46:DR$53,$C$46:$C$53),"")</f>
        <v/>
      </c>
      <c r="DS62" s="119" t="str">
        <f t="shared" si="148"/>
        <v/>
      </c>
      <c r="DT62" s="119" t="str">
        <f t="shared" si="148"/>
        <v/>
      </c>
      <c r="DU62" s="119" t="str">
        <f t="shared" si="148"/>
        <v/>
      </c>
      <c r="DV62" s="119" t="str">
        <f t="shared" si="148"/>
        <v/>
      </c>
      <c r="DW62" s="119" t="str">
        <f t="shared" ref="DW62:FO62" si="149">IFERROR(DW50*$C50/SUMPRODUCT(DW$46:DW$53,$C$46:$C$53),"")</f>
        <v/>
      </c>
      <c r="DX62" s="119" t="str">
        <f t="shared" si="149"/>
        <v/>
      </c>
      <c r="DY62" s="119" t="str">
        <f t="shared" si="149"/>
        <v/>
      </c>
      <c r="DZ62" s="119" t="str">
        <f t="shared" si="149"/>
        <v/>
      </c>
      <c r="EA62" s="119" t="str">
        <f t="shared" si="149"/>
        <v/>
      </c>
      <c r="EB62" s="119" t="str">
        <f t="shared" si="149"/>
        <v/>
      </c>
      <c r="EC62" s="119" t="str">
        <f t="shared" si="149"/>
        <v/>
      </c>
      <c r="ED62" s="119" t="str">
        <f t="shared" si="149"/>
        <v/>
      </c>
      <c r="EE62" s="119" t="str">
        <f t="shared" si="149"/>
        <v/>
      </c>
      <c r="EF62" s="119" t="str">
        <f t="shared" si="149"/>
        <v/>
      </c>
      <c r="EG62" s="119" t="str">
        <f t="shared" si="149"/>
        <v/>
      </c>
      <c r="EH62" s="119" t="str">
        <f t="shared" si="149"/>
        <v/>
      </c>
      <c r="EI62" s="119" t="str">
        <f t="shared" si="149"/>
        <v/>
      </c>
      <c r="EJ62" s="119" t="str">
        <f t="shared" si="149"/>
        <v/>
      </c>
      <c r="EK62" s="119" t="str">
        <f t="shared" si="149"/>
        <v/>
      </c>
      <c r="EL62" s="119" t="str">
        <f t="shared" si="149"/>
        <v/>
      </c>
      <c r="EM62" s="119" t="str">
        <f t="shared" si="149"/>
        <v/>
      </c>
      <c r="EN62" s="119" t="str">
        <f t="shared" si="149"/>
        <v/>
      </c>
      <c r="EO62" s="119" t="str">
        <f t="shared" si="149"/>
        <v/>
      </c>
      <c r="EP62" s="119" t="str">
        <f t="shared" si="149"/>
        <v/>
      </c>
      <c r="EQ62" s="119" t="str">
        <f t="shared" si="149"/>
        <v/>
      </c>
      <c r="ER62" s="119" t="str">
        <f t="shared" si="149"/>
        <v/>
      </c>
      <c r="ES62" s="119" t="str">
        <f t="shared" si="149"/>
        <v/>
      </c>
      <c r="ET62" s="119" t="str">
        <f t="shared" si="149"/>
        <v/>
      </c>
      <c r="EU62" s="119" t="str">
        <f t="shared" si="149"/>
        <v/>
      </c>
      <c r="EV62" s="119" t="str">
        <f t="shared" si="149"/>
        <v/>
      </c>
      <c r="EW62" s="119" t="str">
        <f t="shared" si="149"/>
        <v/>
      </c>
      <c r="EX62" s="119" t="str">
        <f t="shared" si="149"/>
        <v/>
      </c>
      <c r="EY62" s="119" t="str">
        <f t="shared" si="149"/>
        <v/>
      </c>
      <c r="EZ62" s="119" t="str">
        <f t="shared" si="149"/>
        <v/>
      </c>
      <c r="FA62" s="119" t="str">
        <f t="shared" si="149"/>
        <v/>
      </c>
      <c r="FB62" s="119" t="str">
        <f t="shared" si="149"/>
        <v/>
      </c>
      <c r="FC62" s="119" t="str">
        <f t="shared" si="149"/>
        <v/>
      </c>
      <c r="FD62" s="119" t="str">
        <f t="shared" si="149"/>
        <v/>
      </c>
      <c r="FE62" s="119" t="str">
        <f t="shared" si="149"/>
        <v/>
      </c>
      <c r="FF62" s="119" t="str">
        <f t="shared" si="149"/>
        <v/>
      </c>
      <c r="FG62" s="119" t="str">
        <f t="shared" si="149"/>
        <v/>
      </c>
      <c r="FH62" s="119" t="str">
        <f t="shared" si="149"/>
        <v/>
      </c>
      <c r="FI62" s="119" t="str">
        <f t="shared" si="149"/>
        <v/>
      </c>
      <c r="FJ62" s="119" t="str">
        <f t="shared" si="149"/>
        <v/>
      </c>
      <c r="FK62" s="119" t="str">
        <f t="shared" si="149"/>
        <v/>
      </c>
      <c r="FL62" s="119" t="str">
        <f t="shared" si="149"/>
        <v/>
      </c>
      <c r="FM62" s="119" t="str">
        <f t="shared" si="149"/>
        <v/>
      </c>
      <c r="FN62" s="119" t="str">
        <f t="shared" si="149"/>
        <v/>
      </c>
      <c r="FO62" s="119" t="str">
        <f t="shared" si="149"/>
        <v/>
      </c>
      <c r="FP62" s="119" t="str">
        <f t="shared" ref="FP62:GZ62" si="150">IFERROR(FP50*$C50/SUMPRODUCT(FP$46:FP$53,$C$46:$C$53),"")</f>
        <v/>
      </c>
      <c r="FQ62" s="119" t="str">
        <f t="shared" si="150"/>
        <v/>
      </c>
      <c r="FR62" s="119" t="str">
        <f t="shared" si="150"/>
        <v/>
      </c>
      <c r="FS62" s="119" t="str">
        <f t="shared" si="150"/>
        <v/>
      </c>
      <c r="FT62" s="119">
        <f t="shared" si="150"/>
        <v>0.80810621046107034</v>
      </c>
      <c r="FU62" s="119" t="str">
        <f t="shared" si="150"/>
        <v/>
      </c>
      <c r="FV62" s="119" t="str">
        <f t="shared" si="150"/>
        <v/>
      </c>
      <c r="FW62" s="119" t="str">
        <f t="shared" si="150"/>
        <v/>
      </c>
      <c r="FX62" s="119" t="str">
        <f t="shared" si="150"/>
        <v/>
      </c>
      <c r="FY62" s="119">
        <f t="shared" si="150"/>
        <v>0.72727305965399713</v>
      </c>
      <c r="FZ62" s="119" t="str">
        <f t="shared" si="150"/>
        <v/>
      </c>
      <c r="GA62" s="119" t="str">
        <f t="shared" si="150"/>
        <v/>
      </c>
      <c r="GB62" s="119" t="str">
        <f t="shared" si="150"/>
        <v/>
      </c>
      <c r="GC62" s="119">
        <f t="shared" si="150"/>
        <v>0.38714920221774207</v>
      </c>
      <c r="GD62" s="119" t="str">
        <f t="shared" si="150"/>
        <v/>
      </c>
      <c r="GE62" s="119" t="str">
        <f t="shared" si="150"/>
        <v/>
      </c>
      <c r="GF62" s="119" t="str">
        <f t="shared" si="150"/>
        <v/>
      </c>
      <c r="GG62" s="119" t="str">
        <f t="shared" si="150"/>
        <v/>
      </c>
      <c r="GH62" s="119" t="str">
        <f t="shared" si="150"/>
        <v/>
      </c>
      <c r="GI62" s="119" t="str">
        <f t="shared" si="150"/>
        <v/>
      </c>
      <c r="GJ62" s="119" t="str">
        <f t="shared" si="150"/>
        <v/>
      </c>
      <c r="GK62" s="119" t="str">
        <f t="shared" si="150"/>
        <v/>
      </c>
      <c r="GL62" s="119" t="str">
        <f t="shared" si="150"/>
        <v/>
      </c>
      <c r="GM62" s="119" t="str">
        <f t="shared" si="150"/>
        <v/>
      </c>
      <c r="GN62" s="119" t="str">
        <f t="shared" si="150"/>
        <v/>
      </c>
      <c r="GO62" s="119" t="str">
        <f t="shared" si="150"/>
        <v/>
      </c>
      <c r="GP62" s="119" t="str">
        <f t="shared" si="150"/>
        <v/>
      </c>
      <c r="GQ62" s="119" t="str">
        <f t="shared" si="150"/>
        <v/>
      </c>
      <c r="GR62" s="119" t="str">
        <f t="shared" si="150"/>
        <v/>
      </c>
      <c r="GS62" s="119" t="str">
        <f t="shared" si="150"/>
        <v/>
      </c>
      <c r="GT62" s="119" t="str">
        <f t="shared" si="150"/>
        <v/>
      </c>
      <c r="GU62" s="119" t="str">
        <f t="shared" si="150"/>
        <v/>
      </c>
      <c r="GV62" s="119" t="str">
        <f t="shared" si="150"/>
        <v/>
      </c>
      <c r="GW62" s="119" t="str">
        <f t="shared" si="150"/>
        <v/>
      </c>
      <c r="GX62" s="119" t="str">
        <f t="shared" si="150"/>
        <v/>
      </c>
      <c r="GY62" s="119" t="str">
        <f t="shared" si="150"/>
        <v/>
      </c>
      <c r="GZ62" s="119" t="str">
        <f t="shared" si="150"/>
        <v/>
      </c>
      <c r="HA62" s="119" t="str">
        <f t="shared" ref="HA62:II62" si="151">IFERROR(HA50*$C50/SUMPRODUCT(HA$46:HA$53,$C$46:$C$53),"")</f>
        <v/>
      </c>
      <c r="HB62" s="119" t="str">
        <f t="shared" si="151"/>
        <v/>
      </c>
      <c r="HC62" s="119" t="str">
        <f t="shared" si="151"/>
        <v/>
      </c>
      <c r="HD62" s="119" t="str">
        <f t="shared" si="151"/>
        <v/>
      </c>
      <c r="HE62" s="119" t="str">
        <f t="shared" si="151"/>
        <v/>
      </c>
      <c r="HF62" s="119" t="str">
        <f t="shared" si="151"/>
        <v/>
      </c>
      <c r="HG62" s="119" t="str">
        <f t="shared" si="151"/>
        <v/>
      </c>
      <c r="HH62" s="119" t="str">
        <f t="shared" si="151"/>
        <v/>
      </c>
      <c r="HI62" s="119" t="str">
        <f t="shared" si="151"/>
        <v/>
      </c>
      <c r="HJ62" s="119" t="str">
        <f t="shared" si="151"/>
        <v/>
      </c>
      <c r="HK62" s="119" t="str">
        <f t="shared" si="151"/>
        <v/>
      </c>
      <c r="HL62" s="119" t="str">
        <f t="shared" si="151"/>
        <v/>
      </c>
      <c r="HM62" s="119" t="str">
        <f t="shared" si="151"/>
        <v/>
      </c>
      <c r="HN62" s="119" t="str">
        <f t="shared" si="151"/>
        <v/>
      </c>
      <c r="HO62" s="119" t="str">
        <f t="shared" si="151"/>
        <v/>
      </c>
      <c r="HP62" s="119" t="str">
        <f t="shared" si="151"/>
        <v/>
      </c>
      <c r="HQ62" s="119" t="str">
        <f t="shared" si="151"/>
        <v/>
      </c>
      <c r="HR62" s="119" t="str">
        <f t="shared" si="151"/>
        <v/>
      </c>
      <c r="HS62" s="119" t="str">
        <f t="shared" si="151"/>
        <v/>
      </c>
      <c r="HT62" s="119" t="str">
        <f t="shared" si="151"/>
        <v/>
      </c>
      <c r="HU62" s="119" t="str">
        <f t="shared" si="151"/>
        <v/>
      </c>
      <c r="HV62" s="119" t="str">
        <f t="shared" si="151"/>
        <v/>
      </c>
      <c r="HW62" s="119" t="str">
        <f t="shared" si="151"/>
        <v/>
      </c>
      <c r="HX62" s="119" t="str">
        <f t="shared" si="151"/>
        <v/>
      </c>
      <c r="HY62" s="119" t="str">
        <f t="shared" si="151"/>
        <v/>
      </c>
      <c r="HZ62" s="119" t="str">
        <f t="shared" si="151"/>
        <v/>
      </c>
      <c r="IA62" s="119" t="str">
        <f t="shared" si="151"/>
        <v/>
      </c>
      <c r="IB62" s="119" t="str">
        <f t="shared" si="151"/>
        <v/>
      </c>
      <c r="IC62" s="119" t="str">
        <f t="shared" si="151"/>
        <v/>
      </c>
      <c r="ID62" s="119" t="str">
        <f t="shared" si="151"/>
        <v/>
      </c>
      <c r="IE62" s="119" t="str">
        <f t="shared" si="151"/>
        <v/>
      </c>
      <c r="IF62" s="119" t="str">
        <f t="shared" si="151"/>
        <v/>
      </c>
      <c r="IG62" s="119" t="str">
        <f t="shared" si="151"/>
        <v/>
      </c>
      <c r="IH62" s="119" t="str">
        <f t="shared" si="151"/>
        <v/>
      </c>
      <c r="II62" s="119" t="str">
        <f t="shared" si="151"/>
        <v/>
      </c>
      <c r="IJ62" s="119" t="str">
        <f t="shared" ref="IJ62:IS62" si="152">IFERROR(IJ50*$C50/SUMPRODUCT(IJ$46:IJ$53,$C$46:$C$53),"")</f>
        <v/>
      </c>
      <c r="IK62" s="119" t="str">
        <f t="shared" si="152"/>
        <v/>
      </c>
      <c r="IL62" s="119" t="str">
        <f t="shared" si="152"/>
        <v/>
      </c>
      <c r="IM62" s="119" t="str">
        <f t="shared" si="152"/>
        <v/>
      </c>
      <c r="IN62" s="119" t="str">
        <f t="shared" si="152"/>
        <v/>
      </c>
      <c r="IO62" s="119" t="str">
        <f t="shared" si="152"/>
        <v/>
      </c>
      <c r="IP62" s="119" t="str">
        <f t="shared" si="152"/>
        <v/>
      </c>
      <c r="IQ62" s="119" t="str">
        <f t="shared" si="152"/>
        <v/>
      </c>
      <c r="IR62" s="119" t="str">
        <f t="shared" si="152"/>
        <v/>
      </c>
      <c r="IS62" s="119" t="str">
        <f t="shared" si="152"/>
        <v/>
      </c>
      <c r="IT62" s="119" t="str">
        <f t="shared" ref="IT62:IX62" si="153">IFERROR(IT50*$C50/SUMPRODUCT(IT$46:IT$53,$C$46:$C$53),"")</f>
        <v/>
      </c>
      <c r="IU62" s="119" t="str">
        <f t="shared" si="153"/>
        <v/>
      </c>
      <c r="IV62" s="119" t="str">
        <f t="shared" si="153"/>
        <v/>
      </c>
      <c r="IW62" s="119" t="str">
        <f t="shared" si="153"/>
        <v/>
      </c>
      <c r="IX62" s="119" t="str">
        <f t="shared" si="153"/>
        <v/>
      </c>
      <c r="IY62" s="119"/>
      <c r="IZ62" s="119"/>
      <c r="JA62" s="119"/>
      <c r="JB62" s="119"/>
      <c r="JC62" s="119"/>
      <c r="JE62" s="50" t="s">
        <v>74</v>
      </c>
      <c r="JF62" s="121" t="str">
        <f t="shared" ref="JF62:KC62" si="154">IFERROR(JF50*$C50/SUMPRODUCT(JF$46:JF$53,$C$46:$C$53),"")</f>
        <v/>
      </c>
      <c r="JG62" s="121" t="str">
        <f t="shared" si="154"/>
        <v/>
      </c>
      <c r="JH62" s="121" t="str">
        <f t="shared" si="154"/>
        <v/>
      </c>
      <c r="JI62" s="121" t="str">
        <f t="shared" si="154"/>
        <v/>
      </c>
      <c r="JJ62" s="121" t="str">
        <f t="shared" si="154"/>
        <v/>
      </c>
      <c r="JK62" s="121" t="str">
        <f t="shared" si="154"/>
        <v/>
      </c>
      <c r="JL62" s="121" t="str">
        <f t="shared" si="154"/>
        <v/>
      </c>
      <c r="JM62" s="121" t="str">
        <f t="shared" si="154"/>
        <v/>
      </c>
      <c r="JN62" s="121" t="str">
        <f t="shared" si="154"/>
        <v/>
      </c>
      <c r="JO62" s="121" t="str">
        <f t="shared" si="154"/>
        <v/>
      </c>
      <c r="JP62" s="121" t="str">
        <f t="shared" si="154"/>
        <v/>
      </c>
      <c r="JQ62" s="121" t="str">
        <f t="shared" si="154"/>
        <v/>
      </c>
      <c r="JR62" s="121" t="str">
        <f t="shared" si="154"/>
        <v/>
      </c>
      <c r="JS62" s="121" t="str">
        <f t="shared" si="154"/>
        <v/>
      </c>
      <c r="JT62" s="121" t="str">
        <f t="shared" si="154"/>
        <v/>
      </c>
      <c r="JU62" s="121" t="str">
        <f t="shared" si="154"/>
        <v/>
      </c>
      <c r="JV62" s="121">
        <f t="shared" si="154"/>
        <v>0.37063008857968383</v>
      </c>
      <c r="JW62" s="121">
        <f t="shared" si="154"/>
        <v>0.26104724152425668</v>
      </c>
      <c r="JX62" s="121">
        <f t="shared" si="154"/>
        <v>0.20237968995226707</v>
      </c>
      <c r="JY62" s="121">
        <f t="shared" si="154"/>
        <v>0.23059489743474637</v>
      </c>
      <c r="JZ62" s="121" t="str">
        <f t="shared" si="154"/>
        <v/>
      </c>
      <c r="KA62" s="121" t="str">
        <f t="shared" si="154"/>
        <v/>
      </c>
      <c r="KB62" s="121" t="str">
        <f t="shared" si="154"/>
        <v/>
      </c>
      <c r="KC62" s="121" t="str">
        <f t="shared" si="154"/>
        <v/>
      </c>
      <c r="KD62" s="121" t="str">
        <f t="shared" ref="KD62:KL62" si="155">IFERROR(KD50*$C50/SUMPRODUCT(KD$46:KD$53,$C$46:$C$53),"")</f>
        <v/>
      </c>
      <c r="KE62" s="121" t="str">
        <f t="shared" si="155"/>
        <v/>
      </c>
      <c r="KF62" s="121" t="str">
        <f t="shared" si="155"/>
        <v/>
      </c>
      <c r="KG62" s="121" t="str">
        <f>IFERROR(KG50*$C50/SUMPRODUCT(KG$46:KG$53,$C$46:$C$53),"")</f>
        <v/>
      </c>
      <c r="KH62" s="121" t="str">
        <f t="shared" si="155"/>
        <v/>
      </c>
      <c r="KI62" s="121" t="str">
        <f t="shared" si="155"/>
        <v/>
      </c>
      <c r="KJ62" s="121" t="str">
        <f t="shared" si="155"/>
        <v/>
      </c>
      <c r="KK62" s="121" t="str">
        <f t="shared" si="155"/>
        <v/>
      </c>
      <c r="KL62" s="121" t="str">
        <f t="shared" si="155"/>
        <v/>
      </c>
      <c r="KM62" s="121">
        <f t="shared" ref="KM62:KT62" si="156">IFERROR(KM50*$C50/SUMPRODUCT(KM$46:KM$53,$C$46:$C$53),"")</f>
        <v>0.80810621046107034</v>
      </c>
      <c r="KN62" s="121">
        <f t="shared" si="156"/>
        <v>0.72727305965399713</v>
      </c>
      <c r="KO62" s="121">
        <f t="shared" si="156"/>
        <v>0.38714920221774207</v>
      </c>
      <c r="KP62" s="121" t="str">
        <f t="shared" si="156"/>
        <v/>
      </c>
      <c r="KQ62" s="121" t="str">
        <f t="shared" si="156"/>
        <v/>
      </c>
      <c r="KR62" s="121" t="str">
        <f t="shared" si="156"/>
        <v/>
      </c>
      <c r="KS62" s="121" t="str">
        <f t="shared" si="156"/>
        <v/>
      </c>
      <c r="KT62" s="121" t="str">
        <f t="shared" si="156"/>
        <v/>
      </c>
      <c r="KU62" s="121" t="str">
        <f t="shared" ref="KU62:LB62" si="157">IFERROR(KU50*$C50/SUMPRODUCT(KU$46:KU$53,$C$46:$C$53),"")</f>
        <v/>
      </c>
      <c r="KV62" s="121" t="str">
        <f t="shared" si="157"/>
        <v/>
      </c>
      <c r="KW62" s="121" t="str">
        <f t="shared" si="157"/>
        <v/>
      </c>
      <c r="KX62" s="121" t="str">
        <f t="shared" si="157"/>
        <v/>
      </c>
      <c r="KY62" s="121" t="str">
        <f t="shared" si="157"/>
        <v/>
      </c>
      <c r="KZ62" s="121" t="str">
        <f t="shared" si="157"/>
        <v/>
      </c>
      <c r="LA62" s="121" t="str">
        <f t="shared" si="157"/>
        <v/>
      </c>
      <c r="LB62" s="121" t="str">
        <f t="shared" si="157"/>
        <v/>
      </c>
      <c r="LC62" s="121" t="str">
        <f t="shared" ref="LC62" si="158">IFERROR(LC50*$C50/SUMPRODUCT(LC$46:LC$53,$C$46:$C$53),"")</f>
        <v/>
      </c>
      <c r="LD62" s="121"/>
      <c r="LE62" s="121"/>
      <c r="LF62" s="121"/>
      <c r="LG62" s="121"/>
    </row>
    <row r="63" spans="1:319" x14ac:dyDescent="0.2">
      <c r="B63" s="49" t="s">
        <v>72</v>
      </c>
      <c r="C63" s="78"/>
      <c r="D63" s="119" t="str">
        <f>IFERROR(D48*$C48/SUMPRODUCT(D$46:D$53,$C$46:$C$53),"")</f>
        <v/>
      </c>
      <c r="E63" s="119" t="str">
        <f t="shared" ref="E63:BP64" si="159">IFERROR(E48*$C48/SUMPRODUCT(E$46:E$53,$C$46:$C$53),"")</f>
        <v/>
      </c>
      <c r="F63" s="119" t="str">
        <f t="shared" si="159"/>
        <v/>
      </c>
      <c r="G63" s="119" t="str">
        <f t="shared" si="159"/>
        <v/>
      </c>
      <c r="H63" s="119" t="str">
        <f t="shared" si="159"/>
        <v/>
      </c>
      <c r="I63" s="119" t="str">
        <f t="shared" si="159"/>
        <v/>
      </c>
      <c r="J63" s="119" t="str">
        <f t="shared" si="159"/>
        <v/>
      </c>
      <c r="K63" s="119" t="str">
        <f t="shared" si="159"/>
        <v/>
      </c>
      <c r="L63" s="119" t="str">
        <f t="shared" si="159"/>
        <v/>
      </c>
      <c r="M63" s="119" t="str">
        <f t="shared" si="159"/>
        <v/>
      </c>
      <c r="N63" s="119" t="str">
        <f t="shared" si="159"/>
        <v/>
      </c>
      <c r="O63" s="119" t="str">
        <f t="shared" si="159"/>
        <v/>
      </c>
      <c r="P63" s="119" t="str">
        <f t="shared" si="159"/>
        <v/>
      </c>
      <c r="Q63" s="119" t="str">
        <f t="shared" si="159"/>
        <v/>
      </c>
      <c r="R63" s="119" t="str">
        <f t="shared" si="159"/>
        <v/>
      </c>
      <c r="S63" s="119" t="str">
        <f t="shared" si="159"/>
        <v/>
      </c>
      <c r="T63" s="119" t="str">
        <f t="shared" si="159"/>
        <v/>
      </c>
      <c r="U63" s="119" t="str">
        <f t="shared" si="159"/>
        <v/>
      </c>
      <c r="V63" s="119" t="str">
        <f t="shared" si="159"/>
        <v/>
      </c>
      <c r="W63" s="119" t="str">
        <f t="shared" si="159"/>
        <v/>
      </c>
      <c r="X63" s="119" t="str">
        <f t="shared" si="159"/>
        <v/>
      </c>
      <c r="Y63" s="119" t="str">
        <f t="shared" si="159"/>
        <v/>
      </c>
      <c r="Z63" s="119" t="str">
        <f t="shared" si="159"/>
        <v/>
      </c>
      <c r="AA63" s="119" t="str">
        <f t="shared" si="159"/>
        <v/>
      </c>
      <c r="AB63" s="119" t="str">
        <f t="shared" si="159"/>
        <v/>
      </c>
      <c r="AC63" s="119" t="str">
        <f t="shared" si="159"/>
        <v/>
      </c>
      <c r="AD63" s="119" t="str">
        <f t="shared" si="159"/>
        <v/>
      </c>
      <c r="AE63" s="119" t="str">
        <f t="shared" si="159"/>
        <v/>
      </c>
      <c r="AF63" s="119" t="str">
        <f t="shared" si="159"/>
        <v/>
      </c>
      <c r="AG63" s="119" t="str">
        <f t="shared" si="159"/>
        <v/>
      </c>
      <c r="AH63" s="119" t="str">
        <f t="shared" si="159"/>
        <v/>
      </c>
      <c r="AI63" s="119" t="str">
        <f t="shared" si="159"/>
        <v/>
      </c>
      <c r="AJ63" s="119" t="str">
        <f t="shared" si="159"/>
        <v/>
      </c>
      <c r="AK63" s="119" t="str">
        <f t="shared" si="159"/>
        <v/>
      </c>
      <c r="AL63" s="119" t="str">
        <f t="shared" si="159"/>
        <v/>
      </c>
      <c r="AM63" s="119" t="str">
        <f t="shared" si="159"/>
        <v/>
      </c>
      <c r="AN63" s="119" t="str">
        <f t="shared" si="159"/>
        <v/>
      </c>
      <c r="AO63" s="119" t="str">
        <f t="shared" si="159"/>
        <v/>
      </c>
      <c r="AP63" s="119" t="str">
        <f t="shared" si="159"/>
        <v/>
      </c>
      <c r="AQ63" s="119" t="str">
        <f t="shared" si="159"/>
        <v/>
      </c>
      <c r="AR63" s="119" t="str">
        <f t="shared" si="159"/>
        <v/>
      </c>
      <c r="AS63" s="119" t="str">
        <f t="shared" si="159"/>
        <v/>
      </c>
      <c r="AT63" s="119" t="str">
        <f t="shared" si="159"/>
        <v/>
      </c>
      <c r="AU63" s="119" t="str">
        <f t="shared" si="159"/>
        <v/>
      </c>
      <c r="AV63" s="119" t="str">
        <f t="shared" si="159"/>
        <v/>
      </c>
      <c r="AW63" s="119" t="str">
        <f t="shared" si="159"/>
        <v/>
      </c>
      <c r="AX63" s="119" t="str">
        <f t="shared" si="159"/>
        <v/>
      </c>
      <c r="AY63" s="119" t="str">
        <f t="shared" si="159"/>
        <v/>
      </c>
      <c r="AZ63" s="119" t="str">
        <f t="shared" si="159"/>
        <v/>
      </c>
      <c r="BA63" s="119" t="str">
        <f t="shared" si="159"/>
        <v/>
      </c>
      <c r="BB63" s="119" t="str">
        <f t="shared" si="159"/>
        <v/>
      </c>
      <c r="BC63" s="119" t="str">
        <f t="shared" si="159"/>
        <v/>
      </c>
      <c r="BD63" s="119" t="str">
        <f t="shared" si="159"/>
        <v/>
      </c>
      <c r="BE63" s="119" t="str">
        <f t="shared" si="159"/>
        <v/>
      </c>
      <c r="BF63" s="119" t="str">
        <f t="shared" si="159"/>
        <v/>
      </c>
      <c r="BG63" s="119" t="str">
        <f t="shared" si="159"/>
        <v/>
      </c>
      <c r="BH63" s="119" t="str">
        <f t="shared" si="159"/>
        <v/>
      </c>
      <c r="BI63" s="119" t="str">
        <f t="shared" si="159"/>
        <v/>
      </c>
      <c r="BJ63" s="119" t="str">
        <f t="shared" si="159"/>
        <v/>
      </c>
      <c r="BK63" s="119" t="str">
        <f t="shared" si="159"/>
        <v/>
      </c>
      <c r="BL63" s="119" t="str">
        <f t="shared" si="159"/>
        <v/>
      </c>
      <c r="BM63" s="119" t="str">
        <f t="shared" si="159"/>
        <v/>
      </c>
      <c r="BN63" s="119" t="str">
        <f t="shared" si="159"/>
        <v/>
      </c>
      <c r="BO63" s="119" t="str">
        <f t="shared" si="159"/>
        <v/>
      </c>
      <c r="BP63" s="119" t="str">
        <f t="shared" si="159"/>
        <v/>
      </c>
      <c r="BQ63" s="119" t="str">
        <f t="shared" ref="BQ63:BU64" si="160">IFERROR(BQ48*$C48/SUMPRODUCT(BQ$46:BQ$53,$C$46:$C$53),"")</f>
        <v/>
      </c>
      <c r="BR63" s="119" t="str">
        <f t="shared" si="160"/>
        <v/>
      </c>
      <c r="BS63" s="119" t="str">
        <f t="shared" si="160"/>
        <v/>
      </c>
      <c r="BT63" s="119" t="str">
        <f t="shared" si="160"/>
        <v/>
      </c>
      <c r="BU63" s="119" t="str">
        <f t="shared" si="160"/>
        <v/>
      </c>
      <c r="BV63" s="119" t="str">
        <f>IFERROR(BV48*$C48/SUMPRODUCT(BV$46:BV$53,$C$46:$C$53),"")</f>
        <v/>
      </c>
      <c r="BW63" s="119" t="str">
        <f t="shared" ref="BW63:DI63" si="161">IFERROR(BW48*$C48/SUMPRODUCT(BW$46:BW$53,$C$46:$C$53),"")</f>
        <v/>
      </c>
      <c r="BX63" s="119" t="str">
        <f t="shared" si="161"/>
        <v/>
      </c>
      <c r="BY63" s="119" t="str">
        <f t="shared" si="161"/>
        <v/>
      </c>
      <c r="BZ63" s="119" t="str">
        <f t="shared" si="161"/>
        <v/>
      </c>
      <c r="CA63" s="119" t="str">
        <f t="shared" si="161"/>
        <v/>
      </c>
      <c r="CB63" s="119" t="str">
        <f t="shared" si="161"/>
        <v/>
      </c>
      <c r="CC63" s="119" t="str">
        <f t="shared" si="161"/>
        <v/>
      </c>
      <c r="CD63" s="119" t="str">
        <f t="shared" si="161"/>
        <v/>
      </c>
      <c r="CE63" s="119" t="str">
        <f t="shared" si="161"/>
        <v/>
      </c>
      <c r="CF63" s="119" t="str">
        <f t="shared" si="161"/>
        <v/>
      </c>
      <c r="CG63" s="119" t="str">
        <f t="shared" si="161"/>
        <v/>
      </c>
      <c r="CH63" s="119" t="str">
        <f t="shared" si="161"/>
        <v/>
      </c>
      <c r="CI63" s="119" t="str">
        <f t="shared" si="161"/>
        <v/>
      </c>
      <c r="CJ63" s="119" t="str">
        <f t="shared" si="161"/>
        <v/>
      </c>
      <c r="CK63" s="119" t="str">
        <f t="shared" si="161"/>
        <v/>
      </c>
      <c r="CL63" s="119" t="str">
        <f t="shared" si="161"/>
        <v/>
      </c>
      <c r="CM63" s="119" t="str">
        <f t="shared" si="161"/>
        <v/>
      </c>
      <c r="CN63" s="119" t="str">
        <f t="shared" si="161"/>
        <v/>
      </c>
      <c r="CO63" s="119" t="str">
        <f t="shared" si="161"/>
        <v/>
      </c>
      <c r="CP63" s="119" t="str">
        <f t="shared" si="161"/>
        <v/>
      </c>
      <c r="CQ63" s="119" t="str">
        <f t="shared" si="161"/>
        <v/>
      </c>
      <c r="CR63" s="119" t="str">
        <f t="shared" si="161"/>
        <v/>
      </c>
      <c r="CS63" s="119" t="str">
        <f t="shared" si="161"/>
        <v/>
      </c>
      <c r="CT63" s="119" t="str">
        <f t="shared" si="161"/>
        <v/>
      </c>
      <c r="CU63" s="119" t="str">
        <f t="shared" si="161"/>
        <v/>
      </c>
      <c r="CV63" s="119" t="str">
        <f t="shared" si="161"/>
        <v/>
      </c>
      <c r="CW63" s="119" t="str">
        <f t="shared" si="161"/>
        <v/>
      </c>
      <c r="CX63" s="119" t="str">
        <f t="shared" si="161"/>
        <v/>
      </c>
      <c r="CY63" s="119" t="str">
        <f t="shared" si="161"/>
        <v/>
      </c>
      <c r="CZ63" s="119" t="str">
        <f t="shared" si="161"/>
        <v/>
      </c>
      <c r="DA63" s="119" t="str">
        <f t="shared" si="161"/>
        <v/>
      </c>
      <c r="DB63" s="119" t="str">
        <f t="shared" si="161"/>
        <v/>
      </c>
      <c r="DC63" s="119" t="str">
        <f t="shared" si="161"/>
        <v/>
      </c>
      <c r="DD63" s="119" t="str">
        <f t="shared" si="161"/>
        <v/>
      </c>
      <c r="DE63" s="119" t="str">
        <f t="shared" si="161"/>
        <v/>
      </c>
      <c r="DF63" s="119" t="str">
        <f t="shared" si="161"/>
        <v/>
      </c>
      <c r="DG63" s="119" t="str">
        <f t="shared" si="161"/>
        <v/>
      </c>
      <c r="DH63" s="119" t="str">
        <f t="shared" si="161"/>
        <v/>
      </c>
      <c r="DI63" s="119" t="str">
        <f t="shared" si="161"/>
        <v/>
      </c>
      <c r="DJ63" s="119" t="str">
        <f t="shared" ref="DJ63:DQ63" si="162">IFERROR(DJ48*$C48/SUMPRODUCT(DJ$46:DJ$53,$C$46:$C$53),"")</f>
        <v/>
      </c>
      <c r="DK63" s="119" t="str">
        <f t="shared" si="162"/>
        <v/>
      </c>
      <c r="DL63" s="119" t="str">
        <f t="shared" si="162"/>
        <v/>
      </c>
      <c r="DM63" s="119" t="str">
        <f t="shared" si="162"/>
        <v/>
      </c>
      <c r="DN63" s="119" t="str">
        <f t="shared" si="162"/>
        <v/>
      </c>
      <c r="DO63" s="119" t="str">
        <f t="shared" si="162"/>
        <v/>
      </c>
      <c r="DP63" s="119" t="str">
        <f t="shared" si="162"/>
        <v/>
      </c>
      <c r="DQ63" s="119" t="str">
        <f t="shared" si="162"/>
        <v/>
      </c>
      <c r="DR63" s="119" t="str">
        <f t="shared" ref="DR63:DV63" si="163">IFERROR(DR48*$C48/SUMPRODUCT(DR$46:DR$53,$C$46:$C$53),"")</f>
        <v/>
      </c>
      <c r="DS63" s="119" t="str">
        <f t="shared" si="163"/>
        <v/>
      </c>
      <c r="DT63" s="119" t="str">
        <f t="shared" si="163"/>
        <v/>
      </c>
      <c r="DU63" s="119" t="str">
        <f t="shared" si="163"/>
        <v/>
      </c>
      <c r="DV63" s="119" t="str">
        <f t="shared" si="163"/>
        <v/>
      </c>
      <c r="DW63" s="119" t="str">
        <f t="shared" ref="DW63:FO63" si="164">IFERROR(DW48*$C48/SUMPRODUCT(DW$46:DW$53,$C$46:$C$53),"")</f>
        <v/>
      </c>
      <c r="DX63" s="119" t="str">
        <f t="shared" si="164"/>
        <v/>
      </c>
      <c r="DY63" s="119" t="str">
        <f t="shared" si="164"/>
        <v/>
      </c>
      <c r="DZ63" s="119" t="str">
        <f t="shared" si="164"/>
        <v/>
      </c>
      <c r="EA63" s="119" t="str">
        <f t="shared" si="164"/>
        <v/>
      </c>
      <c r="EB63" s="119" t="str">
        <f t="shared" si="164"/>
        <v/>
      </c>
      <c r="EC63" s="119" t="str">
        <f t="shared" si="164"/>
        <v/>
      </c>
      <c r="ED63" s="119" t="str">
        <f t="shared" si="164"/>
        <v/>
      </c>
      <c r="EE63" s="119" t="str">
        <f t="shared" si="164"/>
        <v/>
      </c>
      <c r="EF63" s="119" t="str">
        <f t="shared" si="164"/>
        <v/>
      </c>
      <c r="EG63" s="119" t="str">
        <f t="shared" si="164"/>
        <v/>
      </c>
      <c r="EH63" s="119" t="str">
        <f t="shared" si="164"/>
        <v/>
      </c>
      <c r="EI63" s="119" t="str">
        <f t="shared" si="164"/>
        <v/>
      </c>
      <c r="EJ63" s="119" t="str">
        <f t="shared" si="164"/>
        <v/>
      </c>
      <c r="EK63" s="119" t="str">
        <f t="shared" si="164"/>
        <v/>
      </c>
      <c r="EL63" s="119" t="str">
        <f t="shared" si="164"/>
        <v/>
      </c>
      <c r="EM63" s="119" t="str">
        <f t="shared" si="164"/>
        <v/>
      </c>
      <c r="EN63" s="119" t="str">
        <f t="shared" si="164"/>
        <v/>
      </c>
      <c r="EO63" s="119" t="str">
        <f t="shared" si="164"/>
        <v/>
      </c>
      <c r="EP63" s="119" t="str">
        <f t="shared" si="164"/>
        <v/>
      </c>
      <c r="EQ63" s="119" t="str">
        <f t="shared" si="164"/>
        <v/>
      </c>
      <c r="ER63" s="119" t="str">
        <f t="shared" si="164"/>
        <v/>
      </c>
      <c r="ES63" s="119" t="str">
        <f t="shared" si="164"/>
        <v/>
      </c>
      <c r="ET63" s="119" t="str">
        <f t="shared" si="164"/>
        <v/>
      </c>
      <c r="EU63" s="119" t="str">
        <f t="shared" si="164"/>
        <v/>
      </c>
      <c r="EV63" s="119" t="str">
        <f t="shared" si="164"/>
        <v/>
      </c>
      <c r="EW63" s="119" t="str">
        <f t="shared" si="164"/>
        <v/>
      </c>
      <c r="EX63" s="119" t="str">
        <f t="shared" si="164"/>
        <v/>
      </c>
      <c r="EY63" s="119" t="str">
        <f t="shared" si="164"/>
        <v/>
      </c>
      <c r="EZ63" s="119" t="str">
        <f t="shared" si="164"/>
        <v/>
      </c>
      <c r="FA63" s="119" t="str">
        <f t="shared" si="164"/>
        <v/>
      </c>
      <c r="FB63" s="119" t="str">
        <f t="shared" si="164"/>
        <v/>
      </c>
      <c r="FC63" s="119" t="str">
        <f t="shared" si="164"/>
        <v/>
      </c>
      <c r="FD63" s="119" t="str">
        <f t="shared" si="164"/>
        <v/>
      </c>
      <c r="FE63" s="119" t="str">
        <f t="shared" si="164"/>
        <v/>
      </c>
      <c r="FF63" s="119" t="str">
        <f t="shared" si="164"/>
        <v/>
      </c>
      <c r="FG63" s="119" t="str">
        <f t="shared" si="164"/>
        <v/>
      </c>
      <c r="FH63" s="119" t="str">
        <f t="shared" si="164"/>
        <v/>
      </c>
      <c r="FI63" s="119" t="str">
        <f t="shared" si="164"/>
        <v/>
      </c>
      <c r="FJ63" s="119" t="str">
        <f t="shared" si="164"/>
        <v/>
      </c>
      <c r="FK63" s="119" t="str">
        <f t="shared" si="164"/>
        <v/>
      </c>
      <c r="FL63" s="119" t="str">
        <f t="shared" si="164"/>
        <v/>
      </c>
      <c r="FM63" s="119" t="str">
        <f t="shared" si="164"/>
        <v/>
      </c>
      <c r="FN63" s="119" t="str">
        <f t="shared" si="164"/>
        <v/>
      </c>
      <c r="FO63" s="119" t="str">
        <f t="shared" si="164"/>
        <v/>
      </c>
      <c r="FP63" s="119" t="str">
        <f t="shared" ref="FP63:GZ63" si="165">IFERROR(FP48*$C48/SUMPRODUCT(FP$46:FP$53,$C$46:$C$53),"")</f>
        <v/>
      </c>
      <c r="FQ63" s="119" t="str">
        <f t="shared" si="165"/>
        <v/>
      </c>
      <c r="FR63" s="119" t="str">
        <f t="shared" si="165"/>
        <v/>
      </c>
      <c r="FS63" s="119" t="str">
        <f t="shared" si="165"/>
        <v/>
      </c>
      <c r="FT63" s="119" t="str">
        <f t="shared" si="165"/>
        <v/>
      </c>
      <c r="FU63" s="119" t="str">
        <f t="shared" si="165"/>
        <v/>
      </c>
      <c r="FV63" s="119" t="str">
        <f t="shared" si="165"/>
        <v/>
      </c>
      <c r="FW63" s="119" t="str">
        <f t="shared" si="165"/>
        <v/>
      </c>
      <c r="FX63" s="119" t="str">
        <f t="shared" si="165"/>
        <v/>
      </c>
      <c r="FY63" s="119" t="str">
        <f t="shared" si="165"/>
        <v/>
      </c>
      <c r="FZ63" s="119" t="str">
        <f t="shared" si="165"/>
        <v/>
      </c>
      <c r="GA63" s="119" t="str">
        <f t="shared" si="165"/>
        <v/>
      </c>
      <c r="GB63" s="119" t="str">
        <f t="shared" si="165"/>
        <v/>
      </c>
      <c r="GC63" s="119" t="str">
        <f t="shared" si="165"/>
        <v/>
      </c>
      <c r="GD63" s="119" t="str">
        <f t="shared" si="165"/>
        <v/>
      </c>
      <c r="GE63" s="119" t="str">
        <f t="shared" si="165"/>
        <v/>
      </c>
      <c r="GF63" s="119" t="str">
        <f t="shared" si="165"/>
        <v/>
      </c>
      <c r="GG63" s="119" t="str">
        <f t="shared" si="165"/>
        <v/>
      </c>
      <c r="GH63" s="119" t="str">
        <f t="shared" si="165"/>
        <v/>
      </c>
      <c r="GI63" s="119" t="str">
        <f t="shared" si="165"/>
        <v/>
      </c>
      <c r="GJ63" s="119" t="str">
        <f t="shared" si="165"/>
        <v/>
      </c>
      <c r="GK63" s="119" t="str">
        <f t="shared" si="165"/>
        <v/>
      </c>
      <c r="GL63" s="119" t="str">
        <f t="shared" si="165"/>
        <v/>
      </c>
      <c r="GM63" s="119" t="str">
        <f t="shared" si="165"/>
        <v/>
      </c>
      <c r="GN63" s="119" t="str">
        <f t="shared" si="165"/>
        <v/>
      </c>
      <c r="GO63" s="119" t="str">
        <f t="shared" si="165"/>
        <v/>
      </c>
      <c r="GP63" s="119" t="str">
        <f t="shared" si="165"/>
        <v/>
      </c>
      <c r="GQ63" s="119" t="str">
        <f t="shared" si="165"/>
        <v/>
      </c>
      <c r="GR63" s="119" t="str">
        <f t="shared" si="165"/>
        <v/>
      </c>
      <c r="GS63" s="119" t="str">
        <f t="shared" si="165"/>
        <v/>
      </c>
      <c r="GT63" s="119" t="str">
        <f t="shared" si="165"/>
        <v/>
      </c>
      <c r="GU63" s="119" t="str">
        <f t="shared" si="165"/>
        <v/>
      </c>
      <c r="GV63" s="119" t="str">
        <f t="shared" si="165"/>
        <v/>
      </c>
      <c r="GW63" s="119" t="str">
        <f t="shared" si="165"/>
        <v/>
      </c>
      <c r="GX63" s="119" t="str">
        <f t="shared" si="165"/>
        <v/>
      </c>
      <c r="GY63" s="119" t="str">
        <f t="shared" si="165"/>
        <v/>
      </c>
      <c r="GZ63" s="119" t="str">
        <f t="shared" si="165"/>
        <v/>
      </c>
      <c r="HA63" s="119" t="str">
        <f t="shared" ref="HA63:II63" si="166">IFERROR(HA48*$C48/SUMPRODUCT(HA$46:HA$53,$C$46:$C$53),"")</f>
        <v/>
      </c>
      <c r="HB63" s="119" t="str">
        <f t="shared" si="166"/>
        <v/>
      </c>
      <c r="HC63" s="119" t="str">
        <f t="shared" si="166"/>
        <v/>
      </c>
      <c r="HD63" s="119" t="str">
        <f t="shared" si="166"/>
        <v/>
      </c>
      <c r="HE63" s="119" t="str">
        <f t="shared" si="166"/>
        <v/>
      </c>
      <c r="HF63" s="119" t="str">
        <f t="shared" si="166"/>
        <v/>
      </c>
      <c r="HG63" s="119" t="str">
        <f t="shared" si="166"/>
        <v/>
      </c>
      <c r="HH63" s="119" t="str">
        <f t="shared" si="166"/>
        <v/>
      </c>
      <c r="HI63" s="119" t="str">
        <f t="shared" si="166"/>
        <v/>
      </c>
      <c r="HJ63" s="119" t="str">
        <f t="shared" si="166"/>
        <v/>
      </c>
      <c r="HK63" s="119" t="str">
        <f t="shared" si="166"/>
        <v/>
      </c>
      <c r="HL63" s="119" t="str">
        <f t="shared" si="166"/>
        <v/>
      </c>
      <c r="HM63" s="119" t="str">
        <f t="shared" si="166"/>
        <v/>
      </c>
      <c r="HN63" s="119" t="str">
        <f t="shared" si="166"/>
        <v/>
      </c>
      <c r="HO63" s="119" t="str">
        <f t="shared" si="166"/>
        <v/>
      </c>
      <c r="HP63" s="119" t="str">
        <f t="shared" si="166"/>
        <v/>
      </c>
      <c r="HQ63" s="119" t="str">
        <f t="shared" si="166"/>
        <v/>
      </c>
      <c r="HR63" s="119" t="str">
        <f t="shared" si="166"/>
        <v/>
      </c>
      <c r="HS63" s="119" t="str">
        <f t="shared" si="166"/>
        <v/>
      </c>
      <c r="HT63" s="119" t="str">
        <f t="shared" si="166"/>
        <v/>
      </c>
      <c r="HU63" s="119" t="str">
        <f t="shared" si="166"/>
        <v/>
      </c>
      <c r="HV63" s="119" t="str">
        <f t="shared" si="166"/>
        <v/>
      </c>
      <c r="HW63" s="119" t="str">
        <f t="shared" si="166"/>
        <v/>
      </c>
      <c r="HX63" s="119" t="str">
        <f t="shared" si="166"/>
        <v/>
      </c>
      <c r="HY63" s="119" t="str">
        <f t="shared" si="166"/>
        <v/>
      </c>
      <c r="HZ63" s="119" t="str">
        <f t="shared" si="166"/>
        <v/>
      </c>
      <c r="IA63" s="119" t="str">
        <f t="shared" si="166"/>
        <v/>
      </c>
      <c r="IB63" s="119" t="str">
        <f t="shared" si="166"/>
        <v/>
      </c>
      <c r="IC63" s="119" t="str">
        <f t="shared" si="166"/>
        <v/>
      </c>
      <c r="ID63" s="119" t="str">
        <f t="shared" si="166"/>
        <v/>
      </c>
      <c r="IE63" s="119" t="str">
        <f t="shared" si="166"/>
        <v/>
      </c>
      <c r="IF63" s="119" t="str">
        <f t="shared" si="166"/>
        <v/>
      </c>
      <c r="IG63" s="119" t="str">
        <f t="shared" si="166"/>
        <v/>
      </c>
      <c r="IH63" s="119" t="str">
        <f t="shared" si="166"/>
        <v/>
      </c>
      <c r="II63" s="119" t="str">
        <f t="shared" si="166"/>
        <v/>
      </c>
      <c r="IJ63" s="119" t="str">
        <f t="shared" ref="IJ63:IS63" si="167">IFERROR(IJ48*$C48/SUMPRODUCT(IJ$46:IJ$53,$C$46:$C$53),"")</f>
        <v/>
      </c>
      <c r="IK63" s="119" t="str">
        <f t="shared" si="167"/>
        <v/>
      </c>
      <c r="IL63" s="119" t="str">
        <f t="shared" si="167"/>
        <v/>
      </c>
      <c r="IM63" s="119" t="str">
        <f t="shared" si="167"/>
        <v/>
      </c>
      <c r="IN63" s="119" t="str">
        <f t="shared" si="167"/>
        <v/>
      </c>
      <c r="IO63" s="119" t="str">
        <f t="shared" si="167"/>
        <v/>
      </c>
      <c r="IP63" s="119" t="str">
        <f t="shared" si="167"/>
        <v/>
      </c>
      <c r="IQ63" s="119" t="str">
        <f t="shared" si="167"/>
        <v/>
      </c>
      <c r="IR63" s="119" t="str">
        <f t="shared" si="167"/>
        <v/>
      </c>
      <c r="IS63" s="119" t="str">
        <f t="shared" si="167"/>
        <v/>
      </c>
      <c r="IT63" s="119" t="str">
        <f t="shared" ref="IT63:IX63" si="168">IFERROR(IT48*$C48/SUMPRODUCT(IT$46:IT$53,$C$46:$C$53),"")</f>
        <v/>
      </c>
      <c r="IU63" s="119" t="str">
        <f t="shared" si="168"/>
        <v/>
      </c>
      <c r="IV63" s="119" t="str">
        <f t="shared" si="168"/>
        <v/>
      </c>
      <c r="IW63" s="119" t="str">
        <f t="shared" si="168"/>
        <v/>
      </c>
      <c r="IX63" s="119" t="str">
        <f t="shared" si="168"/>
        <v/>
      </c>
      <c r="IY63" s="119"/>
      <c r="IZ63" s="119"/>
      <c r="JA63" s="119"/>
      <c r="JB63" s="119"/>
      <c r="JC63" s="119"/>
      <c r="JE63" s="49" t="s">
        <v>72</v>
      </c>
      <c r="JF63" s="121" t="str">
        <f t="shared" ref="JF63:KC63" si="169">IFERROR(JF48*$C48/SUMPRODUCT(JF$46:JF$53,$C$46:$C$53),"")</f>
        <v/>
      </c>
      <c r="JG63" s="121" t="str">
        <f t="shared" si="169"/>
        <v/>
      </c>
      <c r="JH63" s="121" t="str">
        <f t="shared" si="169"/>
        <v/>
      </c>
      <c r="JI63" s="121" t="str">
        <f t="shared" si="169"/>
        <v/>
      </c>
      <c r="JJ63" s="121" t="str">
        <f t="shared" si="169"/>
        <v/>
      </c>
      <c r="JK63" s="121" t="str">
        <f t="shared" si="169"/>
        <v/>
      </c>
      <c r="JL63" s="121" t="str">
        <f t="shared" si="169"/>
        <v/>
      </c>
      <c r="JM63" s="121" t="str">
        <f t="shared" si="169"/>
        <v/>
      </c>
      <c r="JN63" s="121" t="str">
        <f t="shared" si="169"/>
        <v/>
      </c>
      <c r="JO63" s="121" t="str">
        <f t="shared" si="169"/>
        <v/>
      </c>
      <c r="JP63" s="121" t="str">
        <f t="shared" si="169"/>
        <v/>
      </c>
      <c r="JQ63" s="121" t="str">
        <f t="shared" si="169"/>
        <v/>
      </c>
      <c r="JR63" s="121" t="str">
        <f t="shared" si="169"/>
        <v/>
      </c>
      <c r="JS63" s="121" t="str">
        <f t="shared" si="169"/>
        <v/>
      </c>
      <c r="JT63" s="121" t="str">
        <f t="shared" si="169"/>
        <v/>
      </c>
      <c r="JU63" s="121" t="str">
        <f t="shared" si="169"/>
        <v/>
      </c>
      <c r="JV63" s="121" t="str">
        <f t="shared" si="169"/>
        <v/>
      </c>
      <c r="JW63" s="121" t="str">
        <f t="shared" si="169"/>
        <v/>
      </c>
      <c r="JX63" s="121" t="str">
        <f t="shared" si="169"/>
        <v/>
      </c>
      <c r="JY63" s="121" t="str">
        <f t="shared" si="169"/>
        <v/>
      </c>
      <c r="JZ63" s="121" t="str">
        <f t="shared" si="169"/>
        <v/>
      </c>
      <c r="KA63" s="121" t="str">
        <f t="shared" si="169"/>
        <v/>
      </c>
      <c r="KB63" s="121" t="str">
        <f t="shared" si="169"/>
        <v/>
      </c>
      <c r="KC63" s="121" t="str">
        <f t="shared" si="169"/>
        <v/>
      </c>
      <c r="KD63" s="121" t="str">
        <f t="shared" ref="KD63:KL63" si="170">IFERROR(KD48*$C48/SUMPRODUCT(KD$46:KD$53,$C$46:$C$53),"")</f>
        <v/>
      </c>
      <c r="KE63" s="121" t="str">
        <f t="shared" si="170"/>
        <v/>
      </c>
      <c r="KF63" s="121" t="str">
        <f t="shared" si="170"/>
        <v/>
      </c>
      <c r="KG63" s="121" t="str">
        <f>IFERROR(KG48*$C48/SUMPRODUCT(KG$46:KG$53,$C$46:$C$53),"")</f>
        <v/>
      </c>
      <c r="KH63" s="121" t="str">
        <f t="shared" si="170"/>
        <v/>
      </c>
      <c r="KI63" s="121" t="str">
        <f t="shared" si="170"/>
        <v/>
      </c>
      <c r="KJ63" s="121" t="str">
        <f t="shared" si="170"/>
        <v/>
      </c>
      <c r="KK63" s="121" t="str">
        <f t="shared" si="170"/>
        <v/>
      </c>
      <c r="KL63" s="121" t="str">
        <f t="shared" si="170"/>
        <v/>
      </c>
      <c r="KM63" s="121" t="str">
        <f t="shared" ref="KM63:KT63" si="171">IFERROR(KM48*$C48/SUMPRODUCT(KM$46:KM$53,$C$46:$C$53),"")</f>
        <v/>
      </c>
      <c r="KN63" s="121" t="str">
        <f t="shared" si="171"/>
        <v/>
      </c>
      <c r="KO63" s="121" t="str">
        <f t="shared" si="171"/>
        <v/>
      </c>
      <c r="KP63" s="121" t="str">
        <f t="shared" si="171"/>
        <v/>
      </c>
      <c r="KQ63" s="121" t="str">
        <f t="shared" si="171"/>
        <v/>
      </c>
      <c r="KR63" s="121" t="str">
        <f t="shared" si="171"/>
        <v/>
      </c>
      <c r="KS63" s="121" t="str">
        <f t="shared" si="171"/>
        <v/>
      </c>
      <c r="KT63" s="121" t="str">
        <f t="shared" si="171"/>
        <v/>
      </c>
      <c r="KU63" s="121" t="str">
        <f t="shared" ref="KU63:LB63" si="172">IFERROR(KU48*$C48/SUMPRODUCT(KU$46:KU$53,$C$46:$C$53),"")</f>
        <v/>
      </c>
      <c r="KV63" s="121" t="str">
        <f t="shared" si="172"/>
        <v/>
      </c>
      <c r="KW63" s="121" t="str">
        <f t="shared" si="172"/>
        <v/>
      </c>
      <c r="KX63" s="121" t="str">
        <f t="shared" si="172"/>
        <v/>
      </c>
      <c r="KY63" s="121" t="str">
        <f t="shared" si="172"/>
        <v/>
      </c>
      <c r="KZ63" s="121" t="str">
        <f t="shared" si="172"/>
        <v/>
      </c>
      <c r="LA63" s="121" t="str">
        <f t="shared" si="172"/>
        <v/>
      </c>
      <c r="LB63" s="121" t="str">
        <f t="shared" si="172"/>
        <v/>
      </c>
      <c r="LC63" s="121" t="str">
        <f t="shared" ref="LC63" si="173">IFERROR(LC48*$C48/SUMPRODUCT(LC$46:LC$53,$C$46:$C$53),"")</f>
        <v/>
      </c>
      <c r="LD63" s="121"/>
      <c r="LE63" s="121"/>
      <c r="LF63" s="121"/>
      <c r="LG63" s="121"/>
    </row>
    <row r="64" spans="1:319" x14ac:dyDescent="0.2">
      <c r="B64" s="50" t="s">
        <v>73</v>
      </c>
      <c r="C64" s="78"/>
      <c r="D64" s="119" t="str">
        <f>IFERROR(D49*$C49/SUMPRODUCT(D$46:D$53,$C$46:$C$53),"")</f>
        <v/>
      </c>
      <c r="E64" s="119" t="str">
        <f t="shared" si="159"/>
        <v/>
      </c>
      <c r="F64" s="119" t="str">
        <f t="shared" si="159"/>
        <v/>
      </c>
      <c r="G64" s="119" t="str">
        <f t="shared" si="159"/>
        <v/>
      </c>
      <c r="H64" s="119" t="str">
        <f t="shared" si="159"/>
        <v/>
      </c>
      <c r="I64" s="119" t="str">
        <f t="shared" si="159"/>
        <v/>
      </c>
      <c r="J64" s="119" t="str">
        <f t="shared" si="159"/>
        <v/>
      </c>
      <c r="K64" s="119" t="str">
        <f t="shared" si="159"/>
        <v/>
      </c>
      <c r="L64" s="119" t="str">
        <f t="shared" si="159"/>
        <v/>
      </c>
      <c r="M64" s="119" t="str">
        <f t="shared" si="159"/>
        <v/>
      </c>
      <c r="N64" s="119" t="str">
        <f t="shared" si="159"/>
        <v/>
      </c>
      <c r="O64" s="119" t="str">
        <f t="shared" si="159"/>
        <v/>
      </c>
      <c r="P64" s="119" t="str">
        <f t="shared" si="159"/>
        <v/>
      </c>
      <c r="Q64" s="119" t="str">
        <f t="shared" si="159"/>
        <v/>
      </c>
      <c r="R64" s="119" t="str">
        <f t="shared" si="159"/>
        <v/>
      </c>
      <c r="S64" s="119" t="str">
        <f t="shared" si="159"/>
        <v/>
      </c>
      <c r="T64" s="119" t="str">
        <f t="shared" si="159"/>
        <v/>
      </c>
      <c r="U64" s="119" t="str">
        <f t="shared" si="159"/>
        <v/>
      </c>
      <c r="V64" s="119" t="str">
        <f t="shared" si="159"/>
        <v/>
      </c>
      <c r="W64" s="119" t="str">
        <f t="shared" si="159"/>
        <v/>
      </c>
      <c r="X64" s="119" t="str">
        <f t="shared" si="159"/>
        <v/>
      </c>
      <c r="Y64" s="119" t="str">
        <f t="shared" si="159"/>
        <v/>
      </c>
      <c r="Z64" s="119" t="str">
        <f t="shared" si="159"/>
        <v/>
      </c>
      <c r="AA64" s="119" t="str">
        <f t="shared" si="159"/>
        <v/>
      </c>
      <c r="AB64" s="119" t="str">
        <f t="shared" si="159"/>
        <v/>
      </c>
      <c r="AC64" s="119" t="str">
        <f t="shared" si="159"/>
        <v/>
      </c>
      <c r="AD64" s="119" t="str">
        <f t="shared" si="159"/>
        <v/>
      </c>
      <c r="AE64" s="119" t="str">
        <f t="shared" si="159"/>
        <v/>
      </c>
      <c r="AF64" s="119" t="str">
        <f t="shared" si="159"/>
        <v/>
      </c>
      <c r="AG64" s="119" t="str">
        <f t="shared" si="159"/>
        <v/>
      </c>
      <c r="AH64" s="119" t="str">
        <f t="shared" si="159"/>
        <v/>
      </c>
      <c r="AI64" s="119" t="str">
        <f t="shared" si="159"/>
        <v/>
      </c>
      <c r="AJ64" s="119" t="str">
        <f t="shared" si="159"/>
        <v/>
      </c>
      <c r="AK64" s="119" t="str">
        <f t="shared" si="159"/>
        <v/>
      </c>
      <c r="AL64" s="119" t="str">
        <f t="shared" si="159"/>
        <v/>
      </c>
      <c r="AM64" s="119" t="str">
        <f t="shared" si="159"/>
        <v/>
      </c>
      <c r="AN64" s="119" t="str">
        <f t="shared" si="159"/>
        <v/>
      </c>
      <c r="AO64" s="119" t="str">
        <f t="shared" si="159"/>
        <v/>
      </c>
      <c r="AP64" s="119" t="str">
        <f t="shared" si="159"/>
        <v/>
      </c>
      <c r="AQ64" s="119" t="str">
        <f t="shared" si="159"/>
        <v/>
      </c>
      <c r="AR64" s="119" t="str">
        <f t="shared" si="159"/>
        <v/>
      </c>
      <c r="AS64" s="119" t="str">
        <f t="shared" si="159"/>
        <v/>
      </c>
      <c r="AT64" s="119" t="str">
        <f t="shared" si="159"/>
        <v/>
      </c>
      <c r="AU64" s="119" t="str">
        <f t="shared" si="159"/>
        <v/>
      </c>
      <c r="AV64" s="119" t="str">
        <f t="shared" si="159"/>
        <v/>
      </c>
      <c r="AW64" s="119" t="str">
        <f t="shared" si="159"/>
        <v/>
      </c>
      <c r="AX64" s="119" t="str">
        <f t="shared" si="159"/>
        <v/>
      </c>
      <c r="AY64" s="119" t="str">
        <f t="shared" si="159"/>
        <v/>
      </c>
      <c r="AZ64" s="119" t="str">
        <f t="shared" si="159"/>
        <v/>
      </c>
      <c r="BA64" s="119" t="str">
        <f t="shared" si="159"/>
        <v/>
      </c>
      <c r="BB64" s="119" t="str">
        <f t="shared" si="159"/>
        <v/>
      </c>
      <c r="BC64" s="119" t="str">
        <f t="shared" si="159"/>
        <v/>
      </c>
      <c r="BD64" s="119" t="str">
        <f t="shared" si="159"/>
        <v/>
      </c>
      <c r="BE64" s="119" t="str">
        <f t="shared" si="159"/>
        <v/>
      </c>
      <c r="BF64" s="119" t="str">
        <f t="shared" si="159"/>
        <v/>
      </c>
      <c r="BG64" s="119" t="str">
        <f t="shared" si="159"/>
        <v/>
      </c>
      <c r="BH64" s="119" t="str">
        <f t="shared" si="159"/>
        <v/>
      </c>
      <c r="BI64" s="119" t="str">
        <f t="shared" si="159"/>
        <v/>
      </c>
      <c r="BJ64" s="119" t="str">
        <f t="shared" si="159"/>
        <v/>
      </c>
      <c r="BK64" s="119" t="str">
        <f t="shared" si="159"/>
        <v/>
      </c>
      <c r="BL64" s="119" t="str">
        <f t="shared" si="159"/>
        <v/>
      </c>
      <c r="BM64" s="119" t="str">
        <f t="shared" si="159"/>
        <v/>
      </c>
      <c r="BN64" s="119" t="str">
        <f t="shared" si="159"/>
        <v/>
      </c>
      <c r="BO64" s="119" t="str">
        <f t="shared" si="159"/>
        <v/>
      </c>
      <c r="BP64" s="119" t="str">
        <f t="shared" si="159"/>
        <v/>
      </c>
      <c r="BQ64" s="119" t="str">
        <f t="shared" si="160"/>
        <v/>
      </c>
      <c r="BR64" s="119" t="str">
        <f t="shared" si="160"/>
        <v/>
      </c>
      <c r="BS64" s="119" t="str">
        <f t="shared" si="160"/>
        <v/>
      </c>
      <c r="BT64" s="119" t="str">
        <f t="shared" si="160"/>
        <v/>
      </c>
      <c r="BU64" s="119" t="str">
        <f t="shared" si="160"/>
        <v/>
      </c>
      <c r="BV64" s="119" t="str">
        <f>IFERROR(BV49*$C49/SUMPRODUCT(BV$46:BV$53,$C$46:$C$53),"")</f>
        <v/>
      </c>
      <c r="BW64" s="119" t="str">
        <f t="shared" ref="BW64:DI64" si="174">IFERROR(BW49*$C49/SUMPRODUCT(BW$46:BW$53,$C$46:$C$53),"")</f>
        <v/>
      </c>
      <c r="BX64" s="119" t="str">
        <f t="shared" si="174"/>
        <v/>
      </c>
      <c r="BY64" s="119" t="str">
        <f t="shared" si="174"/>
        <v/>
      </c>
      <c r="BZ64" s="119" t="str">
        <f t="shared" si="174"/>
        <v/>
      </c>
      <c r="CA64" s="119" t="str">
        <f t="shared" si="174"/>
        <v/>
      </c>
      <c r="CB64" s="119" t="str">
        <f t="shared" si="174"/>
        <v/>
      </c>
      <c r="CC64" s="119" t="str">
        <f t="shared" si="174"/>
        <v/>
      </c>
      <c r="CD64" s="119" t="str">
        <f t="shared" si="174"/>
        <v/>
      </c>
      <c r="CE64" s="119" t="str">
        <f t="shared" si="174"/>
        <v/>
      </c>
      <c r="CF64" s="119">
        <f t="shared" si="174"/>
        <v>5.3127085179263012E-2</v>
      </c>
      <c r="CG64" s="119">
        <f t="shared" si="174"/>
        <v>2.8164319163491963E-2</v>
      </c>
      <c r="CH64" s="119" t="str">
        <f t="shared" si="174"/>
        <v/>
      </c>
      <c r="CI64" s="119">
        <f t="shared" si="174"/>
        <v>3.7549887471417631E-2</v>
      </c>
      <c r="CJ64" s="119">
        <f t="shared" si="174"/>
        <v>3.7565467881797265E-2</v>
      </c>
      <c r="CK64" s="119">
        <f t="shared" si="174"/>
        <v>4.4222227417910022E-2</v>
      </c>
      <c r="CL64" s="119">
        <f t="shared" si="174"/>
        <v>3.5752123583426901E-2</v>
      </c>
      <c r="CM64" s="119">
        <f t="shared" si="174"/>
        <v>2.7703643744852256E-2</v>
      </c>
      <c r="CN64" s="119">
        <f t="shared" si="174"/>
        <v>5.4335815072433888E-2</v>
      </c>
      <c r="CO64" s="119">
        <f t="shared" si="174"/>
        <v>8.0217210652321694E-2</v>
      </c>
      <c r="CP64" s="119">
        <f t="shared" si="174"/>
        <v>3.1402846973965427E-2</v>
      </c>
      <c r="CQ64" s="119">
        <f t="shared" si="174"/>
        <v>2.5511131535697024E-2</v>
      </c>
      <c r="CR64" s="119">
        <f t="shared" si="174"/>
        <v>2.6313641401170065E-2</v>
      </c>
      <c r="CS64" s="119">
        <f t="shared" si="174"/>
        <v>3.2194449315817074E-2</v>
      </c>
      <c r="CT64" s="119">
        <f t="shared" si="174"/>
        <v>3.0259287686913997E-2</v>
      </c>
      <c r="CU64" s="119">
        <f t="shared" si="174"/>
        <v>2.9068097662328832E-2</v>
      </c>
      <c r="CV64" s="119">
        <f t="shared" si="174"/>
        <v>2.4244402398374779E-2</v>
      </c>
      <c r="CW64" s="119">
        <f t="shared" si="174"/>
        <v>3.1529952277140158E-2</v>
      </c>
      <c r="CX64" s="119">
        <f t="shared" si="174"/>
        <v>2.2137196792732534E-2</v>
      </c>
      <c r="CY64" s="119">
        <f t="shared" si="174"/>
        <v>3.2511428009102977E-2</v>
      </c>
      <c r="CZ64" s="119">
        <f t="shared" si="174"/>
        <v>2.3509673239457154E-2</v>
      </c>
      <c r="DA64" s="119">
        <f t="shared" si="174"/>
        <v>2.2357338042928637E-2</v>
      </c>
      <c r="DB64" s="119">
        <f t="shared" si="174"/>
        <v>2.2486672110121841E-2</v>
      </c>
      <c r="DC64" s="119">
        <f t="shared" si="174"/>
        <v>2.4845139464468594E-2</v>
      </c>
      <c r="DD64" s="119">
        <f t="shared" si="174"/>
        <v>2.4037877589372338E-2</v>
      </c>
      <c r="DE64" s="119">
        <f t="shared" si="174"/>
        <v>2.4989452155742414E-2</v>
      </c>
      <c r="DF64" s="119">
        <f t="shared" si="174"/>
        <v>1.8058236597852238E-2</v>
      </c>
      <c r="DG64" s="119">
        <f t="shared" si="174"/>
        <v>2.4095536700774099E-2</v>
      </c>
      <c r="DH64" s="119">
        <f t="shared" si="174"/>
        <v>2.655498738232925E-2</v>
      </c>
      <c r="DI64" s="119">
        <f t="shared" si="174"/>
        <v>1.9068715559609064E-2</v>
      </c>
      <c r="DJ64" s="119">
        <f t="shared" ref="DJ64:DQ64" si="175">IFERROR(DJ49*$C49/SUMPRODUCT(DJ$46:DJ$53,$C$46:$C$53),"")</f>
        <v>1.7066247096688525E-2</v>
      </c>
      <c r="DK64" s="119">
        <f t="shared" si="175"/>
        <v>1.5666095882414549E-2</v>
      </c>
      <c r="DL64" s="119">
        <f t="shared" si="175"/>
        <v>1.9011515819012458E-2</v>
      </c>
      <c r="DM64" s="119">
        <f t="shared" si="175"/>
        <v>1.9641093073843655E-2</v>
      </c>
      <c r="DN64" s="119">
        <f t="shared" si="175"/>
        <v>2.063284143611847E-2</v>
      </c>
      <c r="DO64" s="119">
        <f t="shared" si="175"/>
        <v>2.0426908995382697E-2</v>
      </c>
      <c r="DP64" s="119">
        <f t="shared" si="175"/>
        <v>1.7261110290298406E-2</v>
      </c>
      <c r="DQ64" s="119">
        <f t="shared" si="175"/>
        <v>1.6171096774298978E-2</v>
      </c>
      <c r="DR64" s="119">
        <f t="shared" ref="DR64:DV64" si="176">IFERROR(DR49*$C49/SUMPRODUCT(DR$46:DR$53,$C$46:$C$53),"")</f>
        <v>2.6403171885885996E-2</v>
      </c>
      <c r="DS64" s="119" t="str">
        <f t="shared" si="176"/>
        <v/>
      </c>
      <c r="DT64" s="119">
        <f t="shared" si="176"/>
        <v>5.3311425571821613E-2</v>
      </c>
      <c r="DU64" s="119">
        <f t="shared" si="176"/>
        <v>4.7121601673196366E-2</v>
      </c>
      <c r="DV64" s="119" t="str">
        <f t="shared" si="176"/>
        <v/>
      </c>
      <c r="DW64" s="119" t="str">
        <f t="shared" ref="DW64:FO64" si="177">IFERROR(DW49*$C49/SUMPRODUCT(DW$46:DW$53,$C$46:$C$53),"")</f>
        <v/>
      </c>
      <c r="DX64" s="119" t="str">
        <f t="shared" si="177"/>
        <v/>
      </c>
      <c r="DY64" s="119" t="str">
        <f t="shared" si="177"/>
        <v/>
      </c>
      <c r="DZ64" s="119">
        <f t="shared" si="177"/>
        <v>2.9245705829907709E-2</v>
      </c>
      <c r="EA64" s="119">
        <f t="shared" si="177"/>
        <v>4.1845805749662436E-2</v>
      </c>
      <c r="EB64" s="119">
        <f t="shared" si="177"/>
        <v>5.6208174692002524E-2</v>
      </c>
      <c r="EC64" s="119">
        <f t="shared" si="177"/>
        <v>5.5264974899086439E-2</v>
      </c>
      <c r="ED64" s="119">
        <f t="shared" si="177"/>
        <v>4.7766710744887371E-2</v>
      </c>
      <c r="EE64" s="119">
        <f t="shared" si="177"/>
        <v>4.3981957858026811E-2</v>
      </c>
      <c r="EF64" s="119">
        <f t="shared" si="177"/>
        <v>6.8618496018687969E-2</v>
      </c>
      <c r="EG64" s="119">
        <f t="shared" si="177"/>
        <v>4.2664666247850196E-2</v>
      </c>
      <c r="EH64" s="119">
        <f t="shared" si="177"/>
        <v>5.6663585589209038E-2</v>
      </c>
      <c r="EI64" s="119">
        <f t="shared" si="177"/>
        <v>3.2141770442555645E-2</v>
      </c>
      <c r="EJ64" s="119">
        <f t="shared" si="177"/>
        <v>3.7575182203732238E-2</v>
      </c>
      <c r="EK64" s="119">
        <f t="shared" si="177"/>
        <v>4.3462193608623842E-2</v>
      </c>
      <c r="EL64" s="119">
        <f t="shared" si="177"/>
        <v>4.9258964489454812E-2</v>
      </c>
      <c r="EM64" s="119">
        <f t="shared" si="177"/>
        <v>3.9132697634903769E-2</v>
      </c>
      <c r="EN64" s="119">
        <f t="shared" si="177"/>
        <v>3.0785838621045586E-2</v>
      </c>
      <c r="EO64" s="119">
        <f t="shared" si="177"/>
        <v>3.2811668591840995E-2</v>
      </c>
      <c r="EP64" s="119">
        <f t="shared" si="177"/>
        <v>3.0582616077303153E-2</v>
      </c>
      <c r="EQ64" s="119">
        <f t="shared" si="177"/>
        <v>3.1260810790847297E-2</v>
      </c>
      <c r="ER64" s="119">
        <f t="shared" si="177"/>
        <v>2.6380175747299745E-2</v>
      </c>
      <c r="ES64" s="119">
        <f t="shared" si="177"/>
        <v>2.3505028296697653E-2</v>
      </c>
      <c r="ET64" s="119">
        <f t="shared" si="177"/>
        <v>2.5479621187052638E-2</v>
      </c>
      <c r="EU64" s="119">
        <f t="shared" si="177"/>
        <v>2.8150513418477692E-2</v>
      </c>
      <c r="EV64" s="119">
        <f t="shared" si="177"/>
        <v>2.1082613584299623E-2</v>
      </c>
      <c r="EW64" s="119">
        <f t="shared" si="177"/>
        <v>2.4889058498299949E-2</v>
      </c>
      <c r="EX64" s="119">
        <f t="shared" si="177"/>
        <v>2.2391370575236016E-2</v>
      </c>
      <c r="EY64" s="119">
        <f t="shared" si="177"/>
        <v>1.6680857128398049E-2</v>
      </c>
      <c r="EZ64" s="119">
        <f t="shared" si="177"/>
        <v>1.4970932039659289E-2</v>
      </c>
      <c r="FA64" s="119">
        <f t="shared" si="177"/>
        <v>2.1167260469790915E-2</v>
      </c>
      <c r="FB64" s="119">
        <f t="shared" si="177"/>
        <v>2.4435885899062381E-2</v>
      </c>
      <c r="FC64" s="119">
        <f t="shared" si="177"/>
        <v>1.7890532403624874E-2</v>
      </c>
      <c r="FD64" s="119">
        <f t="shared" si="177"/>
        <v>1.7550083208865284E-2</v>
      </c>
      <c r="FE64" s="119">
        <f t="shared" si="177"/>
        <v>1.6740905518968837E-2</v>
      </c>
      <c r="FF64" s="119">
        <f t="shared" si="177"/>
        <v>3.0452367405504954E-2</v>
      </c>
      <c r="FG64" s="119">
        <f t="shared" si="177"/>
        <v>2.224059160920426E-2</v>
      </c>
      <c r="FH64" s="119">
        <f t="shared" si="177"/>
        <v>1.6468596348660099E-2</v>
      </c>
      <c r="FI64" s="119">
        <f t="shared" si="177"/>
        <v>1.6564037761681669E-2</v>
      </c>
      <c r="FJ64" s="119">
        <f t="shared" si="177"/>
        <v>1.8547123968764821E-2</v>
      </c>
      <c r="FK64" s="119">
        <f t="shared" si="177"/>
        <v>2.5110820327310365E-2</v>
      </c>
      <c r="FL64" s="119">
        <f t="shared" si="177"/>
        <v>2.0372198596059852E-2</v>
      </c>
      <c r="FM64" s="119">
        <f t="shared" si="177"/>
        <v>2.0291939871445543E-2</v>
      </c>
      <c r="FN64" s="119">
        <f t="shared" si="177"/>
        <v>2.6589114314292835E-2</v>
      </c>
      <c r="FO64" s="119">
        <f t="shared" si="177"/>
        <v>1.9714179758925615E-2</v>
      </c>
      <c r="FP64" s="119">
        <f t="shared" ref="FP64:GZ64" si="178">IFERROR(FP49*$C49/SUMPRODUCT(FP$46:FP$53,$C$46:$C$53),"")</f>
        <v>1.8036982118524388E-2</v>
      </c>
      <c r="FQ64" s="119">
        <f t="shared" si="178"/>
        <v>2.2632505549741916E-2</v>
      </c>
      <c r="FR64" s="119" t="str">
        <f t="shared" si="178"/>
        <v/>
      </c>
      <c r="FS64" s="119" t="str">
        <f t="shared" si="178"/>
        <v/>
      </c>
      <c r="FT64" s="119">
        <f t="shared" si="178"/>
        <v>5.8561949209891634E-2</v>
      </c>
      <c r="FU64" s="119" t="str">
        <f t="shared" si="178"/>
        <v/>
      </c>
      <c r="FV64" s="119" t="str">
        <f t="shared" si="178"/>
        <v/>
      </c>
      <c r="FW64" s="119" t="str">
        <f t="shared" si="178"/>
        <v/>
      </c>
      <c r="FX64" s="119" t="str">
        <f t="shared" si="178"/>
        <v/>
      </c>
      <c r="FY64" s="119">
        <f t="shared" si="178"/>
        <v>4.7712450812362195E-2</v>
      </c>
      <c r="FZ64" s="119" t="str">
        <f t="shared" si="178"/>
        <v/>
      </c>
      <c r="GA64" s="119" t="str">
        <f t="shared" si="178"/>
        <v/>
      </c>
      <c r="GB64" s="119" t="str">
        <f t="shared" si="178"/>
        <v/>
      </c>
      <c r="GC64" s="119">
        <f t="shared" si="178"/>
        <v>4.7682710005131176E-2</v>
      </c>
      <c r="GD64" s="119" t="str">
        <f t="shared" si="178"/>
        <v/>
      </c>
      <c r="GE64" s="119" t="str">
        <f t="shared" si="178"/>
        <v/>
      </c>
      <c r="GF64" s="119" t="str">
        <f t="shared" si="178"/>
        <v/>
      </c>
      <c r="GG64" s="119" t="str">
        <f t="shared" si="178"/>
        <v/>
      </c>
      <c r="GH64" s="119" t="str">
        <f t="shared" si="178"/>
        <v/>
      </c>
      <c r="GI64" s="119" t="str">
        <f t="shared" si="178"/>
        <v/>
      </c>
      <c r="GJ64" s="119" t="str">
        <f t="shared" si="178"/>
        <v/>
      </c>
      <c r="GK64" s="119" t="str">
        <f t="shared" si="178"/>
        <v/>
      </c>
      <c r="GL64" s="119" t="str">
        <f t="shared" si="178"/>
        <v/>
      </c>
      <c r="GM64" s="119" t="str">
        <f t="shared" si="178"/>
        <v/>
      </c>
      <c r="GN64" s="119" t="str">
        <f t="shared" si="178"/>
        <v/>
      </c>
      <c r="GO64" s="119" t="str">
        <f t="shared" si="178"/>
        <v/>
      </c>
      <c r="GP64" s="119" t="str">
        <f t="shared" si="178"/>
        <v/>
      </c>
      <c r="GQ64" s="119" t="str">
        <f t="shared" si="178"/>
        <v/>
      </c>
      <c r="GR64" s="119" t="str">
        <f t="shared" si="178"/>
        <v/>
      </c>
      <c r="GS64" s="119" t="str">
        <f t="shared" si="178"/>
        <v/>
      </c>
      <c r="GT64" s="119" t="str">
        <f t="shared" si="178"/>
        <v/>
      </c>
      <c r="GU64" s="119" t="str">
        <f t="shared" si="178"/>
        <v/>
      </c>
      <c r="GV64" s="119" t="str">
        <f t="shared" si="178"/>
        <v/>
      </c>
      <c r="GW64" s="119" t="str">
        <f t="shared" si="178"/>
        <v/>
      </c>
      <c r="GX64" s="119" t="str">
        <f t="shared" si="178"/>
        <v/>
      </c>
      <c r="GY64" s="119" t="str">
        <f t="shared" si="178"/>
        <v/>
      </c>
      <c r="GZ64" s="119" t="str">
        <f t="shared" si="178"/>
        <v/>
      </c>
      <c r="HA64" s="119" t="str">
        <f t="shared" ref="HA64:II64" si="179">IFERROR(HA49*$C49/SUMPRODUCT(HA$46:HA$53,$C$46:$C$53),"")</f>
        <v/>
      </c>
      <c r="HB64" s="119" t="str">
        <f t="shared" si="179"/>
        <v/>
      </c>
      <c r="HC64" s="119" t="str">
        <f t="shared" si="179"/>
        <v/>
      </c>
      <c r="HD64" s="119" t="str">
        <f t="shared" si="179"/>
        <v/>
      </c>
      <c r="HE64" s="119" t="str">
        <f t="shared" si="179"/>
        <v/>
      </c>
      <c r="HF64" s="119" t="str">
        <f t="shared" si="179"/>
        <v/>
      </c>
      <c r="HG64" s="119" t="str">
        <f t="shared" si="179"/>
        <v/>
      </c>
      <c r="HH64" s="119" t="str">
        <f t="shared" si="179"/>
        <v/>
      </c>
      <c r="HI64" s="119" t="str">
        <f t="shared" si="179"/>
        <v/>
      </c>
      <c r="HJ64" s="119" t="str">
        <f t="shared" si="179"/>
        <v/>
      </c>
      <c r="HK64" s="119" t="str">
        <f t="shared" si="179"/>
        <v/>
      </c>
      <c r="HL64" s="119" t="str">
        <f t="shared" si="179"/>
        <v/>
      </c>
      <c r="HM64" s="119" t="str">
        <f t="shared" si="179"/>
        <v/>
      </c>
      <c r="HN64" s="119" t="str">
        <f t="shared" si="179"/>
        <v/>
      </c>
      <c r="HO64" s="119" t="str">
        <f t="shared" si="179"/>
        <v/>
      </c>
      <c r="HP64" s="119" t="str">
        <f t="shared" si="179"/>
        <v/>
      </c>
      <c r="HQ64" s="119" t="str">
        <f t="shared" si="179"/>
        <v/>
      </c>
      <c r="HR64" s="119" t="str">
        <f t="shared" si="179"/>
        <v/>
      </c>
      <c r="HS64" s="119" t="str">
        <f t="shared" si="179"/>
        <v/>
      </c>
      <c r="HT64" s="119" t="str">
        <f t="shared" si="179"/>
        <v/>
      </c>
      <c r="HU64" s="119" t="str">
        <f t="shared" si="179"/>
        <v/>
      </c>
      <c r="HV64" s="119" t="str">
        <f t="shared" si="179"/>
        <v/>
      </c>
      <c r="HW64" s="119" t="str">
        <f t="shared" si="179"/>
        <v/>
      </c>
      <c r="HX64" s="119" t="str">
        <f t="shared" si="179"/>
        <v/>
      </c>
      <c r="HY64" s="119" t="str">
        <f t="shared" si="179"/>
        <v/>
      </c>
      <c r="HZ64" s="119" t="str">
        <f t="shared" si="179"/>
        <v/>
      </c>
      <c r="IA64" s="119" t="str">
        <f t="shared" si="179"/>
        <v/>
      </c>
      <c r="IB64" s="119" t="str">
        <f t="shared" si="179"/>
        <v/>
      </c>
      <c r="IC64" s="119" t="str">
        <f t="shared" si="179"/>
        <v/>
      </c>
      <c r="ID64" s="119" t="str">
        <f t="shared" si="179"/>
        <v/>
      </c>
      <c r="IE64" s="119" t="str">
        <f t="shared" si="179"/>
        <v/>
      </c>
      <c r="IF64" s="119" t="str">
        <f t="shared" si="179"/>
        <v/>
      </c>
      <c r="IG64" s="119" t="str">
        <f t="shared" si="179"/>
        <v/>
      </c>
      <c r="IH64" s="119" t="str">
        <f t="shared" si="179"/>
        <v/>
      </c>
      <c r="II64" s="119" t="str">
        <f t="shared" si="179"/>
        <v/>
      </c>
      <c r="IJ64" s="119" t="str">
        <f t="shared" ref="IJ64:IS64" si="180">IFERROR(IJ49*$C49/SUMPRODUCT(IJ$46:IJ$53,$C$46:$C$53),"")</f>
        <v/>
      </c>
      <c r="IK64" s="119" t="str">
        <f t="shared" si="180"/>
        <v/>
      </c>
      <c r="IL64" s="119" t="str">
        <f t="shared" si="180"/>
        <v/>
      </c>
      <c r="IM64" s="119" t="str">
        <f t="shared" si="180"/>
        <v/>
      </c>
      <c r="IN64" s="119" t="str">
        <f t="shared" si="180"/>
        <v/>
      </c>
      <c r="IO64" s="119" t="str">
        <f t="shared" si="180"/>
        <v/>
      </c>
      <c r="IP64" s="119" t="str">
        <f t="shared" si="180"/>
        <v/>
      </c>
      <c r="IQ64" s="119" t="str">
        <f t="shared" si="180"/>
        <v/>
      </c>
      <c r="IR64" s="119" t="str">
        <f t="shared" si="180"/>
        <v/>
      </c>
      <c r="IS64" s="119" t="str">
        <f t="shared" si="180"/>
        <v/>
      </c>
      <c r="IT64" s="119" t="str">
        <f t="shared" ref="IT64:IX64" si="181">IFERROR(IT49*$C49/SUMPRODUCT(IT$46:IT$53,$C$46:$C$53),"")</f>
        <v/>
      </c>
      <c r="IU64" s="119" t="str">
        <f t="shared" si="181"/>
        <v/>
      </c>
      <c r="IV64" s="119" t="str">
        <f t="shared" si="181"/>
        <v/>
      </c>
      <c r="IW64" s="119" t="str">
        <f t="shared" si="181"/>
        <v/>
      </c>
      <c r="IX64" s="119" t="str">
        <f t="shared" si="181"/>
        <v/>
      </c>
      <c r="IY64" s="119"/>
      <c r="IZ64" s="119"/>
      <c r="JA64" s="119"/>
      <c r="JB64" s="119"/>
      <c r="JC64" s="119"/>
      <c r="JE64" s="50" t="s">
        <v>73</v>
      </c>
      <c r="JF64" s="121" t="str">
        <f t="shared" ref="JF64:KC64" si="182">IFERROR(JF49*$C49/SUMPRODUCT(JF$46:JF$53,$C$46:$C$53),"")</f>
        <v/>
      </c>
      <c r="JG64" s="121" t="str">
        <f t="shared" si="182"/>
        <v/>
      </c>
      <c r="JH64" s="121" t="str">
        <f t="shared" si="182"/>
        <v/>
      </c>
      <c r="JI64" s="121" t="str">
        <f t="shared" si="182"/>
        <v/>
      </c>
      <c r="JJ64" s="121" t="str">
        <f t="shared" si="182"/>
        <v/>
      </c>
      <c r="JK64" s="121" t="str">
        <f t="shared" si="182"/>
        <v/>
      </c>
      <c r="JL64" s="121" t="str">
        <f t="shared" si="182"/>
        <v/>
      </c>
      <c r="JM64" s="121" t="str">
        <f t="shared" si="182"/>
        <v/>
      </c>
      <c r="JN64" s="121" t="str">
        <f t="shared" si="182"/>
        <v/>
      </c>
      <c r="JO64" s="121" t="str">
        <f t="shared" si="182"/>
        <v/>
      </c>
      <c r="JP64" s="121" t="str">
        <f t="shared" si="182"/>
        <v/>
      </c>
      <c r="JQ64" s="121" t="str">
        <f t="shared" si="182"/>
        <v/>
      </c>
      <c r="JR64" s="121" t="str">
        <f t="shared" si="182"/>
        <v/>
      </c>
      <c r="JS64" s="121" t="str">
        <f t="shared" si="182"/>
        <v/>
      </c>
      <c r="JT64" s="121" t="str">
        <f t="shared" si="182"/>
        <v/>
      </c>
      <c r="JU64" s="121" t="str">
        <f t="shared" si="182"/>
        <v/>
      </c>
      <c r="JV64" s="121">
        <f t="shared" si="182"/>
        <v>3.3904855343997495E-2</v>
      </c>
      <c r="JW64" s="121">
        <f t="shared" si="182"/>
        <v>3.878304714984928E-2</v>
      </c>
      <c r="JX64" s="121">
        <f t="shared" si="182"/>
        <v>2.7213435801219588E-2</v>
      </c>
      <c r="JY64" s="121">
        <f t="shared" si="182"/>
        <v>2.7586528330759998E-2</v>
      </c>
      <c r="JZ64" s="121">
        <f t="shared" si="182"/>
        <v>2.1534928917173839E-2</v>
      </c>
      <c r="KA64" s="121">
        <f t="shared" si="182"/>
        <v>1.8724931346906795E-2</v>
      </c>
      <c r="KB64" s="121">
        <f t="shared" si="182"/>
        <v>2.0083575700768453E-2</v>
      </c>
      <c r="KC64" s="121">
        <f t="shared" si="182"/>
        <v>4.7496126504794567E-2</v>
      </c>
      <c r="KD64" s="121">
        <f t="shared" ref="KD64:KL64" si="183">IFERROR(KD49*$C49/SUMPRODUCT(KD$46:KD$53,$C$46:$C$53),"")</f>
        <v>3.9382657560947457E-2</v>
      </c>
      <c r="KE64" s="121">
        <f t="shared" si="183"/>
        <v>5.1150439322726809E-2</v>
      </c>
      <c r="KF64" s="121">
        <f t="shared" si="183"/>
        <v>4.0069543774662097E-2</v>
      </c>
      <c r="KG64" s="121">
        <f t="shared" si="183"/>
        <v>3.0376556350947558E-2</v>
      </c>
      <c r="KH64" s="121">
        <f t="shared" si="183"/>
        <v>2.3679412515073339E-2</v>
      </c>
      <c r="KI64" s="121">
        <f t="shared" si="183"/>
        <v>1.8758365876708986E-2</v>
      </c>
      <c r="KJ64" s="121">
        <f t="shared" si="183"/>
        <v>2.0965776860989917E-2</v>
      </c>
      <c r="KK64" s="121">
        <f t="shared" si="183"/>
        <v>1.9381615094440006E-2</v>
      </c>
      <c r="KL64" s="121">
        <f t="shared" si="183"/>
        <v>2.1440118910071995E-2</v>
      </c>
      <c r="KM64" s="121">
        <f t="shared" ref="KM64:KT64" si="184">IFERROR(KM49*$C49/SUMPRODUCT(KM$46:KM$53,$C$46:$C$53),"")</f>
        <v>5.8561949209891634E-2</v>
      </c>
      <c r="KN64" s="121">
        <f t="shared" si="184"/>
        <v>4.7712450812362195E-2</v>
      </c>
      <c r="KO64" s="121">
        <f t="shared" si="184"/>
        <v>4.7682710005131176E-2</v>
      </c>
      <c r="KP64" s="121" t="str">
        <f t="shared" si="184"/>
        <v/>
      </c>
      <c r="KQ64" s="121" t="str">
        <f t="shared" si="184"/>
        <v/>
      </c>
      <c r="KR64" s="121" t="str">
        <f t="shared" si="184"/>
        <v/>
      </c>
      <c r="KS64" s="121" t="str">
        <f t="shared" si="184"/>
        <v/>
      </c>
      <c r="KT64" s="121" t="str">
        <f t="shared" si="184"/>
        <v/>
      </c>
      <c r="KU64" s="121" t="str">
        <f t="shared" ref="KU64:LB64" si="185">IFERROR(KU49*$C49/SUMPRODUCT(KU$46:KU$53,$C$46:$C$53),"")</f>
        <v/>
      </c>
      <c r="KV64" s="121" t="str">
        <f t="shared" si="185"/>
        <v/>
      </c>
      <c r="KW64" s="121" t="str">
        <f t="shared" si="185"/>
        <v/>
      </c>
      <c r="KX64" s="121" t="str">
        <f t="shared" si="185"/>
        <v/>
      </c>
      <c r="KY64" s="121" t="str">
        <f t="shared" si="185"/>
        <v/>
      </c>
      <c r="KZ64" s="121" t="str">
        <f t="shared" si="185"/>
        <v/>
      </c>
      <c r="LA64" s="121" t="str">
        <f t="shared" si="185"/>
        <v/>
      </c>
      <c r="LB64" s="121" t="str">
        <f t="shared" si="185"/>
        <v/>
      </c>
      <c r="LC64" s="121" t="str">
        <f t="shared" ref="LC64" si="186">IFERROR(LC49*$C49/SUMPRODUCT(LC$46:LC$53,$C$46:$C$53),"")</f>
        <v/>
      </c>
      <c r="LD64" s="121"/>
      <c r="LE64" s="121"/>
      <c r="LF64" s="121"/>
      <c r="LG64" s="121"/>
    </row>
    <row r="65" spans="2:320" x14ac:dyDescent="0.2">
      <c r="B65" s="50" t="s">
        <v>75</v>
      </c>
      <c r="C65" s="78"/>
      <c r="D65" s="119" t="str">
        <f>IFERROR(D51*$C51/SUMPRODUCT(D$46:D$53,$C$46:$C$53),"")</f>
        <v/>
      </c>
      <c r="E65" s="119" t="str">
        <f t="shared" ref="E65:BP65" si="187">IFERROR(E51*$C51/SUMPRODUCT(E$46:E$53,$C$46:$C$53),"")</f>
        <v/>
      </c>
      <c r="F65" s="119" t="str">
        <f t="shared" si="187"/>
        <v/>
      </c>
      <c r="G65" s="119" t="str">
        <f t="shared" si="187"/>
        <v/>
      </c>
      <c r="H65" s="119" t="str">
        <f t="shared" si="187"/>
        <v/>
      </c>
      <c r="I65" s="119" t="str">
        <f t="shared" si="187"/>
        <v/>
      </c>
      <c r="J65" s="119" t="str">
        <f t="shared" si="187"/>
        <v/>
      </c>
      <c r="K65" s="119" t="str">
        <f t="shared" si="187"/>
        <v/>
      </c>
      <c r="L65" s="119" t="str">
        <f t="shared" si="187"/>
        <v/>
      </c>
      <c r="M65" s="119" t="str">
        <f t="shared" si="187"/>
        <v/>
      </c>
      <c r="N65" s="119" t="str">
        <f t="shared" si="187"/>
        <v/>
      </c>
      <c r="O65" s="119" t="str">
        <f t="shared" si="187"/>
        <v/>
      </c>
      <c r="P65" s="119" t="str">
        <f t="shared" si="187"/>
        <v/>
      </c>
      <c r="Q65" s="119" t="str">
        <f t="shared" si="187"/>
        <v/>
      </c>
      <c r="R65" s="119" t="str">
        <f t="shared" si="187"/>
        <v/>
      </c>
      <c r="S65" s="119" t="str">
        <f t="shared" si="187"/>
        <v/>
      </c>
      <c r="T65" s="119" t="str">
        <f t="shared" si="187"/>
        <v/>
      </c>
      <c r="U65" s="119" t="str">
        <f t="shared" si="187"/>
        <v/>
      </c>
      <c r="V65" s="119" t="str">
        <f t="shared" si="187"/>
        <v/>
      </c>
      <c r="W65" s="119" t="str">
        <f t="shared" si="187"/>
        <v/>
      </c>
      <c r="X65" s="119" t="str">
        <f t="shared" si="187"/>
        <v/>
      </c>
      <c r="Y65" s="119" t="str">
        <f t="shared" si="187"/>
        <v/>
      </c>
      <c r="Z65" s="119" t="str">
        <f t="shared" si="187"/>
        <v/>
      </c>
      <c r="AA65" s="119" t="str">
        <f t="shared" si="187"/>
        <v/>
      </c>
      <c r="AB65" s="119" t="str">
        <f t="shared" si="187"/>
        <v/>
      </c>
      <c r="AC65" s="119" t="str">
        <f t="shared" si="187"/>
        <v/>
      </c>
      <c r="AD65" s="119" t="str">
        <f t="shared" si="187"/>
        <v/>
      </c>
      <c r="AE65" s="119" t="str">
        <f t="shared" si="187"/>
        <v/>
      </c>
      <c r="AF65" s="119" t="str">
        <f t="shared" si="187"/>
        <v/>
      </c>
      <c r="AG65" s="119" t="str">
        <f t="shared" si="187"/>
        <v/>
      </c>
      <c r="AH65" s="119" t="str">
        <f t="shared" si="187"/>
        <v/>
      </c>
      <c r="AI65" s="119" t="str">
        <f t="shared" si="187"/>
        <v/>
      </c>
      <c r="AJ65" s="119" t="str">
        <f t="shared" si="187"/>
        <v/>
      </c>
      <c r="AK65" s="119" t="str">
        <f t="shared" si="187"/>
        <v/>
      </c>
      <c r="AL65" s="119" t="str">
        <f t="shared" si="187"/>
        <v/>
      </c>
      <c r="AM65" s="119" t="str">
        <f t="shared" si="187"/>
        <v/>
      </c>
      <c r="AN65" s="119" t="str">
        <f t="shared" si="187"/>
        <v/>
      </c>
      <c r="AO65" s="119" t="str">
        <f t="shared" si="187"/>
        <v/>
      </c>
      <c r="AP65" s="119" t="str">
        <f t="shared" si="187"/>
        <v/>
      </c>
      <c r="AQ65" s="119" t="str">
        <f t="shared" si="187"/>
        <v/>
      </c>
      <c r="AR65" s="119" t="str">
        <f t="shared" si="187"/>
        <v/>
      </c>
      <c r="AS65" s="119" t="str">
        <f t="shared" si="187"/>
        <v/>
      </c>
      <c r="AT65" s="119" t="str">
        <f t="shared" si="187"/>
        <v/>
      </c>
      <c r="AU65" s="119" t="str">
        <f t="shared" si="187"/>
        <v/>
      </c>
      <c r="AV65" s="119" t="str">
        <f t="shared" si="187"/>
        <v/>
      </c>
      <c r="AW65" s="119" t="str">
        <f t="shared" si="187"/>
        <v/>
      </c>
      <c r="AX65" s="119" t="str">
        <f t="shared" si="187"/>
        <v/>
      </c>
      <c r="AY65" s="119" t="str">
        <f t="shared" si="187"/>
        <v/>
      </c>
      <c r="AZ65" s="119" t="str">
        <f t="shared" si="187"/>
        <v/>
      </c>
      <c r="BA65" s="119" t="str">
        <f t="shared" si="187"/>
        <v/>
      </c>
      <c r="BB65" s="119" t="str">
        <f t="shared" si="187"/>
        <v/>
      </c>
      <c r="BC65" s="119" t="str">
        <f t="shared" si="187"/>
        <v/>
      </c>
      <c r="BD65" s="119" t="str">
        <f t="shared" si="187"/>
        <v/>
      </c>
      <c r="BE65" s="119" t="str">
        <f t="shared" si="187"/>
        <v/>
      </c>
      <c r="BF65" s="119" t="str">
        <f t="shared" si="187"/>
        <v/>
      </c>
      <c r="BG65" s="119" t="str">
        <f t="shared" si="187"/>
        <v/>
      </c>
      <c r="BH65" s="119" t="str">
        <f t="shared" si="187"/>
        <v/>
      </c>
      <c r="BI65" s="119" t="str">
        <f t="shared" si="187"/>
        <v/>
      </c>
      <c r="BJ65" s="119" t="str">
        <f t="shared" si="187"/>
        <v/>
      </c>
      <c r="BK65" s="119" t="str">
        <f t="shared" si="187"/>
        <v/>
      </c>
      <c r="BL65" s="119" t="str">
        <f t="shared" si="187"/>
        <v/>
      </c>
      <c r="BM65" s="119" t="str">
        <f t="shared" si="187"/>
        <v/>
      </c>
      <c r="BN65" s="119" t="str">
        <f t="shared" si="187"/>
        <v/>
      </c>
      <c r="BO65" s="119" t="str">
        <f t="shared" si="187"/>
        <v/>
      </c>
      <c r="BP65" s="119" t="str">
        <f t="shared" si="187"/>
        <v/>
      </c>
      <c r="BQ65" s="119" t="str">
        <f t="shared" ref="BQ65:BU65" si="188">IFERROR(BQ51*$C51/SUMPRODUCT(BQ$46:BQ$53,$C$46:$C$53),"")</f>
        <v/>
      </c>
      <c r="BR65" s="119" t="str">
        <f t="shared" si="188"/>
        <v/>
      </c>
      <c r="BS65" s="119" t="str">
        <f t="shared" si="188"/>
        <v/>
      </c>
      <c r="BT65" s="119" t="str">
        <f t="shared" si="188"/>
        <v/>
      </c>
      <c r="BU65" s="119" t="str">
        <f t="shared" si="188"/>
        <v/>
      </c>
      <c r="BV65" s="119" t="str">
        <f>IFERROR(BV51*$C51/SUMPRODUCT(BV$46:BV$53,$C$46:$C$53),"")</f>
        <v/>
      </c>
      <c r="BW65" s="119" t="str">
        <f t="shared" ref="BW65:DI65" si="189">IFERROR(BW51*$C51/SUMPRODUCT(BW$46:BW$53,$C$46:$C$53),"")</f>
        <v/>
      </c>
      <c r="BX65" s="119" t="str">
        <f t="shared" si="189"/>
        <v/>
      </c>
      <c r="BY65" s="119" t="str">
        <f t="shared" si="189"/>
        <v/>
      </c>
      <c r="BZ65" s="119" t="str">
        <f t="shared" si="189"/>
        <v/>
      </c>
      <c r="CA65" s="119" t="str">
        <f t="shared" si="189"/>
        <v/>
      </c>
      <c r="CB65" s="119" t="str">
        <f t="shared" si="189"/>
        <v/>
      </c>
      <c r="CC65" s="119" t="str">
        <f t="shared" si="189"/>
        <v/>
      </c>
      <c r="CD65" s="119" t="str">
        <f t="shared" si="189"/>
        <v/>
      </c>
      <c r="CE65" s="119" t="str">
        <f t="shared" si="189"/>
        <v/>
      </c>
      <c r="CF65" s="119" t="str">
        <f t="shared" si="189"/>
        <v/>
      </c>
      <c r="CG65" s="119" t="str">
        <f t="shared" si="189"/>
        <v/>
      </c>
      <c r="CH65" s="119" t="str">
        <f t="shared" si="189"/>
        <v/>
      </c>
      <c r="CI65" s="119" t="str">
        <f t="shared" si="189"/>
        <v/>
      </c>
      <c r="CJ65" s="119" t="str">
        <f t="shared" si="189"/>
        <v/>
      </c>
      <c r="CK65" s="119" t="str">
        <f t="shared" si="189"/>
        <v/>
      </c>
      <c r="CL65" s="119" t="str">
        <f t="shared" si="189"/>
        <v/>
      </c>
      <c r="CM65" s="119" t="str">
        <f t="shared" si="189"/>
        <v/>
      </c>
      <c r="CN65" s="119" t="str">
        <f t="shared" si="189"/>
        <v/>
      </c>
      <c r="CO65" s="119" t="str">
        <f t="shared" si="189"/>
        <v/>
      </c>
      <c r="CP65" s="119" t="str">
        <f t="shared" si="189"/>
        <v/>
      </c>
      <c r="CQ65" s="119" t="str">
        <f t="shared" si="189"/>
        <v/>
      </c>
      <c r="CR65" s="119" t="str">
        <f t="shared" si="189"/>
        <v/>
      </c>
      <c r="CS65" s="119" t="str">
        <f t="shared" si="189"/>
        <v/>
      </c>
      <c r="CT65" s="119" t="str">
        <f t="shared" si="189"/>
        <v/>
      </c>
      <c r="CU65" s="119" t="str">
        <f t="shared" si="189"/>
        <v/>
      </c>
      <c r="CV65" s="119" t="str">
        <f t="shared" si="189"/>
        <v/>
      </c>
      <c r="CW65" s="119" t="str">
        <f t="shared" si="189"/>
        <v/>
      </c>
      <c r="CX65" s="119" t="str">
        <f t="shared" si="189"/>
        <v/>
      </c>
      <c r="CY65" s="119" t="str">
        <f t="shared" si="189"/>
        <v/>
      </c>
      <c r="CZ65" s="119" t="str">
        <f t="shared" si="189"/>
        <v/>
      </c>
      <c r="DA65" s="119" t="str">
        <f t="shared" si="189"/>
        <v/>
      </c>
      <c r="DB65" s="119" t="str">
        <f t="shared" si="189"/>
        <v/>
      </c>
      <c r="DC65" s="119" t="str">
        <f t="shared" si="189"/>
        <v/>
      </c>
      <c r="DD65" s="119" t="str">
        <f t="shared" si="189"/>
        <v/>
      </c>
      <c r="DE65" s="119" t="str">
        <f t="shared" si="189"/>
        <v/>
      </c>
      <c r="DF65" s="119" t="str">
        <f t="shared" si="189"/>
        <v/>
      </c>
      <c r="DG65" s="119" t="str">
        <f t="shared" si="189"/>
        <v/>
      </c>
      <c r="DH65" s="119" t="str">
        <f t="shared" si="189"/>
        <v/>
      </c>
      <c r="DI65" s="119" t="str">
        <f t="shared" si="189"/>
        <v/>
      </c>
      <c r="DJ65" s="119" t="str">
        <f t="shared" ref="DJ65:DQ65" si="190">IFERROR(DJ51*$C51/SUMPRODUCT(DJ$46:DJ$53,$C$46:$C$53),"")</f>
        <v/>
      </c>
      <c r="DK65" s="119" t="str">
        <f t="shared" si="190"/>
        <v/>
      </c>
      <c r="DL65" s="119" t="str">
        <f t="shared" si="190"/>
        <v/>
      </c>
      <c r="DM65" s="119" t="str">
        <f t="shared" si="190"/>
        <v/>
      </c>
      <c r="DN65" s="119" t="str">
        <f t="shared" si="190"/>
        <v/>
      </c>
      <c r="DO65" s="119" t="str">
        <f t="shared" si="190"/>
        <v/>
      </c>
      <c r="DP65" s="119" t="str">
        <f t="shared" si="190"/>
        <v/>
      </c>
      <c r="DQ65" s="119" t="str">
        <f t="shared" si="190"/>
        <v/>
      </c>
      <c r="DR65" s="119" t="str">
        <f t="shared" ref="DR65:DV65" si="191">IFERROR(DR51*$C51/SUMPRODUCT(DR$46:DR$53,$C$46:$C$53),"")</f>
        <v/>
      </c>
      <c r="DS65" s="119" t="str">
        <f t="shared" si="191"/>
        <v/>
      </c>
      <c r="DT65" s="119" t="str">
        <f t="shared" si="191"/>
        <v/>
      </c>
      <c r="DU65" s="119" t="str">
        <f t="shared" si="191"/>
        <v/>
      </c>
      <c r="DV65" s="119" t="str">
        <f t="shared" si="191"/>
        <v/>
      </c>
      <c r="DW65" s="119">
        <f t="shared" ref="DW65:FO65" si="192">IFERROR(DW51*$C51/SUMPRODUCT(DW$46:DW$53,$C$46:$C$53),"")</f>
        <v>4.6326820587535421E-2</v>
      </c>
      <c r="DX65" s="119">
        <f t="shared" si="192"/>
        <v>4.519223944812617E-2</v>
      </c>
      <c r="DY65" s="119" t="str">
        <f t="shared" si="192"/>
        <v/>
      </c>
      <c r="DZ65" s="119" t="str">
        <f t="shared" si="192"/>
        <v/>
      </c>
      <c r="EA65" s="119" t="str">
        <f t="shared" si="192"/>
        <v/>
      </c>
      <c r="EB65" s="119" t="str">
        <f t="shared" si="192"/>
        <v/>
      </c>
      <c r="EC65" s="119" t="str">
        <f t="shared" si="192"/>
        <v/>
      </c>
      <c r="ED65" s="119" t="str">
        <f t="shared" si="192"/>
        <v/>
      </c>
      <c r="EE65" s="119" t="str">
        <f t="shared" si="192"/>
        <v/>
      </c>
      <c r="EF65" s="119" t="str">
        <f t="shared" si="192"/>
        <v/>
      </c>
      <c r="EG65" s="119" t="str">
        <f t="shared" si="192"/>
        <v/>
      </c>
      <c r="EH65" s="119" t="str">
        <f t="shared" si="192"/>
        <v/>
      </c>
      <c r="EI65" s="119" t="str">
        <f t="shared" si="192"/>
        <v/>
      </c>
      <c r="EJ65" s="119" t="str">
        <f t="shared" si="192"/>
        <v/>
      </c>
      <c r="EK65" s="119" t="str">
        <f t="shared" si="192"/>
        <v/>
      </c>
      <c r="EL65" s="119" t="str">
        <f t="shared" si="192"/>
        <v/>
      </c>
      <c r="EM65" s="119" t="str">
        <f t="shared" si="192"/>
        <v/>
      </c>
      <c r="EN65" s="119" t="str">
        <f t="shared" si="192"/>
        <v/>
      </c>
      <c r="EO65" s="119" t="str">
        <f t="shared" si="192"/>
        <v/>
      </c>
      <c r="EP65" s="119" t="str">
        <f t="shared" si="192"/>
        <v/>
      </c>
      <c r="EQ65" s="119" t="str">
        <f t="shared" si="192"/>
        <v/>
      </c>
      <c r="ER65" s="119" t="str">
        <f t="shared" si="192"/>
        <v/>
      </c>
      <c r="ES65" s="119" t="str">
        <f t="shared" si="192"/>
        <v/>
      </c>
      <c r="ET65" s="119" t="str">
        <f t="shared" si="192"/>
        <v/>
      </c>
      <c r="EU65" s="119" t="str">
        <f t="shared" si="192"/>
        <v/>
      </c>
      <c r="EV65" s="119" t="str">
        <f t="shared" si="192"/>
        <v/>
      </c>
      <c r="EW65" s="119" t="str">
        <f t="shared" si="192"/>
        <v/>
      </c>
      <c r="EX65" s="119" t="str">
        <f t="shared" si="192"/>
        <v/>
      </c>
      <c r="EY65" s="119" t="str">
        <f t="shared" si="192"/>
        <v/>
      </c>
      <c r="EZ65" s="119" t="str">
        <f t="shared" si="192"/>
        <v/>
      </c>
      <c r="FA65" s="119" t="str">
        <f t="shared" si="192"/>
        <v/>
      </c>
      <c r="FB65" s="119" t="str">
        <f t="shared" si="192"/>
        <v/>
      </c>
      <c r="FC65" s="119" t="str">
        <f t="shared" si="192"/>
        <v/>
      </c>
      <c r="FD65" s="119" t="str">
        <f t="shared" si="192"/>
        <v/>
      </c>
      <c r="FE65" s="119" t="str">
        <f t="shared" si="192"/>
        <v/>
      </c>
      <c r="FF65" s="119" t="str">
        <f t="shared" si="192"/>
        <v/>
      </c>
      <c r="FG65" s="119" t="str">
        <f t="shared" si="192"/>
        <v/>
      </c>
      <c r="FH65" s="119" t="str">
        <f t="shared" si="192"/>
        <v/>
      </c>
      <c r="FI65" s="119" t="str">
        <f t="shared" si="192"/>
        <v/>
      </c>
      <c r="FJ65" s="119" t="str">
        <f t="shared" si="192"/>
        <v/>
      </c>
      <c r="FK65" s="119" t="str">
        <f t="shared" si="192"/>
        <v/>
      </c>
      <c r="FL65" s="119" t="str">
        <f t="shared" si="192"/>
        <v/>
      </c>
      <c r="FM65" s="119" t="str">
        <f t="shared" si="192"/>
        <v/>
      </c>
      <c r="FN65" s="119" t="str">
        <f t="shared" si="192"/>
        <v/>
      </c>
      <c r="FO65" s="119" t="str">
        <f t="shared" si="192"/>
        <v/>
      </c>
      <c r="FP65" s="119" t="str">
        <f t="shared" ref="FP65:GZ65" si="193">IFERROR(FP51*$C51/SUMPRODUCT(FP$46:FP$53,$C$46:$C$53),"")</f>
        <v/>
      </c>
      <c r="FQ65" s="119" t="str">
        <f t="shared" si="193"/>
        <v/>
      </c>
      <c r="FR65" s="119" t="str">
        <f t="shared" si="193"/>
        <v/>
      </c>
      <c r="FS65" s="119" t="str">
        <f t="shared" si="193"/>
        <v/>
      </c>
      <c r="FT65" s="119" t="str">
        <f t="shared" si="193"/>
        <v/>
      </c>
      <c r="FU65" s="119" t="str">
        <f t="shared" si="193"/>
        <v/>
      </c>
      <c r="FV65" s="119" t="str">
        <f t="shared" si="193"/>
        <v/>
      </c>
      <c r="FW65" s="119" t="str">
        <f t="shared" si="193"/>
        <v/>
      </c>
      <c r="FX65" s="119" t="str">
        <f t="shared" si="193"/>
        <v/>
      </c>
      <c r="FY65" s="119" t="str">
        <f t="shared" si="193"/>
        <v/>
      </c>
      <c r="FZ65" s="119" t="str">
        <f t="shared" si="193"/>
        <v/>
      </c>
      <c r="GA65" s="119" t="str">
        <f t="shared" si="193"/>
        <v/>
      </c>
      <c r="GB65" s="119" t="str">
        <f t="shared" si="193"/>
        <v/>
      </c>
      <c r="GC65" s="119" t="str">
        <f t="shared" si="193"/>
        <v/>
      </c>
      <c r="GD65" s="119" t="str">
        <f t="shared" si="193"/>
        <v/>
      </c>
      <c r="GE65" s="119" t="str">
        <f t="shared" si="193"/>
        <v/>
      </c>
      <c r="GF65" s="119" t="str">
        <f t="shared" si="193"/>
        <v/>
      </c>
      <c r="GG65" s="119" t="str">
        <f t="shared" si="193"/>
        <v/>
      </c>
      <c r="GH65" s="119" t="str">
        <f t="shared" si="193"/>
        <v/>
      </c>
      <c r="GI65" s="119" t="str">
        <f t="shared" si="193"/>
        <v/>
      </c>
      <c r="GJ65" s="119" t="str">
        <f t="shared" si="193"/>
        <v/>
      </c>
      <c r="GK65" s="119" t="str">
        <f t="shared" si="193"/>
        <v/>
      </c>
      <c r="GL65" s="119" t="str">
        <f t="shared" si="193"/>
        <v/>
      </c>
      <c r="GM65" s="119" t="str">
        <f t="shared" si="193"/>
        <v/>
      </c>
      <c r="GN65" s="119" t="str">
        <f t="shared" si="193"/>
        <v/>
      </c>
      <c r="GO65" s="119" t="str">
        <f t="shared" si="193"/>
        <v/>
      </c>
      <c r="GP65" s="119" t="str">
        <f t="shared" si="193"/>
        <v/>
      </c>
      <c r="GQ65" s="119" t="str">
        <f t="shared" si="193"/>
        <v/>
      </c>
      <c r="GR65" s="119" t="str">
        <f t="shared" si="193"/>
        <v/>
      </c>
      <c r="GS65" s="119" t="str">
        <f t="shared" si="193"/>
        <v/>
      </c>
      <c r="GT65" s="119" t="str">
        <f t="shared" si="193"/>
        <v/>
      </c>
      <c r="GU65" s="119" t="str">
        <f t="shared" si="193"/>
        <v/>
      </c>
      <c r="GV65" s="119" t="str">
        <f t="shared" si="193"/>
        <v/>
      </c>
      <c r="GW65" s="119" t="str">
        <f t="shared" si="193"/>
        <v/>
      </c>
      <c r="GX65" s="119" t="str">
        <f t="shared" si="193"/>
        <v/>
      </c>
      <c r="GY65" s="119" t="str">
        <f t="shared" si="193"/>
        <v/>
      </c>
      <c r="GZ65" s="119" t="str">
        <f t="shared" si="193"/>
        <v/>
      </c>
      <c r="HA65" s="119" t="str">
        <f t="shared" ref="HA65:II65" si="194">IFERROR(HA51*$C51/SUMPRODUCT(HA$46:HA$53,$C$46:$C$53),"")</f>
        <v/>
      </c>
      <c r="HB65" s="119" t="str">
        <f t="shared" si="194"/>
        <v/>
      </c>
      <c r="HC65" s="119" t="str">
        <f t="shared" si="194"/>
        <v/>
      </c>
      <c r="HD65" s="119" t="str">
        <f t="shared" si="194"/>
        <v/>
      </c>
      <c r="HE65" s="119" t="str">
        <f t="shared" si="194"/>
        <v/>
      </c>
      <c r="HF65" s="119" t="str">
        <f t="shared" si="194"/>
        <v/>
      </c>
      <c r="HG65" s="119" t="str">
        <f t="shared" si="194"/>
        <v/>
      </c>
      <c r="HH65" s="119" t="str">
        <f t="shared" si="194"/>
        <v/>
      </c>
      <c r="HI65" s="119" t="str">
        <f t="shared" si="194"/>
        <v/>
      </c>
      <c r="HJ65" s="119" t="str">
        <f t="shared" si="194"/>
        <v/>
      </c>
      <c r="HK65" s="119" t="str">
        <f t="shared" si="194"/>
        <v/>
      </c>
      <c r="HL65" s="119" t="str">
        <f t="shared" si="194"/>
        <v/>
      </c>
      <c r="HM65" s="119" t="str">
        <f t="shared" si="194"/>
        <v/>
      </c>
      <c r="HN65" s="119" t="str">
        <f t="shared" si="194"/>
        <v/>
      </c>
      <c r="HO65" s="119" t="str">
        <f t="shared" si="194"/>
        <v/>
      </c>
      <c r="HP65" s="119" t="str">
        <f t="shared" si="194"/>
        <v/>
      </c>
      <c r="HQ65" s="119" t="str">
        <f t="shared" si="194"/>
        <v/>
      </c>
      <c r="HR65" s="119" t="str">
        <f t="shared" si="194"/>
        <v/>
      </c>
      <c r="HS65" s="119" t="str">
        <f t="shared" si="194"/>
        <v/>
      </c>
      <c r="HT65" s="119" t="str">
        <f t="shared" si="194"/>
        <v/>
      </c>
      <c r="HU65" s="119" t="str">
        <f t="shared" si="194"/>
        <v/>
      </c>
      <c r="HV65" s="119" t="str">
        <f t="shared" si="194"/>
        <v/>
      </c>
      <c r="HW65" s="119" t="str">
        <f t="shared" si="194"/>
        <v/>
      </c>
      <c r="HX65" s="119" t="str">
        <f t="shared" si="194"/>
        <v/>
      </c>
      <c r="HY65" s="119" t="str">
        <f t="shared" si="194"/>
        <v/>
      </c>
      <c r="HZ65" s="119" t="str">
        <f t="shared" si="194"/>
        <v/>
      </c>
      <c r="IA65" s="119" t="str">
        <f t="shared" si="194"/>
        <v/>
      </c>
      <c r="IB65" s="119" t="str">
        <f t="shared" si="194"/>
        <v/>
      </c>
      <c r="IC65" s="119" t="str">
        <f t="shared" si="194"/>
        <v/>
      </c>
      <c r="ID65" s="119" t="str">
        <f t="shared" si="194"/>
        <v/>
      </c>
      <c r="IE65" s="119" t="str">
        <f t="shared" si="194"/>
        <v/>
      </c>
      <c r="IF65" s="119" t="str">
        <f t="shared" si="194"/>
        <v/>
      </c>
      <c r="IG65" s="119" t="str">
        <f t="shared" si="194"/>
        <v/>
      </c>
      <c r="IH65" s="119" t="str">
        <f t="shared" si="194"/>
        <v/>
      </c>
      <c r="II65" s="119" t="str">
        <f t="shared" si="194"/>
        <v/>
      </c>
      <c r="IJ65" s="119" t="str">
        <f t="shared" ref="IJ65:IS65" si="195">IFERROR(IJ51*$C51/SUMPRODUCT(IJ$46:IJ$53,$C$46:$C$53),"")</f>
        <v/>
      </c>
      <c r="IK65" s="119" t="str">
        <f t="shared" si="195"/>
        <v/>
      </c>
      <c r="IL65" s="119" t="str">
        <f t="shared" si="195"/>
        <v/>
      </c>
      <c r="IM65" s="119" t="str">
        <f t="shared" si="195"/>
        <v/>
      </c>
      <c r="IN65" s="119" t="str">
        <f t="shared" si="195"/>
        <v/>
      </c>
      <c r="IO65" s="119" t="str">
        <f t="shared" si="195"/>
        <v/>
      </c>
      <c r="IP65" s="119" t="str">
        <f t="shared" si="195"/>
        <v/>
      </c>
      <c r="IQ65" s="119" t="str">
        <f t="shared" si="195"/>
        <v/>
      </c>
      <c r="IR65" s="119" t="str">
        <f t="shared" si="195"/>
        <v/>
      </c>
      <c r="IS65" s="119" t="str">
        <f t="shared" si="195"/>
        <v/>
      </c>
      <c r="IT65" s="119" t="str">
        <f t="shared" ref="IT65:IX65" si="196">IFERROR(IT51*$C51/SUMPRODUCT(IT$46:IT$53,$C$46:$C$53),"")</f>
        <v/>
      </c>
      <c r="IU65" s="119" t="str">
        <f t="shared" si="196"/>
        <v/>
      </c>
      <c r="IV65" s="119" t="str">
        <f t="shared" si="196"/>
        <v/>
      </c>
      <c r="IW65" s="119" t="str">
        <f t="shared" si="196"/>
        <v/>
      </c>
      <c r="IX65" s="119" t="str">
        <f t="shared" si="196"/>
        <v/>
      </c>
      <c r="IY65" s="119"/>
      <c r="IZ65" s="119"/>
      <c r="JA65" s="119"/>
      <c r="JB65" s="119"/>
      <c r="JC65" s="119"/>
      <c r="JE65" s="50" t="s">
        <v>75</v>
      </c>
      <c r="JF65" s="121" t="str">
        <f>IFERROR(JF51*$C51/SUMPRODUCT(JF$46:JF$53,$C$46:$C$53),"")</f>
        <v/>
      </c>
      <c r="JG65" s="121" t="str">
        <f t="shared" ref="JG65:JY65" si="197">IFERROR(JG51*$C51/SUMPRODUCT(JG$46:JG$53,$C$46:$C$53),"")</f>
        <v/>
      </c>
      <c r="JH65" s="121" t="str">
        <f t="shared" si="197"/>
        <v/>
      </c>
      <c r="JI65" s="121" t="str">
        <f t="shared" si="197"/>
        <v/>
      </c>
      <c r="JJ65" s="121" t="str">
        <f t="shared" si="197"/>
        <v/>
      </c>
      <c r="JK65" s="121" t="str">
        <f t="shared" si="197"/>
        <v/>
      </c>
      <c r="JL65" s="121" t="str">
        <f t="shared" si="197"/>
        <v/>
      </c>
      <c r="JM65" s="121" t="str">
        <f t="shared" si="197"/>
        <v/>
      </c>
      <c r="JN65" s="121" t="str">
        <f t="shared" si="197"/>
        <v/>
      </c>
      <c r="JO65" s="121" t="str">
        <f t="shared" si="197"/>
        <v/>
      </c>
      <c r="JP65" s="121" t="str">
        <f t="shared" si="197"/>
        <v/>
      </c>
      <c r="JQ65" s="121" t="str">
        <f t="shared" si="197"/>
        <v/>
      </c>
      <c r="JR65" s="121" t="str">
        <f t="shared" si="197"/>
        <v/>
      </c>
      <c r="JS65" s="121" t="str">
        <f t="shared" si="197"/>
        <v/>
      </c>
      <c r="JT65" s="121" t="str">
        <f t="shared" si="197"/>
        <v/>
      </c>
      <c r="JU65" s="121" t="str">
        <f t="shared" si="197"/>
        <v/>
      </c>
      <c r="JV65" s="121" t="str">
        <f t="shared" si="197"/>
        <v/>
      </c>
      <c r="JW65" s="121" t="str">
        <f t="shared" si="197"/>
        <v/>
      </c>
      <c r="JX65" s="121" t="str">
        <f t="shared" si="197"/>
        <v/>
      </c>
      <c r="JY65" s="121" t="str">
        <f t="shared" si="197"/>
        <v/>
      </c>
      <c r="JZ65" s="121" t="str">
        <f>IFERROR(#REF!*$C51/SUMPRODUCT(#REF!,$C$46:$C$53),"")</f>
        <v/>
      </c>
      <c r="KA65" s="121" t="str">
        <f t="shared" ref="KA65:KL65" si="198">IFERROR(JZ51*$C51/SUMPRODUCT(JZ$46:JZ$53,$C$46:$C$53),"")</f>
        <v/>
      </c>
      <c r="KB65" s="121" t="str">
        <f t="shared" si="198"/>
        <v/>
      </c>
      <c r="KC65" s="121" t="str">
        <f t="shared" si="198"/>
        <v/>
      </c>
      <c r="KD65" s="121">
        <f t="shared" si="198"/>
        <v>4.4186741462347426E-2</v>
      </c>
      <c r="KE65" s="121" t="str">
        <f t="shared" si="198"/>
        <v/>
      </c>
      <c r="KF65" s="121" t="str">
        <f t="shared" si="198"/>
        <v/>
      </c>
      <c r="KG65" s="121" t="str">
        <f t="shared" si="198"/>
        <v/>
      </c>
      <c r="KH65" s="121" t="str">
        <f t="shared" si="198"/>
        <v/>
      </c>
      <c r="KI65" s="121" t="str">
        <f t="shared" si="198"/>
        <v/>
      </c>
      <c r="KJ65" s="121" t="str">
        <f t="shared" si="198"/>
        <v/>
      </c>
      <c r="KK65" s="121" t="str">
        <f t="shared" si="198"/>
        <v/>
      </c>
      <c r="KL65" s="121" t="str">
        <f t="shared" si="198"/>
        <v/>
      </c>
      <c r="KM65" s="121" t="str">
        <f t="shared" ref="KM65" si="199">IFERROR(KL51*$C51/SUMPRODUCT(KL$46:KL$53,$C$46:$C$53),"")</f>
        <v/>
      </c>
      <c r="KN65" s="121" t="str">
        <f t="shared" ref="KN65" si="200">IFERROR(KM51*$C51/SUMPRODUCT(KM$46:KM$53,$C$46:$C$53),"")</f>
        <v/>
      </c>
      <c r="KO65" s="121" t="str">
        <f t="shared" ref="KO65" si="201">IFERROR(KN51*$C51/SUMPRODUCT(KN$46:KN$53,$C$46:$C$53),"")</f>
        <v/>
      </c>
      <c r="KP65" s="121" t="str">
        <f t="shared" ref="KP65" si="202">IFERROR(KO51*$C51/SUMPRODUCT(KO$46:KO$53,$C$46:$C$53),"")</f>
        <v/>
      </c>
      <c r="KQ65" s="121" t="str">
        <f t="shared" ref="KQ65" si="203">IFERROR(KP51*$C51/SUMPRODUCT(KP$46:KP$53,$C$46:$C$53),"")</f>
        <v/>
      </c>
      <c r="KR65" s="121" t="str">
        <f t="shared" ref="KR65" si="204">IFERROR(KQ51*$C51/SUMPRODUCT(KQ$46:KQ$53,$C$46:$C$53),"")</f>
        <v/>
      </c>
      <c r="KS65" s="121" t="str">
        <f t="shared" ref="KS65" si="205">IFERROR(KR51*$C51/SUMPRODUCT(KR$46:KR$53,$C$46:$C$53),"")</f>
        <v/>
      </c>
      <c r="KT65" s="121" t="str">
        <f t="shared" ref="KT65" si="206">IFERROR(KS51*$C51/SUMPRODUCT(KS$46:KS$53,$C$46:$C$53),"")</f>
        <v/>
      </c>
      <c r="KU65" s="121" t="str">
        <f t="shared" ref="KU65" si="207">IFERROR(KT51*$C51/SUMPRODUCT(KT$46:KT$53,$C$46:$C$53),"")</f>
        <v/>
      </c>
      <c r="KV65" s="121" t="str">
        <f t="shared" ref="KV65" si="208">IFERROR(KU51*$C51/SUMPRODUCT(KU$46:KU$53,$C$46:$C$53),"")</f>
        <v/>
      </c>
      <c r="KW65" s="121" t="str">
        <f t="shared" ref="KW65" si="209">IFERROR(KV51*$C51/SUMPRODUCT(KV$46:KV$53,$C$46:$C$53),"")</f>
        <v/>
      </c>
      <c r="KX65" s="121" t="str">
        <f t="shared" ref="KX65" si="210">IFERROR(KW51*$C51/SUMPRODUCT(KW$46:KW$53,$C$46:$C$53),"")</f>
        <v/>
      </c>
      <c r="KY65" s="121" t="str">
        <f t="shared" ref="KY65" si="211">IFERROR(KX51*$C51/SUMPRODUCT(KX$46:KX$53,$C$46:$C$53),"")</f>
        <v/>
      </c>
      <c r="KZ65" s="121" t="str">
        <f t="shared" ref="KZ65" si="212">IFERROR(KY51*$C51/SUMPRODUCT(KY$46:KY$53,$C$46:$C$53),"")</f>
        <v/>
      </c>
      <c r="LA65" s="121" t="str">
        <f t="shared" ref="LA65" si="213">IFERROR(KZ51*$C51/SUMPRODUCT(KZ$46:KZ$53,$C$46:$C$53),"")</f>
        <v/>
      </c>
      <c r="LB65" s="121" t="str">
        <f t="shared" ref="LB65:LC65" si="214">IFERROR(LA51*$C51/SUMPRODUCT(LA$46:LA$53,$C$46:$C$53),"")</f>
        <v/>
      </c>
      <c r="LC65" s="121" t="str">
        <f t="shared" si="214"/>
        <v/>
      </c>
      <c r="LD65" s="121" t="str">
        <f>IFERROR(KL51*$C51/SUMPRODUCT(KL$46:KL$53,$C$46:$C$53),"")</f>
        <v/>
      </c>
      <c r="LE65" s="121"/>
      <c r="LF65" s="121"/>
      <c r="LG65" s="121"/>
      <c r="LH65" s="121"/>
    </row>
    <row r="66" spans="2:320" x14ac:dyDescent="0.2">
      <c r="C66" s="78"/>
      <c r="JF66" s="70"/>
      <c r="JG66" s="70"/>
      <c r="JH66" s="70"/>
      <c r="JI66" s="70"/>
      <c r="JJ66" s="70"/>
      <c r="JK66" s="70"/>
      <c r="JL66" s="70"/>
      <c r="JM66" s="70"/>
      <c r="JN66" s="70"/>
      <c r="JO66" s="70"/>
      <c r="JP66" s="70"/>
      <c r="JQ66" s="70"/>
      <c r="JR66" s="70"/>
      <c r="JS66" s="70"/>
      <c r="JT66" s="70"/>
      <c r="JU66" s="70"/>
      <c r="JV66" s="70"/>
      <c r="JW66" s="70"/>
      <c r="JX66" s="70"/>
      <c r="JY66" s="70"/>
      <c r="JZ66" s="70"/>
      <c r="KA66" s="70"/>
      <c r="KB66" s="70"/>
      <c r="KC66" s="70"/>
      <c r="KD66" s="70"/>
      <c r="KE66" s="70"/>
      <c r="KF66" s="70"/>
      <c r="KG66" s="70"/>
      <c r="KH66" s="70"/>
      <c r="KI66" s="70"/>
      <c r="KJ66" s="70"/>
      <c r="KK66" s="70"/>
      <c r="KL66" s="70"/>
      <c r="KM66" s="70"/>
      <c r="KN66" s="70"/>
      <c r="KO66" s="70"/>
      <c r="KP66" s="70"/>
      <c r="KQ66" s="70"/>
      <c r="KR66" s="70"/>
      <c r="KS66" s="70"/>
      <c r="KT66" s="70"/>
      <c r="KU66" s="70"/>
      <c r="KV66" s="70"/>
      <c r="KW66" s="70"/>
      <c r="KX66" s="70"/>
      <c r="KY66" s="70"/>
      <c r="KZ66" s="70"/>
      <c r="LA66" s="70"/>
      <c r="LB66" s="70"/>
      <c r="LC66" s="70"/>
      <c r="LD66" s="70"/>
      <c r="LE66" s="70"/>
      <c r="LF66" s="70"/>
      <c r="LG66" s="70"/>
      <c r="LH66" s="70"/>
    </row>
    <row r="67" spans="2:320" x14ac:dyDescent="0.2">
      <c r="B67" s="52" t="s">
        <v>290</v>
      </c>
      <c r="C67" s="78"/>
    </row>
    <row r="68" spans="2:320" x14ac:dyDescent="0.2">
      <c r="B68" s="52" t="s">
        <v>68</v>
      </c>
      <c r="D68" s="149" t="str">
        <f>IF(D25,_xlfn.Z.TEST(D25:H25,D25),"")</f>
        <v/>
      </c>
      <c r="E68" s="150" t="str">
        <f>IF(E25,_xlfn.Z.TEST(D25:H25,E25),"")</f>
        <v/>
      </c>
      <c r="F68" s="150" t="str">
        <f>IF(F25,_xlfn.Z.TEST(D25:H25,F25),"")</f>
        <v/>
      </c>
      <c r="G68" s="150" t="str">
        <f>IF(G25,_xlfn.Z.TEST(D25:H25,G25),"")</f>
        <v/>
      </c>
      <c r="H68" s="151" t="str">
        <f>IF(H25,_xlfn.Z.TEST(D25:H25,H25),"")</f>
        <v/>
      </c>
      <c r="I68" s="149">
        <f>IF(I25,_xlfn.Z.TEST(I25:M25,I25),"")</f>
        <v>0.58088201528698957</v>
      </c>
      <c r="J68" s="150">
        <f>IF(J25,_xlfn.Z.TEST(I25:M25,J25),"")</f>
        <v>0.70691724478845019</v>
      </c>
      <c r="K68" s="150">
        <f>IF(K25,_xlfn.Z.TEST(I25:M25,K25),"")</f>
        <v>3.0718473782788901E-4</v>
      </c>
      <c r="L68" s="150">
        <f>IF(L25,_xlfn.Z.TEST(I25:M25,L25),"")</f>
        <v>0.99754392369308309</v>
      </c>
      <c r="M68" s="151">
        <f>IF(M25,_xlfn.Z.TEST(I25:M25,M25),"")</f>
        <v>0.4458710081416582</v>
      </c>
      <c r="N68" s="149">
        <f>IF(N25,_xlfn.Z.TEST(N25:R25,N25),"")</f>
        <v>0.13602425060805753</v>
      </c>
      <c r="O68" s="150">
        <f>IF(O25,_xlfn.Z.TEST(N25:R25,O25),"")</f>
        <v>0.13602425060805753</v>
      </c>
      <c r="P68" s="150">
        <f>IF(P25,_xlfn.Z.TEST(N25:R25,P25),"")</f>
        <v>0.16385078107601408</v>
      </c>
      <c r="Q68" s="150">
        <f>IF(Q25,_xlfn.Z.TEST(N25:R25,Q25),"")</f>
        <v>0.20631252805159334</v>
      </c>
      <c r="R68" s="151">
        <f>IF(R25,_xlfn.Z.TEST(N25:R25,R25),"")</f>
        <v>0.99996761891551722</v>
      </c>
      <c r="S68" s="149">
        <f>IF(S25,_xlfn.Z.TEST(S25:W25,S25),"")</f>
        <v>0.89510603382103826</v>
      </c>
      <c r="T68" s="150">
        <f>IF(T25,_xlfn.Z.TEST(S25:W25,T25),"")</f>
        <v>0.96726469391873804</v>
      </c>
      <c r="U68" s="150">
        <f>IF(U25,_xlfn.Z.TEST(S25:W25,U25),"")</f>
        <v>6.8203973025810868E-2</v>
      </c>
      <c r="V68" s="150">
        <f>IF(V25,_xlfn.Z.TEST(S25:W25,V25),"")</f>
        <v>0.94487607205770741</v>
      </c>
      <c r="W68" s="151">
        <f>IF(W25,_xlfn.Z.TEST(S25:W25,W25),"")</f>
        <v>6.7776074053065266E-4</v>
      </c>
      <c r="X68" s="149">
        <f>IF(X25,_xlfn.Z.TEST(X25:AB25,X25),"")</f>
        <v>0.63942673614234524</v>
      </c>
      <c r="Y68" s="150">
        <f>IF(Y25,_xlfn.Z.TEST(X25:AB25,Y25),"")</f>
        <v>0.17935863893202686</v>
      </c>
      <c r="Z68" s="150">
        <f>IF(Z25,_xlfn.Z.TEST(X25:AB25,Z25),"")</f>
        <v>0.99727309372124506</v>
      </c>
      <c r="AA68" s="150">
        <f>IF(AA25,_xlfn.Z.TEST(X25:AB25,AA25),"")</f>
        <v>6.5828740215305079E-4</v>
      </c>
      <c r="AB68" s="151">
        <f>IF(AB25,_xlfn.Z.TEST(X25:AB25,AB25),"")</f>
        <v>0.83996070037127979</v>
      </c>
      <c r="AC68" s="149">
        <f>IF(AC25,_xlfn.Z.TEST(AC25:AG25,AC25),"")</f>
        <v>0.72083742434807563</v>
      </c>
      <c r="AD68" s="150">
        <f>IF(AD25,_xlfn.Z.TEST(AC25:AG25,AD25),"")</f>
        <v>2.715247636258483E-3</v>
      </c>
      <c r="AE68" s="150">
        <f>IF(AE25,_xlfn.Z.TEST(AC25:AG25,AE25),"")</f>
        <v>0.99894036470332515</v>
      </c>
      <c r="AF68" s="150">
        <f>IF(AF25,_xlfn.Z.TEST(AC25:AG25,AF25),"")</f>
        <v>7.1688881456761333E-2</v>
      </c>
      <c r="AG68" s="151">
        <f>IF(AG25,_xlfn.Z.TEST(AC25:AG25,AG25),"")</f>
        <v>0.72083742434807563</v>
      </c>
      <c r="AH68" s="149">
        <f>IF(AH25,_xlfn.Z.TEST(AH25:AL25,AH25),"")</f>
        <v>0.99993594186326118</v>
      </c>
      <c r="AI68" s="150">
        <f>IF(AI25,_xlfn.Z.TEST(AH25:AL25,AI25),"")</f>
        <v>0.32443921548014498</v>
      </c>
      <c r="AJ68" s="150">
        <f>IF(AJ25,_xlfn.Z.TEST(AH25:AL25,AJ25),"")</f>
        <v>0.23479182775696758</v>
      </c>
      <c r="AK68" s="150">
        <f>IF(AK25,_xlfn.Z.TEST(AH25:AL25,AK25),"")</f>
        <v>0.277850565637911</v>
      </c>
      <c r="AL68" s="151">
        <f>IF(AL25,_xlfn.Z.TEST(AH25:AL25,AL25),"")</f>
        <v>1.9587898038728062E-2</v>
      </c>
      <c r="AM68" s="149">
        <f>IF(AM25,_xlfn.Z.TEST(AM25:AQ25,AM25),"")</f>
        <v>0.10051851292205694</v>
      </c>
      <c r="AN68" s="150">
        <f>IF(AN25,_xlfn.Z.TEST(AM25:AQ25,AN25),"")</f>
        <v>0.98475972871085715</v>
      </c>
      <c r="AO68" s="150">
        <f>IF(AO25,_xlfn.Z.TEST(AM25:AQ25,AO25),"")</f>
        <v>1.3507914893778129E-3</v>
      </c>
      <c r="AP68" s="150">
        <f>IF(AP25,_xlfn.Z.TEST(AM25:AQ25,AP25),"")</f>
        <v>0.48038911066556872</v>
      </c>
      <c r="AQ68" s="151">
        <f>IF(AQ25,_xlfn.Z.TEST(AM25:AQ25,AQ25),"")</f>
        <v>0.98475972871085715</v>
      </c>
      <c r="AR68" s="149">
        <f>IF(AR25,_xlfn.Z.TEST(AR25:AV25,AR25),"")</f>
        <v>0.98876124101392371</v>
      </c>
      <c r="AS68" s="150">
        <f>IF(AS25,_xlfn.Z.TEST(AR25:AV25,AS25),"")</f>
        <v>2.305119572970978E-3</v>
      </c>
      <c r="AT68" s="150">
        <f>IF(AT25,_xlfn.Z.TEST(AR25:AV25,AT25),"")</f>
        <v>6.0061551756215401E-2</v>
      </c>
      <c r="AU68" s="150">
        <f>IF(AU25,_xlfn.Z.TEST(AR25:AV25,AU25),"")</f>
        <v>0.50784834013460622</v>
      </c>
      <c r="AV68" s="151">
        <f>IF(AV25,_xlfn.Z.TEST(AR25:AV25,AV25),"")</f>
        <v>0.98148616678445977</v>
      </c>
      <c r="AW68" s="149">
        <f>IF(AW25,_xlfn.Z.TEST(AW25:BA25,AW25),"")</f>
        <v>0.98554439336369004</v>
      </c>
      <c r="AX68" s="150">
        <f>IF(AX25,_xlfn.Z.TEST(AW25:BA25,AX25),"")</f>
        <v>2.6557034792394452E-2</v>
      </c>
      <c r="AY68" s="150">
        <f>IF(AY25,_xlfn.Z.TEST(AW25:BA25,AY25),"")</f>
        <v>0.99537310324304207</v>
      </c>
      <c r="AZ68" s="150">
        <f>IF(AZ25,_xlfn.Z.TEST(AW25:BA25,AZ25),"")</f>
        <v>0.19501798027197856</v>
      </c>
      <c r="BA68" s="151">
        <f>IF(BA25,_xlfn.Z.TEST(AW25:BA25,BA25),"")</f>
        <v>2.309332890427012E-2</v>
      </c>
      <c r="BB68" s="149">
        <f>IF(BB25,_xlfn.Z.TEST(BB25:BF25,BB25),"")</f>
        <v>0.9924567141283267</v>
      </c>
      <c r="BC68" s="150">
        <f>IF(BC25,_xlfn.Z.TEST(BB25:BF25,BC25),"")</f>
        <v>0.1033305466731351</v>
      </c>
      <c r="BD68" s="150">
        <f>IF(BD25,_xlfn.Z.TEST(BB25:BF25,BD25),"")</f>
        <v>0.69992370709655627</v>
      </c>
      <c r="BE68" s="150">
        <f>IF(BE25,_xlfn.Z.TEST(BB25:BF25,BE25),"")</f>
        <v>7.6505092322291411E-4</v>
      </c>
      <c r="BF68" s="151">
        <f>IF(BF25,_xlfn.Z.TEST(BB25:BF25,BF25),"")</f>
        <v>0.93019402666283069</v>
      </c>
      <c r="BG68" s="149">
        <f>IF(BG25,_xlfn.Z.TEST(BG25:BK25,BG25),"")</f>
        <v>0.79100457206412222</v>
      </c>
      <c r="BH68" s="150">
        <f>IF(BH25,_xlfn.Z.TEST(BG25:BK25,BH25),"")</f>
        <v>0.99725549493441679</v>
      </c>
      <c r="BI68" s="150">
        <f>IF(BI25,_xlfn.Z.TEST(BG25:BK25,BI25),"")</f>
        <v>1.3138107463679135E-3</v>
      </c>
      <c r="BJ68" s="150">
        <f>IF(BJ25,_xlfn.Z.TEST(BG25:BK25,BJ25),"")</f>
        <v>8.250455392904929E-2</v>
      </c>
      <c r="BK68" s="151">
        <f>IF(BK25,_xlfn.Z.TEST(BG25:BK25,BK25),"")</f>
        <v>0.79100457206412222</v>
      </c>
      <c r="BL68" s="149">
        <f>IF(BL25,_xlfn.Z.TEST(BL25:BP25,BL25),"")</f>
        <v>0.10885612080988355</v>
      </c>
      <c r="BM68" s="150">
        <f>IF(BM25,_xlfn.Z.TEST(BL25:BP25,BM25),"")</f>
        <v>4.6552551710734802E-2</v>
      </c>
      <c r="BN68" s="150">
        <f>IF(BN25,_xlfn.Z.TEST(BL25:BP25,BN25),"")</f>
        <v>0.99544878185633456</v>
      </c>
      <c r="BO68" s="150">
        <f>IF(BO25,_xlfn.Z.TEST(BL25:BP25,BO25),"")</f>
        <v>0.98780398112472823</v>
      </c>
      <c r="BP68" s="151">
        <f>IF(BP25,_xlfn.Z.TEST(BL25:BP25,BP25),"")</f>
        <v>2.575508867496976E-2</v>
      </c>
      <c r="BQ68" s="149">
        <f>IF(BQ25,_xlfn.Z.TEST(BQ25:BU25,BQ25),"")</f>
        <v>0.99912231028455178</v>
      </c>
      <c r="BR68" s="150">
        <f>IF(BR25,_xlfn.Z.TEST(BQ25:BU25,BR25),"")</f>
        <v>0.62585682999188752</v>
      </c>
      <c r="BS68" s="150">
        <f>IF(BS25,_xlfn.Z.TEST(BQ25:BU25,BS25),"")</f>
        <v>1.0053056548161271E-3</v>
      </c>
      <c r="BT68" s="150">
        <f>IF(BT25,_xlfn.Z.TEST(BQ25:BU25,BT25),"")</f>
        <v>0.62585682999188752</v>
      </c>
      <c r="BU68" s="151">
        <f>IF(BU25,_xlfn.Z.TEST(BQ25:BU25,BU25),"")</f>
        <v>0.24764728767641642</v>
      </c>
      <c r="BV68" s="149">
        <f>IF(BV25,_xlfn.Z.TEST(BV25:BZ25,BV25),"")</f>
        <v>1.9670335179987485E-3</v>
      </c>
      <c r="BW68" s="150">
        <f>IF(BW25,_xlfn.Z.TEST(BV25:BZ25,BW25),"")</f>
        <v>0.84088462070764236</v>
      </c>
      <c r="BX68" s="150">
        <f>IF(BX25,_xlfn.Z.TEST(BV25:BZ25,BX25),"")</f>
        <v>8.9616150390594326E-2</v>
      </c>
      <c r="BY68" s="150">
        <f>IF(BY25,_xlfn.Z.TEST(BV25:BZ25,BY25),"")</f>
        <v>0.60209238390327946</v>
      </c>
      <c r="BZ68" s="151">
        <f>IF(BZ25,_xlfn.Z.TEST(BV25:BZ25,BZ25),"")</f>
        <v>0.99850933418810728</v>
      </c>
      <c r="CA68" s="149">
        <f>IF(CA25,_xlfn.Z.TEST(CA25:CE25,CA25),"")</f>
        <v>5.432324393572086E-3</v>
      </c>
      <c r="CB68" s="150">
        <f>IF(CB25,_xlfn.Z.TEST(CA25:CE25,CB25),"")</f>
        <v>0.99354088822282538</v>
      </c>
      <c r="CC68" s="150">
        <f>IF(CC25,_xlfn.Z.TEST(CA25:CE25,CC25),"")</f>
        <v>0.95023907288643783</v>
      </c>
      <c r="CD68" s="150">
        <f>IF(CD25,_xlfn.Z.TEST(CA25:CE25,CD25),"")</f>
        <v>0.69262465564281051</v>
      </c>
      <c r="CE68" s="151">
        <f>IF(CE25,_xlfn.Z.TEST(CA25:CE25,CE25),"")</f>
        <v>1.8332565452999997E-2</v>
      </c>
      <c r="CF68" s="149">
        <f>IF(CF25,_xlfn.Z.TEST(CF25:CJ25,CF25),"")</f>
        <v>0.81007045151498769</v>
      </c>
      <c r="CG68" s="150">
        <f>IF(CG25,_xlfn.Z.TEST(CF25:CJ25,CG25),"")</f>
        <v>0.94464588773436875</v>
      </c>
      <c r="CH68" s="150">
        <f>IF(CH25,_xlfn.Z.TEST(CF25:CJ25,CH25),"")</f>
        <v>1.1131907620320268E-4</v>
      </c>
      <c r="CI68" s="150">
        <f>IF(CI25,_xlfn.Z.TEST(CF25:CJ25,CI25),"")</f>
        <v>0.95396959392325587</v>
      </c>
      <c r="CJ68" s="151">
        <f>IF(CJ25,_xlfn.Z.TEST(CF25:CJ25,CJ25),"")</f>
        <v>0.32062196008056065</v>
      </c>
      <c r="CK68" s="149">
        <f>IF(CK25,_xlfn.Z.TEST(CK25:CO25,CK25),"")</f>
        <v>1.6685253893723132E-4</v>
      </c>
      <c r="CL68" s="150">
        <f>IF(CL25,_xlfn.Z.TEST(CK25:CO25,CL25),"")</f>
        <v>0.98863888621422424</v>
      </c>
      <c r="CM68" s="150">
        <f>IF(CM25,_xlfn.Z.TEST(CK25:CO25,CM25),"")</f>
        <v>0.71665346132710461</v>
      </c>
      <c r="CN68" s="150">
        <f>IF(CN25,_xlfn.Z.TEST(CK25:CO25,CN25),"")</f>
        <v>0.88234290443406838</v>
      </c>
      <c r="CO68" s="151">
        <f>IF(CO25,_xlfn.Z.TEST(CK25:CO25,CO25),"")</f>
        <v>0.32629820815959926</v>
      </c>
      <c r="CP68" s="149">
        <f>IF(CP25,_xlfn.Z.TEST(CP25:CT25,CP25),"")</f>
        <v>0.15583550712010547</v>
      </c>
      <c r="CQ68" s="150">
        <f>IF(CQ25,_xlfn.Z.TEST(CP25:CT25,CQ25),"")</f>
        <v>0.99925007804247346</v>
      </c>
      <c r="CR68" s="150">
        <f>IF(CR25,_xlfn.Z.TEST(CP25:CT25,CR25),"")</f>
        <v>0.61659083022570993</v>
      </c>
      <c r="CS68" s="150">
        <f>IF(CS25,_xlfn.Z.TEST(CP25:CT25,CS25),"")</f>
        <v>1.6920578589029137E-3</v>
      </c>
      <c r="CT68" s="151">
        <f>IF(CT25,_xlfn.Z.TEST(CP25:CT25,CT25),"")</f>
        <v>0.68117035410425897</v>
      </c>
      <c r="CU68" s="149">
        <f>IF(CU25,_xlfn.Z.TEST(CU25:CY25,CU25),"")</f>
        <v>0.99995901103144236</v>
      </c>
      <c r="CV68" s="150">
        <f>IF(CV25,_xlfn.Z.TEST(CU25:CY25,CV25),"")</f>
        <v>0.12642632903742504</v>
      </c>
      <c r="CW68" s="150">
        <f>IF(CW25,_xlfn.Z.TEST(CU25:CY25,CW25),"")</f>
        <v>0.3739683468856404</v>
      </c>
      <c r="CX68" s="150">
        <f>IF(CX25,_xlfn.Z.TEST(CU25:CY25,CX25),"")</f>
        <v>0.12642632903742504</v>
      </c>
      <c r="CY68" s="151">
        <f>IF(CY25,_xlfn.Z.TEST(CU25:CY25,CY25),"")</f>
        <v>9.1712055711350951E-2</v>
      </c>
      <c r="CZ68" s="149">
        <f>IF(CZ25,_xlfn.Z.TEST(CZ25:DD25,CZ25),"")</f>
        <v>0.98452708106106768</v>
      </c>
      <c r="DA68" s="150">
        <f>IF(DA25,_xlfn.Z.TEST(CZ25:DD25,DA25),"")</f>
        <v>9.3164018413980168E-4</v>
      </c>
      <c r="DB68" s="150">
        <f>IF(DB25,_xlfn.Z.TEST(CZ25:DD25,DB25),"")</f>
        <v>0.98452708106106768</v>
      </c>
      <c r="DC68" s="150">
        <f>IF(DC25,_xlfn.Z.TEST(CZ25:DD25,DC25),"")</f>
        <v>0.16390788342118984</v>
      </c>
      <c r="DD68" s="151">
        <f>IF(DD25,_xlfn.Z.TEST(CZ25:DD25,DD25),"")</f>
        <v>0.4106734410629943</v>
      </c>
      <c r="DE68" s="149">
        <f>IF(DE25,_xlfn.Z.TEST(DE25:DI25,DE25),"")</f>
        <v>0.98936565661553755</v>
      </c>
      <c r="DF68" s="150">
        <f>IF(DF25,_xlfn.Z.TEST(DE25:DI25,DF25),"")</f>
        <v>0.63939075743565232</v>
      </c>
      <c r="DG68" s="150">
        <f>IF(DG25,_xlfn.Z.TEST(DE25:DI25,DG25),"")</f>
        <v>4.7277159420803056E-3</v>
      </c>
      <c r="DH68" s="150">
        <f>IF(DH25,_xlfn.Z.TEST(DE25:DI25,DH25),"")</f>
        <v>0.97419362990708558</v>
      </c>
      <c r="DI68" s="151">
        <f>IF(DI25,_xlfn.Z.TEST(DE25:DI25,DI25),"")</f>
        <v>2.2150685294183774E-2</v>
      </c>
      <c r="DJ68" s="149">
        <f>IF(DJ25,_xlfn.Z.TEST(DJ25:DN25,DJ25),"")</f>
        <v>9.3885819451169986E-3</v>
      </c>
      <c r="DK68" s="150">
        <f>IF(DK25,_xlfn.Z.TEST(DJ25:DN25,DK25),"")</f>
        <v>0.94139788686260917</v>
      </c>
      <c r="DL68" s="150">
        <f>IF(DL25,_xlfn.Z.TEST(DJ25:DN25,DL25),"")</f>
        <v>0.47095641081634626</v>
      </c>
      <c r="DM68" s="150">
        <f>IF(DM25,_xlfn.Z.TEST(DJ25:DN25,DM25),"")</f>
        <v>0.99775681121801385</v>
      </c>
      <c r="DN68" s="151">
        <f>IF(DN25,_xlfn.Z.TEST(DJ25:DN25,DN25),"")</f>
        <v>2.3539097748087424E-2</v>
      </c>
      <c r="DO68" s="149">
        <f>IF(DO25,_xlfn.Z.TEST(DO25:DS25,DO25),"")</f>
        <v>0.85149752534357659</v>
      </c>
      <c r="DP68" s="150">
        <f>IF(DP25,_xlfn.Z.TEST(DO25:DS25,DP25),"")</f>
        <v>7.4792706427654751E-3</v>
      </c>
      <c r="DQ68" s="150">
        <f>IF(DQ25,_xlfn.Z.TEST(DO25:DS25,DQ25),"")</f>
        <v>0.10933715947027998</v>
      </c>
      <c r="DR68" s="150">
        <f>IF(DR25,_xlfn.Z.TEST(DO25:DS25,DR25),"")</f>
        <v>0.24344876212502065</v>
      </c>
      <c r="DS68" s="151">
        <f>IF(DS25,_xlfn.Z.TEST(DO25:DS25,DS25),"")</f>
        <v>0.99954312048755178</v>
      </c>
      <c r="DT68" s="149">
        <f>IF(DT25,_xlfn.Z.TEST(DT25:DX25,DT25),"")</f>
        <v>0.75840064563381238</v>
      </c>
      <c r="DU68" s="150">
        <f>IF(DU25,_xlfn.Z.TEST(DT25:DX25,DU25),"")</f>
        <v>1.1610240870393066E-4</v>
      </c>
      <c r="DV68" s="150">
        <f>IF(DV25,_xlfn.Z.TEST(DT25:DX25,DV25),"")</f>
        <v>0.90068649555176528</v>
      </c>
      <c r="DW68" s="150">
        <f>IF(DW25,_xlfn.Z.TEST(DT25:DX25,DW25),"")</f>
        <v>0.36295039055490808</v>
      </c>
      <c r="DX68" s="151">
        <f>IF(DX25,_xlfn.Z.TEST(DT25:DX25,DX25),"")</f>
        <v>0.97957606320118296</v>
      </c>
      <c r="DY68" s="149">
        <f>IF(DY25,_xlfn.Z.TEST(DY25:EC25,DY25),"")</f>
        <v>4.5056064305806635E-5</v>
      </c>
      <c r="DZ68" s="150">
        <f>IF(DZ25,_xlfn.Z.TEST(DY25:EC25,DZ25),"")</f>
        <v>0.80413647791634491</v>
      </c>
      <c r="EA68" s="150">
        <f>IF(EA25,_xlfn.Z.TEST(DY25:EC25,EA25),"")</f>
        <v>0.69868121281951923</v>
      </c>
      <c r="EB68" s="150">
        <f>IF(EB25,_xlfn.Z.TEST(DY25:EC25,EB25),"")</f>
        <v>0.78829227103782262</v>
      </c>
      <c r="EC68" s="151">
        <f>IF(EC25,_xlfn.Z.TEST(DY25:EC25,EC25),"")</f>
        <v>0.95890956759737123</v>
      </c>
      <c r="ED68" s="149">
        <f>IF(ED25,_xlfn.Z.TEST(ED25:EH25,ED25),"")</f>
        <v>1.1821796486924717E-3</v>
      </c>
      <c r="EE68" s="150">
        <f>IF(EE25,_xlfn.Z.TEST(ED25:EH25,EE25),"")</f>
        <v>0.99884515147861508</v>
      </c>
      <c r="EF68" s="150">
        <f>IF(EF25,_xlfn.Z.TEST(ED25:EH25,EF25),"")</f>
        <v>0.25867167428656113</v>
      </c>
      <c r="EG68" s="150">
        <f>IF(EG25,_xlfn.Z.TEST(ED25:EH25,EG25),"")</f>
        <v>0.83426792674616834</v>
      </c>
      <c r="EH68" s="151">
        <f>IF(EH25,_xlfn.Z.TEST(ED25:EH25,EH25),"")</f>
        <v>0.3704127208618424</v>
      </c>
      <c r="FR68" s="149" t="str">
        <f>IF(FR25,_xlfn.Z.TEST(FR25:FV25,FR25),"")</f>
        <v/>
      </c>
      <c r="FS68" s="150" t="str">
        <f>IF(FS25,_xlfn.Z.TEST(FR25:FV25,FS25),"")</f>
        <v/>
      </c>
      <c r="FT68" s="150" t="e">
        <f>IF(FT25,_xlfn.Z.TEST(FR25:FV25,FT25),"")</f>
        <v>#DIV/0!</v>
      </c>
      <c r="FU68" s="150" t="str">
        <f>IF(FU25,_xlfn.Z.TEST(FR25:FV25,FU25),"")</f>
        <v/>
      </c>
      <c r="FV68" s="151" t="str">
        <f>IF(FV25,_xlfn.Z.TEST(FR25:FV25,FV25),"")</f>
        <v/>
      </c>
      <c r="FW68" s="149" t="str">
        <f>IF(FW25,_xlfn.Z.TEST(FW25:GA25,FW25),"")</f>
        <v/>
      </c>
      <c r="FX68" s="150" t="str">
        <f>IF(FX25,_xlfn.Z.TEST(FW25:GA25,FX25),"")</f>
        <v/>
      </c>
      <c r="FY68" s="150" t="e">
        <f>IF(FY25,_xlfn.Z.TEST(FW25:GA25,FY25),"")</f>
        <v>#DIV/0!</v>
      </c>
      <c r="FZ68" s="150" t="str">
        <f>IF(FZ25,_xlfn.Z.TEST(FW25:GA25,FZ25),"")</f>
        <v/>
      </c>
      <c r="GA68" s="151" t="str">
        <f>IF(GA25,_xlfn.Z.TEST(FW25:GA25,GA25),"")</f>
        <v/>
      </c>
      <c r="HA68" s="149" t="str">
        <f>IF(HA25,_xlfn.Z.TEST(HA25:HE25,HA25),"")</f>
        <v/>
      </c>
      <c r="HB68" s="150" t="str">
        <f>IF(HB25,_xlfn.Z.TEST(HA25:HE25,HB25),"")</f>
        <v/>
      </c>
      <c r="HC68" s="150" t="str">
        <f>IF(HC25,_xlfn.Z.TEST(HA25:HE25,HC25),"")</f>
        <v/>
      </c>
      <c r="HD68" s="150" t="str">
        <f>IF(HD25,_xlfn.Z.TEST(HA25:HE25,HD25),"")</f>
        <v/>
      </c>
      <c r="HE68" s="151" t="str">
        <f>IF(HE25,_xlfn.Z.TEST(HA25:HE25,HE25),"")</f>
        <v/>
      </c>
      <c r="HF68" s="149" t="str">
        <f>IF(HF25,_xlfn.Z.TEST(HF25:HJ25,HF25),"")</f>
        <v/>
      </c>
      <c r="HG68" s="150" t="str">
        <f>IF(HG25,_xlfn.Z.TEST(HF25:HJ25,HG25),"")</f>
        <v/>
      </c>
      <c r="HH68" s="150" t="str">
        <f>IF(HH25,_xlfn.Z.TEST(HF25:HJ25,HH25),"")</f>
        <v/>
      </c>
      <c r="HI68" s="150" t="str">
        <f>IF(HI25,_xlfn.Z.TEST(HF25:HJ25,HI25),"")</f>
        <v/>
      </c>
      <c r="HJ68" s="151" t="str">
        <f>IF(HJ25,_xlfn.Z.TEST(HF25:HJ25,HJ25),"")</f>
        <v/>
      </c>
    </row>
    <row r="69" spans="2:320" x14ac:dyDescent="0.2">
      <c r="B69" s="52" t="s">
        <v>78</v>
      </c>
      <c r="D69" s="152" t="str">
        <f t="shared" ref="D69:D80" si="215">IF(D26,_xlfn.Z.TEST(D26:H26,D26),"")</f>
        <v/>
      </c>
      <c r="E69" s="153" t="str">
        <f t="shared" ref="E69:E80" si="216">IF(E26,_xlfn.Z.TEST(D26:H26,E26),"")</f>
        <v/>
      </c>
      <c r="F69" s="153" t="str">
        <f t="shared" ref="F69:F80" si="217">IF(F26,_xlfn.Z.TEST(D26:H26,F26),"")</f>
        <v/>
      </c>
      <c r="G69" s="153" t="str">
        <f t="shared" ref="G69:G80" si="218">IF(G26,_xlfn.Z.TEST(D26:H26,G26),"")</f>
        <v/>
      </c>
      <c r="H69" s="154" t="str">
        <f t="shared" ref="H69:H80" si="219">IF(H26,_xlfn.Z.TEST(D26:H26,H26),"")</f>
        <v/>
      </c>
      <c r="I69" s="152">
        <f t="shared" ref="I69:I80" si="220">IF(I26,_xlfn.Z.TEST(I26:M26,I26),"")</f>
        <v>0.26263390108009799</v>
      </c>
      <c r="J69" s="153">
        <f t="shared" ref="J69:J80" si="221">IF(J26,_xlfn.Z.TEST(I26:M26,J26),"")</f>
        <v>0.76607931241539839</v>
      </c>
      <c r="K69" s="153">
        <f t="shared" ref="K69:K80" si="222">IF(K26,_xlfn.Z.TEST(I26:M26,K26),"")</f>
        <v>0.1032026477838239</v>
      </c>
      <c r="L69" s="153">
        <f t="shared" ref="L69:L80" si="223">IF(L26,_xlfn.Z.TEST(I26:M26,L26),"")</f>
        <v>0.99975244068404734</v>
      </c>
      <c r="M69" s="154">
        <f t="shared" ref="M69:M80" si="224">IF(M26,_xlfn.Z.TEST(I26:M26,M26),"")</f>
        <v>1.0426896560900288E-2</v>
      </c>
      <c r="N69" s="152">
        <f t="shared" ref="N69:N80" si="225">IF(N26,_xlfn.Z.TEST(N26:R26,N26),"")</f>
        <v>0.29401507852617903</v>
      </c>
      <c r="O69" s="153">
        <f t="shared" ref="O69:O80" si="226">IF(O26,_xlfn.Z.TEST(N26:R26,O26),"")</f>
        <v>0.99996442600664082</v>
      </c>
      <c r="P69" s="153">
        <f t="shared" ref="P69:P80" si="227">IF(P26,_xlfn.Z.TEST(N26:R26,P26),"")</f>
        <v>0.12166113910146298</v>
      </c>
      <c r="Q69" s="153">
        <f t="shared" ref="Q69:Q80" si="228">IF(Q26,_xlfn.Z.TEST(N26:R26,Q26),"")</f>
        <v>0.12166113910146298</v>
      </c>
      <c r="R69" s="154">
        <f t="shared" ref="R69:R80" si="229">IF(R26,_xlfn.Z.TEST(N26:R26,R26),"")</f>
        <v>0.13626056743524484</v>
      </c>
      <c r="S69" s="152">
        <f t="shared" ref="S69:S80" si="230">IF(S26,_xlfn.Z.TEST(S26:W26,S26),"")</f>
        <v>2.1671046589386036E-2</v>
      </c>
      <c r="T69" s="153">
        <f t="shared" ref="T69:T80" si="231">IF(T26,_xlfn.Z.TEST(S26:W26,T26),"")</f>
        <v>0.35754452903336731</v>
      </c>
      <c r="U69" s="153">
        <f t="shared" ref="U69:U80" si="232">IF(U26,_xlfn.Z.TEST(S26:W26,U26),"")</f>
        <v>6.5387325602565369E-2</v>
      </c>
      <c r="V69" s="153">
        <f t="shared" ref="V69:V80" si="233">IF(V26,_xlfn.Z.TEST(S26:W26,V26),"")</f>
        <v>0.9998774266587247</v>
      </c>
      <c r="W69" s="154">
        <f t="shared" ref="W69:W80" si="234">IF(W26,_xlfn.Z.TEST(S26:W26,W26),"")</f>
        <v>0.59064514658084433</v>
      </c>
      <c r="X69" s="152">
        <f t="shared" ref="X69:X80" si="235">IF(X26,_xlfn.Z.TEST(X26:AB26,X26),"")</f>
        <v>4.3020197892283819E-2</v>
      </c>
      <c r="Y69" s="153">
        <f t="shared" ref="Y69:Y80" si="236">IF(Y26,_xlfn.Z.TEST(X26:AB26,Y26),"")</f>
        <v>0.98493658805768936</v>
      </c>
      <c r="Z69" s="153">
        <f t="shared" ref="Z69:Z80" si="237">IF(Z26,_xlfn.Z.TEST(X26:AB26,Z26),"")</f>
        <v>5.1941413578642147E-2</v>
      </c>
      <c r="AA69" s="153">
        <f t="shared" ref="AA69:AA80" si="238">IF(AA26,_xlfn.Z.TEST(X26:AB26,AA26),"")</f>
        <v>6.227367425920035E-2</v>
      </c>
      <c r="AB69" s="154">
        <f t="shared" ref="AB69:AB80" si="239">IF(AB26,_xlfn.Z.TEST(X26:AB26,AB26),"")</f>
        <v>0.99664114771226875</v>
      </c>
      <c r="AC69" s="152">
        <f t="shared" ref="AC69:AC80" si="240">IF(AC26,_xlfn.Z.TEST(AC26:AG26,AC26),"")</f>
        <v>0.94065681596073403</v>
      </c>
      <c r="AD69" s="153">
        <f t="shared" ref="AD69:AD80" si="241">IF(AD26,_xlfn.Z.TEST(AC26:AG26,AD26),"")</f>
        <v>0.53109216133277781</v>
      </c>
      <c r="AE69" s="153">
        <f t="shared" ref="AE69:AE80" si="242">IF(AE26,_xlfn.Z.TEST(AC26:AG26,AE26),"")</f>
        <v>0.1373686880366968</v>
      </c>
      <c r="AF69" s="153">
        <f t="shared" ref="AF69:AF80" si="243">IF(AF26,_xlfn.Z.TEST(AC26:AG26,AF26),"")</f>
        <v>0.99498094022737971</v>
      </c>
      <c r="AG69" s="154">
        <f t="shared" ref="AG69:AG80" si="244">IF(AG26,_xlfn.Z.TEST(AC26:AG26,AG26),"")</f>
        <v>9.0234666514432823E-4</v>
      </c>
      <c r="AH69" s="152">
        <f t="shared" ref="AH69:AH80" si="245">IF(AH26,_xlfn.Z.TEST(AH26:AL26,AH26),"")</f>
        <v>0.49245322771852501</v>
      </c>
      <c r="AI69" s="153">
        <f t="shared" ref="AI69:AI80" si="246">IF(AI26,_xlfn.Z.TEST(AH26:AL26,AI26),"")</f>
        <v>0.99982523199726514</v>
      </c>
      <c r="AJ69" s="153">
        <f t="shared" ref="AJ69:AJ80" si="247">IF(AJ26,_xlfn.Z.TEST(AH26:AL26,AJ26),"")</f>
        <v>5.0431139240342841E-3</v>
      </c>
      <c r="AK69" s="153">
        <f t="shared" ref="AK69:AK80" si="248">IF(AK26,_xlfn.Z.TEST(AH26:AL26,AK26),"")</f>
        <v>0.39920936527045647</v>
      </c>
      <c r="AL69" s="154">
        <f t="shared" ref="AL69:AL80" si="249">IF(AL26,_xlfn.Z.TEST(AH26:AL26,AL26),"")</f>
        <v>0.23320086688911812</v>
      </c>
      <c r="AM69" s="152">
        <f t="shared" ref="AM69:AM80" si="250">IF(AM26,_xlfn.Z.TEST(AM26:AQ26,AM26),"")</f>
        <v>0.70599992378860854</v>
      </c>
      <c r="AN69" s="153">
        <f t="shared" ref="AN69:AN80" si="251">IF(AN26,_xlfn.Z.TEST(AM26:AQ26,AN26),"")</f>
        <v>1.91606407119353E-4</v>
      </c>
      <c r="AO69" s="153">
        <f t="shared" ref="AO69:AO80" si="252">IF(AO26,_xlfn.Z.TEST(AM26:AQ26,AO26),"")</f>
        <v>0.38172073193241607</v>
      </c>
      <c r="AP69" s="153">
        <f t="shared" ref="AP69:AP80" si="253">IF(AP26,_xlfn.Z.TEST(AM26:AQ26,AP26),"")</f>
        <v>0.7830419703945376</v>
      </c>
      <c r="AQ69" s="154">
        <f t="shared" ref="AQ69:AQ80" si="254">IF(AQ26,_xlfn.Z.TEST(AM26:AQ26,AQ26),"")</f>
        <v>0.99426596348888119</v>
      </c>
      <c r="AR69" s="152">
        <f t="shared" ref="AR69:AR80" si="255">IF(AR26,_xlfn.Z.TEST(AR26:AV26,AR26),"")</f>
        <v>0.36140780889928809</v>
      </c>
      <c r="AS69" s="153">
        <f t="shared" ref="AS69:AS80" si="256">IF(AS26,_xlfn.Z.TEST(AR26:AV26,AS26),"")</f>
        <v>0.99988338071706395</v>
      </c>
      <c r="AT69" s="153">
        <f t="shared" ref="AT69:AT80" si="257">IF(AT26,_xlfn.Z.TEST(AR26:AV26,AT26),"")</f>
        <v>0.57038292854386341</v>
      </c>
      <c r="AU69" s="153">
        <f t="shared" ref="AU69:AU80" si="258">IF(AU26,_xlfn.Z.TEST(AR26:AV26,AU26),"")</f>
        <v>7.1715833328646256E-2</v>
      </c>
      <c r="AV69" s="154">
        <f t="shared" ref="AV69:AV80" si="259">IF(AV26,_xlfn.Z.TEST(AR26:AV26,AV26),"")</f>
        <v>2.0699314024817957E-2</v>
      </c>
      <c r="AW69" s="152">
        <f t="shared" ref="AW69:AW80" si="260">IF(AW26,_xlfn.Z.TEST(AW26:BA26,AW26),"")</f>
        <v>3.8157310069198744E-2</v>
      </c>
      <c r="AX69" s="153">
        <f t="shared" ref="AX69:AX80" si="261">IF(AX26,_xlfn.Z.TEST(AW26:BA26,AX26),"")</f>
        <v>0.23484424829925488</v>
      </c>
      <c r="AY69" s="153">
        <f t="shared" ref="AY69:AY80" si="262">IF(AY26,_xlfn.Z.TEST(AW26:BA26,AY26),"")</f>
        <v>9.576961481023212E-2</v>
      </c>
      <c r="AZ69" s="153">
        <f t="shared" ref="AZ69:AZ80" si="263">IF(AZ26,_xlfn.Z.TEST(AW26:BA26,AZ26),"")</f>
        <v>0.99993456857486673</v>
      </c>
      <c r="BA69" s="154">
        <f t="shared" ref="BA69:BA80" si="264">IF(BA26,_xlfn.Z.TEST(AW26:BA26,BA26),"")</f>
        <v>0.49069666028270287</v>
      </c>
      <c r="BB69" s="152">
        <f t="shared" ref="BB69:BB80" si="265">IF(BB26,_xlfn.Z.TEST(BB26:BF26,BB26),"")</f>
        <v>0.91627668072996704</v>
      </c>
      <c r="BC69" s="153">
        <f t="shared" ref="BC69:BC80" si="266">IF(BC26,_xlfn.Z.TEST(BB26:BF26,BC26),"")</f>
        <v>0.68530941480540231</v>
      </c>
      <c r="BD69" s="153">
        <f t="shared" ref="BD69:BD80" si="267">IF(BD26,_xlfn.Z.TEST(BB26:BF26,BD26),"")</f>
        <v>0.51342970181237635</v>
      </c>
      <c r="BE69" s="153">
        <f t="shared" ref="BE69:BE80" si="268">IF(BE26,_xlfn.Z.TEST(BB26:BF26,BE26),"")</f>
        <v>7.7717366002072564E-5</v>
      </c>
      <c r="BF69" s="154">
        <f t="shared" ref="BF69:BF80" si="269">IF(BF26,_xlfn.Z.TEST(BB26:BF26,BF26),"")</f>
        <v>0.9703187721031632</v>
      </c>
      <c r="BG69" s="152">
        <f t="shared" ref="BG69:BG80" si="270">IF(BG26,_xlfn.Z.TEST(BG26:BK26,BG26),"")</f>
        <v>0.99335325605307745</v>
      </c>
      <c r="BH69" s="153">
        <f t="shared" ref="BH69:BH80" si="271">IF(BH26,_xlfn.Z.TEST(BG26:BK26,BH26),"")</f>
        <v>0.51219198635945962</v>
      </c>
      <c r="BI69" s="153">
        <f t="shared" ref="BI69:BI80" si="272">IF(BI26,_xlfn.Z.TEST(BG26:BK26,BI26),"")</f>
        <v>1.3775611123002695E-4</v>
      </c>
      <c r="BJ69" s="153">
        <f t="shared" ref="BJ69:BJ80" si="273">IF(BJ26,_xlfn.Z.TEST(BG26:BK26,BJ26),"")</f>
        <v>0.71412036188920736</v>
      </c>
      <c r="BK69" s="154">
        <f t="shared" ref="BK69:BK80" si="274">IF(BK26,_xlfn.Z.TEST(BG26:BK26,BK26),"")</f>
        <v>0.71412036188920736</v>
      </c>
      <c r="BL69" s="152">
        <f t="shared" ref="BL69:BL80" si="275">IF(BL26,_xlfn.Z.TEST(BL26:BP26,BL26),"")</f>
        <v>0.89403826693648891</v>
      </c>
      <c r="BM69" s="153">
        <f t="shared" ref="BM69:BM80" si="276">IF(BM26,_xlfn.Z.TEST(BL26:BP26,BM26),"")</f>
        <v>1.5486441977897707E-3</v>
      </c>
      <c r="BN69" s="153">
        <f t="shared" ref="BN69:BN80" si="277">IF(BN26,_xlfn.Z.TEST(BL26:BP26,BN26),"")</f>
        <v>4.5367943121374467E-2</v>
      </c>
      <c r="BO69" s="153">
        <f t="shared" ref="BO69:BO80" si="278">IF(BO26,_xlfn.Z.TEST(BL26:BP26,BO26),"")</f>
        <v>0.99232940562068694</v>
      </c>
      <c r="BP69" s="154">
        <f t="shared" ref="BP69:BP80" si="279">IF(BP26,_xlfn.Z.TEST(BL26:BP26,BP26),"")</f>
        <v>0.83569701163041465</v>
      </c>
      <c r="BQ69" s="152">
        <f t="shared" ref="BQ69:BQ80" si="280">IF(BQ26,_xlfn.Z.TEST(BQ26:BU26,BQ26),"")</f>
        <v>0.679763732114536</v>
      </c>
      <c r="BR69" s="153">
        <f t="shared" ref="BR69:BR80" si="281">IF(BR26,_xlfn.Z.TEST(BQ26:BU26,BR26),"")</f>
        <v>1.8563068439623586E-2</v>
      </c>
      <c r="BS69" s="153">
        <f t="shared" ref="BS69:BS80" si="282">IF(BS26,_xlfn.Z.TEST(BQ26:BU26,BS26),"")</f>
        <v>0.41104010580961342</v>
      </c>
      <c r="BT69" s="153">
        <f t="shared" ref="BT69:BT80" si="283">IF(BT26,_xlfn.Z.TEST(BQ26:BU26,BT26),"")</f>
        <v>4.5021042813340545E-2</v>
      </c>
      <c r="BU69" s="154">
        <f t="shared" ref="BU69:BU80" si="284">IF(BU26,_xlfn.Z.TEST(BQ26:BU26,BU26),"")</f>
        <v>0.99979794268029643</v>
      </c>
      <c r="BV69" s="152">
        <f t="shared" ref="BV69:BV80" si="285">IF(BV26,_xlfn.Z.TEST(BV26:BZ26,BV26),"")</f>
        <v>0.2990537878729328</v>
      </c>
      <c r="BW69" s="153">
        <f t="shared" ref="BW69:BW80" si="286">IF(BW26,_xlfn.Z.TEST(BV26:BZ26,BW26),"")</f>
        <v>0.99987333004152479</v>
      </c>
      <c r="BX69" s="153">
        <f t="shared" ref="BX69:BX80" si="287">IF(BX26,_xlfn.Z.TEST(BV26:BZ26,BX26),"")</f>
        <v>6.2409028991148079E-2</v>
      </c>
      <c r="BY69" s="153">
        <f t="shared" ref="BY69:BY80" si="288">IF(BY26,_xlfn.Z.TEST(BV26:BZ26,BY26),"")</f>
        <v>0.64219629490694952</v>
      </c>
      <c r="BZ69" s="154">
        <f t="shared" ref="BZ69:BZ80" si="289">IF(BZ26,_xlfn.Z.TEST(BV26:BZ26,BZ26),"")</f>
        <v>2.4927216040382508E-2</v>
      </c>
      <c r="CA69" s="152">
        <f t="shared" ref="CA69:CA80" si="290">IF(CA26,_xlfn.Z.TEST(CA26:CE26,CA26),"")</f>
        <v>3.4945576689201377E-3</v>
      </c>
      <c r="CB69" s="153">
        <f t="shared" ref="CB69:CB80" si="291">IF(CB26,_xlfn.Z.TEST(CA26:CE26,CB26),"")</f>
        <v>0.9936668574288654</v>
      </c>
      <c r="CC69" s="153">
        <f t="shared" ref="CC69:CC80" si="292">IF(CC26,_xlfn.Z.TEST(CA26:CE26,CC26),"")</f>
        <v>0.65861688285421605</v>
      </c>
      <c r="CD69" s="153">
        <f t="shared" ref="CD69:CD80" si="293">IF(CD26,_xlfn.Z.TEST(CA26:CE26,CD26),"")</f>
        <v>0.95309507167715313</v>
      </c>
      <c r="CE69" s="154">
        <f t="shared" ref="CE69:CE80" si="294">IF(CE26,_xlfn.Z.TEST(CA26:CE26,CE26),"")</f>
        <v>3.0055409668441811E-2</v>
      </c>
      <c r="CF69" s="152">
        <f t="shared" ref="CF69:CF80" si="295">IF(CF26,_xlfn.Z.TEST(CF26:CJ26,CF26),"")</f>
        <v>9.6034164219857596E-2</v>
      </c>
      <c r="CG69" s="153">
        <f t="shared" ref="CG69:CG80" si="296">IF(CG26,_xlfn.Z.TEST(CF26:CJ26,CG26),"")</f>
        <v>5.5426554865227309E-2</v>
      </c>
      <c r="CH69" s="153">
        <f t="shared" ref="CH69:CH80" si="297">IF(CH26,_xlfn.Z.TEST(CF26:CJ26,CH26),"")</f>
        <v>0.76568618469432792</v>
      </c>
      <c r="CI69" s="153">
        <f t="shared" ref="CI69:CI80" si="298">IF(CI26,_xlfn.Z.TEST(CF26:CJ26,CI26),"")</f>
        <v>7.360910430777301E-2</v>
      </c>
      <c r="CJ69" s="154">
        <f t="shared" ref="CJ69:CJ80" si="299">IF(CJ26,_xlfn.Z.TEST(CF26:CJ26,CJ26),"")</f>
        <v>0.99985471716349783</v>
      </c>
      <c r="CK69" s="152">
        <f t="shared" ref="CK69:CK80" si="300">IF(CK26,_xlfn.Z.TEST(CK26:CO26,CK26),"")</f>
        <v>1.5344953874682599E-2</v>
      </c>
      <c r="CL69" s="153">
        <f t="shared" ref="CL69:CL80" si="301">IF(CL26,_xlfn.Z.TEST(CK26:CO26,CL26),"")</f>
        <v>0.94579341654030258</v>
      </c>
      <c r="CM69" s="153">
        <f t="shared" ref="CM69:CM80" si="302">IF(CM26,_xlfn.Z.TEST(CK26:CO26,CM26),"")</f>
        <v>3.2960790483975034E-3</v>
      </c>
      <c r="CN69" s="153">
        <f t="shared" ref="CN69:CN80" si="303">IF(CN26,_xlfn.Z.TEST(CK26:CO26,CN26),"")</f>
        <v>0.93865999245335086</v>
      </c>
      <c r="CO69" s="154">
        <f t="shared" ref="CO69:CO80" si="304">IF(CO26,_xlfn.Z.TEST(CK26:CO26,CO26),"")</f>
        <v>0.95808258769332699</v>
      </c>
      <c r="CP69" s="152">
        <f t="shared" ref="CP69:CP80" si="305">IF(CP26,_xlfn.Z.TEST(CP26:CT26,CP26),"")</f>
        <v>0.33233984361327135</v>
      </c>
      <c r="CQ69" s="153">
        <f t="shared" ref="CQ69:CQ80" si="306">IF(CQ26,_xlfn.Z.TEST(CP26:CT26,CQ26),"")</f>
        <v>0.99876050071902323</v>
      </c>
      <c r="CR69" s="153">
        <f t="shared" ref="CR69:CR80" si="307">IF(CR26,_xlfn.Z.TEST(CP26:CT26,CR26),"")</f>
        <v>0.26048330001470316</v>
      </c>
      <c r="CS69" s="153">
        <f t="shared" ref="CS69:CS80" si="308">IF(CS26,_xlfn.Z.TEST(CP26:CT26,CS26),"")</f>
        <v>0.85700993231391909</v>
      </c>
      <c r="CT69" s="154">
        <f t="shared" ref="CT69:CT80" si="309">IF(CT26,_xlfn.Z.TEST(CP26:CT26,CT26),"")</f>
        <v>1.2741039000828617E-3</v>
      </c>
      <c r="CU69" s="152">
        <f t="shared" ref="CU69:CU80" si="310">IF(CU26,_xlfn.Z.TEST(CU26:CY26,CU26),"")</f>
        <v>0.81802033383700246</v>
      </c>
      <c r="CV69" s="153">
        <f t="shared" ref="CV69:CV80" si="311">IF(CV26,_xlfn.Z.TEST(CU26:CY26,CV26),"")</f>
        <v>0.62632633214509004</v>
      </c>
      <c r="CW69" s="153">
        <f t="shared" ref="CW69:CW80" si="312">IF(CW26,_xlfn.Z.TEST(CU26:CY26,CW26),"")</f>
        <v>1.0346366579894017E-2</v>
      </c>
      <c r="CX69" s="153">
        <f t="shared" ref="CX69:CX80" si="313">IF(CX26,_xlfn.Z.TEST(CU26:CY26,CX26),"")</f>
        <v>2.1655903119145743E-2</v>
      </c>
      <c r="CY69" s="154">
        <f t="shared" ref="CY69:CY80" si="314">IF(CY26,_xlfn.Z.TEST(CU26:CY26,CY26),"")</f>
        <v>0.99904618736754025</v>
      </c>
      <c r="CZ69" s="152">
        <f t="shared" ref="CZ69:CZ80" si="315">IF(CZ26,_xlfn.Z.TEST(CZ26:DD26,CZ26),"")</f>
        <v>0.92777149142549464</v>
      </c>
      <c r="DA69" s="153">
        <f t="shared" ref="DA69:DA80" si="316">IF(DA26,_xlfn.Z.TEST(CZ26:DD26,DA26),"")</f>
        <v>0.92777149142549464</v>
      </c>
      <c r="DB69" s="153">
        <f t="shared" ref="DB69:DB80" si="317">IF(DB26,_xlfn.Z.TEST(CZ26:DD26,DB26),"")</f>
        <v>0.22058022116864981</v>
      </c>
      <c r="DC69" s="153">
        <f t="shared" ref="DC69:DC80" si="318">IF(DC26,_xlfn.Z.TEST(CZ26:DD26,DC26),"")</f>
        <v>0.92777149142549464</v>
      </c>
      <c r="DD69" s="154">
        <f t="shared" ref="DD69:DD80" si="319">IF(DD26,_xlfn.Z.TEST(CZ26:DD26,DD26),"")</f>
        <v>1.5431690040397161E-4</v>
      </c>
      <c r="DE69" s="152">
        <f t="shared" ref="DE69:DE80" si="320">IF(DE26,_xlfn.Z.TEST(DE26:DI26,DE26),"")</f>
        <v>0.76088271374931193</v>
      </c>
      <c r="DF69" s="153">
        <f t="shared" ref="DF69:DF80" si="321">IF(DF26,_xlfn.Z.TEST(DE26:DI26,DF26),"")</f>
        <v>0.91025224199285992</v>
      </c>
      <c r="DG69" s="153">
        <f t="shared" ref="DG69:DG80" si="322">IF(DG26,_xlfn.Z.TEST(DE26:DI26,DG26),"")</f>
        <v>1.3782775000342825E-2</v>
      </c>
      <c r="DH69" s="153">
        <f t="shared" ref="DH69:DH80" si="323">IF(DH26,_xlfn.Z.TEST(DE26:DI26,DH26),"")</f>
        <v>7.0113671054914091E-3</v>
      </c>
      <c r="DI69" s="154">
        <f t="shared" ref="DI69:DI80" si="324">IF(DI26,_xlfn.Z.TEST(DE26:DI26,DI26),"")</f>
        <v>0.99545486047705045</v>
      </c>
      <c r="DJ69" s="152">
        <f t="shared" ref="DJ69:DJ80" si="325">IF(DJ26,_xlfn.Z.TEST(DJ26:DN26,DJ26),"")</f>
        <v>6.8004337855187045E-5</v>
      </c>
      <c r="DK69" s="153">
        <f t="shared" ref="DK69:DK80" si="326">IF(DK26,_xlfn.Z.TEST(DJ26:DN26,DK26),"")</f>
        <v>0.90103525351078584</v>
      </c>
      <c r="DL69" s="153">
        <f t="shared" ref="DL69:DL80" si="327">IF(DL26,_xlfn.Z.TEST(DJ26:DN26,DL26),"")</f>
        <v>0.45002146459869863</v>
      </c>
      <c r="DM69" s="153">
        <f t="shared" ref="DM69:DM80" si="328">IF(DM26,_xlfn.Z.TEST(DJ26:DN26,DM26),"")</f>
        <v>0.9535208739171519</v>
      </c>
      <c r="DN69" s="154">
        <f t="shared" ref="DN69:DN80" si="329">IF(DN26,_xlfn.Z.TEST(DJ26:DN26,DN26),"")</f>
        <v>0.83483643100984206</v>
      </c>
      <c r="DO69" s="152">
        <f t="shared" ref="DO69:DO80" si="330">IF(DO26,_xlfn.Z.TEST(DO26:DS26,DO26),"")</f>
        <v>0.99298405359058128</v>
      </c>
      <c r="DP69" s="153">
        <f t="shared" ref="DP69:DP80" si="331">IF(DP26,_xlfn.Z.TEST(DO26:DS26,DP26),"")</f>
        <v>0.38736711617715347</v>
      </c>
      <c r="DQ69" s="153">
        <f t="shared" ref="DQ69:DQ80" si="332">IF(DQ26,_xlfn.Z.TEST(DO26:DS26,DQ26),"")</f>
        <v>1.6834672375788513E-4</v>
      </c>
      <c r="DR69" s="153">
        <f t="shared" ref="DR69:DR80" si="333">IF(DR26,_xlfn.Z.TEST(DO26:DS26,DR26),"")</f>
        <v>0.79581485376063155</v>
      </c>
      <c r="DS69" s="154">
        <f t="shared" ref="DS69:DS80" si="334">IF(DS26,_xlfn.Z.TEST(DO26:DS26,DS26),"")</f>
        <v>0.72182616183242687</v>
      </c>
      <c r="DT69" s="152">
        <f t="shared" ref="DT69:DT80" si="335">IF(DT26,_xlfn.Z.TEST(DT26:DX26,DT26),"")</f>
        <v>3.6864737327205768E-4</v>
      </c>
      <c r="DU69" s="153">
        <f t="shared" ref="DU69:DU80" si="336">IF(DU26,_xlfn.Z.TEST(DT26:DX26,DU26),"")</f>
        <v>0.48403716505692523</v>
      </c>
      <c r="DV69" s="153">
        <f t="shared" ref="DV69:DV80" si="337">IF(DV26,_xlfn.Z.TEST(DT26:DX26,DV26),"")</f>
        <v>0.9445624883053686</v>
      </c>
      <c r="DW69" s="153">
        <f t="shared" ref="DW69:DW80" si="338">IF(DW26,_xlfn.Z.TEST(DT26:DX26,DW26),"")</f>
        <v>0.28309513956728627</v>
      </c>
      <c r="DX69" s="154">
        <f t="shared" ref="DX69:DX80" si="339">IF(DX26,_xlfn.Z.TEST(DT26:DX26,DX26),"")</f>
        <v>0.99168401315053434</v>
      </c>
      <c r="DY69" s="152">
        <f t="shared" ref="DY69:DY80" si="340">IF(DY26,_xlfn.Z.TEST(DY26:EC26,DY26),"")</f>
        <v>2.0744682989945647E-2</v>
      </c>
      <c r="DZ69" s="153">
        <f t="shared" ref="DZ69:DZ80" si="341">IF(DZ26,_xlfn.Z.TEST(DY26:EC26,DZ26),"")</f>
        <v>0.99902325517570256</v>
      </c>
      <c r="EA69" s="153">
        <f t="shared" ref="EA69:EA80" si="342">IF(EA26,_xlfn.Z.TEST(DY26:EC26,EA26),"")</f>
        <v>4.4757193918372955E-2</v>
      </c>
      <c r="EB69" s="153">
        <f t="shared" ref="EB69:EB80" si="343">IF(EB26,_xlfn.Z.TEST(DY26:EC26,EB26),"")</f>
        <v>0.17410339728993646</v>
      </c>
      <c r="EC69" s="154">
        <f t="shared" ref="EC69:EC80" si="344">IF(EC26,_xlfn.Z.TEST(DY26:EC26,EC26),"")</f>
        <v>0.94265173162636728</v>
      </c>
      <c r="ED69" s="152">
        <f t="shared" ref="ED69:ED80" si="345">IF(ED26,_xlfn.Z.TEST(ED26:EH26,ED26),"")</f>
        <v>0.93095410598884032</v>
      </c>
      <c r="EE69" s="153">
        <f t="shared" ref="EE69:EE80" si="346">IF(EE26,_xlfn.Z.TEST(ED26:EH26,EE26),"")</f>
        <v>7.2236269403694959E-4</v>
      </c>
      <c r="EF69" s="153">
        <f t="shared" ref="EF69:EF80" si="347">IF(EF26,_xlfn.Z.TEST(ED26:EH26,EF26),"")</f>
        <v>0.93095410598884032</v>
      </c>
      <c r="EG69" s="153">
        <f t="shared" ref="EG69:EG80" si="348">IF(EG26,_xlfn.Z.TEST(ED26:EH26,EG26),"")</f>
        <v>0.96058812658254522</v>
      </c>
      <c r="EH69" s="154">
        <f t="shared" ref="EH69:EH80" si="349">IF(EH26,_xlfn.Z.TEST(ED26:EH26,EH26),"")</f>
        <v>6.204165679302865E-2</v>
      </c>
      <c r="FR69" s="152" t="str">
        <f t="shared" ref="FR69:FR80" si="350">IF(FR26,_xlfn.Z.TEST(FR26:FV26,FR26),"")</f>
        <v/>
      </c>
      <c r="FS69" s="153" t="str">
        <f t="shared" ref="FS69:FS80" si="351">IF(FS26,_xlfn.Z.TEST(FR26:FV26,FS26),"")</f>
        <v/>
      </c>
      <c r="FT69" s="153" t="e">
        <f t="shared" ref="FT69:FT80" si="352">IF(FT26,_xlfn.Z.TEST(FR26:FV26,FT26),"")</f>
        <v>#DIV/0!</v>
      </c>
      <c r="FU69" s="153" t="str">
        <f>IF(FU26,_xlfn.Z.TEST(FR26:FV26,FU26),"")</f>
        <v/>
      </c>
      <c r="FV69" s="154" t="str">
        <f t="shared" ref="FV69:FV80" si="353">IF(FV26,_xlfn.Z.TEST(FR26:FV26,FV26),"")</f>
        <v/>
      </c>
      <c r="FW69" s="152" t="str">
        <f t="shared" ref="FW69:FW80" si="354">IF(FW26,_xlfn.Z.TEST(FW26:GA26,FW26),"")</f>
        <v/>
      </c>
      <c r="FX69" s="153" t="str">
        <f t="shared" ref="FX69:FX80" si="355">IF(FX26,_xlfn.Z.TEST(FW26:GA26,FX26),"")</f>
        <v/>
      </c>
      <c r="FY69" s="153" t="e">
        <f>IF(FY26,_xlfn.Z.TEST(FW26:GA26,FY26),"")</f>
        <v>#DIV/0!</v>
      </c>
      <c r="FZ69" s="153" t="str">
        <f t="shared" ref="FZ69:FZ80" si="356">IF(FZ26,_xlfn.Z.TEST(FW26:GA26,FZ26),"")</f>
        <v/>
      </c>
      <c r="GA69" s="154" t="str">
        <f t="shared" ref="GA69:GA80" si="357">IF(GA26,_xlfn.Z.TEST(FW26:GA26,GA26),"")</f>
        <v/>
      </c>
      <c r="HA69" s="152" t="str">
        <f t="shared" ref="HA69:HA80" si="358">IF(HA26,_xlfn.Z.TEST(HA26:HE26,HA26),"")</f>
        <v/>
      </c>
      <c r="HB69" s="153" t="str">
        <f t="shared" ref="HB69:HB80" si="359">IF(HB26,_xlfn.Z.TEST(HA26:HE26,HB26),"")</f>
        <v/>
      </c>
      <c r="HC69" s="153" t="str">
        <f t="shared" ref="HC69:HC80" si="360">IF(HC26,_xlfn.Z.TEST(HA26:HE26,HC26),"")</f>
        <v/>
      </c>
      <c r="HD69" s="153" t="str">
        <f t="shared" ref="HD69:HD80" si="361">IF(HD26,_xlfn.Z.TEST(HA26:HE26,HD26),"")</f>
        <v/>
      </c>
      <c r="HE69" s="154" t="str">
        <f t="shared" ref="HE69:HE80" si="362">IF(HE26,_xlfn.Z.TEST(HA26:HE26,HE26),"")</f>
        <v/>
      </c>
      <c r="HF69" s="152" t="str">
        <f t="shared" ref="HF69:HF80" si="363">IF(HF26,_xlfn.Z.TEST(HF26:HJ26,HF26),"")</f>
        <v/>
      </c>
      <c r="HG69" s="153" t="str">
        <f t="shared" ref="HG69:HG80" si="364">IF(HG26,_xlfn.Z.TEST(HF26:HJ26,HG26),"")</f>
        <v/>
      </c>
      <c r="HH69" s="153" t="str">
        <f t="shared" ref="HH69:HH80" si="365">IF(HH26,_xlfn.Z.TEST(HF26:HJ26,HH26),"")</f>
        <v/>
      </c>
      <c r="HI69" s="153" t="str">
        <f t="shared" ref="HI69:HI80" si="366">IF(HI26,_xlfn.Z.TEST(HF26:HJ26,HI26),"")</f>
        <v/>
      </c>
      <c r="HJ69" s="154" t="str">
        <f t="shared" ref="HJ69:HJ80" si="367">IF(HJ26,_xlfn.Z.TEST(HF26:HJ26,HJ26),"")</f>
        <v/>
      </c>
    </row>
    <row r="70" spans="2:320" x14ac:dyDescent="0.2">
      <c r="B70" s="52" t="s">
        <v>100</v>
      </c>
      <c r="D70" s="152" t="str">
        <f t="shared" si="215"/>
        <v/>
      </c>
      <c r="E70" s="153" t="str">
        <f t="shared" si="216"/>
        <v/>
      </c>
      <c r="F70" s="153" t="str">
        <f t="shared" si="217"/>
        <v/>
      </c>
      <c r="G70" s="153" t="str">
        <f t="shared" si="218"/>
        <v/>
      </c>
      <c r="H70" s="154" t="str">
        <f t="shared" si="219"/>
        <v/>
      </c>
      <c r="I70" s="152">
        <f t="shared" si="220"/>
        <v>0.76631001711073155</v>
      </c>
      <c r="J70" s="153">
        <f t="shared" si="221"/>
        <v>0.83509677976206764</v>
      </c>
      <c r="K70" s="153">
        <f t="shared" si="222"/>
        <v>1.9480103197455764E-4</v>
      </c>
      <c r="L70" s="153">
        <f t="shared" si="223"/>
        <v>0.29712973694595268</v>
      </c>
      <c r="M70" s="154">
        <f t="shared" si="224"/>
        <v>0.99130720308493558</v>
      </c>
      <c r="N70" s="152">
        <f t="shared" si="225"/>
        <v>0.47876028768573797</v>
      </c>
      <c r="O70" s="153">
        <f t="shared" si="226"/>
        <v>0.99945840824302001</v>
      </c>
      <c r="P70" s="153">
        <f t="shared" si="227"/>
        <v>8.3042098671099143E-2</v>
      </c>
      <c r="Q70" s="153">
        <f t="shared" si="228"/>
        <v>4.5687888241127605E-3</v>
      </c>
      <c r="R70" s="154">
        <f t="shared" si="229"/>
        <v>0.78143414101661401</v>
      </c>
      <c r="S70" s="152">
        <f t="shared" si="230"/>
        <v>0.97939094775374913</v>
      </c>
      <c r="T70" s="153">
        <f t="shared" si="231"/>
        <v>0.12305571404247112</v>
      </c>
      <c r="U70" s="153">
        <f t="shared" si="232"/>
        <v>0.24324331016038753</v>
      </c>
      <c r="V70" s="153">
        <f t="shared" si="233"/>
        <v>0.99463947115692597</v>
      </c>
      <c r="W70" s="154">
        <f t="shared" si="234"/>
        <v>3.0978815298964854E-3</v>
      </c>
      <c r="X70" s="152">
        <f t="shared" si="235"/>
        <v>0.85154774252038434</v>
      </c>
      <c r="Y70" s="153">
        <f t="shared" si="236"/>
        <v>3.3133428048791512E-2</v>
      </c>
      <c r="Z70" s="153">
        <f t="shared" si="237"/>
        <v>5.5340223470755285E-3</v>
      </c>
      <c r="AA70" s="153">
        <f t="shared" si="238"/>
        <v>0.99862731311729658</v>
      </c>
      <c r="AB70" s="154">
        <f t="shared" si="239"/>
        <v>0.63275754855401334</v>
      </c>
      <c r="AC70" s="152">
        <f t="shared" si="240"/>
        <v>0.18860250420281766</v>
      </c>
      <c r="AD70" s="153">
        <f t="shared" si="241"/>
        <v>0.97839827370023535</v>
      </c>
      <c r="AE70" s="153">
        <f t="shared" si="242"/>
        <v>2.5257685331131323E-4</v>
      </c>
      <c r="AF70" s="153">
        <f t="shared" si="243"/>
        <v>0.78299797844377883</v>
      </c>
      <c r="AG70" s="154">
        <f t="shared" si="244"/>
        <v>0.94026124869622374</v>
      </c>
      <c r="AH70" s="152">
        <f t="shared" si="245"/>
        <v>0.99994286119307463</v>
      </c>
      <c r="AI70" s="153">
        <f t="shared" si="246"/>
        <v>0.3594856361993628</v>
      </c>
      <c r="AJ70" s="153">
        <f t="shared" si="247"/>
        <v>0.31174881131052845</v>
      </c>
      <c r="AK70" s="153">
        <f t="shared" si="248"/>
        <v>3.3082948070891516E-2</v>
      </c>
      <c r="AL70" s="154">
        <f t="shared" si="249"/>
        <v>0.12098916340354711</v>
      </c>
      <c r="AM70" s="152">
        <f t="shared" si="250"/>
        <v>0.99990045271757133</v>
      </c>
      <c r="AN70" s="153">
        <f t="shared" si="251"/>
        <v>1.1349188887555841E-2</v>
      </c>
      <c r="AO70" s="153">
        <f t="shared" si="252"/>
        <v>0.22177498080194472</v>
      </c>
      <c r="AP70" s="153">
        <f t="shared" si="253"/>
        <v>0.26928190789542589</v>
      </c>
      <c r="AQ70" s="154">
        <f t="shared" si="254"/>
        <v>0.47588251140929327</v>
      </c>
      <c r="AR70" s="152">
        <f t="shared" si="255"/>
        <v>2.7385400030165995E-2</v>
      </c>
      <c r="AS70" s="153">
        <f t="shared" si="256"/>
        <v>0.99850814054778159</v>
      </c>
      <c r="AT70" s="153">
        <f t="shared" si="257"/>
        <v>0.86725932178388243</v>
      </c>
      <c r="AU70" s="153">
        <f t="shared" si="258"/>
        <v>6.561748194735836E-3</v>
      </c>
      <c r="AV70" s="154">
        <f t="shared" si="259"/>
        <v>0.6248148403614755</v>
      </c>
      <c r="AW70" s="152">
        <f t="shared" si="260"/>
        <v>0.58281484388736182</v>
      </c>
      <c r="AX70" s="153">
        <f t="shared" si="261"/>
        <v>7.0266533199945923E-3</v>
      </c>
      <c r="AY70" s="153">
        <f t="shared" si="262"/>
        <v>0.99983567108132687</v>
      </c>
      <c r="AZ70" s="153">
        <f t="shared" si="263"/>
        <v>0.17920494782774876</v>
      </c>
      <c r="BA70" s="154">
        <f t="shared" si="264"/>
        <v>0.33490833156262212</v>
      </c>
      <c r="BB70" s="152">
        <f t="shared" si="265"/>
        <v>0.99923409353839876</v>
      </c>
      <c r="BC70" s="153">
        <f t="shared" si="266"/>
        <v>2.6803767471189578E-3</v>
      </c>
      <c r="BD70" s="153">
        <f t="shared" si="267"/>
        <v>0.33867674521716651</v>
      </c>
      <c r="BE70" s="153">
        <f t="shared" si="268"/>
        <v>0.84712725478452666</v>
      </c>
      <c r="BF70" s="154">
        <f t="shared" si="269"/>
        <v>0.16055384742073425</v>
      </c>
      <c r="BG70" s="152">
        <f t="shared" si="270"/>
        <v>3.0710189477004799E-2</v>
      </c>
      <c r="BH70" s="153">
        <f t="shared" si="271"/>
        <v>0.91109577352376458</v>
      </c>
      <c r="BI70" s="153">
        <f t="shared" si="272"/>
        <v>2.4360837891777506E-2</v>
      </c>
      <c r="BJ70" s="153">
        <f t="shared" si="273"/>
        <v>0.23761616783251954</v>
      </c>
      <c r="BK70" s="154">
        <f t="shared" si="274"/>
        <v>0.99933153997466406</v>
      </c>
      <c r="BL70" s="152">
        <f t="shared" si="275"/>
        <v>0.47908495668065987</v>
      </c>
      <c r="BM70" s="153">
        <f t="shared" si="276"/>
        <v>8.6329865128752556E-2</v>
      </c>
      <c r="BN70" s="153">
        <f t="shared" si="277"/>
        <v>8.6329865128752556E-2</v>
      </c>
      <c r="BO70" s="153">
        <f t="shared" si="278"/>
        <v>0.99994805460222069</v>
      </c>
      <c r="BP70" s="154">
        <f t="shared" si="279"/>
        <v>0.13534915850307019</v>
      </c>
      <c r="BQ70" s="152">
        <f t="shared" si="280"/>
        <v>0.80017268226898153</v>
      </c>
      <c r="BR70" s="153">
        <f t="shared" si="281"/>
        <v>0.26462811744452508</v>
      </c>
      <c r="BS70" s="153">
        <f t="shared" si="282"/>
        <v>0.99826363719937239</v>
      </c>
      <c r="BT70" s="153">
        <f t="shared" si="283"/>
        <v>0.53235043285046091</v>
      </c>
      <c r="BU70" s="154">
        <f t="shared" si="284"/>
        <v>6.4827776364889721E-4</v>
      </c>
      <c r="BV70" s="152">
        <f t="shared" si="285"/>
        <v>0.37135242120493528</v>
      </c>
      <c r="BW70" s="153">
        <f t="shared" si="286"/>
        <v>0.91010365878769184</v>
      </c>
      <c r="BX70" s="153">
        <f t="shared" si="287"/>
        <v>9.7965133816980474E-5</v>
      </c>
      <c r="BY70" s="153">
        <f t="shared" si="288"/>
        <v>0.96988342424261542</v>
      </c>
      <c r="BZ70" s="154">
        <f t="shared" si="289"/>
        <v>0.79729655736109473</v>
      </c>
      <c r="CA70" s="152">
        <f t="shared" si="290"/>
        <v>0.96866756862120873</v>
      </c>
      <c r="CB70" s="153">
        <f t="shared" si="291"/>
        <v>0.81141237335019378</v>
      </c>
      <c r="CC70" s="153">
        <f t="shared" si="292"/>
        <v>9.45464778481044E-5</v>
      </c>
      <c r="CD70" s="153">
        <f t="shared" si="293"/>
        <v>0.37405518876022215</v>
      </c>
      <c r="CE70" s="154">
        <f t="shared" si="294"/>
        <v>0.90483717253118146</v>
      </c>
      <c r="CF70" s="152">
        <f t="shared" si="295"/>
        <v>8.3592465027193817E-5</v>
      </c>
      <c r="CG70" s="153">
        <f t="shared" si="296"/>
        <v>0.7830759671167804</v>
      </c>
      <c r="CH70" s="153">
        <f t="shared" si="297"/>
        <v>0.97980455727692028</v>
      </c>
      <c r="CI70" s="153">
        <f t="shared" si="298"/>
        <v>0.84284766976307313</v>
      </c>
      <c r="CJ70" s="154">
        <f t="shared" si="299"/>
        <v>0.47029210791487414</v>
      </c>
      <c r="CK70" s="152">
        <f t="shared" si="300"/>
        <v>0.99958627784976661</v>
      </c>
      <c r="CL70" s="153">
        <f t="shared" si="301"/>
        <v>6.4002407845314455E-2</v>
      </c>
      <c r="CM70" s="153">
        <f t="shared" si="302"/>
        <v>6.5972529668861584E-3</v>
      </c>
      <c r="CN70" s="153">
        <f t="shared" si="303"/>
        <v>0.72535566195176082</v>
      </c>
      <c r="CO70" s="154">
        <f t="shared" si="304"/>
        <v>0.52321299844658964</v>
      </c>
      <c r="CP70" s="152">
        <f t="shared" si="305"/>
        <v>0.99980577863390141</v>
      </c>
      <c r="CQ70" s="153">
        <f t="shared" si="306"/>
        <v>0.34057110255057921</v>
      </c>
      <c r="CR70" s="153">
        <f t="shared" si="307"/>
        <v>0.6143367110638347</v>
      </c>
      <c r="CS70" s="153">
        <f t="shared" si="308"/>
        <v>0.1808820870618707</v>
      </c>
      <c r="CT70" s="154">
        <f t="shared" si="309"/>
        <v>5.9425046124261891E-3</v>
      </c>
      <c r="CU70" s="152">
        <f t="shared" si="310"/>
        <v>0.87307699527013138</v>
      </c>
      <c r="CV70" s="153">
        <f t="shared" si="311"/>
        <v>1.2929476903306882E-3</v>
      </c>
      <c r="CW70" s="153">
        <f t="shared" si="312"/>
        <v>0.93739852657857325</v>
      </c>
      <c r="CX70" s="153">
        <f t="shared" si="313"/>
        <v>4.1867403682186277E-2</v>
      </c>
      <c r="CY70" s="154">
        <f t="shared" si="314"/>
        <v>0.98068782286119272</v>
      </c>
      <c r="CZ70" s="152">
        <f t="shared" si="315"/>
        <v>0.20558881719628347</v>
      </c>
      <c r="DA70" s="153">
        <f t="shared" si="316"/>
        <v>0.70811353832167045</v>
      </c>
      <c r="DB70" s="153">
        <f t="shared" si="317"/>
        <v>5.8907568867753559E-3</v>
      </c>
      <c r="DC70" s="153">
        <f t="shared" si="318"/>
        <v>0.24222512860063333</v>
      </c>
      <c r="DD70" s="154">
        <f t="shared" si="319"/>
        <v>0.99976004453426415</v>
      </c>
      <c r="DE70" s="152">
        <f t="shared" si="320"/>
        <v>0.16935869085670155</v>
      </c>
      <c r="DF70" s="153">
        <f t="shared" si="321"/>
        <v>1.4840401578339442E-2</v>
      </c>
      <c r="DG70" s="153">
        <f t="shared" si="322"/>
        <v>0.99990793035845882</v>
      </c>
      <c r="DH70" s="153">
        <f t="shared" si="323"/>
        <v>0.27132494360749959</v>
      </c>
      <c r="DI70" s="154">
        <f t="shared" si="324"/>
        <v>0.5</v>
      </c>
      <c r="DJ70" s="152">
        <f t="shared" si="325"/>
        <v>0.87215308335484021</v>
      </c>
      <c r="DK70" s="153">
        <f t="shared" si="326"/>
        <v>0.6400449962344128</v>
      </c>
      <c r="DL70" s="153">
        <f t="shared" si="327"/>
        <v>0.98141163660657693</v>
      </c>
      <c r="DM70" s="153">
        <f t="shared" si="328"/>
        <v>0.57512522748735861</v>
      </c>
      <c r="DN70" s="154">
        <f t="shared" si="329"/>
        <v>8.2127898694785915E-5</v>
      </c>
      <c r="DO70" s="152">
        <f t="shared" si="330"/>
        <v>0.45566667681413553</v>
      </c>
      <c r="DP70" s="153">
        <f t="shared" si="331"/>
        <v>7.8022864577521455E-3</v>
      </c>
      <c r="DQ70" s="153">
        <f t="shared" si="332"/>
        <v>0.16199203337629509</v>
      </c>
      <c r="DR70" s="153">
        <f t="shared" si="333"/>
        <v>0.45566667681413553</v>
      </c>
      <c r="DS70" s="154">
        <f t="shared" si="334"/>
        <v>0.99985666254455596</v>
      </c>
      <c r="DT70" s="152">
        <f t="shared" si="335"/>
        <v>0.71620718666067362</v>
      </c>
      <c r="DU70" s="153">
        <f t="shared" si="336"/>
        <v>0.965773240195412</v>
      </c>
      <c r="DV70" s="153">
        <f t="shared" si="337"/>
        <v>0.82352116542944942</v>
      </c>
      <c r="DW70" s="153">
        <f t="shared" si="338"/>
        <v>4.9282179712038003E-5</v>
      </c>
      <c r="DX70" s="154">
        <f t="shared" si="339"/>
        <v>0.71620718666067362</v>
      </c>
      <c r="DY70" s="152">
        <f t="shared" si="340"/>
        <v>0.901906456977007</v>
      </c>
      <c r="DZ70" s="153">
        <f t="shared" si="341"/>
        <v>1.6449350937482502E-3</v>
      </c>
      <c r="EA70" s="153">
        <f t="shared" si="342"/>
        <v>0.99848910634570753</v>
      </c>
      <c r="EB70" s="153">
        <f t="shared" si="343"/>
        <v>0.21941142134069358</v>
      </c>
      <c r="EC70" s="154">
        <f t="shared" si="344"/>
        <v>0.29303079063698756</v>
      </c>
      <c r="ED70" s="152">
        <f t="shared" si="345"/>
        <v>0.99679532740800358</v>
      </c>
      <c r="EE70" s="153">
        <f t="shared" si="346"/>
        <v>1.0848303020467706E-2</v>
      </c>
      <c r="EF70" s="153">
        <f t="shared" si="347"/>
        <v>2.714123963660767E-2</v>
      </c>
      <c r="EG70" s="153">
        <f t="shared" si="348"/>
        <v>0.96857549255900455</v>
      </c>
      <c r="EH70" s="154">
        <f t="shared" si="349"/>
        <v>0.35713977013289305</v>
      </c>
      <c r="FR70" s="152" t="str">
        <f t="shared" si="350"/>
        <v/>
      </c>
      <c r="FS70" s="153" t="str">
        <f t="shared" si="351"/>
        <v/>
      </c>
      <c r="FT70" s="153" t="str">
        <f t="shared" si="352"/>
        <v/>
      </c>
      <c r="FU70" s="153" t="str">
        <f>IF(FU27,_xlfn.Z.TEST(FR27:FV27,FU27),"")</f>
        <v/>
      </c>
      <c r="FV70" s="154" t="str">
        <f t="shared" si="353"/>
        <v/>
      </c>
      <c r="FW70" s="152" t="str">
        <f t="shared" si="354"/>
        <v/>
      </c>
      <c r="FX70" s="153" t="str">
        <f t="shared" si="355"/>
        <v/>
      </c>
      <c r="FY70" s="153" t="str">
        <f>IF(FY27,_xlfn.Z.TEST(FW27:GA27,FY27),"")</f>
        <v/>
      </c>
      <c r="FZ70" s="153" t="str">
        <f t="shared" si="356"/>
        <v/>
      </c>
      <c r="GA70" s="154" t="str">
        <f t="shared" si="357"/>
        <v/>
      </c>
      <c r="HA70" s="152" t="str">
        <f t="shared" si="358"/>
        <v/>
      </c>
      <c r="HB70" s="153" t="str">
        <f t="shared" si="359"/>
        <v/>
      </c>
      <c r="HC70" s="153" t="str">
        <f t="shared" si="360"/>
        <v/>
      </c>
      <c r="HD70" s="153" t="str">
        <f t="shared" si="361"/>
        <v/>
      </c>
      <c r="HE70" s="154" t="str">
        <f t="shared" si="362"/>
        <v/>
      </c>
      <c r="HF70" s="152" t="str">
        <f t="shared" si="363"/>
        <v/>
      </c>
      <c r="HG70" s="153" t="str">
        <f t="shared" si="364"/>
        <v/>
      </c>
      <c r="HH70" s="153" t="str">
        <f t="shared" si="365"/>
        <v/>
      </c>
      <c r="HI70" s="153" t="str">
        <f t="shared" si="366"/>
        <v/>
      </c>
      <c r="HJ70" s="154" t="str">
        <f t="shared" si="367"/>
        <v/>
      </c>
    </row>
    <row r="71" spans="2:320" x14ac:dyDescent="0.2">
      <c r="B71" s="52" t="s">
        <v>80</v>
      </c>
      <c r="D71" s="152" t="str">
        <f t="shared" si="215"/>
        <v/>
      </c>
      <c r="E71" s="153" t="str">
        <f t="shared" si="216"/>
        <v/>
      </c>
      <c r="F71" s="153" t="str">
        <f t="shared" si="217"/>
        <v/>
      </c>
      <c r="G71" s="153" t="str">
        <f t="shared" si="218"/>
        <v/>
      </c>
      <c r="H71" s="154" t="str">
        <f t="shared" si="219"/>
        <v/>
      </c>
      <c r="I71" s="152">
        <f t="shared" si="220"/>
        <v>1.3561263134744526E-4</v>
      </c>
      <c r="J71" s="153">
        <f t="shared" si="221"/>
        <v>0.31020034288635318</v>
      </c>
      <c r="K71" s="153">
        <f t="shared" si="222"/>
        <v>0.82553243723353176</v>
      </c>
      <c r="L71" s="153">
        <f t="shared" si="223"/>
        <v>0.86453179470047303</v>
      </c>
      <c r="M71" s="154">
        <f t="shared" si="224"/>
        <v>0.98209395706225355</v>
      </c>
      <c r="N71" s="152">
        <f t="shared" si="225"/>
        <v>4.3149744792422867E-2</v>
      </c>
      <c r="O71" s="153">
        <f t="shared" si="226"/>
        <v>0.13380794400397014</v>
      </c>
      <c r="P71" s="153">
        <f t="shared" si="227"/>
        <v>4.0682017346832133E-2</v>
      </c>
      <c r="Q71" s="153">
        <f t="shared" si="228"/>
        <v>0.88415680844595768</v>
      </c>
      <c r="R71" s="154">
        <f t="shared" si="229"/>
        <v>0.99962500239440011</v>
      </c>
      <c r="S71" s="152">
        <f t="shared" si="230"/>
        <v>7.9517706536917157E-3</v>
      </c>
      <c r="T71" s="153">
        <f t="shared" si="231"/>
        <v>9.2063039855612983E-3</v>
      </c>
      <c r="U71" s="153">
        <f t="shared" si="232"/>
        <v>0.99236315491295912</v>
      </c>
      <c r="V71" s="153">
        <f t="shared" si="233"/>
        <v>0.87324229969088196</v>
      </c>
      <c r="W71" s="154">
        <f t="shared" si="234"/>
        <v>0.88505847860721831</v>
      </c>
      <c r="X71" s="152">
        <f t="shared" si="235"/>
        <v>1.6723720993271182E-3</v>
      </c>
      <c r="Y71" s="153">
        <f t="shared" si="236"/>
        <v>0.97635448270183489</v>
      </c>
      <c r="Z71" s="153">
        <f t="shared" si="237"/>
        <v>0.31731248998515243</v>
      </c>
      <c r="AA71" s="153">
        <f t="shared" si="238"/>
        <v>0.99334689203173254</v>
      </c>
      <c r="AB71" s="154">
        <f t="shared" si="239"/>
        <v>0.1469085171337719</v>
      </c>
      <c r="AC71" s="152">
        <f t="shared" si="240"/>
        <v>0.18918838372131955</v>
      </c>
      <c r="AD71" s="153">
        <f t="shared" si="241"/>
        <v>0.99946931355512569</v>
      </c>
      <c r="AE71" s="153">
        <f t="shared" si="242"/>
        <v>1.9335463259921837E-3</v>
      </c>
      <c r="AF71" s="153">
        <f t="shared" si="243"/>
        <v>0.65053964800011266</v>
      </c>
      <c r="AG71" s="154">
        <f t="shared" si="244"/>
        <v>0.54347255004386286</v>
      </c>
      <c r="AH71" s="152">
        <f t="shared" si="245"/>
        <v>2.2396397641458142E-2</v>
      </c>
      <c r="AI71" s="153">
        <f t="shared" si="246"/>
        <v>0.89015564604540409</v>
      </c>
      <c r="AJ71" s="153">
        <f t="shared" si="247"/>
        <v>2.78690833927031E-3</v>
      </c>
      <c r="AK71" s="153">
        <f t="shared" si="248"/>
        <v>0.90081725430471948</v>
      </c>
      <c r="AL71" s="154">
        <f t="shared" si="249"/>
        <v>0.9882396616092175</v>
      </c>
      <c r="AM71" s="152">
        <f t="shared" si="250"/>
        <v>6.6688270941089048E-2</v>
      </c>
      <c r="AN71" s="153">
        <f t="shared" si="251"/>
        <v>0.838712369439787</v>
      </c>
      <c r="AO71" s="153">
        <f t="shared" si="252"/>
        <v>8.839440961551393E-4</v>
      </c>
      <c r="AP71" s="153">
        <f t="shared" si="253"/>
        <v>0.98781920740191453</v>
      </c>
      <c r="AQ71" s="154">
        <f t="shared" si="254"/>
        <v>0.91728622552014438</v>
      </c>
      <c r="AR71" s="152">
        <f t="shared" si="255"/>
        <v>1.8288814553675266E-2</v>
      </c>
      <c r="AS71" s="153">
        <f t="shared" si="256"/>
        <v>0.25513032865744256</v>
      </c>
      <c r="AT71" s="153">
        <f t="shared" si="257"/>
        <v>0.83652265574863316</v>
      </c>
      <c r="AU71" s="153">
        <f t="shared" si="258"/>
        <v>0.99966479901671301</v>
      </c>
      <c r="AV71" s="154">
        <f t="shared" si="259"/>
        <v>5.1256274951079851E-2</v>
      </c>
      <c r="AW71" s="152">
        <f t="shared" si="260"/>
        <v>9.9932498463766631E-2</v>
      </c>
      <c r="AX71" s="153">
        <f t="shared" si="261"/>
        <v>0.9998550935938969</v>
      </c>
      <c r="AY71" s="153">
        <f t="shared" si="262"/>
        <v>0.76042334308988957</v>
      </c>
      <c r="AZ71" s="153">
        <f t="shared" si="263"/>
        <v>9.0373420010904135E-2</v>
      </c>
      <c r="BA71" s="154">
        <f t="shared" si="264"/>
        <v>4.3493568412825791E-2</v>
      </c>
      <c r="BB71" s="152">
        <f t="shared" si="265"/>
        <v>6.3479971043841374E-4</v>
      </c>
      <c r="BC71" s="153">
        <f t="shared" si="266"/>
        <v>0.92925884967368411</v>
      </c>
      <c r="BD71" s="153">
        <f t="shared" si="267"/>
        <v>0.67738360670381959</v>
      </c>
      <c r="BE71" s="153">
        <f t="shared" si="268"/>
        <v>0.12640275679443441</v>
      </c>
      <c r="BF71" s="154">
        <f t="shared" si="269"/>
        <v>0.99256721516390112</v>
      </c>
      <c r="BG71" s="152">
        <f t="shared" si="270"/>
        <v>0.73814918508018146</v>
      </c>
      <c r="BH71" s="153">
        <f t="shared" si="271"/>
        <v>2.6855929867644602E-4</v>
      </c>
      <c r="BI71" s="153">
        <f t="shared" si="272"/>
        <v>0.3353819224495993</v>
      </c>
      <c r="BJ71" s="153">
        <f t="shared" si="273"/>
        <v>0.72141249551611852</v>
      </c>
      <c r="BK71" s="154">
        <f t="shared" si="274"/>
        <v>0.99611535760780123</v>
      </c>
      <c r="BL71" s="152">
        <f t="shared" si="275"/>
        <v>0.74651424177583681</v>
      </c>
      <c r="BM71" s="153">
        <f t="shared" si="276"/>
        <v>7.6603260583705604E-3</v>
      </c>
      <c r="BN71" s="153">
        <f t="shared" si="277"/>
        <v>0.73297229139658659</v>
      </c>
      <c r="BO71" s="153">
        <f t="shared" si="278"/>
        <v>0.99897914353392769</v>
      </c>
      <c r="BP71" s="154">
        <f t="shared" si="279"/>
        <v>2.5901008666200955E-2</v>
      </c>
      <c r="BQ71" s="152">
        <f t="shared" si="280"/>
        <v>0.19006601233537421</v>
      </c>
      <c r="BR71" s="153">
        <f t="shared" si="281"/>
        <v>4.7224876784798031E-2</v>
      </c>
      <c r="BS71" s="153">
        <f t="shared" si="282"/>
        <v>0.53121354222511796</v>
      </c>
      <c r="BT71" s="153">
        <f t="shared" si="283"/>
        <v>0.99993370344747234</v>
      </c>
      <c r="BU71" s="154">
        <f t="shared" si="284"/>
        <v>8.8527064811505907E-2</v>
      </c>
      <c r="BV71" s="152">
        <f t="shared" si="285"/>
        <v>0.99987894149945156</v>
      </c>
      <c r="BW71" s="153">
        <f t="shared" si="286"/>
        <v>1.8555094768597218E-2</v>
      </c>
      <c r="BX71" s="153">
        <f t="shared" si="287"/>
        <v>0.14320735750173963</v>
      </c>
      <c r="BY71" s="153">
        <f t="shared" si="288"/>
        <v>0.1749461818419476</v>
      </c>
      <c r="BZ71" s="154">
        <f t="shared" si="289"/>
        <v>0.6608962455165055</v>
      </c>
      <c r="CA71" s="152">
        <f t="shared" si="290"/>
        <v>0.11516142382641156</v>
      </c>
      <c r="CB71" s="153">
        <f t="shared" si="291"/>
        <v>5.8025975784431116E-3</v>
      </c>
      <c r="CC71" s="153">
        <f t="shared" si="292"/>
        <v>0.30871787345052482</v>
      </c>
      <c r="CD71" s="153">
        <f t="shared" si="293"/>
        <v>0.8110228230666483</v>
      </c>
      <c r="CE71" s="154">
        <f t="shared" si="294"/>
        <v>0.99958302105552332</v>
      </c>
      <c r="CF71" s="152">
        <f t="shared" si="295"/>
        <v>0.14704210030112475</v>
      </c>
      <c r="CG71" s="153">
        <f t="shared" si="296"/>
        <v>0.99298946630199947</v>
      </c>
      <c r="CH71" s="153">
        <f t="shared" si="297"/>
        <v>8.1727062893725507E-4</v>
      </c>
      <c r="CI71" s="153">
        <f t="shared" si="298"/>
        <v>0.95686237009616171</v>
      </c>
      <c r="CJ71" s="154">
        <f t="shared" si="299"/>
        <v>0.5106786740219178</v>
      </c>
      <c r="CK71" s="152">
        <f t="shared" si="300"/>
        <v>5.8844166736530135E-4</v>
      </c>
      <c r="CL71" s="153">
        <f t="shared" si="301"/>
        <v>0.99739912614266757</v>
      </c>
      <c r="CM71" s="153">
        <f t="shared" si="302"/>
        <v>0.34581934033005446</v>
      </c>
      <c r="CN71" s="153">
        <f t="shared" si="303"/>
        <v>0.88133010196518224</v>
      </c>
      <c r="CO71" s="154">
        <f t="shared" si="304"/>
        <v>0.3688604875130897</v>
      </c>
      <c r="CP71" s="152">
        <f t="shared" si="305"/>
        <v>3.6222448792764704E-4</v>
      </c>
      <c r="CQ71" s="153">
        <f t="shared" si="306"/>
        <v>0.9057633020348802</v>
      </c>
      <c r="CR71" s="153">
        <f t="shared" si="307"/>
        <v>0.9855409773087157</v>
      </c>
      <c r="CS71" s="153">
        <f t="shared" si="308"/>
        <v>0.83057567498989904</v>
      </c>
      <c r="CT71" s="154">
        <f t="shared" si="309"/>
        <v>0.14096408175812333</v>
      </c>
      <c r="CU71" s="152">
        <f t="shared" si="310"/>
        <v>0.98318870241122558</v>
      </c>
      <c r="CV71" s="153">
        <f t="shared" si="311"/>
        <v>0.97375037181822421</v>
      </c>
      <c r="CW71" s="153">
        <f t="shared" si="312"/>
        <v>1.525040856543603E-3</v>
      </c>
      <c r="CX71" s="153">
        <f t="shared" si="313"/>
        <v>0.70260769627412123</v>
      </c>
      <c r="CY71" s="154">
        <f t="shared" si="314"/>
        <v>5.1249590118009676E-2</v>
      </c>
      <c r="CZ71" s="152">
        <f t="shared" si="315"/>
        <v>0.84133119595272743</v>
      </c>
      <c r="DA71" s="153">
        <f t="shared" si="316"/>
        <v>0.84373208762417862</v>
      </c>
      <c r="DB71" s="153">
        <f t="shared" si="317"/>
        <v>0.83947042033795327</v>
      </c>
      <c r="DC71" s="153">
        <f t="shared" si="318"/>
        <v>3.1673416949688012E-5</v>
      </c>
      <c r="DD71" s="154">
        <f t="shared" si="319"/>
        <v>0.84082168520672529</v>
      </c>
      <c r="DE71" s="152">
        <f t="shared" si="320"/>
        <v>0.64960584194617821</v>
      </c>
      <c r="DF71" s="153">
        <f t="shared" si="321"/>
        <v>0.86972457685667082</v>
      </c>
      <c r="DG71" s="153">
        <f t="shared" si="322"/>
        <v>3.0655813881188008E-4</v>
      </c>
      <c r="DH71" s="153">
        <f t="shared" si="323"/>
        <v>0.26590973587301481</v>
      </c>
      <c r="DI71" s="154">
        <f t="shared" si="324"/>
        <v>0.99448313989963799</v>
      </c>
      <c r="DJ71" s="152">
        <f t="shared" si="325"/>
        <v>0.29551573855405694</v>
      </c>
      <c r="DK71" s="153">
        <f t="shared" si="326"/>
        <v>0.99780664486967141</v>
      </c>
      <c r="DL71" s="153">
        <f t="shared" si="327"/>
        <v>0.82452402460460394</v>
      </c>
      <c r="DM71" s="153">
        <f t="shared" si="328"/>
        <v>5.2878891132155563E-4</v>
      </c>
      <c r="DN71" s="154">
        <f t="shared" si="329"/>
        <v>0.51213218961968154</v>
      </c>
      <c r="DO71" s="152">
        <f t="shared" si="330"/>
        <v>0.62844669147218368</v>
      </c>
      <c r="DP71" s="153">
        <f t="shared" si="331"/>
        <v>0.69413329153841352</v>
      </c>
      <c r="DQ71" s="153">
        <f t="shared" si="332"/>
        <v>5.4651107680779328E-5</v>
      </c>
      <c r="DR71" s="153">
        <f t="shared" si="333"/>
        <v>0.9093802328426579</v>
      </c>
      <c r="DS71" s="154">
        <f t="shared" si="334"/>
        <v>0.95512001693520432</v>
      </c>
      <c r="DT71" s="152">
        <f t="shared" si="335"/>
        <v>0.90366151917694082</v>
      </c>
      <c r="DU71" s="153">
        <f t="shared" si="336"/>
        <v>3.4350699065142806E-2</v>
      </c>
      <c r="DV71" s="153">
        <f t="shared" si="337"/>
        <v>0.99911251339058282</v>
      </c>
      <c r="DW71" s="153">
        <f t="shared" si="338"/>
        <v>1.1977427609004786E-2</v>
      </c>
      <c r="DX71" s="154">
        <f t="shared" si="339"/>
        <v>0.3631771187335372</v>
      </c>
      <c r="DY71" s="152">
        <f t="shared" si="340"/>
        <v>1.4222794052226834E-4</v>
      </c>
      <c r="DZ71" s="153">
        <f t="shared" si="341"/>
        <v>0.85826849665976623</v>
      </c>
      <c r="EA71" s="153">
        <f t="shared" si="342"/>
        <v>0.31090527646546384</v>
      </c>
      <c r="EB71" s="153">
        <f t="shared" si="343"/>
        <v>0.81544385321005719</v>
      </c>
      <c r="EC71" s="154">
        <f t="shared" si="344"/>
        <v>0.98428696055450171</v>
      </c>
      <c r="ED71" s="152">
        <f t="shared" si="345"/>
        <v>0.37999110323380442</v>
      </c>
      <c r="EE71" s="153">
        <f t="shared" si="346"/>
        <v>0.86567691542312242</v>
      </c>
      <c r="EF71" s="153">
        <f t="shared" si="347"/>
        <v>1.0929846470055418E-3</v>
      </c>
      <c r="EG71" s="153">
        <f t="shared" si="348"/>
        <v>0.99849502746250485</v>
      </c>
      <c r="EH71" s="154">
        <f t="shared" si="349"/>
        <v>0.2408181956658032</v>
      </c>
      <c r="FR71" s="152" t="str">
        <f t="shared" si="350"/>
        <v/>
      </c>
      <c r="FS71" s="153" t="str">
        <f t="shared" si="351"/>
        <v/>
      </c>
      <c r="FT71" s="153" t="e">
        <f t="shared" si="352"/>
        <v>#DIV/0!</v>
      </c>
      <c r="FU71" s="153" t="str">
        <f>IF(FU28,_xlfn.Z.TEST(FR28:FV28,FU28),"")</f>
        <v/>
      </c>
      <c r="FV71" s="154" t="str">
        <f t="shared" si="353"/>
        <v/>
      </c>
      <c r="FW71" s="152" t="str">
        <f t="shared" si="354"/>
        <v/>
      </c>
      <c r="FX71" s="153" t="str">
        <f t="shared" si="355"/>
        <v/>
      </c>
      <c r="FY71" s="153" t="e">
        <f t="shared" ref="FY71:FY80" si="368">IF(FY28,_xlfn.Z.TEST(FW28:GA28,FY28),"")</f>
        <v>#DIV/0!</v>
      </c>
      <c r="FZ71" s="153" t="str">
        <f t="shared" si="356"/>
        <v/>
      </c>
      <c r="GA71" s="154" t="str">
        <f t="shared" si="357"/>
        <v/>
      </c>
      <c r="HA71" s="152" t="str">
        <f t="shared" si="358"/>
        <v/>
      </c>
      <c r="HB71" s="153" t="str">
        <f t="shared" si="359"/>
        <v/>
      </c>
      <c r="HC71" s="153" t="str">
        <f t="shared" si="360"/>
        <v/>
      </c>
      <c r="HD71" s="153" t="str">
        <f t="shared" si="361"/>
        <v/>
      </c>
      <c r="HE71" s="154" t="str">
        <f t="shared" si="362"/>
        <v/>
      </c>
      <c r="HF71" s="152" t="str">
        <f t="shared" si="363"/>
        <v/>
      </c>
      <c r="HG71" s="153" t="str">
        <f t="shared" si="364"/>
        <v/>
      </c>
      <c r="HH71" s="153" t="str">
        <f t="shared" si="365"/>
        <v/>
      </c>
      <c r="HI71" s="153" t="str">
        <f t="shared" si="366"/>
        <v/>
      </c>
      <c r="HJ71" s="154" t="str">
        <f t="shared" si="367"/>
        <v/>
      </c>
    </row>
    <row r="72" spans="2:320" x14ac:dyDescent="0.2">
      <c r="B72" s="52" t="s">
        <v>283</v>
      </c>
      <c r="D72" s="152" t="str">
        <f t="shared" si="215"/>
        <v/>
      </c>
      <c r="E72" s="153" t="str">
        <f t="shared" si="216"/>
        <v/>
      </c>
      <c r="F72" s="153" t="str">
        <f t="shared" si="217"/>
        <v/>
      </c>
      <c r="G72" s="153" t="str">
        <f t="shared" si="218"/>
        <v/>
      </c>
      <c r="H72" s="154" t="str">
        <f t="shared" si="219"/>
        <v/>
      </c>
      <c r="I72" s="152" t="str">
        <f t="shared" si="220"/>
        <v/>
      </c>
      <c r="J72" s="153" t="str">
        <f t="shared" si="221"/>
        <v/>
      </c>
      <c r="K72" s="153" t="str">
        <f t="shared" si="222"/>
        <v/>
      </c>
      <c r="L72" s="153" t="str">
        <f t="shared" si="223"/>
        <v/>
      </c>
      <c r="M72" s="154" t="str">
        <f t="shared" si="224"/>
        <v/>
      </c>
      <c r="N72" s="152" t="str">
        <f t="shared" si="225"/>
        <v/>
      </c>
      <c r="O72" s="153" t="str">
        <f t="shared" si="226"/>
        <v/>
      </c>
      <c r="P72" s="153" t="str">
        <f t="shared" si="227"/>
        <v/>
      </c>
      <c r="Q72" s="153" t="str">
        <f t="shared" si="228"/>
        <v/>
      </c>
      <c r="R72" s="154" t="str">
        <f t="shared" si="229"/>
        <v/>
      </c>
      <c r="S72" s="152" t="str">
        <f t="shared" si="230"/>
        <v/>
      </c>
      <c r="T72" s="153" t="str">
        <f t="shared" si="231"/>
        <v/>
      </c>
      <c r="U72" s="153" t="str">
        <f t="shared" si="232"/>
        <v/>
      </c>
      <c r="V72" s="153" t="str">
        <f t="shared" si="233"/>
        <v/>
      </c>
      <c r="W72" s="154" t="str">
        <f t="shared" si="234"/>
        <v/>
      </c>
      <c r="X72" s="152" t="str">
        <f t="shared" si="235"/>
        <v/>
      </c>
      <c r="Y72" s="153" t="str">
        <f t="shared" si="236"/>
        <v/>
      </c>
      <c r="Z72" s="153" t="str">
        <f t="shared" si="237"/>
        <v/>
      </c>
      <c r="AA72" s="153" t="str">
        <f t="shared" si="238"/>
        <v/>
      </c>
      <c r="AB72" s="154" t="str">
        <f t="shared" si="239"/>
        <v/>
      </c>
      <c r="AC72" s="152" t="str">
        <f t="shared" si="240"/>
        <v/>
      </c>
      <c r="AD72" s="153" t="str">
        <f t="shared" si="241"/>
        <v/>
      </c>
      <c r="AE72" s="153" t="str">
        <f t="shared" si="242"/>
        <v/>
      </c>
      <c r="AF72" s="153" t="str">
        <f t="shared" si="243"/>
        <v/>
      </c>
      <c r="AG72" s="154" t="str">
        <f t="shared" si="244"/>
        <v/>
      </c>
      <c r="AH72" s="152" t="str">
        <f t="shared" si="245"/>
        <v/>
      </c>
      <c r="AI72" s="153" t="str">
        <f t="shared" si="246"/>
        <v/>
      </c>
      <c r="AJ72" s="153" t="str">
        <f t="shared" si="247"/>
        <v/>
      </c>
      <c r="AK72" s="153" t="str">
        <f t="shared" si="248"/>
        <v/>
      </c>
      <c r="AL72" s="154" t="str">
        <f t="shared" si="249"/>
        <v/>
      </c>
      <c r="AM72" s="152" t="str">
        <f t="shared" si="250"/>
        <v/>
      </c>
      <c r="AN72" s="153" t="str">
        <f t="shared" si="251"/>
        <v/>
      </c>
      <c r="AO72" s="153" t="str">
        <f t="shared" si="252"/>
        <v/>
      </c>
      <c r="AP72" s="153" t="str">
        <f t="shared" si="253"/>
        <v/>
      </c>
      <c r="AQ72" s="154" t="str">
        <f t="shared" si="254"/>
        <v/>
      </c>
      <c r="AR72" s="152" t="str">
        <f t="shared" si="255"/>
        <v/>
      </c>
      <c r="AS72" s="153" t="str">
        <f t="shared" si="256"/>
        <v/>
      </c>
      <c r="AT72" s="153" t="str">
        <f t="shared" si="257"/>
        <v/>
      </c>
      <c r="AU72" s="153" t="str">
        <f t="shared" si="258"/>
        <v/>
      </c>
      <c r="AV72" s="154" t="str">
        <f t="shared" si="259"/>
        <v/>
      </c>
      <c r="AW72" s="152" t="str">
        <f t="shared" si="260"/>
        <v/>
      </c>
      <c r="AX72" s="153" t="str">
        <f t="shared" si="261"/>
        <v/>
      </c>
      <c r="AY72" s="153" t="str">
        <f t="shared" si="262"/>
        <v/>
      </c>
      <c r="AZ72" s="153" t="str">
        <f t="shared" si="263"/>
        <v/>
      </c>
      <c r="BA72" s="154" t="str">
        <f t="shared" si="264"/>
        <v/>
      </c>
      <c r="BB72" s="152">
        <f t="shared" si="265"/>
        <v>0.65763752655386742</v>
      </c>
      <c r="BC72" s="153">
        <f t="shared" si="266"/>
        <v>0.99868130208787831</v>
      </c>
      <c r="BD72" s="153">
        <f t="shared" si="267"/>
        <v>5.9978012932581544E-3</v>
      </c>
      <c r="BE72" s="153">
        <f t="shared" si="268"/>
        <v>0.83571426369343405</v>
      </c>
      <c r="BF72" s="154">
        <f t="shared" si="269"/>
        <v>3.0200083077357838E-2</v>
      </c>
      <c r="BG72" s="152">
        <f t="shared" si="270"/>
        <v>4.7111127274168451E-4</v>
      </c>
      <c r="BH72" s="153">
        <f t="shared" si="271"/>
        <v>0.99428159348172751</v>
      </c>
      <c r="BI72" s="153">
        <f t="shared" si="272"/>
        <v>0.79174869008805726</v>
      </c>
      <c r="BJ72" s="153">
        <f t="shared" si="273"/>
        <v>0.15422242080003185</v>
      </c>
      <c r="BK72" s="154">
        <f t="shared" si="274"/>
        <v>0.83748145356541293</v>
      </c>
      <c r="BL72" s="152">
        <f t="shared" si="275"/>
        <v>6.4902610353554139E-4</v>
      </c>
      <c r="BM72" s="153">
        <f t="shared" si="276"/>
        <v>0.55152684733012336</v>
      </c>
      <c r="BN72" s="153">
        <f t="shared" si="277"/>
        <v>0.34084933459409972</v>
      </c>
      <c r="BO72" s="153">
        <f t="shared" si="278"/>
        <v>0.67484066645244301</v>
      </c>
      <c r="BP72" s="154">
        <f t="shared" si="279"/>
        <v>0.99883162533104564</v>
      </c>
      <c r="BQ72" s="152">
        <f t="shared" si="280"/>
        <v>1.2969778294699211E-3</v>
      </c>
      <c r="BR72" s="153">
        <f t="shared" si="281"/>
        <v>0.99313967235387823</v>
      </c>
      <c r="BS72" s="153">
        <f t="shared" si="282"/>
        <v>0.86331417972536295</v>
      </c>
      <c r="BT72" s="153">
        <f t="shared" si="283"/>
        <v>5.5092993067924777E-2</v>
      </c>
      <c r="BU72" s="154">
        <f t="shared" si="284"/>
        <v>0.85307018166581572</v>
      </c>
      <c r="BV72" s="152">
        <f t="shared" si="285"/>
        <v>4.3498894675543504E-4</v>
      </c>
      <c r="BW72" s="153">
        <f t="shared" si="286"/>
        <v>0.43584734035938133</v>
      </c>
      <c r="BX72" s="153">
        <f t="shared" si="287"/>
        <v>0.99838200557097623</v>
      </c>
      <c r="BY72" s="153">
        <f t="shared" si="288"/>
        <v>0.53465029777510109</v>
      </c>
      <c r="BZ72" s="154">
        <f t="shared" si="289"/>
        <v>0.67712404469373066</v>
      </c>
      <c r="CA72" s="152">
        <f t="shared" si="290"/>
        <v>0.76522843613282476</v>
      </c>
      <c r="CB72" s="153">
        <f t="shared" si="291"/>
        <v>0.96638968229449418</v>
      </c>
      <c r="CC72" s="153">
        <f t="shared" si="292"/>
        <v>7.1609621118462756E-4</v>
      </c>
      <c r="CD72" s="153">
        <f t="shared" si="293"/>
        <v>8.3789192961061743E-2</v>
      </c>
      <c r="CE72" s="154">
        <f t="shared" si="294"/>
        <v>0.97803151181020498</v>
      </c>
      <c r="CF72" s="152">
        <f t="shared" si="295"/>
        <v>0.99991751051345323</v>
      </c>
      <c r="CG72" s="153">
        <f t="shared" si="296"/>
        <v>0.61641560680321417</v>
      </c>
      <c r="CH72" s="153">
        <f t="shared" si="297"/>
        <v>5.5612898435806198E-2</v>
      </c>
      <c r="CI72" s="153">
        <f t="shared" si="298"/>
        <v>0.16351152709831451</v>
      </c>
      <c r="CJ72" s="154">
        <f t="shared" si="299"/>
        <v>6.8031829998341273E-2</v>
      </c>
      <c r="CK72" s="152">
        <f t="shared" si="300"/>
        <v>0.92498793735994234</v>
      </c>
      <c r="CL72" s="153">
        <f t="shared" si="301"/>
        <v>1.3452957427308867E-2</v>
      </c>
      <c r="CM72" s="153">
        <f t="shared" si="302"/>
        <v>0.99885871071154841</v>
      </c>
      <c r="CN72" s="153">
        <f t="shared" si="303"/>
        <v>2.9337812432026242E-2</v>
      </c>
      <c r="CO72" s="154">
        <f t="shared" si="304"/>
        <v>0.34948289946774791</v>
      </c>
      <c r="CP72" s="152">
        <f t="shared" si="305"/>
        <v>0.85554801518192525</v>
      </c>
      <c r="CQ72" s="153">
        <f t="shared" si="306"/>
        <v>0.99971371630669803</v>
      </c>
      <c r="CR72" s="153">
        <f t="shared" si="307"/>
        <v>2.8259878663225747E-2</v>
      </c>
      <c r="CS72" s="153">
        <f t="shared" si="308"/>
        <v>0.10122882569886489</v>
      </c>
      <c r="CT72" s="154">
        <f t="shared" si="309"/>
        <v>9.2879627640378853E-2</v>
      </c>
      <c r="CU72" s="152">
        <f t="shared" si="310"/>
        <v>0.99798957499744745</v>
      </c>
      <c r="CV72" s="153">
        <f t="shared" si="311"/>
        <v>1.2198699056965589E-2</v>
      </c>
      <c r="CW72" s="153">
        <f t="shared" si="312"/>
        <v>0.1947982665565135</v>
      </c>
      <c r="CX72" s="153">
        <f t="shared" si="313"/>
        <v>5.4906633656991111E-2</v>
      </c>
      <c r="CY72" s="154">
        <f t="shared" si="314"/>
        <v>0.96664877959992468</v>
      </c>
      <c r="CZ72" s="152">
        <f t="shared" si="315"/>
        <v>0.86327391388972219</v>
      </c>
      <c r="DA72" s="153">
        <f t="shared" si="316"/>
        <v>0.58261953327472482</v>
      </c>
      <c r="DB72" s="153">
        <f t="shared" si="317"/>
        <v>1.7479543843050009E-3</v>
      </c>
      <c r="DC72" s="153">
        <f t="shared" si="318"/>
        <v>0.99825204561569503</v>
      </c>
      <c r="DD72" s="154">
        <f t="shared" si="319"/>
        <v>9.6159995056100414E-2</v>
      </c>
      <c r="DE72" s="152">
        <f t="shared" si="320"/>
        <v>0.31800179186218036</v>
      </c>
      <c r="DF72" s="153">
        <f t="shared" si="321"/>
        <v>3.1794001935461898E-2</v>
      </c>
      <c r="DG72" s="153">
        <f t="shared" si="322"/>
        <v>6.2096379239106277E-2</v>
      </c>
      <c r="DH72" s="153">
        <f t="shared" si="323"/>
        <v>0.9999063387298488</v>
      </c>
      <c r="DI72" s="154">
        <f t="shared" si="324"/>
        <v>0.55180982974824999</v>
      </c>
      <c r="DJ72" s="152">
        <f t="shared" si="325"/>
        <v>4.5417999310815318E-2</v>
      </c>
      <c r="DK72" s="153">
        <f t="shared" si="326"/>
        <v>0.4669281267463799</v>
      </c>
      <c r="DL72" s="153">
        <f t="shared" si="327"/>
        <v>3.7191255125452031E-3</v>
      </c>
      <c r="DM72" s="153">
        <f t="shared" si="328"/>
        <v>0.97950983738584518</v>
      </c>
      <c r="DN72" s="154">
        <f t="shared" si="329"/>
        <v>0.99195412840133046</v>
      </c>
      <c r="DO72" s="152">
        <f t="shared" si="330"/>
        <v>0.96591029610787915</v>
      </c>
      <c r="DP72" s="153">
        <f t="shared" si="331"/>
        <v>6.7322131974799804E-2</v>
      </c>
      <c r="DQ72" s="153">
        <f t="shared" si="332"/>
        <v>0.2697587227902552</v>
      </c>
      <c r="DR72" s="153">
        <f t="shared" si="333"/>
        <v>6.1295031538953831E-3</v>
      </c>
      <c r="DS72" s="154">
        <f t="shared" si="334"/>
        <v>0.9973675215265585</v>
      </c>
      <c r="DT72" s="152">
        <f t="shared" si="335"/>
        <v>0.99937883762792568</v>
      </c>
      <c r="DU72" s="153">
        <f t="shared" si="336"/>
        <v>0.86445432104609621</v>
      </c>
      <c r="DV72" s="153">
        <f t="shared" si="337"/>
        <v>9.3451052665480816E-3</v>
      </c>
      <c r="DW72" s="153">
        <f t="shared" si="338"/>
        <v>4.9386735041251226E-2</v>
      </c>
      <c r="DX72" s="154">
        <f t="shared" si="339"/>
        <v>0.37181463544996696</v>
      </c>
      <c r="DY72" s="152">
        <f t="shared" si="340"/>
        <v>1.6555828233195131E-3</v>
      </c>
      <c r="DZ72" s="153">
        <f t="shared" si="341"/>
        <v>8.4318777046067175E-2</v>
      </c>
      <c r="EA72" s="153">
        <f t="shared" si="342"/>
        <v>0.61948611229261652</v>
      </c>
      <c r="EB72" s="153">
        <f t="shared" si="343"/>
        <v>0.99763759745389191</v>
      </c>
      <c r="EC72" s="154">
        <f t="shared" si="344"/>
        <v>0.88189473986742806</v>
      </c>
      <c r="ED72" s="152">
        <f t="shared" si="345"/>
        <v>7.4547948789952606E-2</v>
      </c>
      <c r="EE72" s="153">
        <f t="shared" si="346"/>
        <v>0.99996368684843073</v>
      </c>
      <c r="EF72" s="153">
        <f t="shared" si="347"/>
        <v>0.15424412490927933</v>
      </c>
      <c r="EG72" s="153">
        <f t="shared" si="348"/>
        <v>0.24191697366639775</v>
      </c>
      <c r="EH72" s="154">
        <f t="shared" si="349"/>
        <v>0.21005432805188629</v>
      </c>
      <c r="FR72" s="152" t="str">
        <f t="shared" si="350"/>
        <v/>
      </c>
      <c r="FS72" s="153" t="str">
        <f t="shared" si="351"/>
        <v/>
      </c>
      <c r="FT72" s="153" t="e">
        <f t="shared" si="352"/>
        <v>#DIV/0!</v>
      </c>
      <c r="FU72" s="153" t="str">
        <f t="shared" ref="FU72:FU80" si="369">IF(FU29,_xlfn.Z.TEST(FR29:FV29,FU29),"")</f>
        <v/>
      </c>
      <c r="FV72" s="154" t="str">
        <f t="shared" si="353"/>
        <v/>
      </c>
      <c r="FW72" s="152" t="str">
        <f t="shared" si="354"/>
        <v/>
      </c>
      <c r="FX72" s="153" t="str">
        <f t="shared" si="355"/>
        <v/>
      </c>
      <c r="FY72" s="153" t="str">
        <f t="shared" si="368"/>
        <v/>
      </c>
      <c r="FZ72" s="153" t="str">
        <f t="shared" si="356"/>
        <v/>
      </c>
      <c r="GA72" s="154" t="str">
        <f t="shared" si="357"/>
        <v/>
      </c>
      <c r="HA72" s="152" t="str">
        <f t="shared" si="358"/>
        <v/>
      </c>
      <c r="HB72" s="153" t="str">
        <f t="shared" si="359"/>
        <v/>
      </c>
      <c r="HC72" s="153" t="str">
        <f t="shared" si="360"/>
        <v/>
      </c>
      <c r="HD72" s="153" t="str">
        <f t="shared" si="361"/>
        <v/>
      </c>
      <c r="HE72" s="154" t="str">
        <f t="shared" si="362"/>
        <v/>
      </c>
      <c r="HF72" s="152" t="str">
        <f t="shared" si="363"/>
        <v/>
      </c>
      <c r="HG72" s="153" t="str">
        <f t="shared" si="364"/>
        <v/>
      </c>
      <c r="HH72" s="153" t="str">
        <f t="shared" si="365"/>
        <v/>
      </c>
      <c r="HI72" s="153" t="str">
        <f t="shared" si="366"/>
        <v/>
      </c>
      <c r="HJ72" s="154" t="str">
        <f t="shared" si="367"/>
        <v/>
      </c>
    </row>
    <row r="73" spans="2:320" x14ac:dyDescent="0.2">
      <c r="B73" s="52" t="s">
        <v>284</v>
      </c>
      <c r="D73" s="152" t="str">
        <f t="shared" si="215"/>
        <v/>
      </c>
      <c r="E73" s="153" t="str">
        <f t="shared" si="216"/>
        <v/>
      </c>
      <c r="F73" s="153" t="str">
        <f t="shared" si="217"/>
        <v/>
      </c>
      <c r="G73" s="153" t="str">
        <f t="shared" si="218"/>
        <v/>
      </c>
      <c r="H73" s="154" t="str">
        <f t="shared" si="219"/>
        <v/>
      </c>
      <c r="I73" s="152">
        <f t="shared" si="220"/>
        <v>0.62168210894237597</v>
      </c>
      <c r="J73" s="153">
        <f t="shared" si="221"/>
        <v>0.99940528604945245</v>
      </c>
      <c r="K73" s="153">
        <f t="shared" si="222"/>
        <v>1.3565277363127733E-3</v>
      </c>
      <c r="L73" s="153">
        <f t="shared" si="223"/>
        <v>0.53171010593817769</v>
      </c>
      <c r="M73" s="154">
        <f t="shared" si="224"/>
        <v>0.26357361508240695</v>
      </c>
      <c r="N73" s="152">
        <f t="shared" si="225"/>
        <v>1.5482560399959745E-2</v>
      </c>
      <c r="O73" s="153">
        <f t="shared" si="226"/>
        <v>0.50114916557185751</v>
      </c>
      <c r="P73" s="153">
        <f t="shared" si="227"/>
        <v>2.2799242505505652E-2</v>
      </c>
      <c r="Q73" s="153">
        <f t="shared" si="228"/>
        <v>0.81865440332606498</v>
      </c>
      <c r="R73" s="154">
        <f t="shared" si="229"/>
        <v>0.99940960925575195</v>
      </c>
      <c r="S73" s="152">
        <f t="shared" si="230"/>
        <v>6.8107799029390709E-2</v>
      </c>
      <c r="T73" s="153">
        <f t="shared" si="231"/>
        <v>1.201530745042899E-2</v>
      </c>
      <c r="U73" s="153">
        <f t="shared" si="232"/>
        <v>0.99399697311530677</v>
      </c>
      <c r="V73" s="153">
        <f t="shared" si="233"/>
        <v>0.14497530598189412</v>
      </c>
      <c r="W73" s="154">
        <f t="shared" si="234"/>
        <v>0.98907415211506389</v>
      </c>
      <c r="X73" s="152">
        <f t="shared" si="235"/>
        <v>0.99462165268222325</v>
      </c>
      <c r="Y73" s="153">
        <f t="shared" si="236"/>
        <v>0.99027696114159791</v>
      </c>
      <c r="Z73" s="153">
        <f t="shared" si="237"/>
        <v>3.3900420826632652E-2</v>
      </c>
      <c r="AA73" s="153">
        <f t="shared" si="238"/>
        <v>5.3405880805563327E-2</v>
      </c>
      <c r="AB73" s="154">
        <f t="shared" si="239"/>
        <v>7.3759057513148971E-2</v>
      </c>
      <c r="AC73" s="152">
        <f t="shared" si="240"/>
        <v>1.8913766417161971E-3</v>
      </c>
      <c r="AD73" s="153">
        <f t="shared" si="241"/>
        <v>0.94802459921211946</v>
      </c>
      <c r="AE73" s="153">
        <f t="shared" si="242"/>
        <v>8.9665817038418055E-2</v>
      </c>
      <c r="AF73" s="153">
        <f t="shared" si="243"/>
        <v>0.9962801856214516</v>
      </c>
      <c r="AG73" s="154">
        <f t="shared" si="244"/>
        <v>0.47450756443851716</v>
      </c>
      <c r="AH73" s="152">
        <f t="shared" si="245"/>
        <v>4.5894501569145892E-4</v>
      </c>
      <c r="AI73" s="153">
        <f t="shared" si="246"/>
        <v>0.98732238113876913</v>
      </c>
      <c r="AJ73" s="153">
        <f t="shared" si="247"/>
        <v>0.92987830601918142</v>
      </c>
      <c r="AK73" s="153">
        <f t="shared" si="248"/>
        <v>0.77037032696166308</v>
      </c>
      <c r="AL73" s="154">
        <f t="shared" si="249"/>
        <v>0.12790631177651718</v>
      </c>
      <c r="AM73" s="152">
        <f t="shared" si="250"/>
        <v>2.2154924809216128E-2</v>
      </c>
      <c r="AN73" s="153">
        <f t="shared" si="251"/>
        <v>0.99048295025336008</v>
      </c>
      <c r="AO73" s="153">
        <f t="shared" si="252"/>
        <v>6.3771184306440742E-2</v>
      </c>
      <c r="AP73" s="153">
        <f t="shared" si="253"/>
        <v>0.99416644501685381</v>
      </c>
      <c r="AQ73" s="154">
        <f t="shared" si="254"/>
        <v>9.1445620933940125E-2</v>
      </c>
      <c r="AR73" s="152">
        <f t="shared" si="255"/>
        <v>0.93283961885304723</v>
      </c>
      <c r="AS73" s="153">
        <f t="shared" si="256"/>
        <v>5.6612447477429083E-4</v>
      </c>
      <c r="AT73" s="153">
        <f t="shared" si="257"/>
        <v>0.99309392713688538</v>
      </c>
      <c r="AU73" s="153">
        <f t="shared" si="258"/>
        <v>0.15765519690234653</v>
      </c>
      <c r="AV73" s="154">
        <f t="shared" si="259"/>
        <v>0.61797641882276422</v>
      </c>
      <c r="AW73" s="152">
        <f t="shared" si="260"/>
        <v>0.98373773466301595</v>
      </c>
      <c r="AX73" s="153">
        <f t="shared" si="261"/>
        <v>0.99417246352181821</v>
      </c>
      <c r="AY73" s="153">
        <f t="shared" si="262"/>
        <v>4.0583911949279104E-3</v>
      </c>
      <c r="AZ73" s="153">
        <f t="shared" si="263"/>
        <v>0.12824070296099194</v>
      </c>
      <c r="BA73" s="154">
        <f t="shared" si="264"/>
        <v>0.18986241270673546</v>
      </c>
      <c r="BB73" s="152">
        <f t="shared" si="265"/>
        <v>1.8706520451124762E-3</v>
      </c>
      <c r="BC73" s="153">
        <f t="shared" si="266"/>
        <v>0.89838553551561706</v>
      </c>
      <c r="BD73" s="153">
        <f t="shared" si="267"/>
        <v>6.6289894229121932E-2</v>
      </c>
      <c r="BE73" s="153">
        <f t="shared" si="268"/>
        <v>0.99703202625626008</v>
      </c>
      <c r="BF73" s="154">
        <f t="shared" si="269"/>
        <v>0.64783779526878515</v>
      </c>
      <c r="BG73" s="152">
        <f t="shared" si="270"/>
        <v>3.2973088523116326E-2</v>
      </c>
      <c r="BH73" s="153">
        <f t="shared" si="271"/>
        <v>2.9302341873508214E-3</v>
      </c>
      <c r="BI73" s="153">
        <f t="shared" si="272"/>
        <v>0.67471011299865458</v>
      </c>
      <c r="BJ73" s="153">
        <f t="shared" si="273"/>
        <v>0.99226452018201072</v>
      </c>
      <c r="BK73" s="154">
        <f t="shared" si="274"/>
        <v>0.95729811631588713</v>
      </c>
      <c r="BL73" s="152">
        <f t="shared" si="275"/>
        <v>0.2085014719916394</v>
      </c>
      <c r="BM73" s="153">
        <f t="shared" si="276"/>
        <v>0.53972241121274078</v>
      </c>
      <c r="BN73" s="153">
        <f t="shared" si="277"/>
        <v>0.13111150101717509</v>
      </c>
      <c r="BO73" s="153">
        <f t="shared" si="278"/>
        <v>0.99992145672716237</v>
      </c>
      <c r="BP73" s="154">
        <f t="shared" si="279"/>
        <v>2.5794914953322291E-2</v>
      </c>
      <c r="BQ73" s="152">
        <f t="shared" si="280"/>
        <v>1.9945721313763192E-2</v>
      </c>
      <c r="BR73" s="153">
        <f t="shared" si="281"/>
        <v>0.99077735541760414</v>
      </c>
      <c r="BS73" s="153">
        <f t="shared" si="282"/>
        <v>0.10944080358356245</v>
      </c>
      <c r="BT73" s="153">
        <f t="shared" si="283"/>
        <v>0.99377032469368121</v>
      </c>
      <c r="BU73" s="154">
        <f t="shared" si="284"/>
        <v>5.8086993151973083E-2</v>
      </c>
      <c r="BV73" s="152">
        <f t="shared" si="285"/>
        <v>0.99344411091631524</v>
      </c>
      <c r="BW73" s="153">
        <f t="shared" si="286"/>
        <v>0.86811785249225382</v>
      </c>
      <c r="BX73" s="153">
        <f t="shared" si="287"/>
        <v>2.4617570186242246E-4</v>
      </c>
      <c r="BY73" s="153">
        <f t="shared" si="288"/>
        <v>0.29837635269597151</v>
      </c>
      <c r="BZ73" s="154">
        <f t="shared" si="289"/>
        <v>0.6611861803180239</v>
      </c>
      <c r="CA73" s="152">
        <f t="shared" si="290"/>
        <v>0.80037765187229515</v>
      </c>
      <c r="CB73" s="153">
        <f t="shared" si="291"/>
        <v>0.99324859478478733</v>
      </c>
      <c r="CC73" s="153">
        <f t="shared" si="292"/>
        <v>0.75686427165857151</v>
      </c>
      <c r="CD73" s="153">
        <f t="shared" si="293"/>
        <v>0.31650103468898388</v>
      </c>
      <c r="CE73" s="154">
        <f t="shared" si="294"/>
        <v>2.0626027431486354E-4</v>
      </c>
      <c r="CF73" s="152">
        <f t="shared" si="295"/>
        <v>0.21891863197498129</v>
      </c>
      <c r="CG73" s="153">
        <f t="shared" si="296"/>
        <v>4.6424625052529141E-3</v>
      </c>
      <c r="CH73" s="153">
        <f t="shared" si="297"/>
        <v>0.14004758043645868</v>
      </c>
      <c r="CI73" s="153">
        <f t="shared" si="298"/>
        <v>0.99904345205313116</v>
      </c>
      <c r="CJ73" s="154">
        <f t="shared" si="299"/>
        <v>0.91212147101133279</v>
      </c>
      <c r="CK73" s="152">
        <f t="shared" si="300"/>
        <v>0.47326136637791738</v>
      </c>
      <c r="CL73" s="153">
        <f t="shared" si="301"/>
        <v>0.99978535376227373</v>
      </c>
      <c r="CM73" s="153">
        <f t="shared" si="302"/>
        <v>0.55335728704862175</v>
      </c>
      <c r="CN73" s="153">
        <f t="shared" si="303"/>
        <v>0.14925169697675383</v>
      </c>
      <c r="CO73" s="154">
        <f t="shared" si="304"/>
        <v>5.4044835850691345E-3</v>
      </c>
      <c r="CP73" s="152">
        <f t="shared" si="305"/>
        <v>3.4164367221105595E-4</v>
      </c>
      <c r="CQ73" s="153">
        <f t="shared" si="306"/>
        <v>0.24647714613318583</v>
      </c>
      <c r="CR73" s="153">
        <f t="shared" si="307"/>
        <v>0.94216374581125861</v>
      </c>
      <c r="CS73" s="153">
        <f t="shared" si="308"/>
        <v>0.56543387581308213</v>
      </c>
      <c r="CT73" s="154">
        <f t="shared" si="309"/>
        <v>0.9904572166889154</v>
      </c>
      <c r="CU73" s="152">
        <f t="shared" si="310"/>
        <v>0.99983714936506363</v>
      </c>
      <c r="CV73" s="153">
        <f t="shared" si="311"/>
        <v>6.3131550547530765E-2</v>
      </c>
      <c r="CW73" s="153">
        <f t="shared" si="312"/>
        <v>0.59651067392061774</v>
      </c>
      <c r="CX73" s="153">
        <f t="shared" si="313"/>
        <v>1.5404803038010338E-2</v>
      </c>
      <c r="CY73" s="154">
        <f t="shared" si="314"/>
        <v>0.44048173676748603</v>
      </c>
      <c r="CZ73" s="152">
        <f t="shared" si="315"/>
        <v>9.5374922057680833E-2</v>
      </c>
      <c r="DA73" s="153">
        <f t="shared" si="316"/>
        <v>0.99182294509003599</v>
      </c>
      <c r="DB73" s="153">
        <f t="shared" si="317"/>
        <v>0.6718811546200204</v>
      </c>
      <c r="DC73" s="153">
        <f t="shared" si="318"/>
        <v>0.94426473867433425</v>
      </c>
      <c r="DD73" s="154">
        <f t="shared" si="319"/>
        <v>8.7616664753392541E-4</v>
      </c>
      <c r="DE73" s="152">
        <f t="shared" si="320"/>
        <v>0.4031204961099179</v>
      </c>
      <c r="DF73" s="153">
        <f t="shared" si="321"/>
        <v>0.38103435005774977</v>
      </c>
      <c r="DG73" s="153">
        <f t="shared" si="322"/>
        <v>4.0466931076361815E-4</v>
      </c>
      <c r="DH73" s="153">
        <f t="shared" si="323"/>
        <v>0.89069332967916881</v>
      </c>
      <c r="DI73" s="154">
        <f t="shared" si="324"/>
        <v>0.99617797921689522</v>
      </c>
      <c r="DJ73" s="152">
        <f t="shared" si="325"/>
        <v>0.75119520746483726</v>
      </c>
      <c r="DK73" s="153">
        <f t="shared" si="326"/>
        <v>0.88270020930120252</v>
      </c>
      <c r="DL73" s="153">
        <f t="shared" si="327"/>
        <v>0.99388772345263299</v>
      </c>
      <c r="DM73" s="153">
        <f t="shared" si="328"/>
        <v>0.13217711687129208</v>
      </c>
      <c r="DN73" s="154">
        <f t="shared" si="329"/>
        <v>5.6440025993349297E-4</v>
      </c>
      <c r="DO73" s="152">
        <f t="shared" si="330"/>
        <v>5.5490989386552905E-2</v>
      </c>
      <c r="DP73" s="153">
        <f t="shared" si="331"/>
        <v>0.99961145454088352</v>
      </c>
      <c r="DQ73" s="153">
        <f t="shared" si="332"/>
        <v>0.10614050527005006</v>
      </c>
      <c r="DR73" s="153">
        <f t="shared" si="333"/>
        <v>0.8917276891740763</v>
      </c>
      <c r="DS73" s="154">
        <f t="shared" si="334"/>
        <v>3.9588256625559384E-2</v>
      </c>
      <c r="DT73" s="152">
        <f t="shared" si="335"/>
        <v>9.4618483388657512E-2</v>
      </c>
      <c r="DU73" s="153">
        <f t="shared" si="336"/>
        <v>0.99602539397766798</v>
      </c>
      <c r="DV73" s="153">
        <f t="shared" si="337"/>
        <v>0.11532625076685479</v>
      </c>
      <c r="DW73" s="153">
        <f t="shared" si="338"/>
        <v>0.98384279036099131</v>
      </c>
      <c r="DX73" s="154">
        <f t="shared" si="339"/>
        <v>1.120931002955964E-2</v>
      </c>
      <c r="DY73" s="152">
        <f t="shared" si="340"/>
        <v>4.8099360000283295E-5</v>
      </c>
      <c r="DZ73" s="153">
        <f t="shared" si="341"/>
        <v>0.55624286098288689</v>
      </c>
      <c r="EA73" s="153">
        <f t="shared" si="342"/>
        <v>0.8753002131340728</v>
      </c>
      <c r="EB73" s="153">
        <f t="shared" si="343"/>
        <v>0.92715382643242661</v>
      </c>
      <c r="EC73" s="154">
        <f t="shared" si="344"/>
        <v>0.8753002131340728</v>
      </c>
      <c r="ED73" s="152">
        <f t="shared" si="345"/>
        <v>0.9924241772106609</v>
      </c>
      <c r="EE73" s="153">
        <f t="shared" si="346"/>
        <v>0.98632876998168473</v>
      </c>
      <c r="EF73" s="153">
        <f t="shared" si="347"/>
        <v>2.4724047374626832E-2</v>
      </c>
      <c r="EG73" s="153">
        <f t="shared" si="348"/>
        <v>1.1139511949427609E-2</v>
      </c>
      <c r="EH73" s="154">
        <f t="shared" si="349"/>
        <v>0.35010270852191816</v>
      </c>
      <c r="FR73" s="152" t="str">
        <f t="shared" si="350"/>
        <v/>
      </c>
      <c r="FS73" s="153" t="str">
        <f t="shared" si="351"/>
        <v/>
      </c>
      <c r="FT73" s="153" t="e">
        <f t="shared" si="352"/>
        <v>#DIV/0!</v>
      </c>
      <c r="FU73" s="153" t="str">
        <f t="shared" si="369"/>
        <v/>
      </c>
      <c r="FV73" s="154" t="str">
        <f t="shared" si="353"/>
        <v/>
      </c>
      <c r="FW73" s="152" t="str">
        <f t="shared" si="354"/>
        <v/>
      </c>
      <c r="FX73" s="153" t="str">
        <f t="shared" si="355"/>
        <v/>
      </c>
      <c r="FY73" s="153" t="e">
        <f t="shared" si="368"/>
        <v>#DIV/0!</v>
      </c>
      <c r="FZ73" s="153" t="str">
        <f t="shared" si="356"/>
        <v/>
      </c>
      <c r="GA73" s="154" t="str">
        <f t="shared" si="357"/>
        <v/>
      </c>
      <c r="HA73" s="152" t="str">
        <f t="shared" si="358"/>
        <v/>
      </c>
      <c r="HB73" s="153" t="str">
        <f t="shared" si="359"/>
        <v/>
      </c>
      <c r="HC73" s="153" t="str">
        <f t="shared" si="360"/>
        <v/>
      </c>
      <c r="HD73" s="153" t="str">
        <f t="shared" si="361"/>
        <v/>
      </c>
      <c r="HE73" s="154" t="str">
        <f t="shared" si="362"/>
        <v/>
      </c>
      <c r="HF73" s="152" t="str">
        <f t="shared" si="363"/>
        <v/>
      </c>
      <c r="HG73" s="153" t="str">
        <f t="shared" si="364"/>
        <v/>
      </c>
      <c r="HH73" s="153" t="str">
        <f t="shared" si="365"/>
        <v/>
      </c>
      <c r="HI73" s="153" t="str">
        <f t="shared" si="366"/>
        <v/>
      </c>
      <c r="HJ73" s="154" t="str">
        <f t="shared" si="367"/>
        <v/>
      </c>
    </row>
    <row r="74" spans="2:320" ht="23.25" x14ac:dyDescent="0.35">
      <c r="B74" s="52" t="s">
        <v>285</v>
      </c>
      <c r="D74" s="152" t="str">
        <f t="shared" si="215"/>
        <v/>
      </c>
      <c r="E74" s="153" t="str">
        <f t="shared" si="216"/>
        <v/>
      </c>
      <c r="F74" s="153" t="str">
        <f t="shared" si="217"/>
        <v/>
      </c>
      <c r="G74" s="153" t="str">
        <f t="shared" si="218"/>
        <v/>
      </c>
      <c r="H74" s="154" t="str">
        <f t="shared" si="219"/>
        <v/>
      </c>
      <c r="I74" s="152" t="str">
        <f t="shared" si="220"/>
        <v/>
      </c>
      <c r="J74" s="153" t="str">
        <f t="shared" si="221"/>
        <v/>
      </c>
      <c r="K74" s="153" t="str">
        <f t="shared" si="222"/>
        <v/>
      </c>
      <c r="L74" s="153" t="str">
        <f t="shared" si="223"/>
        <v/>
      </c>
      <c r="M74" s="154" t="str">
        <f t="shared" si="224"/>
        <v/>
      </c>
      <c r="N74" s="152" t="str">
        <f t="shared" si="225"/>
        <v/>
      </c>
      <c r="O74" s="153" t="str">
        <f t="shared" si="226"/>
        <v/>
      </c>
      <c r="P74" s="153" t="str">
        <f t="shared" si="227"/>
        <v/>
      </c>
      <c r="Q74" s="153" t="str">
        <f t="shared" si="228"/>
        <v/>
      </c>
      <c r="R74" s="154" t="str">
        <f t="shared" si="229"/>
        <v/>
      </c>
      <c r="S74" s="152" t="str">
        <f t="shared" si="230"/>
        <v/>
      </c>
      <c r="T74" s="153" t="str">
        <f t="shared" si="231"/>
        <v/>
      </c>
      <c r="U74" s="153" t="str">
        <f t="shared" si="232"/>
        <v/>
      </c>
      <c r="V74" s="153" t="str">
        <f t="shared" si="233"/>
        <v/>
      </c>
      <c r="W74" s="154" t="str">
        <f t="shared" si="234"/>
        <v/>
      </c>
      <c r="X74" s="152" t="str">
        <f t="shared" si="235"/>
        <v/>
      </c>
      <c r="Y74" s="153" t="str">
        <f t="shared" si="236"/>
        <v/>
      </c>
      <c r="Z74" s="153" t="str">
        <f t="shared" si="237"/>
        <v/>
      </c>
      <c r="AA74" s="153" t="str">
        <f t="shared" si="238"/>
        <v/>
      </c>
      <c r="AB74" s="154" t="str">
        <f t="shared" si="239"/>
        <v/>
      </c>
      <c r="AC74" s="152" t="str">
        <f t="shared" si="240"/>
        <v/>
      </c>
      <c r="AD74" s="153" t="str">
        <f t="shared" si="241"/>
        <v/>
      </c>
      <c r="AE74" s="153" t="str">
        <f t="shared" si="242"/>
        <v/>
      </c>
      <c r="AF74" s="153" t="str">
        <f t="shared" si="243"/>
        <v/>
      </c>
      <c r="AG74" s="154" t="str">
        <f t="shared" si="244"/>
        <v/>
      </c>
      <c r="AH74" s="152" t="str">
        <f t="shared" si="245"/>
        <v/>
      </c>
      <c r="AI74" s="153" t="str">
        <f t="shared" si="246"/>
        <v/>
      </c>
      <c r="AJ74" s="153" t="str">
        <f t="shared" si="247"/>
        <v/>
      </c>
      <c r="AK74" s="153" t="str">
        <f t="shared" si="248"/>
        <v/>
      </c>
      <c r="AL74" s="154" t="str">
        <f t="shared" si="249"/>
        <v/>
      </c>
      <c r="AM74" s="152" t="str">
        <f t="shared" si="250"/>
        <v/>
      </c>
      <c r="AN74" s="153" t="str">
        <f t="shared" si="251"/>
        <v/>
      </c>
      <c r="AO74" s="153" t="str">
        <f t="shared" si="252"/>
        <v/>
      </c>
      <c r="AP74" s="153" t="str">
        <f t="shared" si="253"/>
        <v/>
      </c>
      <c r="AQ74" s="154" t="str">
        <f t="shared" si="254"/>
        <v/>
      </c>
      <c r="AR74" s="152" t="str">
        <f t="shared" si="255"/>
        <v/>
      </c>
      <c r="AS74" s="153" t="str">
        <f t="shared" si="256"/>
        <v/>
      </c>
      <c r="AT74" s="153" t="str">
        <f t="shared" si="257"/>
        <v/>
      </c>
      <c r="AU74" s="153" t="str">
        <f t="shared" si="258"/>
        <v/>
      </c>
      <c r="AV74" s="154" t="str">
        <f t="shared" si="259"/>
        <v/>
      </c>
      <c r="AW74" s="152" t="str">
        <f t="shared" si="260"/>
        <v/>
      </c>
      <c r="AX74" s="153" t="str">
        <f t="shared" si="261"/>
        <v/>
      </c>
      <c r="AY74" s="153" t="str">
        <f t="shared" si="262"/>
        <v/>
      </c>
      <c r="AZ74" s="153" t="str">
        <f t="shared" si="263"/>
        <v/>
      </c>
      <c r="BA74" s="154" t="str">
        <f t="shared" si="264"/>
        <v/>
      </c>
      <c r="BB74" s="152" t="str">
        <f t="shared" si="265"/>
        <v/>
      </c>
      <c r="BC74" s="153" t="str">
        <f t="shared" si="266"/>
        <v/>
      </c>
      <c r="BD74" s="153" t="str">
        <f t="shared" si="267"/>
        <v/>
      </c>
      <c r="BE74" s="153" t="str">
        <f t="shared" si="268"/>
        <v/>
      </c>
      <c r="BF74" s="154" t="str">
        <f t="shared" si="269"/>
        <v/>
      </c>
      <c r="BG74" s="152" t="str">
        <f t="shared" si="270"/>
        <v/>
      </c>
      <c r="BH74" s="153" t="str">
        <f t="shared" si="271"/>
        <v/>
      </c>
      <c r="BI74" s="153" t="str">
        <f t="shared" si="272"/>
        <v/>
      </c>
      <c r="BJ74" s="153" t="str">
        <f t="shared" si="273"/>
        <v/>
      </c>
      <c r="BK74" s="154" t="str">
        <f t="shared" si="274"/>
        <v/>
      </c>
      <c r="BL74" s="152" t="str">
        <f t="shared" si="275"/>
        <v/>
      </c>
      <c r="BM74" s="153" t="str">
        <f t="shared" si="276"/>
        <v/>
      </c>
      <c r="BN74" s="153" t="str">
        <f t="shared" si="277"/>
        <v/>
      </c>
      <c r="BO74" s="153" t="str">
        <f t="shared" si="278"/>
        <v/>
      </c>
      <c r="BP74" s="154" t="str">
        <f t="shared" si="279"/>
        <v/>
      </c>
      <c r="BQ74" s="152" t="str">
        <f t="shared" si="280"/>
        <v/>
      </c>
      <c r="BR74" s="153" t="str">
        <f t="shared" si="281"/>
        <v/>
      </c>
      <c r="BS74" s="153" t="str">
        <f t="shared" si="282"/>
        <v/>
      </c>
      <c r="BT74" s="153" t="str">
        <f t="shared" si="283"/>
        <v/>
      </c>
      <c r="BU74" s="154" t="str">
        <f t="shared" si="284"/>
        <v/>
      </c>
      <c r="BV74" s="152" t="str">
        <f t="shared" si="285"/>
        <v/>
      </c>
      <c r="BW74" s="153" t="str">
        <f t="shared" si="286"/>
        <v/>
      </c>
      <c r="BX74" s="153" t="str">
        <f t="shared" si="287"/>
        <v/>
      </c>
      <c r="BY74" s="153" t="str">
        <f t="shared" si="288"/>
        <v/>
      </c>
      <c r="BZ74" s="154" t="str">
        <f t="shared" si="289"/>
        <v/>
      </c>
      <c r="CA74" s="152" t="str">
        <f t="shared" si="290"/>
        <v/>
      </c>
      <c r="CB74" s="153" t="str">
        <f t="shared" si="291"/>
        <v/>
      </c>
      <c r="CC74" s="153" t="str">
        <f t="shared" si="292"/>
        <v/>
      </c>
      <c r="CD74" s="153" t="str">
        <f t="shared" si="293"/>
        <v/>
      </c>
      <c r="CE74" s="154" t="str">
        <f t="shared" si="294"/>
        <v/>
      </c>
      <c r="CF74" s="152" t="str">
        <f t="shared" si="295"/>
        <v/>
      </c>
      <c r="CG74" s="153" t="str">
        <f t="shared" si="296"/>
        <v/>
      </c>
      <c r="CH74" s="153" t="str">
        <f t="shared" si="297"/>
        <v/>
      </c>
      <c r="CI74" s="153" t="str">
        <f t="shared" si="298"/>
        <v/>
      </c>
      <c r="CJ74" s="154" t="str">
        <f t="shared" si="299"/>
        <v/>
      </c>
      <c r="CK74" s="152" t="str">
        <f t="shared" si="300"/>
        <v/>
      </c>
      <c r="CL74" s="153" t="str">
        <f t="shared" si="301"/>
        <v/>
      </c>
      <c r="CM74" s="153" t="str">
        <f t="shared" si="302"/>
        <v/>
      </c>
      <c r="CN74" s="153" t="str">
        <f t="shared" si="303"/>
        <v/>
      </c>
      <c r="CO74" s="154" t="str">
        <f t="shared" si="304"/>
        <v/>
      </c>
      <c r="CP74" s="152" t="str">
        <f t="shared" si="305"/>
        <v/>
      </c>
      <c r="CQ74" s="153" t="str">
        <f t="shared" si="306"/>
        <v/>
      </c>
      <c r="CR74" s="153" t="str">
        <f t="shared" si="307"/>
        <v/>
      </c>
      <c r="CS74" s="153" t="str">
        <f t="shared" si="308"/>
        <v/>
      </c>
      <c r="CT74" s="154" t="str">
        <f t="shared" si="309"/>
        <v/>
      </c>
      <c r="CU74" s="152" t="str">
        <f t="shared" si="310"/>
        <v/>
      </c>
      <c r="CV74" s="153" t="str">
        <f t="shared" si="311"/>
        <v/>
      </c>
      <c r="CW74" s="153" t="str">
        <f t="shared" si="312"/>
        <v/>
      </c>
      <c r="CX74" s="153" t="str">
        <f t="shared" si="313"/>
        <v/>
      </c>
      <c r="CY74" s="154" t="str">
        <f t="shared" si="314"/>
        <v/>
      </c>
      <c r="CZ74" s="152" t="str">
        <f t="shared" si="315"/>
        <v/>
      </c>
      <c r="DA74" s="153" t="str">
        <f t="shared" si="316"/>
        <v/>
      </c>
      <c r="DB74" s="153" t="str">
        <f t="shared" si="317"/>
        <v/>
      </c>
      <c r="DC74" s="153" t="str">
        <f t="shared" si="318"/>
        <v/>
      </c>
      <c r="DD74" s="154" t="str">
        <f t="shared" si="319"/>
        <v/>
      </c>
      <c r="DE74" s="152" t="str">
        <f t="shared" si="320"/>
        <v/>
      </c>
      <c r="DF74" s="153" t="str">
        <f t="shared" si="321"/>
        <v/>
      </c>
      <c r="DG74" s="153" t="str">
        <f t="shared" si="322"/>
        <v/>
      </c>
      <c r="DH74" s="153" t="str">
        <f t="shared" si="323"/>
        <v/>
      </c>
      <c r="DI74" s="154" t="str">
        <f t="shared" si="324"/>
        <v/>
      </c>
      <c r="DJ74" s="152" t="str">
        <f t="shared" si="325"/>
        <v/>
      </c>
      <c r="DK74" s="153" t="str">
        <f t="shared" si="326"/>
        <v/>
      </c>
      <c r="DL74" s="153" t="str">
        <f t="shared" si="327"/>
        <v/>
      </c>
      <c r="DM74" s="153" t="str">
        <f t="shared" si="328"/>
        <v/>
      </c>
      <c r="DN74" s="154" t="str">
        <f t="shared" si="329"/>
        <v/>
      </c>
      <c r="DO74" s="152" t="str">
        <f t="shared" si="330"/>
        <v/>
      </c>
      <c r="DP74" s="153" t="str">
        <f t="shared" si="331"/>
        <v/>
      </c>
      <c r="DQ74" s="153" t="str">
        <f t="shared" si="332"/>
        <v/>
      </c>
      <c r="DR74" s="153" t="str">
        <f t="shared" si="333"/>
        <v/>
      </c>
      <c r="DS74" s="154" t="str">
        <f t="shared" si="334"/>
        <v/>
      </c>
      <c r="DT74" s="152" t="str">
        <f t="shared" si="335"/>
        <v/>
      </c>
      <c r="DU74" s="153" t="str">
        <f t="shared" si="336"/>
        <v/>
      </c>
      <c r="DV74" s="153" t="str">
        <f t="shared" si="337"/>
        <v/>
      </c>
      <c r="DW74" s="153" t="str">
        <f t="shared" si="338"/>
        <v/>
      </c>
      <c r="DX74" s="154" t="str">
        <f t="shared" si="339"/>
        <v/>
      </c>
      <c r="DY74" s="152" t="str">
        <f t="shared" si="340"/>
        <v/>
      </c>
      <c r="DZ74" s="153" t="str">
        <f t="shared" si="341"/>
        <v/>
      </c>
      <c r="EA74" s="153" t="str">
        <f t="shared" si="342"/>
        <v/>
      </c>
      <c r="EB74" s="153" t="str">
        <f t="shared" si="343"/>
        <v/>
      </c>
      <c r="EC74" s="154" t="str">
        <f t="shared" si="344"/>
        <v/>
      </c>
      <c r="ED74" s="152" t="str">
        <f t="shared" si="345"/>
        <v/>
      </c>
      <c r="EE74" s="153" t="str">
        <f t="shared" si="346"/>
        <v/>
      </c>
      <c r="EF74" s="153" t="str">
        <f t="shared" si="347"/>
        <v/>
      </c>
      <c r="EG74" s="153" t="str">
        <f t="shared" si="348"/>
        <v/>
      </c>
      <c r="EH74" s="154" t="str">
        <f t="shared" si="349"/>
        <v/>
      </c>
      <c r="FR74" s="152" t="str">
        <f t="shared" si="350"/>
        <v/>
      </c>
      <c r="FS74" s="153" t="str">
        <f t="shared" si="351"/>
        <v/>
      </c>
      <c r="FT74" s="153" t="str">
        <f t="shared" si="352"/>
        <v/>
      </c>
      <c r="FU74" s="153" t="str">
        <f t="shared" si="369"/>
        <v/>
      </c>
      <c r="FV74" s="154" t="str">
        <f t="shared" si="353"/>
        <v/>
      </c>
      <c r="FW74" s="152" t="str">
        <f t="shared" si="354"/>
        <v/>
      </c>
      <c r="FX74" s="153" t="str">
        <f t="shared" si="355"/>
        <v/>
      </c>
      <c r="FY74" s="153" t="str">
        <f t="shared" si="368"/>
        <v/>
      </c>
      <c r="FZ74" s="153" t="str">
        <f t="shared" si="356"/>
        <v/>
      </c>
      <c r="GA74" s="154" t="str">
        <f t="shared" si="357"/>
        <v/>
      </c>
      <c r="HA74" s="152" t="str">
        <f t="shared" si="358"/>
        <v/>
      </c>
      <c r="HB74" s="153" t="str">
        <f t="shared" si="359"/>
        <v/>
      </c>
      <c r="HC74" s="153" t="str">
        <f t="shared" si="360"/>
        <v/>
      </c>
      <c r="HD74" s="153" t="str">
        <f t="shared" si="361"/>
        <v/>
      </c>
      <c r="HE74" s="154" t="str">
        <f t="shared" si="362"/>
        <v/>
      </c>
      <c r="HF74" s="152" t="str">
        <f t="shared" si="363"/>
        <v/>
      </c>
      <c r="HG74" s="153" t="str">
        <f t="shared" si="364"/>
        <v/>
      </c>
      <c r="HH74" s="153" t="str">
        <f t="shared" si="365"/>
        <v/>
      </c>
      <c r="HI74" s="153" t="str">
        <f t="shared" si="366"/>
        <v/>
      </c>
      <c r="HJ74" s="154" t="str">
        <f t="shared" si="367"/>
        <v/>
      </c>
      <c r="JE74" s="148"/>
    </row>
    <row r="75" spans="2:320" x14ac:dyDescent="0.2">
      <c r="B75" s="52" t="s">
        <v>286</v>
      </c>
      <c r="D75" s="152" t="str">
        <f t="shared" si="215"/>
        <v/>
      </c>
      <c r="E75" s="153" t="str">
        <f t="shared" si="216"/>
        <v/>
      </c>
      <c r="F75" s="153" t="str">
        <f t="shared" si="217"/>
        <v/>
      </c>
      <c r="G75" s="153" t="str">
        <f t="shared" si="218"/>
        <v/>
      </c>
      <c r="H75" s="154" t="str">
        <f t="shared" si="219"/>
        <v/>
      </c>
      <c r="I75" s="152" t="str">
        <f t="shared" si="220"/>
        <v/>
      </c>
      <c r="J75" s="153" t="str">
        <f t="shared" si="221"/>
        <v/>
      </c>
      <c r="K75" s="153" t="str">
        <f t="shared" si="222"/>
        <v/>
      </c>
      <c r="L75" s="153" t="str">
        <f t="shared" si="223"/>
        <v/>
      </c>
      <c r="M75" s="154" t="str">
        <f t="shared" si="224"/>
        <v/>
      </c>
      <c r="N75" s="152" t="str">
        <f t="shared" si="225"/>
        <v/>
      </c>
      <c r="O75" s="153" t="str">
        <f t="shared" si="226"/>
        <v/>
      </c>
      <c r="P75" s="153" t="str">
        <f t="shared" si="227"/>
        <v/>
      </c>
      <c r="Q75" s="153" t="str">
        <f t="shared" si="228"/>
        <v/>
      </c>
      <c r="R75" s="154" t="str">
        <f t="shared" si="229"/>
        <v/>
      </c>
      <c r="S75" s="152" t="str">
        <f t="shared" si="230"/>
        <v/>
      </c>
      <c r="T75" s="153" t="str">
        <f t="shared" si="231"/>
        <v/>
      </c>
      <c r="U75" s="153" t="str">
        <f t="shared" si="232"/>
        <v/>
      </c>
      <c r="V75" s="153" t="str">
        <f t="shared" si="233"/>
        <v/>
      </c>
      <c r="W75" s="154" t="str">
        <f t="shared" si="234"/>
        <v/>
      </c>
      <c r="X75" s="152" t="str">
        <f t="shared" si="235"/>
        <v/>
      </c>
      <c r="Y75" s="153" t="str">
        <f t="shared" si="236"/>
        <v/>
      </c>
      <c r="Z75" s="153" t="str">
        <f t="shared" si="237"/>
        <v/>
      </c>
      <c r="AA75" s="153" t="str">
        <f t="shared" si="238"/>
        <v/>
      </c>
      <c r="AB75" s="154" t="str">
        <f t="shared" si="239"/>
        <v/>
      </c>
      <c r="AC75" s="152" t="str">
        <f t="shared" si="240"/>
        <v/>
      </c>
      <c r="AD75" s="153" t="str">
        <f t="shared" si="241"/>
        <v/>
      </c>
      <c r="AE75" s="153" t="str">
        <f t="shared" si="242"/>
        <v/>
      </c>
      <c r="AF75" s="153" t="str">
        <f t="shared" si="243"/>
        <v/>
      </c>
      <c r="AG75" s="154" t="str">
        <f t="shared" si="244"/>
        <v/>
      </c>
      <c r="AH75" s="152" t="str">
        <f t="shared" si="245"/>
        <v/>
      </c>
      <c r="AI75" s="153" t="str">
        <f t="shared" si="246"/>
        <v/>
      </c>
      <c r="AJ75" s="153" t="str">
        <f t="shared" si="247"/>
        <v/>
      </c>
      <c r="AK75" s="153" t="str">
        <f t="shared" si="248"/>
        <v/>
      </c>
      <c r="AL75" s="154" t="str">
        <f t="shared" si="249"/>
        <v/>
      </c>
      <c r="AM75" s="152" t="str">
        <f t="shared" si="250"/>
        <v/>
      </c>
      <c r="AN75" s="153" t="str">
        <f t="shared" si="251"/>
        <v/>
      </c>
      <c r="AO75" s="153" t="str">
        <f t="shared" si="252"/>
        <v/>
      </c>
      <c r="AP75" s="153" t="str">
        <f t="shared" si="253"/>
        <v/>
      </c>
      <c r="AQ75" s="154" t="str">
        <f t="shared" si="254"/>
        <v/>
      </c>
      <c r="AR75" s="152" t="str">
        <f t="shared" si="255"/>
        <v/>
      </c>
      <c r="AS75" s="153" t="str">
        <f t="shared" si="256"/>
        <v/>
      </c>
      <c r="AT75" s="153" t="str">
        <f t="shared" si="257"/>
        <v/>
      </c>
      <c r="AU75" s="153" t="str">
        <f t="shared" si="258"/>
        <v/>
      </c>
      <c r="AV75" s="154" t="str">
        <f t="shared" si="259"/>
        <v/>
      </c>
      <c r="AW75" s="152" t="str">
        <f t="shared" si="260"/>
        <v/>
      </c>
      <c r="AX75" s="153" t="str">
        <f t="shared" si="261"/>
        <v/>
      </c>
      <c r="AY75" s="153" t="str">
        <f t="shared" si="262"/>
        <v/>
      </c>
      <c r="AZ75" s="153" t="str">
        <f t="shared" si="263"/>
        <v/>
      </c>
      <c r="BA75" s="154" t="str">
        <f t="shared" si="264"/>
        <v/>
      </c>
      <c r="BB75" s="152" t="str">
        <f t="shared" si="265"/>
        <v/>
      </c>
      <c r="BC75" s="153" t="str">
        <f t="shared" si="266"/>
        <v/>
      </c>
      <c r="BD75" s="153" t="str">
        <f t="shared" si="267"/>
        <v/>
      </c>
      <c r="BE75" s="153" t="str">
        <f t="shared" si="268"/>
        <v/>
      </c>
      <c r="BF75" s="154" t="str">
        <f t="shared" si="269"/>
        <v/>
      </c>
      <c r="BG75" s="152" t="str">
        <f t="shared" si="270"/>
        <v/>
      </c>
      <c r="BH75" s="153" t="str">
        <f t="shared" si="271"/>
        <v/>
      </c>
      <c r="BI75" s="153" t="str">
        <f t="shared" si="272"/>
        <v/>
      </c>
      <c r="BJ75" s="153" t="str">
        <f t="shared" si="273"/>
        <v/>
      </c>
      <c r="BK75" s="154" t="str">
        <f t="shared" si="274"/>
        <v/>
      </c>
      <c r="BL75" s="152" t="str">
        <f t="shared" si="275"/>
        <v/>
      </c>
      <c r="BM75" s="153" t="str">
        <f t="shared" si="276"/>
        <v/>
      </c>
      <c r="BN75" s="153" t="str">
        <f t="shared" si="277"/>
        <v/>
      </c>
      <c r="BO75" s="153" t="str">
        <f t="shared" si="278"/>
        <v/>
      </c>
      <c r="BP75" s="154" t="str">
        <f t="shared" si="279"/>
        <v/>
      </c>
      <c r="BQ75" s="152" t="str">
        <f t="shared" si="280"/>
        <v/>
      </c>
      <c r="BR75" s="153" t="str">
        <f t="shared" si="281"/>
        <v/>
      </c>
      <c r="BS75" s="153" t="str">
        <f t="shared" si="282"/>
        <v/>
      </c>
      <c r="BT75" s="153" t="str">
        <f t="shared" si="283"/>
        <v/>
      </c>
      <c r="BU75" s="154" t="str">
        <f t="shared" si="284"/>
        <v/>
      </c>
      <c r="BV75" s="152" t="str">
        <f t="shared" si="285"/>
        <v/>
      </c>
      <c r="BW75" s="153" t="str">
        <f t="shared" si="286"/>
        <v/>
      </c>
      <c r="BX75" s="153" t="str">
        <f t="shared" si="287"/>
        <v/>
      </c>
      <c r="BY75" s="153" t="str">
        <f t="shared" si="288"/>
        <v/>
      </c>
      <c r="BZ75" s="154" t="str">
        <f t="shared" si="289"/>
        <v/>
      </c>
      <c r="CA75" s="152" t="str">
        <f t="shared" si="290"/>
        <v/>
      </c>
      <c r="CB75" s="153" t="str">
        <f t="shared" si="291"/>
        <v/>
      </c>
      <c r="CC75" s="153" t="str">
        <f t="shared" si="292"/>
        <v/>
      </c>
      <c r="CD75" s="153" t="str">
        <f t="shared" si="293"/>
        <v/>
      </c>
      <c r="CE75" s="154" t="str">
        <f t="shared" si="294"/>
        <v/>
      </c>
      <c r="CF75" s="152">
        <f t="shared" si="295"/>
        <v>0.4671886915763816</v>
      </c>
      <c r="CG75" s="153">
        <f t="shared" si="296"/>
        <v>2.5589664106436872E-3</v>
      </c>
      <c r="CH75" s="153" t="str">
        <f t="shared" si="297"/>
        <v/>
      </c>
      <c r="CI75" s="153">
        <f t="shared" si="298"/>
        <v>0.93084269604445824</v>
      </c>
      <c r="CJ75" s="154">
        <f t="shared" si="299"/>
        <v>0.91920707786091915</v>
      </c>
      <c r="CK75" s="152">
        <f t="shared" si="300"/>
        <v>0.88145585204405608</v>
      </c>
      <c r="CL75" s="153">
        <f t="shared" si="301"/>
        <v>0.18468098329713376</v>
      </c>
      <c r="CM75" s="153">
        <f t="shared" si="302"/>
        <v>4.7310641464669095E-4</v>
      </c>
      <c r="CN75" s="153">
        <f t="shared" si="303"/>
        <v>0.66926603972677967</v>
      </c>
      <c r="CO75" s="154">
        <f t="shared" si="304"/>
        <v>0.99511033091895917</v>
      </c>
      <c r="CP75" s="152">
        <f t="shared" si="305"/>
        <v>0.99878945049644174</v>
      </c>
      <c r="CQ75" s="153">
        <f t="shared" si="306"/>
        <v>0.12356649978738346</v>
      </c>
      <c r="CR75" s="153">
        <f t="shared" si="307"/>
        <v>8.473684265369796E-3</v>
      </c>
      <c r="CS75" s="153">
        <f t="shared" si="308"/>
        <v>0.94553091040823245</v>
      </c>
      <c r="CT75" s="154">
        <f t="shared" si="309"/>
        <v>0.13767443871292331</v>
      </c>
      <c r="CU75" s="152">
        <f t="shared" si="310"/>
        <v>0.56051806322278042</v>
      </c>
      <c r="CV75" s="153">
        <f t="shared" si="311"/>
        <v>0.46833659174411996</v>
      </c>
      <c r="CW75" s="153">
        <f t="shared" si="312"/>
        <v>0.93009262971359008</v>
      </c>
      <c r="CX75" s="153">
        <f t="shared" si="313"/>
        <v>1.2869743584278964E-4</v>
      </c>
      <c r="CY75" s="154">
        <f t="shared" si="314"/>
        <v>0.98237503234526968</v>
      </c>
      <c r="CZ75" s="152">
        <f t="shared" si="315"/>
        <v>0.35045119917842327</v>
      </c>
      <c r="DA75" s="153">
        <f t="shared" si="316"/>
        <v>0.11368148747680723</v>
      </c>
      <c r="DB75" s="153">
        <f t="shared" si="317"/>
        <v>4.9547028351045845E-3</v>
      </c>
      <c r="DC75" s="153">
        <f t="shared" si="318"/>
        <v>0.99954949980807073</v>
      </c>
      <c r="DD75" s="154">
        <f t="shared" si="319"/>
        <v>0.80248000934823716</v>
      </c>
      <c r="DE75" s="152">
        <f t="shared" si="320"/>
        <v>0.87774577246541408</v>
      </c>
      <c r="DF75" s="153">
        <f t="shared" si="321"/>
        <v>5.9200460190734225E-3</v>
      </c>
      <c r="DG75" s="153">
        <f t="shared" si="322"/>
        <v>0.67821471565378788</v>
      </c>
      <c r="DH75" s="153">
        <f t="shared" si="323"/>
        <v>0.99790775883707439</v>
      </c>
      <c r="DI75" s="154">
        <f t="shared" si="324"/>
        <v>2.4217135154890174E-2</v>
      </c>
      <c r="DJ75" s="152">
        <f t="shared" si="325"/>
        <v>2.6316916819034843E-2</v>
      </c>
      <c r="DK75" s="153">
        <f t="shared" si="326"/>
        <v>2.8083193553164669E-3</v>
      </c>
      <c r="DL75" s="153">
        <f t="shared" si="327"/>
        <v>0.80073216263085156</v>
      </c>
      <c r="DM75" s="153">
        <f t="shared" si="328"/>
        <v>0.93107094356620057</v>
      </c>
      <c r="DN75" s="154">
        <f t="shared" si="329"/>
        <v>0.99132534007781403</v>
      </c>
      <c r="DO75" s="152">
        <f t="shared" si="330"/>
        <v>0.50804345267790885</v>
      </c>
      <c r="DP75" s="153">
        <f t="shared" si="331"/>
        <v>0.11937567627854011</v>
      </c>
      <c r="DQ75" s="153">
        <f t="shared" si="332"/>
        <v>4.9419220620638575E-2</v>
      </c>
      <c r="DR75" s="153">
        <f t="shared" si="333"/>
        <v>0.99751105695469444</v>
      </c>
      <c r="DS75" s="154" t="str">
        <f t="shared" si="334"/>
        <v/>
      </c>
      <c r="DT75" s="152">
        <f t="shared" si="335"/>
        <v>0.84134474606854304</v>
      </c>
      <c r="DU75" s="153">
        <f t="shared" si="336"/>
        <v>0.15865525393145699</v>
      </c>
      <c r="DV75" s="153" t="str">
        <f t="shared" si="337"/>
        <v/>
      </c>
      <c r="DW75" s="153" t="str">
        <f t="shared" si="338"/>
        <v/>
      </c>
      <c r="DX75" s="154" t="str">
        <f t="shared" si="339"/>
        <v/>
      </c>
      <c r="DY75" s="152" t="str">
        <f t="shared" si="340"/>
        <v/>
      </c>
      <c r="DZ75" s="153">
        <f t="shared" si="341"/>
        <v>9.4600091320694857E-3</v>
      </c>
      <c r="EA75" s="153">
        <f t="shared" si="342"/>
        <v>0.32200472551073145</v>
      </c>
      <c r="EB75" s="153">
        <f t="shared" si="343"/>
        <v>0.62734994865856397</v>
      </c>
      <c r="EC75" s="154">
        <f t="shared" si="344"/>
        <v>0.99351078445764329</v>
      </c>
      <c r="ED75" s="152">
        <f t="shared" si="345"/>
        <v>0.13014906622323763</v>
      </c>
      <c r="EE75" s="153">
        <f t="shared" si="346"/>
        <v>6.4460804355112436E-2</v>
      </c>
      <c r="EF75" s="153">
        <f t="shared" si="347"/>
        <v>0.99993206127528345</v>
      </c>
      <c r="EG75" s="153">
        <f t="shared" si="348"/>
        <v>8.7748464414002136E-2</v>
      </c>
      <c r="EH75" s="154">
        <f t="shared" si="349"/>
        <v>0.57269959045603269</v>
      </c>
      <c r="FR75" s="152" t="str">
        <f t="shared" si="350"/>
        <v/>
      </c>
      <c r="FS75" s="153" t="str">
        <f t="shared" si="351"/>
        <v/>
      </c>
      <c r="FT75" s="153" t="e">
        <f t="shared" si="352"/>
        <v>#DIV/0!</v>
      </c>
      <c r="FU75" s="153" t="str">
        <f t="shared" si="369"/>
        <v/>
      </c>
      <c r="FV75" s="154" t="str">
        <f t="shared" si="353"/>
        <v/>
      </c>
      <c r="FW75" s="152" t="str">
        <f t="shared" si="354"/>
        <v/>
      </c>
      <c r="FX75" s="153" t="str">
        <f t="shared" si="355"/>
        <v/>
      </c>
      <c r="FY75" s="153" t="e">
        <f t="shared" si="368"/>
        <v>#DIV/0!</v>
      </c>
      <c r="FZ75" s="153" t="str">
        <f t="shared" si="356"/>
        <v/>
      </c>
      <c r="GA75" s="154" t="str">
        <f t="shared" si="357"/>
        <v/>
      </c>
      <c r="HA75" s="152" t="str">
        <f t="shared" si="358"/>
        <v/>
      </c>
      <c r="HB75" s="153" t="str">
        <f t="shared" si="359"/>
        <v/>
      </c>
      <c r="HC75" s="153" t="str">
        <f t="shared" si="360"/>
        <v/>
      </c>
      <c r="HD75" s="153" t="str">
        <f t="shared" si="361"/>
        <v/>
      </c>
      <c r="HE75" s="154" t="str">
        <f t="shared" si="362"/>
        <v/>
      </c>
      <c r="HF75" s="152" t="str">
        <f t="shared" si="363"/>
        <v/>
      </c>
      <c r="HG75" s="153" t="str">
        <f t="shared" si="364"/>
        <v/>
      </c>
      <c r="HH75" s="153" t="str">
        <f t="shared" si="365"/>
        <v/>
      </c>
      <c r="HI75" s="153" t="str">
        <f t="shared" si="366"/>
        <v/>
      </c>
      <c r="HJ75" s="154" t="str">
        <f t="shared" si="367"/>
        <v/>
      </c>
    </row>
    <row r="76" spans="2:320" x14ac:dyDescent="0.2">
      <c r="B76" s="52" t="s">
        <v>287</v>
      </c>
      <c r="D76" s="152" t="str">
        <f t="shared" si="215"/>
        <v/>
      </c>
      <c r="E76" s="153" t="str">
        <f t="shared" si="216"/>
        <v/>
      </c>
      <c r="F76" s="153" t="str">
        <f t="shared" si="217"/>
        <v/>
      </c>
      <c r="G76" s="153" t="str">
        <f t="shared" si="218"/>
        <v/>
      </c>
      <c r="H76" s="154" t="str">
        <f t="shared" si="219"/>
        <v/>
      </c>
      <c r="I76" s="152" t="str">
        <f t="shared" si="220"/>
        <v/>
      </c>
      <c r="J76" s="153" t="str">
        <f t="shared" si="221"/>
        <v/>
      </c>
      <c r="K76" s="153" t="str">
        <f t="shared" si="222"/>
        <v/>
      </c>
      <c r="L76" s="153" t="str">
        <f t="shared" si="223"/>
        <v/>
      </c>
      <c r="M76" s="154" t="str">
        <f t="shared" si="224"/>
        <v/>
      </c>
      <c r="N76" s="152" t="str">
        <f t="shared" si="225"/>
        <v/>
      </c>
      <c r="O76" s="153" t="str">
        <f t="shared" si="226"/>
        <v/>
      </c>
      <c r="P76" s="153" t="str">
        <f t="shared" si="227"/>
        <v/>
      </c>
      <c r="Q76" s="153" t="str">
        <f t="shared" si="228"/>
        <v/>
      </c>
      <c r="R76" s="154" t="str">
        <f t="shared" si="229"/>
        <v/>
      </c>
      <c r="S76" s="152" t="str">
        <f t="shared" si="230"/>
        <v/>
      </c>
      <c r="T76" s="153" t="str">
        <f t="shared" si="231"/>
        <v/>
      </c>
      <c r="U76" s="153" t="str">
        <f t="shared" si="232"/>
        <v/>
      </c>
      <c r="V76" s="153" t="str">
        <f t="shared" si="233"/>
        <v/>
      </c>
      <c r="W76" s="154" t="str">
        <f t="shared" si="234"/>
        <v/>
      </c>
      <c r="X76" s="152" t="str">
        <f t="shared" si="235"/>
        <v/>
      </c>
      <c r="Y76" s="153" t="str">
        <f t="shared" si="236"/>
        <v/>
      </c>
      <c r="Z76" s="153" t="str">
        <f t="shared" si="237"/>
        <v/>
      </c>
      <c r="AA76" s="153" t="str">
        <f t="shared" si="238"/>
        <v/>
      </c>
      <c r="AB76" s="154" t="str">
        <f t="shared" si="239"/>
        <v/>
      </c>
      <c r="AC76" s="152" t="str">
        <f t="shared" si="240"/>
        <v/>
      </c>
      <c r="AD76" s="153" t="str">
        <f t="shared" si="241"/>
        <v/>
      </c>
      <c r="AE76" s="153" t="str">
        <f t="shared" si="242"/>
        <v/>
      </c>
      <c r="AF76" s="153" t="str">
        <f t="shared" si="243"/>
        <v/>
      </c>
      <c r="AG76" s="154" t="str">
        <f t="shared" si="244"/>
        <v/>
      </c>
      <c r="AH76" s="152" t="str">
        <f t="shared" si="245"/>
        <v/>
      </c>
      <c r="AI76" s="153" t="str">
        <f t="shared" si="246"/>
        <v/>
      </c>
      <c r="AJ76" s="153" t="str">
        <f t="shared" si="247"/>
        <v/>
      </c>
      <c r="AK76" s="153" t="str">
        <f t="shared" si="248"/>
        <v/>
      </c>
      <c r="AL76" s="154" t="str">
        <f t="shared" si="249"/>
        <v/>
      </c>
      <c r="AM76" s="152" t="str">
        <f t="shared" si="250"/>
        <v/>
      </c>
      <c r="AN76" s="153" t="str">
        <f t="shared" si="251"/>
        <v/>
      </c>
      <c r="AO76" s="153" t="str">
        <f t="shared" si="252"/>
        <v/>
      </c>
      <c r="AP76" s="153" t="str">
        <f t="shared" si="253"/>
        <v/>
      </c>
      <c r="AQ76" s="154" t="str">
        <f t="shared" si="254"/>
        <v/>
      </c>
      <c r="AR76" s="152" t="str">
        <f t="shared" si="255"/>
        <v/>
      </c>
      <c r="AS76" s="153" t="str">
        <f t="shared" si="256"/>
        <v/>
      </c>
      <c r="AT76" s="153" t="str">
        <f t="shared" si="257"/>
        <v/>
      </c>
      <c r="AU76" s="153" t="str">
        <f t="shared" si="258"/>
        <v/>
      </c>
      <c r="AV76" s="154" t="str">
        <f t="shared" si="259"/>
        <v/>
      </c>
      <c r="AW76" s="152" t="str">
        <f t="shared" si="260"/>
        <v/>
      </c>
      <c r="AX76" s="153" t="str">
        <f t="shared" si="261"/>
        <v/>
      </c>
      <c r="AY76" s="153" t="str">
        <f t="shared" si="262"/>
        <v/>
      </c>
      <c r="AZ76" s="153" t="str">
        <f t="shared" si="263"/>
        <v/>
      </c>
      <c r="BA76" s="154" t="str">
        <f t="shared" si="264"/>
        <v/>
      </c>
      <c r="BB76" s="152" t="str">
        <f t="shared" si="265"/>
        <v/>
      </c>
      <c r="BC76" s="153" t="str">
        <f t="shared" si="266"/>
        <v/>
      </c>
      <c r="BD76" s="153" t="str">
        <f t="shared" si="267"/>
        <v/>
      </c>
      <c r="BE76" s="153" t="str">
        <f t="shared" si="268"/>
        <v/>
      </c>
      <c r="BF76" s="154" t="str">
        <f t="shared" si="269"/>
        <v/>
      </c>
      <c r="BG76" s="152" t="str">
        <f t="shared" si="270"/>
        <v/>
      </c>
      <c r="BH76" s="153" t="str">
        <f t="shared" si="271"/>
        <v/>
      </c>
      <c r="BI76" s="153" t="str">
        <f t="shared" si="272"/>
        <v/>
      </c>
      <c r="BJ76" s="153" t="str">
        <f t="shared" si="273"/>
        <v/>
      </c>
      <c r="BK76" s="154" t="str">
        <f t="shared" si="274"/>
        <v/>
      </c>
      <c r="BL76" s="152" t="str">
        <f t="shared" si="275"/>
        <v/>
      </c>
      <c r="BM76" s="153" t="str">
        <f t="shared" si="276"/>
        <v/>
      </c>
      <c r="BN76" s="153" t="str">
        <f t="shared" si="277"/>
        <v/>
      </c>
      <c r="BO76" s="153" t="str">
        <f t="shared" si="278"/>
        <v/>
      </c>
      <c r="BP76" s="154" t="str">
        <f t="shared" si="279"/>
        <v/>
      </c>
      <c r="BQ76" s="152" t="str">
        <f t="shared" si="280"/>
        <v/>
      </c>
      <c r="BR76" s="153" t="str">
        <f t="shared" si="281"/>
        <v/>
      </c>
      <c r="BS76" s="153" t="str">
        <f t="shared" si="282"/>
        <v/>
      </c>
      <c r="BT76" s="153" t="str">
        <f t="shared" si="283"/>
        <v/>
      </c>
      <c r="BU76" s="154" t="str">
        <f t="shared" si="284"/>
        <v/>
      </c>
      <c r="BV76" s="152" t="str">
        <f t="shared" si="285"/>
        <v/>
      </c>
      <c r="BW76" s="153" t="str">
        <f t="shared" si="286"/>
        <v/>
      </c>
      <c r="BX76" s="153" t="str">
        <f t="shared" si="287"/>
        <v/>
      </c>
      <c r="BY76" s="153" t="str">
        <f t="shared" si="288"/>
        <v/>
      </c>
      <c r="BZ76" s="154" t="str">
        <f t="shared" si="289"/>
        <v/>
      </c>
      <c r="CA76" s="152" t="str">
        <f t="shared" si="290"/>
        <v/>
      </c>
      <c r="CB76" s="153" t="str">
        <f t="shared" si="291"/>
        <v/>
      </c>
      <c r="CC76" s="153" t="str">
        <f t="shared" si="292"/>
        <v/>
      </c>
      <c r="CD76" s="153" t="str">
        <f t="shared" si="293"/>
        <v/>
      </c>
      <c r="CE76" s="154" t="str">
        <f t="shared" si="294"/>
        <v/>
      </c>
      <c r="CF76" s="152" t="str">
        <f t="shared" si="295"/>
        <v/>
      </c>
      <c r="CG76" s="153">
        <f t="shared" si="296"/>
        <v>0.97694325067393251</v>
      </c>
      <c r="CH76" s="153" t="str">
        <f t="shared" si="297"/>
        <v/>
      </c>
      <c r="CI76" s="153">
        <f t="shared" si="298"/>
        <v>0.19294087933012721</v>
      </c>
      <c r="CJ76" s="154">
        <f t="shared" si="299"/>
        <v>0.1298198856906434</v>
      </c>
      <c r="CK76" s="152">
        <f t="shared" si="300"/>
        <v>0.32183522552400379</v>
      </c>
      <c r="CL76" s="153">
        <f t="shared" si="301"/>
        <v>7.3000754039257335E-2</v>
      </c>
      <c r="CM76" s="153">
        <f t="shared" si="302"/>
        <v>0.9723412423641421</v>
      </c>
      <c r="CN76" s="153" t="str">
        <f t="shared" si="303"/>
        <v/>
      </c>
      <c r="CO76" s="154" t="str">
        <f t="shared" si="304"/>
        <v/>
      </c>
      <c r="CP76" s="152">
        <f t="shared" si="305"/>
        <v>0.99990928861085659</v>
      </c>
      <c r="CQ76" s="153">
        <f t="shared" si="306"/>
        <v>0.64554491781232182</v>
      </c>
      <c r="CR76" s="153">
        <f t="shared" si="307"/>
        <v>0.10384269296436802</v>
      </c>
      <c r="CS76" s="153">
        <f t="shared" si="308"/>
        <v>4.2119241938387682E-2</v>
      </c>
      <c r="CT76" s="154">
        <f t="shared" si="309"/>
        <v>0.12916848889538862</v>
      </c>
      <c r="CU76" s="152">
        <f t="shared" si="310"/>
        <v>0.25587333868612328</v>
      </c>
      <c r="CV76" s="153">
        <f t="shared" si="311"/>
        <v>0.99995077730709458</v>
      </c>
      <c r="CW76" s="153">
        <f t="shared" si="312"/>
        <v>0.37410325223468266</v>
      </c>
      <c r="CX76" s="153">
        <f t="shared" si="313"/>
        <v>9.5315756630019885E-2</v>
      </c>
      <c r="CY76" s="154">
        <f t="shared" si="314"/>
        <v>5.3857040436524617E-2</v>
      </c>
      <c r="CZ76" s="152" t="str">
        <f t="shared" si="315"/>
        <v/>
      </c>
      <c r="DA76" s="153" t="str">
        <f t="shared" si="316"/>
        <v/>
      </c>
      <c r="DB76" s="153" t="str">
        <f t="shared" si="317"/>
        <v/>
      </c>
      <c r="DC76" s="153" t="str">
        <f t="shared" si="318"/>
        <v/>
      </c>
      <c r="DD76" s="154" t="str">
        <f t="shared" si="319"/>
        <v/>
      </c>
      <c r="DE76" s="152" t="str">
        <f t="shared" si="320"/>
        <v/>
      </c>
      <c r="DF76" s="153" t="str">
        <f t="shared" si="321"/>
        <v/>
      </c>
      <c r="DG76" s="153" t="str">
        <f t="shared" si="322"/>
        <v/>
      </c>
      <c r="DH76" s="153" t="str">
        <f t="shared" si="323"/>
        <v/>
      </c>
      <c r="DI76" s="154" t="str">
        <f t="shared" si="324"/>
        <v/>
      </c>
      <c r="DJ76" s="152" t="str">
        <f t="shared" si="325"/>
        <v/>
      </c>
      <c r="DK76" s="153" t="str">
        <f t="shared" si="326"/>
        <v/>
      </c>
      <c r="DL76" s="153" t="str">
        <f t="shared" si="327"/>
        <v/>
      </c>
      <c r="DM76" s="153" t="str">
        <f t="shared" si="328"/>
        <v/>
      </c>
      <c r="DN76" s="154" t="str">
        <f t="shared" si="329"/>
        <v/>
      </c>
      <c r="DO76" s="152" t="str">
        <f t="shared" si="330"/>
        <v/>
      </c>
      <c r="DP76" s="153" t="str">
        <f t="shared" si="331"/>
        <v/>
      </c>
      <c r="DQ76" s="153" t="str">
        <f t="shared" si="332"/>
        <v/>
      </c>
      <c r="DR76" s="153" t="str">
        <f t="shared" si="333"/>
        <v/>
      </c>
      <c r="DS76" s="154" t="str">
        <f t="shared" si="334"/>
        <v/>
      </c>
      <c r="DT76" s="152" t="str">
        <f t="shared" si="335"/>
        <v/>
      </c>
      <c r="DU76" s="153" t="str">
        <f t="shared" si="336"/>
        <v/>
      </c>
      <c r="DV76" s="153" t="str">
        <f t="shared" si="337"/>
        <v/>
      </c>
      <c r="DW76" s="153" t="str">
        <f t="shared" si="338"/>
        <v/>
      </c>
      <c r="DX76" s="154" t="str">
        <f t="shared" si="339"/>
        <v/>
      </c>
      <c r="DY76" s="152" t="str">
        <f t="shared" si="340"/>
        <v/>
      </c>
      <c r="DZ76" s="153" t="str">
        <f t="shared" si="341"/>
        <v/>
      </c>
      <c r="EA76" s="153" t="str">
        <f t="shared" si="342"/>
        <v/>
      </c>
      <c r="EB76" s="153" t="str">
        <f t="shared" si="343"/>
        <v/>
      </c>
      <c r="EC76" s="154" t="str">
        <f t="shared" si="344"/>
        <v/>
      </c>
      <c r="ED76" s="152" t="str">
        <f t="shared" si="345"/>
        <v/>
      </c>
      <c r="EE76" s="153" t="str">
        <f t="shared" si="346"/>
        <v/>
      </c>
      <c r="EF76" s="153" t="str">
        <f t="shared" si="347"/>
        <v/>
      </c>
      <c r="EG76" s="153" t="str">
        <f t="shared" si="348"/>
        <v/>
      </c>
      <c r="EH76" s="154" t="str">
        <f t="shared" si="349"/>
        <v/>
      </c>
      <c r="FR76" s="152" t="str">
        <f t="shared" si="350"/>
        <v/>
      </c>
      <c r="FS76" s="153" t="str">
        <f t="shared" si="351"/>
        <v/>
      </c>
      <c r="FT76" s="153" t="e">
        <f t="shared" si="352"/>
        <v>#DIV/0!</v>
      </c>
      <c r="FU76" s="153" t="str">
        <f t="shared" si="369"/>
        <v/>
      </c>
      <c r="FV76" s="154" t="str">
        <f t="shared" si="353"/>
        <v/>
      </c>
      <c r="FW76" s="152" t="str">
        <f t="shared" si="354"/>
        <v/>
      </c>
      <c r="FX76" s="153" t="str">
        <f t="shared" si="355"/>
        <v/>
      </c>
      <c r="FY76" s="153" t="e">
        <f t="shared" si="368"/>
        <v>#DIV/0!</v>
      </c>
      <c r="FZ76" s="153" t="str">
        <f t="shared" si="356"/>
        <v/>
      </c>
      <c r="GA76" s="154" t="str">
        <f t="shared" si="357"/>
        <v/>
      </c>
      <c r="HA76" s="152" t="str">
        <f t="shared" si="358"/>
        <v/>
      </c>
      <c r="HB76" s="153" t="str">
        <f t="shared" si="359"/>
        <v/>
      </c>
      <c r="HC76" s="153" t="str">
        <f t="shared" si="360"/>
        <v/>
      </c>
      <c r="HD76" s="153" t="str">
        <f t="shared" si="361"/>
        <v/>
      </c>
      <c r="HE76" s="154" t="str">
        <f t="shared" si="362"/>
        <v/>
      </c>
      <c r="HF76" s="152" t="str">
        <f t="shared" si="363"/>
        <v/>
      </c>
      <c r="HG76" s="153" t="str">
        <f t="shared" si="364"/>
        <v/>
      </c>
      <c r="HH76" s="153" t="str">
        <f t="shared" si="365"/>
        <v/>
      </c>
      <c r="HI76" s="153" t="str">
        <f t="shared" si="366"/>
        <v/>
      </c>
      <c r="HJ76" s="154" t="str">
        <f t="shared" si="367"/>
        <v/>
      </c>
    </row>
    <row r="77" spans="2:320" x14ac:dyDescent="0.2">
      <c r="B77" s="52" t="s">
        <v>122</v>
      </c>
      <c r="D77" s="152" t="str">
        <f t="shared" si="215"/>
        <v/>
      </c>
      <c r="E77" s="153" t="str">
        <f t="shared" si="216"/>
        <v/>
      </c>
      <c r="F77" s="153" t="str">
        <f t="shared" si="217"/>
        <v/>
      </c>
      <c r="G77" s="153" t="str">
        <f t="shared" si="218"/>
        <v/>
      </c>
      <c r="H77" s="154" t="str">
        <f t="shared" si="219"/>
        <v/>
      </c>
      <c r="I77" s="152" t="str">
        <f t="shared" si="220"/>
        <v/>
      </c>
      <c r="J77" s="153" t="str">
        <f t="shared" si="221"/>
        <v/>
      </c>
      <c r="K77" s="153" t="str">
        <f t="shared" si="222"/>
        <v/>
      </c>
      <c r="L77" s="153" t="str">
        <f t="shared" si="223"/>
        <v/>
      </c>
      <c r="M77" s="154" t="str">
        <f t="shared" si="224"/>
        <v/>
      </c>
      <c r="N77" s="152" t="str">
        <f t="shared" si="225"/>
        <v/>
      </c>
      <c r="O77" s="153" t="str">
        <f t="shared" si="226"/>
        <v/>
      </c>
      <c r="P77" s="153" t="str">
        <f t="shared" si="227"/>
        <v/>
      </c>
      <c r="Q77" s="153" t="str">
        <f t="shared" si="228"/>
        <v/>
      </c>
      <c r="R77" s="154" t="str">
        <f t="shared" si="229"/>
        <v/>
      </c>
      <c r="S77" s="152" t="str">
        <f t="shared" si="230"/>
        <v/>
      </c>
      <c r="T77" s="153" t="str">
        <f t="shared" si="231"/>
        <v/>
      </c>
      <c r="U77" s="153" t="str">
        <f t="shared" si="232"/>
        <v/>
      </c>
      <c r="V77" s="153" t="str">
        <f t="shared" si="233"/>
        <v/>
      </c>
      <c r="W77" s="154" t="str">
        <f t="shared" si="234"/>
        <v/>
      </c>
      <c r="X77" s="152" t="str">
        <f t="shared" si="235"/>
        <v/>
      </c>
      <c r="Y77" s="153" t="str">
        <f t="shared" si="236"/>
        <v/>
      </c>
      <c r="Z77" s="153" t="str">
        <f t="shared" si="237"/>
        <v/>
      </c>
      <c r="AA77" s="153" t="str">
        <f t="shared" si="238"/>
        <v/>
      </c>
      <c r="AB77" s="154" t="str">
        <f t="shared" si="239"/>
        <v/>
      </c>
      <c r="AC77" s="152" t="str">
        <f t="shared" si="240"/>
        <v/>
      </c>
      <c r="AD77" s="153" t="str">
        <f t="shared" si="241"/>
        <v/>
      </c>
      <c r="AE77" s="153" t="str">
        <f t="shared" si="242"/>
        <v/>
      </c>
      <c r="AF77" s="153" t="str">
        <f t="shared" si="243"/>
        <v/>
      </c>
      <c r="AG77" s="154" t="str">
        <f t="shared" si="244"/>
        <v/>
      </c>
      <c r="AH77" s="152" t="str">
        <f t="shared" si="245"/>
        <v/>
      </c>
      <c r="AI77" s="153" t="str">
        <f t="shared" si="246"/>
        <v/>
      </c>
      <c r="AJ77" s="153" t="str">
        <f t="shared" si="247"/>
        <v/>
      </c>
      <c r="AK77" s="153" t="str">
        <f t="shared" si="248"/>
        <v/>
      </c>
      <c r="AL77" s="154" t="str">
        <f t="shared" si="249"/>
        <v/>
      </c>
      <c r="AM77" s="152" t="str">
        <f t="shared" si="250"/>
        <v/>
      </c>
      <c r="AN77" s="153" t="str">
        <f t="shared" si="251"/>
        <v/>
      </c>
      <c r="AO77" s="153" t="str">
        <f t="shared" si="252"/>
        <v/>
      </c>
      <c r="AP77" s="153" t="str">
        <f t="shared" si="253"/>
        <v/>
      </c>
      <c r="AQ77" s="154" t="str">
        <f t="shared" si="254"/>
        <v/>
      </c>
      <c r="AR77" s="152" t="str">
        <f t="shared" si="255"/>
        <v/>
      </c>
      <c r="AS77" s="153" t="str">
        <f t="shared" si="256"/>
        <v/>
      </c>
      <c r="AT77" s="153" t="str">
        <f t="shared" si="257"/>
        <v/>
      </c>
      <c r="AU77" s="153" t="str">
        <f t="shared" si="258"/>
        <v/>
      </c>
      <c r="AV77" s="154" t="str">
        <f t="shared" si="259"/>
        <v/>
      </c>
      <c r="AW77" s="152" t="str">
        <f t="shared" si="260"/>
        <v/>
      </c>
      <c r="AX77" s="153" t="str">
        <f t="shared" si="261"/>
        <v/>
      </c>
      <c r="AY77" s="153" t="str">
        <f t="shared" si="262"/>
        <v/>
      </c>
      <c r="AZ77" s="153" t="str">
        <f t="shared" si="263"/>
        <v/>
      </c>
      <c r="BA77" s="154" t="str">
        <f t="shared" si="264"/>
        <v/>
      </c>
      <c r="BB77" s="152" t="str">
        <f t="shared" si="265"/>
        <v/>
      </c>
      <c r="BC77" s="153" t="str">
        <f t="shared" si="266"/>
        <v/>
      </c>
      <c r="BD77" s="153" t="str">
        <f t="shared" si="267"/>
        <v/>
      </c>
      <c r="BE77" s="153" t="str">
        <f t="shared" si="268"/>
        <v/>
      </c>
      <c r="BF77" s="154" t="str">
        <f t="shared" si="269"/>
        <v/>
      </c>
      <c r="BG77" s="152" t="str">
        <f t="shared" si="270"/>
        <v/>
      </c>
      <c r="BH77" s="153" t="str">
        <f t="shared" si="271"/>
        <v/>
      </c>
      <c r="BI77" s="153" t="str">
        <f t="shared" si="272"/>
        <v/>
      </c>
      <c r="BJ77" s="153" t="str">
        <f t="shared" si="273"/>
        <v/>
      </c>
      <c r="BK77" s="154" t="str">
        <f t="shared" si="274"/>
        <v/>
      </c>
      <c r="BL77" s="152" t="str">
        <f t="shared" si="275"/>
        <v/>
      </c>
      <c r="BM77" s="153" t="str">
        <f t="shared" si="276"/>
        <v/>
      </c>
      <c r="BN77" s="153" t="str">
        <f t="shared" si="277"/>
        <v/>
      </c>
      <c r="BO77" s="153" t="str">
        <f t="shared" si="278"/>
        <v/>
      </c>
      <c r="BP77" s="154" t="str">
        <f t="shared" si="279"/>
        <v/>
      </c>
      <c r="BQ77" s="152" t="str">
        <f t="shared" si="280"/>
        <v/>
      </c>
      <c r="BR77" s="153" t="str">
        <f t="shared" si="281"/>
        <v/>
      </c>
      <c r="BS77" s="153" t="str">
        <f t="shared" si="282"/>
        <v/>
      </c>
      <c r="BT77" s="153" t="str">
        <f t="shared" si="283"/>
        <v/>
      </c>
      <c r="BU77" s="154" t="str">
        <f t="shared" si="284"/>
        <v/>
      </c>
      <c r="BV77" s="152" t="str">
        <f t="shared" si="285"/>
        <v/>
      </c>
      <c r="BW77" s="153" t="str">
        <f t="shared" si="286"/>
        <v/>
      </c>
      <c r="BX77" s="153" t="str">
        <f t="shared" si="287"/>
        <v/>
      </c>
      <c r="BY77" s="153" t="str">
        <f t="shared" si="288"/>
        <v/>
      </c>
      <c r="BZ77" s="154" t="str">
        <f t="shared" si="289"/>
        <v/>
      </c>
      <c r="CA77" s="152" t="str">
        <f t="shared" si="290"/>
        <v/>
      </c>
      <c r="CB77" s="153" t="str">
        <f t="shared" si="291"/>
        <v/>
      </c>
      <c r="CC77" s="153" t="str">
        <f t="shared" si="292"/>
        <v/>
      </c>
      <c r="CD77" s="153" t="str">
        <f t="shared" si="293"/>
        <v/>
      </c>
      <c r="CE77" s="154" t="str">
        <f t="shared" si="294"/>
        <v/>
      </c>
      <c r="CF77" s="152" t="str">
        <f t="shared" si="295"/>
        <v/>
      </c>
      <c r="CG77" s="153" t="str">
        <f t="shared" si="296"/>
        <v/>
      </c>
      <c r="CH77" s="153" t="str">
        <f t="shared" si="297"/>
        <v/>
      </c>
      <c r="CI77" s="153" t="str">
        <f t="shared" si="298"/>
        <v/>
      </c>
      <c r="CJ77" s="154" t="str">
        <f t="shared" si="299"/>
        <v/>
      </c>
      <c r="CK77" s="152" t="str">
        <f t="shared" si="300"/>
        <v/>
      </c>
      <c r="CL77" s="153" t="str">
        <f t="shared" si="301"/>
        <v/>
      </c>
      <c r="CM77" s="153" t="str">
        <f t="shared" si="302"/>
        <v/>
      </c>
      <c r="CN77" s="153" t="str">
        <f t="shared" si="303"/>
        <v/>
      </c>
      <c r="CO77" s="154" t="str">
        <f t="shared" si="304"/>
        <v/>
      </c>
      <c r="CP77" s="152" t="str">
        <f t="shared" si="305"/>
        <v/>
      </c>
      <c r="CQ77" s="153" t="str">
        <f t="shared" si="306"/>
        <v/>
      </c>
      <c r="CR77" s="153" t="str">
        <f t="shared" si="307"/>
        <v/>
      </c>
      <c r="CS77" s="153" t="str">
        <f t="shared" si="308"/>
        <v/>
      </c>
      <c r="CT77" s="154" t="str">
        <f t="shared" si="309"/>
        <v/>
      </c>
      <c r="CU77" s="152" t="str">
        <f t="shared" si="310"/>
        <v/>
      </c>
      <c r="CV77" s="153" t="str">
        <f t="shared" si="311"/>
        <v/>
      </c>
      <c r="CW77" s="153" t="str">
        <f t="shared" si="312"/>
        <v/>
      </c>
      <c r="CX77" s="153" t="str">
        <f t="shared" si="313"/>
        <v/>
      </c>
      <c r="CY77" s="154" t="str">
        <f t="shared" si="314"/>
        <v/>
      </c>
      <c r="CZ77" s="152" t="str">
        <f t="shared" si="315"/>
        <v/>
      </c>
      <c r="DA77" s="153" t="str">
        <f t="shared" si="316"/>
        <v/>
      </c>
      <c r="DB77" s="153" t="str">
        <f t="shared" si="317"/>
        <v/>
      </c>
      <c r="DC77" s="153" t="str">
        <f t="shared" si="318"/>
        <v/>
      </c>
      <c r="DD77" s="154" t="str">
        <f t="shared" si="319"/>
        <v/>
      </c>
      <c r="DE77" s="152" t="str">
        <f t="shared" si="320"/>
        <v/>
      </c>
      <c r="DF77" s="153" t="str">
        <f t="shared" si="321"/>
        <v/>
      </c>
      <c r="DG77" s="153" t="str">
        <f t="shared" si="322"/>
        <v/>
      </c>
      <c r="DH77" s="153" t="str">
        <f t="shared" si="323"/>
        <v/>
      </c>
      <c r="DI77" s="154" t="str">
        <f t="shared" si="324"/>
        <v/>
      </c>
      <c r="DJ77" s="152" t="str">
        <f t="shared" si="325"/>
        <v/>
      </c>
      <c r="DK77" s="153" t="str">
        <f t="shared" si="326"/>
        <v/>
      </c>
      <c r="DL77" s="153" t="str">
        <f t="shared" si="327"/>
        <v/>
      </c>
      <c r="DM77" s="153" t="str">
        <f t="shared" si="328"/>
        <v/>
      </c>
      <c r="DN77" s="154" t="str">
        <f t="shared" si="329"/>
        <v/>
      </c>
      <c r="DO77" s="152" t="str">
        <f t="shared" si="330"/>
        <v/>
      </c>
      <c r="DP77" s="153" t="str">
        <f t="shared" si="331"/>
        <v/>
      </c>
      <c r="DQ77" s="153" t="str">
        <f t="shared" si="332"/>
        <v/>
      </c>
      <c r="DR77" s="153" t="str">
        <f t="shared" si="333"/>
        <v/>
      </c>
      <c r="DS77" s="154" t="str">
        <f t="shared" si="334"/>
        <v/>
      </c>
      <c r="DT77" s="152" t="str">
        <f t="shared" si="335"/>
        <v/>
      </c>
      <c r="DU77" s="153" t="str">
        <f t="shared" si="336"/>
        <v/>
      </c>
      <c r="DV77" s="153" t="str">
        <f t="shared" si="337"/>
        <v/>
      </c>
      <c r="DW77" s="153">
        <f t="shared" si="338"/>
        <v>0.84134474606854304</v>
      </c>
      <c r="DX77" s="154">
        <f t="shared" si="339"/>
        <v>0.15865525393145699</v>
      </c>
      <c r="DY77" s="152" t="str">
        <f t="shared" si="340"/>
        <v/>
      </c>
      <c r="DZ77" s="153" t="str">
        <f t="shared" si="341"/>
        <v/>
      </c>
      <c r="EA77" s="153" t="str">
        <f t="shared" si="342"/>
        <v/>
      </c>
      <c r="EB77" s="153" t="str">
        <f t="shared" si="343"/>
        <v/>
      </c>
      <c r="EC77" s="154" t="str">
        <f t="shared" si="344"/>
        <v/>
      </c>
      <c r="ED77" s="152" t="str">
        <f t="shared" si="345"/>
        <v/>
      </c>
      <c r="EE77" s="153" t="str">
        <f t="shared" si="346"/>
        <v/>
      </c>
      <c r="EF77" s="153" t="str">
        <f t="shared" si="347"/>
        <v/>
      </c>
      <c r="EG77" s="153" t="str">
        <f t="shared" si="348"/>
        <v/>
      </c>
      <c r="EH77" s="154" t="str">
        <f t="shared" si="349"/>
        <v/>
      </c>
      <c r="FR77" s="152" t="str">
        <f t="shared" si="350"/>
        <v/>
      </c>
      <c r="FS77" s="153" t="str">
        <f t="shared" si="351"/>
        <v/>
      </c>
      <c r="FT77" s="153" t="str">
        <f t="shared" si="352"/>
        <v/>
      </c>
      <c r="FU77" s="153" t="str">
        <f t="shared" si="369"/>
        <v/>
      </c>
      <c r="FV77" s="154" t="str">
        <f t="shared" si="353"/>
        <v/>
      </c>
      <c r="FW77" s="152" t="str">
        <f t="shared" si="354"/>
        <v/>
      </c>
      <c r="FX77" s="153" t="str">
        <f t="shared" si="355"/>
        <v/>
      </c>
      <c r="FY77" s="153" t="str">
        <f t="shared" si="368"/>
        <v/>
      </c>
      <c r="FZ77" s="153" t="str">
        <f t="shared" si="356"/>
        <v/>
      </c>
      <c r="GA77" s="154" t="str">
        <f t="shared" si="357"/>
        <v/>
      </c>
      <c r="HA77" s="152" t="str">
        <f t="shared" si="358"/>
        <v/>
      </c>
      <c r="HB77" s="153" t="str">
        <f t="shared" si="359"/>
        <v/>
      </c>
      <c r="HC77" s="153" t="str">
        <f t="shared" si="360"/>
        <v/>
      </c>
      <c r="HD77" s="153" t="str">
        <f t="shared" si="361"/>
        <v/>
      </c>
      <c r="HE77" s="154" t="str">
        <f t="shared" si="362"/>
        <v/>
      </c>
      <c r="HF77" s="152" t="str">
        <f t="shared" si="363"/>
        <v/>
      </c>
      <c r="HG77" s="153" t="str">
        <f t="shared" si="364"/>
        <v/>
      </c>
      <c r="HH77" s="153" t="str">
        <f t="shared" si="365"/>
        <v/>
      </c>
      <c r="HI77" s="153" t="str">
        <f t="shared" si="366"/>
        <v/>
      </c>
      <c r="HJ77" s="154" t="str">
        <f t="shared" si="367"/>
        <v/>
      </c>
    </row>
    <row r="78" spans="2:320" x14ac:dyDescent="0.2">
      <c r="B78" s="52" t="s">
        <v>288</v>
      </c>
      <c r="D78" s="152" t="str">
        <f t="shared" si="215"/>
        <v/>
      </c>
      <c r="E78" s="153" t="str">
        <f t="shared" si="216"/>
        <v/>
      </c>
      <c r="F78" s="153" t="str">
        <f t="shared" si="217"/>
        <v/>
      </c>
      <c r="G78" s="153" t="str">
        <f t="shared" si="218"/>
        <v/>
      </c>
      <c r="H78" s="154" t="str">
        <f t="shared" si="219"/>
        <v/>
      </c>
      <c r="I78" s="152">
        <f t="shared" si="220"/>
        <v>0.95420537355823853</v>
      </c>
      <c r="J78" s="153">
        <f t="shared" si="221"/>
        <v>2.9018607570782739E-2</v>
      </c>
      <c r="K78" s="153">
        <f t="shared" si="222"/>
        <v>1.9488891556542025E-3</v>
      </c>
      <c r="L78" s="153">
        <f t="shared" si="223"/>
        <v>0.97817174187837086</v>
      </c>
      <c r="M78" s="154">
        <f t="shared" si="224"/>
        <v>0.8593241418447386</v>
      </c>
      <c r="N78" s="152">
        <f t="shared" si="225"/>
        <v>0.70740240108922148</v>
      </c>
      <c r="O78" s="153">
        <f t="shared" si="226"/>
        <v>0.99872529027843704</v>
      </c>
      <c r="P78" s="153">
        <f t="shared" si="227"/>
        <v>0.15891215033719822</v>
      </c>
      <c r="Q78" s="153">
        <f t="shared" si="228"/>
        <v>0.68945999404667457</v>
      </c>
      <c r="R78" s="154">
        <f t="shared" si="229"/>
        <v>1.1118444830791154E-3</v>
      </c>
      <c r="S78" s="152">
        <f t="shared" si="230"/>
        <v>0.23120539287953198</v>
      </c>
      <c r="T78" s="153">
        <f t="shared" si="231"/>
        <v>0.91681160854864108</v>
      </c>
      <c r="U78" s="153">
        <f t="shared" si="232"/>
        <v>4.4525733597949854E-2</v>
      </c>
      <c r="V78" s="153">
        <f t="shared" si="233"/>
        <v>0.9992659507954802</v>
      </c>
      <c r="W78" s="154">
        <f t="shared" si="234"/>
        <v>1.6604337284435364E-2</v>
      </c>
      <c r="X78" s="152">
        <f t="shared" si="235"/>
        <v>0.18697790910297316</v>
      </c>
      <c r="Y78" s="153">
        <f t="shared" si="236"/>
        <v>0.71812812853270036</v>
      </c>
      <c r="Z78" s="153">
        <f t="shared" si="237"/>
        <v>0.22657677895312642</v>
      </c>
      <c r="AA78" s="153">
        <f t="shared" si="238"/>
        <v>7.1810089988613157E-3</v>
      </c>
      <c r="AB78" s="154">
        <f t="shared" si="239"/>
        <v>0.99977598465942896</v>
      </c>
      <c r="AC78" s="152">
        <f t="shared" si="240"/>
        <v>0.9866095507166609</v>
      </c>
      <c r="AD78" s="153">
        <f t="shared" si="241"/>
        <v>0.90845209123892634</v>
      </c>
      <c r="AE78" s="153">
        <f t="shared" si="242"/>
        <v>0.8654838557300446</v>
      </c>
      <c r="AF78" s="153">
        <f t="shared" si="243"/>
        <v>8.8338370278320658E-4</v>
      </c>
      <c r="AG78" s="154">
        <f t="shared" si="244"/>
        <v>6.3704218562282755E-2</v>
      </c>
      <c r="AH78" s="152">
        <f t="shared" si="245"/>
        <v>0.68678290171337408</v>
      </c>
      <c r="AI78" s="153">
        <f t="shared" si="246"/>
        <v>1.2981998717363748E-2</v>
      </c>
      <c r="AJ78" s="153">
        <f t="shared" si="247"/>
        <v>0.99704438819235319</v>
      </c>
      <c r="AK78" s="153">
        <f t="shared" si="248"/>
        <v>9.6768598570485462E-3</v>
      </c>
      <c r="AL78" s="154">
        <f t="shared" si="249"/>
        <v>0.90757670246126021</v>
      </c>
      <c r="AM78" s="152">
        <f t="shared" si="250"/>
        <v>0.91078436913012473</v>
      </c>
      <c r="AN78" s="153">
        <f t="shared" si="251"/>
        <v>7.8114869290679375E-4</v>
      </c>
      <c r="AO78" s="153">
        <f t="shared" si="252"/>
        <v>0.95471563434314288</v>
      </c>
      <c r="AP78" s="153">
        <f t="shared" si="253"/>
        <v>5.8492430412843244E-2</v>
      </c>
      <c r="AQ78" s="154">
        <f t="shared" si="254"/>
        <v>0.95471563434314288</v>
      </c>
      <c r="AR78" s="152" t="str">
        <f t="shared" si="255"/>
        <v/>
      </c>
      <c r="AS78" s="153" t="str">
        <f t="shared" si="256"/>
        <v/>
      </c>
      <c r="AT78" s="153" t="str">
        <f t="shared" si="257"/>
        <v/>
      </c>
      <c r="AU78" s="153" t="str">
        <f t="shared" si="258"/>
        <v/>
      </c>
      <c r="AV78" s="154" t="str">
        <f t="shared" si="259"/>
        <v/>
      </c>
      <c r="AW78" s="152" t="str">
        <f t="shared" si="260"/>
        <v/>
      </c>
      <c r="AX78" s="153" t="str">
        <f t="shared" si="261"/>
        <v/>
      </c>
      <c r="AY78" s="153" t="str">
        <f t="shared" si="262"/>
        <v/>
      </c>
      <c r="AZ78" s="153" t="str">
        <f t="shared" si="263"/>
        <v/>
      </c>
      <c r="BA78" s="154" t="str">
        <f t="shared" si="264"/>
        <v/>
      </c>
      <c r="BB78" s="152" t="str">
        <f t="shared" si="265"/>
        <v/>
      </c>
      <c r="BC78" s="153" t="str">
        <f t="shared" si="266"/>
        <v/>
      </c>
      <c r="BD78" s="153" t="str">
        <f t="shared" si="267"/>
        <v/>
      </c>
      <c r="BE78" s="153" t="str">
        <f t="shared" si="268"/>
        <v/>
      </c>
      <c r="BF78" s="154" t="str">
        <f t="shared" si="269"/>
        <v/>
      </c>
      <c r="BG78" s="152">
        <f t="shared" si="270"/>
        <v>6.1867024581115301E-3</v>
      </c>
      <c r="BH78" s="153">
        <f t="shared" si="271"/>
        <v>0.42770708103639571</v>
      </c>
      <c r="BI78" s="153">
        <f t="shared" si="272"/>
        <v>0.99107686490994273</v>
      </c>
      <c r="BJ78" s="153" t="str">
        <f t="shared" si="273"/>
        <v/>
      </c>
      <c r="BK78" s="154">
        <f t="shared" si="274"/>
        <v>0.62351843222952896</v>
      </c>
      <c r="BL78" s="152">
        <f t="shared" si="275"/>
        <v>0.99989875906697478</v>
      </c>
      <c r="BM78" s="153">
        <f t="shared" si="276"/>
        <v>0.10324211180709024</v>
      </c>
      <c r="BN78" s="153">
        <f t="shared" si="277"/>
        <v>0.62931863977917268</v>
      </c>
      <c r="BO78" s="153">
        <f t="shared" si="278"/>
        <v>0.20143564915096798</v>
      </c>
      <c r="BP78" s="154">
        <f t="shared" si="279"/>
        <v>2.5818200026004171E-2</v>
      </c>
      <c r="BQ78" s="152">
        <f t="shared" si="280"/>
        <v>1.7329112542592813E-3</v>
      </c>
      <c r="BR78" s="153">
        <f t="shared" si="281"/>
        <v>4.078937474966883E-2</v>
      </c>
      <c r="BS78" s="153">
        <f t="shared" si="282"/>
        <v>0.96071989509383626</v>
      </c>
      <c r="BT78" s="153">
        <f t="shared" si="283"/>
        <v>0.98597868114072262</v>
      </c>
      <c r="BU78" s="154">
        <f t="shared" si="284"/>
        <v>0.76080418564266539</v>
      </c>
      <c r="BV78" s="152">
        <f t="shared" si="285"/>
        <v>5.0165277388742099E-3</v>
      </c>
      <c r="BW78" s="153">
        <f t="shared" si="286"/>
        <v>0.48553624209022728</v>
      </c>
      <c r="BX78" s="153">
        <f t="shared" si="287"/>
        <v>0.92985391710471332</v>
      </c>
      <c r="BY78" s="153">
        <f t="shared" si="288"/>
        <v>4.1945156636855302E-2</v>
      </c>
      <c r="BZ78" s="154">
        <f t="shared" si="289"/>
        <v>0.99791359470415075</v>
      </c>
      <c r="CA78" s="152">
        <f t="shared" si="290"/>
        <v>4.3393181566432321E-2</v>
      </c>
      <c r="CB78" s="153">
        <f t="shared" si="291"/>
        <v>0.35193852713678114</v>
      </c>
      <c r="CC78" s="153">
        <f t="shared" si="292"/>
        <v>0.99653265654491485</v>
      </c>
      <c r="CD78" s="153">
        <f t="shared" si="293"/>
        <v>6.6217758193358638E-3</v>
      </c>
      <c r="CE78" s="154">
        <f t="shared" si="294"/>
        <v>0.96924964336585195</v>
      </c>
      <c r="CF78" s="152" t="str">
        <f t="shared" si="295"/>
        <v/>
      </c>
      <c r="CG78" s="153" t="str">
        <f t="shared" si="296"/>
        <v/>
      </c>
      <c r="CH78" s="153" t="str">
        <f t="shared" si="297"/>
        <v/>
      </c>
      <c r="CI78" s="153" t="str">
        <f t="shared" si="298"/>
        <v/>
      </c>
      <c r="CJ78" s="154" t="str">
        <f t="shared" si="299"/>
        <v/>
      </c>
      <c r="CK78" s="152" t="str">
        <f t="shared" si="300"/>
        <v/>
      </c>
      <c r="CL78" s="153" t="str">
        <f t="shared" si="301"/>
        <v/>
      </c>
      <c r="CM78" s="153" t="str">
        <f t="shared" si="302"/>
        <v/>
      </c>
      <c r="CN78" s="153" t="str">
        <f t="shared" si="303"/>
        <v/>
      </c>
      <c r="CO78" s="154" t="str">
        <f t="shared" si="304"/>
        <v/>
      </c>
      <c r="CP78" s="152" t="str">
        <f t="shared" si="305"/>
        <v/>
      </c>
      <c r="CQ78" s="153">
        <f t="shared" si="306"/>
        <v>0.14991453147033068</v>
      </c>
      <c r="CR78" s="153">
        <f t="shared" si="307"/>
        <v>0.9772251780042267</v>
      </c>
      <c r="CS78" s="153">
        <f t="shared" si="308"/>
        <v>0.16783828547290494</v>
      </c>
      <c r="CT78" s="154" t="str">
        <f t="shared" si="309"/>
        <v/>
      </c>
      <c r="CU78" s="152" t="str">
        <f t="shared" si="310"/>
        <v/>
      </c>
      <c r="CV78" s="153" t="str">
        <f t="shared" si="311"/>
        <v/>
      </c>
      <c r="CW78" s="153" t="str">
        <f t="shared" si="312"/>
        <v/>
      </c>
      <c r="CX78" s="153">
        <f t="shared" si="313"/>
        <v>0.84134474606854304</v>
      </c>
      <c r="CY78" s="154">
        <f t="shared" si="314"/>
        <v>0.15865525393145699</v>
      </c>
      <c r="CZ78" s="152">
        <f t="shared" si="315"/>
        <v>2.4512389796553895E-3</v>
      </c>
      <c r="DA78" s="153">
        <f t="shared" si="316"/>
        <v>0.75592888501234112</v>
      </c>
      <c r="DB78" s="153">
        <f t="shared" si="317"/>
        <v>3.874730948947696E-2</v>
      </c>
      <c r="DC78" s="153">
        <f t="shared" si="318"/>
        <v>0.99570512308078774</v>
      </c>
      <c r="DD78" s="154">
        <f t="shared" si="319"/>
        <v>0.89572335185985941</v>
      </c>
      <c r="DE78" s="152">
        <f t="shared" si="320"/>
        <v>0.12372335724893196</v>
      </c>
      <c r="DF78" s="153">
        <f t="shared" si="321"/>
        <v>0.41250354326733463</v>
      </c>
      <c r="DG78" s="153">
        <f t="shared" si="322"/>
        <v>7.9019182077255459E-2</v>
      </c>
      <c r="DH78" s="153">
        <f t="shared" si="323"/>
        <v>0.9999552841497773</v>
      </c>
      <c r="DI78" s="154">
        <f t="shared" si="324"/>
        <v>0.12961225012848882</v>
      </c>
      <c r="DJ78" s="152">
        <f t="shared" si="325"/>
        <v>2.5767435947343247E-4</v>
      </c>
      <c r="DK78" s="153">
        <f t="shared" si="326"/>
        <v>0.94076560573734402</v>
      </c>
      <c r="DL78" s="153">
        <f t="shared" si="327"/>
        <v>0.42477896254464181</v>
      </c>
      <c r="DM78" s="153">
        <f t="shared" si="328"/>
        <v>0.99002424491262941</v>
      </c>
      <c r="DN78" s="154">
        <f t="shared" si="329"/>
        <v>0.410538521628245</v>
      </c>
      <c r="DO78" s="152">
        <f t="shared" si="330"/>
        <v>6.9455611350403967E-3</v>
      </c>
      <c r="DP78" s="153">
        <f t="shared" si="331"/>
        <v>1.7582049758339918E-2</v>
      </c>
      <c r="DQ78" s="153">
        <f t="shared" si="332"/>
        <v>0.59579224533314723</v>
      </c>
      <c r="DR78" s="153">
        <f t="shared" si="333"/>
        <v>0.97348727436528626</v>
      </c>
      <c r="DS78" s="154">
        <f t="shared" si="334"/>
        <v>0.99156080156080728</v>
      </c>
      <c r="DT78" s="152">
        <f t="shared" si="335"/>
        <v>8.2802709560090613E-5</v>
      </c>
      <c r="DU78" s="153">
        <f t="shared" si="336"/>
        <v>0.8921598386827907</v>
      </c>
      <c r="DV78" s="153">
        <f t="shared" si="337"/>
        <v>0.67115625609742202</v>
      </c>
      <c r="DW78" s="153">
        <f t="shared" si="338"/>
        <v>0.97831100316473119</v>
      </c>
      <c r="DX78" s="154">
        <f t="shared" si="339"/>
        <v>0.52597787709354171</v>
      </c>
      <c r="DY78" s="152" t="str">
        <f t="shared" si="340"/>
        <v/>
      </c>
      <c r="DZ78" s="153" t="str">
        <f t="shared" si="341"/>
        <v/>
      </c>
      <c r="EA78" s="153" t="str">
        <f t="shared" si="342"/>
        <v/>
      </c>
      <c r="EB78" s="153" t="str">
        <f t="shared" si="343"/>
        <v/>
      </c>
      <c r="EC78" s="154" t="e">
        <f t="shared" si="344"/>
        <v>#DIV/0!</v>
      </c>
      <c r="ED78" s="152">
        <f t="shared" si="345"/>
        <v>0.68665581189246194</v>
      </c>
      <c r="EE78" s="153">
        <f t="shared" si="346"/>
        <v>0.69999729104186026</v>
      </c>
      <c r="EF78" s="153">
        <f t="shared" si="347"/>
        <v>1.4814608730322183E-3</v>
      </c>
      <c r="EG78" s="153">
        <f t="shared" si="348"/>
        <v>0.9989309861618676</v>
      </c>
      <c r="EH78" s="154">
        <f t="shared" si="349"/>
        <v>0.13358903539790234</v>
      </c>
      <c r="FR78" s="152" t="str">
        <f t="shared" si="350"/>
        <v/>
      </c>
      <c r="FS78" s="153" t="str">
        <f t="shared" si="351"/>
        <v/>
      </c>
      <c r="FT78" s="153" t="str">
        <f t="shared" si="352"/>
        <v/>
      </c>
      <c r="FU78" s="153" t="str">
        <f t="shared" si="369"/>
        <v/>
      </c>
      <c r="FV78" s="154" t="str">
        <f t="shared" si="353"/>
        <v/>
      </c>
      <c r="FW78" s="152" t="str">
        <f t="shared" si="354"/>
        <v/>
      </c>
      <c r="FX78" s="153" t="str">
        <f t="shared" si="355"/>
        <v/>
      </c>
      <c r="FY78" s="153" t="str">
        <f t="shared" si="368"/>
        <v/>
      </c>
      <c r="FZ78" s="153" t="str">
        <f t="shared" si="356"/>
        <v/>
      </c>
      <c r="GA78" s="154" t="str">
        <f t="shared" si="357"/>
        <v/>
      </c>
      <c r="HA78" s="152" t="str">
        <f t="shared" si="358"/>
        <v/>
      </c>
      <c r="HB78" s="153" t="str">
        <f t="shared" si="359"/>
        <v/>
      </c>
      <c r="HC78" s="153" t="str">
        <f t="shared" si="360"/>
        <v/>
      </c>
      <c r="HD78" s="153" t="str">
        <f t="shared" si="361"/>
        <v/>
      </c>
      <c r="HE78" s="154" t="str">
        <f t="shared" si="362"/>
        <v/>
      </c>
      <c r="HF78" s="152" t="str">
        <f t="shared" si="363"/>
        <v/>
      </c>
      <c r="HG78" s="153" t="str">
        <f t="shared" si="364"/>
        <v/>
      </c>
      <c r="HH78" s="153" t="str">
        <f t="shared" si="365"/>
        <v/>
      </c>
      <c r="HI78" s="153" t="str">
        <f t="shared" si="366"/>
        <v/>
      </c>
      <c r="HJ78" s="154" t="str">
        <f t="shared" si="367"/>
        <v/>
      </c>
    </row>
    <row r="79" spans="2:320" x14ac:dyDescent="0.2">
      <c r="B79" s="52" t="s">
        <v>289</v>
      </c>
      <c r="D79" s="152" t="str">
        <f t="shared" si="215"/>
        <v/>
      </c>
      <c r="E79" s="153" t="str">
        <f t="shared" si="216"/>
        <v/>
      </c>
      <c r="F79" s="153" t="str">
        <f t="shared" si="217"/>
        <v/>
      </c>
      <c r="G79" s="153" t="str">
        <f t="shared" si="218"/>
        <v/>
      </c>
      <c r="H79" s="154" t="str">
        <f t="shared" si="219"/>
        <v/>
      </c>
      <c r="I79" s="152">
        <f t="shared" si="220"/>
        <v>0.99680203182404592</v>
      </c>
      <c r="J79" s="153">
        <f t="shared" si="221"/>
        <v>5.6209895417715088E-2</v>
      </c>
      <c r="K79" s="153">
        <f t="shared" si="222"/>
        <v>1.8304971090874055E-3</v>
      </c>
      <c r="L79" s="153">
        <f t="shared" si="223"/>
        <v>0.77110725252070922</v>
      </c>
      <c r="M79" s="154">
        <f t="shared" si="224"/>
        <v>0.84711437369262998</v>
      </c>
      <c r="N79" s="152">
        <f t="shared" si="225"/>
        <v>1.6869989121375557E-2</v>
      </c>
      <c r="O79" s="153">
        <f t="shared" si="226"/>
        <v>0.28233482721702774</v>
      </c>
      <c r="P79" s="153">
        <f t="shared" si="227"/>
        <v>0.93150256357766681</v>
      </c>
      <c r="Q79" s="153">
        <f t="shared" si="228"/>
        <v>0.99895557778167043</v>
      </c>
      <c r="R79" s="154">
        <f t="shared" si="229"/>
        <v>3.1070297049001074E-2</v>
      </c>
      <c r="S79" s="152">
        <f t="shared" si="230"/>
        <v>1.023232920869986E-2</v>
      </c>
      <c r="T79" s="153">
        <f t="shared" si="231"/>
        <v>0.99107166603119257</v>
      </c>
      <c r="U79" s="153">
        <f t="shared" si="232"/>
        <v>0.99107166603119257</v>
      </c>
      <c r="V79" s="153">
        <f t="shared" si="233"/>
        <v>4.4551906942061216E-2</v>
      </c>
      <c r="W79" s="154">
        <f t="shared" si="234"/>
        <v>0.23598058682132386</v>
      </c>
      <c r="X79" s="152">
        <f t="shared" si="235"/>
        <v>7.9529726090348009E-3</v>
      </c>
      <c r="Y79" s="153">
        <f t="shared" si="236"/>
        <v>0.99855460707429644</v>
      </c>
      <c r="Z79" s="153">
        <f t="shared" si="237"/>
        <v>0.86668523881344173</v>
      </c>
      <c r="AA79" s="153">
        <f t="shared" si="238"/>
        <v>0.62384109680278987</v>
      </c>
      <c r="AB79" s="154">
        <f t="shared" si="239"/>
        <v>2.3049000925366134E-2</v>
      </c>
      <c r="AC79" s="152">
        <f t="shared" si="240"/>
        <v>1.1349402512144547E-4</v>
      </c>
      <c r="AD79" s="153">
        <f t="shared" si="241"/>
        <v>0.74464461965618212</v>
      </c>
      <c r="AE79" s="153">
        <f t="shared" si="242"/>
        <v>0.98597050828553634</v>
      </c>
      <c r="AF79" s="153">
        <f t="shared" si="243"/>
        <v>0.85313094347779628</v>
      </c>
      <c r="AG79" s="154">
        <f t="shared" si="244"/>
        <v>0.41401362605700998</v>
      </c>
      <c r="AH79" s="152">
        <f t="shared" si="245"/>
        <v>6.8033604070293045E-5</v>
      </c>
      <c r="AI79" s="153">
        <f t="shared" si="246"/>
        <v>0.96370443917463355</v>
      </c>
      <c r="AJ79" s="153">
        <f t="shared" si="247"/>
        <v>0.48082190667079677</v>
      </c>
      <c r="AK79" s="153">
        <f t="shared" si="248"/>
        <v>0.79773981940273109</v>
      </c>
      <c r="AL79" s="154">
        <f t="shared" si="249"/>
        <v>0.89146050801207199</v>
      </c>
      <c r="AM79" s="152">
        <f t="shared" si="250"/>
        <v>0.99986562616980568</v>
      </c>
      <c r="AN79" s="153">
        <f t="shared" si="251"/>
        <v>8.7085884835863658E-2</v>
      </c>
      <c r="AO79" s="153">
        <f t="shared" si="252"/>
        <v>0.41719886619967694</v>
      </c>
      <c r="AP79" s="153">
        <f t="shared" si="253"/>
        <v>1.4075368113321496E-2</v>
      </c>
      <c r="AQ79" s="154">
        <f t="shared" si="254"/>
        <v>0.54754673096104434</v>
      </c>
      <c r="AR79" s="152">
        <f t="shared" si="255"/>
        <v>0.62766180737600052</v>
      </c>
      <c r="AS79" s="153">
        <f t="shared" si="256"/>
        <v>0.91562096130858739</v>
      </c>
      <c r="AT79" s="153">
        <f t="shared" si="257"/>
        <v>0.23426543290851115</v>
      </c>
      <c r="AU79" s="153">
        <f t="shared" si="258"/>
        <v>0.99238249323331629</v>
      </c>
      <c r="AV79" s="154">
        <f t="shared" si="259"/>
        <v>3.323445511207971E-4</v>
      </c>
      <c r="AW79" s="152">
        <f t="shared" si="260"/>
        <v>0.13543293676205417</v>
      </c>
      <c r="AX79" s="153">
        <f t="shared" si="261"/>
        <v>0.15587596478918289</v>
      </c>
      <c r="AY79" s="153">
        <f t="shared" si="262"/>
        <v>0.66302546065065981</v>
      </c>
      <c r="AZ79" s="153">
        <f t="shared" si="263"/>
        <v>0.99988705004213363</v>
      </c>
      <c r="BA79" s="154">
        <f t="shared" si="264"/>
        <v>2.2953348357418871E-2</v>
      </c>
      <c r="BB79" s="152">
        <f t="shared" si="265"/>
        <v>0.21702619359840924</v>
      </c>
      <c r="BC79" s="153">
        <f t="shared" si="266"/>
        <v>0.99977393676140625</v>
      </c>
      <c r="BD79" s="153">
        <f t="shared" si="267"/>
        <v>0.21702619359840924</v>
      </c>
      <c r="BE79" s="153">
        <f t="shared" si="268"/>
        <v>6.4663186911846993E-3</v>
      </c>
      <c r="BF79" s="154">
        <f t="shared" si="269"/>
        <v>0.70627887555659341</v>
      </c>
      <c r="BG79" s="152">
        <f t="shared" si="270"/>
        <v>0.78028844128277064</v>
      </c>
      <c r="BH79" s="153">
        <f t="shared" si="271"/>
        <v>1.2298336683459008E-2</v>
      </c>
      <c r="BI79" s="153">
        <f t="shared" si="272"/>
        <v>0.7200683357154567</v>
      </c>
      <c r="BJ79" s="153">
        <f t="shared" si="273"/>
        <v>1.5263681305131204E-2</v>
      </c>
      <c r="BK79" s="154">
        <f t="shared" si="274"/>
        <v>0.99887336958500206</v>
      </c>
      <c r="BL79" s="152">
        <f t="shared" si="275"/>
        <v>0.96474952190823227</v>
      </c>
      <c r="BM79" s="153">
        <f t="shared" si="276"/>
        <v>0.44983201779522952</v>
      </c>
      <c r="BN79" s="153">
        <f t="shared" si="277"/>
        <v>0.91858838140042864</v>
      </c>
      <c r="BO79" s="153">
        <f t="shared" si="278"/>
        <v>0.7580342818491328</v>
      </c>
      <c r="BP79" s="154">
        <f t="shared" si="279"/>
        <v>7.8975021157518942E-5</v>
      </c>
      <c r="BQ79" s="152">
        <f t="shared" si="280"/>
        <v>0.93701871017729599</v>
      </c>
      <c r="BR79" s="153">
        <f t="shared" si="281"/>
        <v>0.96210950770373449</v>
      </c>
      <c r="BS79" s="153">
        <f t="shared" si="282"/>
        <v>0.22332318630476478</v>
      </c>
      <c r="BT79" s="153">
        <f t="shared" si="283"/>
        <v>0.85065331914112463</v>
      </c>
      <c r="BU79" s="154">
        <f t="shared" si="284"/>
        <v>1.6908960142613094E-4</v>
      </c>
      <c r="BV79" s="152">
        <f t="shared" si="285"/>
        <v>3.6305224784624356E-2</v>
      </c>
      <c r="BW79" s="153">
        <f t="shared" si="286"/>
        <v>0.7597421189110074</v>
      </c>
      <c r="BX79" s="153">
        <f t="shared" si="287"/>
        <v>8.1815375487611797E-3</v>
      </c>
      <c r="BY79" s="153">
        <f t="shared" si="288"/>
        <v>0.60178557494382501</v>
      </c>
      <c r="BZ79" s="154">
        <f t="shared" si="289"/>
        <v>0.99938652884194268</v>
      </c>
      <c r="CA79" s="152">
        <f t="shared" si="290"/>
        <v>6.7003519729058422E-2</v>
      </c>
      <c r="CB79" s="153">
        <f t="shared" si="291"/>
        <v>0.12563330812088319</v>
      </c>
      <c r="CC79" s="153">
        <f t="shared" si="292"/>
        <v>0.68853099436472553</v>
      </c>
      <c r="CD79" s="153">
        <f t="shared" si="293"/>
        <v>5.9732801949833103E-2</v>
      </c>
      <c r="CE79" s="154">
        <f t="shared" si="294"/>
        <v>0.99989681732423619</v>
      </c>
      <c r="CF79" s="152">
        <f t="shared" si="295"/>
        <v>0.45188606986882635</v>
      </c>
      <c r="CG79" s="153">
        <f t="shared" si="296"/>
        <v>0.99945950551867013</v>
      </c>
      <c r="CH79" s="153">
        <f t="shared" si="297"/>
        <v>0.81427985082865684</v>
      </c>
      <c r="CI79" s="153">
        <f t="shared" si="298"/>
        <v>7.5305731672413653E-3</v>
      </c>
      <c r="CJ79" s="154">
        <f t="shared" si="299"/>
        <v>5.3641231646367249E-2</v>
      </c>
      <c r="CK79" s="152">
        <f t="shared" si="300"/>
        <v>0.10113887967084392</v>
      </c>
      <c r="CL79" s="153">
        <f t="shared" si="301"/>
        <v>0.24294804188074953</v>
      </c>
      <c r="CM79" s="153" t="str">
        <f t="shared" si="302"/>
        <v/>
      </c>
      <c r="CN79" s="153">
        <f t="shared" si="303"/>
        <v>0.97569176561062088</v>
      </c>
      <c r="CO79" s="154" t="str">
        <f t="shared" si="304"/>
        <v/>
      </c>
      <c r="CP79" s="152">
        <f t="shared" si="305"/>
        <v>0.96787099898413753</v>
      </c>
      <c r="CQ79" s="153">
        <f t="shared" si="306"/>
        <v>6.0532002684531669E-2</v>
      </c>
      <c r="CR79" s="153" t="str">
        <f t="shared" si="307"/>
        <v/>
      </c>
      <c r="CS79" s="153">
        <f t="shared" si="308"/>
        <v>0.94523768360554283</v>
      </c>
      <c r="CT79" s="154">
        <f t="shared" si="309"/>
        <v>2.8690588541199481E-2</v>
      </c>
      <c r="CU79" s="152">
        <f t="shared" si="310"/>
        <v>0.66947744875430049</v>
      </c>
      <c r="CV79" s="153">
        <f t="shared" si="311"/>
        <v>0.81434565734722686</v>
      </c>
      <c r="CW79" s="153">
        <f t="shared" si="312"/>
        <v>3.7345684371972034E-2</v>
      </c>
      <c r="CX79" s="153">
        <f t="shared" si="313"/>
        <v>0.99877493765969094</v>
      </c>
      <c r="CY79" s="154">
        <f t="shared" si="314"/>
        <v>4.9461073361280515E-3</v>
      </c>
      <c r="CZ79" s="152">
        <f t="shared" si="315"/>
        <v>0.98705342971143795</v>
      </c>
      <c r="DA79" s="153">
        <f t="shared" si="316"/>
        <v>0.97850456789905571</v>
      </c>
      <c r="DB79" s="153">
        <f t="shared" si="317"/>
        <v>2.9790235682525465E-3</v>
      </c>
      <c r="DC79" s="153">
        <f t="shared" si="318"/>
        <v>0.62175685705690142</v>
      </c>
      <c r="DD79" s="154">
        <f t="shared" si="319"/>
        <v>3.5021980023661248E-2</v>
      </c>
      <c r="DE79" s="152">
        <f t="shared" si="320"/>
        <v>0.65631952256124271</v>
      </c>
      <c r="DF79" s="153">
        <f t="shared" si="321"/>
        <v>0.77884333961561591</v>
      </c>
      <c r="DG79" s="153">
        <f t="shared" si="322"/>
        <v>6.0717248813704112E-2</v>
      </c>
      <c r="DH79" s="153">
        <f t="shared" si="323"/>
        <v>0.99898349045295309</v>
      </c>
      <c r="DI79" s="154">
        <f t="shared" si="324"/>
        <v>3.3914720036959155E-3</v>
      </c>
      <c r="DJ79" s="152">
        <f t="shared" si="325"/>
        <v>4.8634834761125054E-3</v>
      </c>
      <c r="DK79" s="153">
        <f t="shared" si="326"/>
        <v>0.91042673592021217</v>
      </c>
      <c r="DL79" s="153">
        <f t="shared" si="327"/>
        <v>0.97079253411816768</v>
      </c>
      <c r="DM79" s="153">
        <f t="shared" si="328"/>
        <v>1.1020138220014322E-2</v>
      </c>
      <c r="DN79" s="154">
        <f t="shared" si="329"/>
        <v>0.94940396417026307</v>
      </c>
      <c r="DO79" s="152">
        <f t="shared" si="330"/>
        <v>0.79417308619785554</v>
      </c>
      <c r="DP79" s="153">
        <f t="shared" si="331"/>
        <v>0.5035991414806088</v>
      </c>
      <c r="DQ79" s="153">
        <f t="shared" si="332"/>
        <v>5.3165313994217672E-2</v>
      </c>
      <c r="DR79" s="153">
        <f t="shared" si="333"/>
        <v>6.7183137287195674E-3</v>
      </c>
      <c r="DS79" s="154">
        <f t="shared" si="334"/>
        <v>0.99943678260032154</v>
      </c>
      <c r="DT79" s="152">
        <f t="shared" si="335"/>
        <v>0.99959468053195444</v>
      </c>
      <c r="DU79" s="153">
        <f t="shared" si="336"/>
        <v>1.7751791572746017E-2</v>
      </c>
      <c r="DV79" s="153">
        <f t="shared" si="337"/>
        <v>4.0532027592398094E-2</v>
      </c>
      <c r="DW79" s="153">
        <f t="shared" si="338"/>
        <v>0.30013421692843262</v>
      </c>
      <c r="DX79" s="154">
        <f t="shared" si="339"/>
        <v>0.84660743672144623</v>
      </c>
      <c r="DY79" s="152">
        <f t="shared" si="340"/>
        <v>0.97281930035562425</v>
      </c>
      <c r="DZ79" s="153">
        <f t="shared" si="341"/>
        <v>7.5632977752329994E-2</v>
      </c>
      <c r="EA79" s="153">
        <f t="shared" si="342"/>
        <v>0.31246636188200716</v>
      </c>
      <c r="EB79" s="153" t="str">
        <f t="shared" si="343"/>
        <v/>
      </c>
      <c r="EC79" s="154" t="str">
        <f t="shared" si="344"/>
        <v/>
      </c>
      <c r="ED79" s="152">
        <f t="shared" si="345"/>
        <v>0.11501095562859757</v>
      </c>
      <c r="EE79" s="153">
        <f t="shared" si="346"/>
        <v>0.90897960300628156</v>
      </c>
      <c r="EF79" s="153">
        <f t="shared" si="347"/>
        <v>0.34499882428276407</v>
      </c>
      <c r="EG79" s="153">
        <f t="shared" si="348"/>
        <v>0.99870207616110596</v>
      </c>
      <c r="EH79" s="154">
        <f t="shared" si="349"/>
        <v>3.0046268053414661E-3</v>
      </c>
      <c r="FR79" s="152" t="str">
        <f t="shared" si="350"/>
        <v/>
      </c>
      <c r="FS79" s="153" t="str">
        <f t="shared" si="351"/>
        <v/>
      </c>
      <c r="FT79" s="153" t="str">
        <f t="shared" si="352"/>
        <v/>
      </c>
      <c r="FU79" s="153" t="str">
        <f t="shared" si="369"/>
        <v/>
      </c>
      <c r="FV79" s="154" t="str">
        <f t="shared" si="353"/>
        <v/>
      </c>
      <c r="FW79" s="152" t="str">
        <f t="shared" si="354"/>
        <v/>
      </c>
      <c r="FX79" s="153" t="str">
        <f t="shared" si="355"/>
        <v/>
      </c>
      <c r="FY79" s="153" t="str">
        <f t="shared" si="368"/>
        <v/>
      </c>
      <c r="FZ79" s="153" t="str">
        <f t="shared" si="356"/>
        <v/>
      </c>
      <c r="GA79" s="154" t="str">
        <f t="shared" si="357"/>
        <v/>
      </c>
      <c r="HA79" s="152" t="str">
        <f t="shared" si="358"/>
        <v/>
      </c>
      <c r="HB79" s="153" t="str">
        <f t="shared" si="359"/>
        <v/>
      </c>
      <c r="HC79" s="153" t="str">
        <f t="shared" si="360"/>
        <v/>
      </c>
      <c r="HD79" s="153" t="str">
        <f t="shared" si="361"/>
        <v/>
      </c>
      <c r="HE79" s="154" t="str">
        <f t="shared" si="362"/>
        <v/>
      </c>
      <c r="HF79" s="152" t="str">
        <f t="shared" si="363"/>
        <v/>
      </c>
      <c r="HG79" s="153" t="str">
        <f t="shared" si="364"/>
        <v/>
      </c>
      <c r="HH79" s="153" t="str">
        <f t="shared" si="365"/>
        <v/>
      </c>
      <c r="HI79" s="153" t="str">
        <f t="shared" si="366"/>
        <v/>
      </c>
      <c r="HJ79" s="154" t="str">
        <f t="shared" si="367"/>
        <v/>
      </c>
    </row>
    <row r="80" spans="2:320" x14ac:dyDescent="0.2">
      <c r="B80" s="52" t="s">
        <v>79</v>
      </c>
      <c r="D80" s="155" t="str">
        <f t="shared" si="215"/>
        <v/>
      </c>
      <c r="E80" s="156" t="str">
        <f t="shared" si="216"/>
        <v/>
      </c>
      <c r="F80" s="156" t="str">
        <f t="shared" si="217"/>
        <v/>
      </c>
      <c r="G80" s="156" t="str">
        <f t="shared" si="218"/>
        <v/>
      </c>
      <c r="H80" s="157" t="str">
        <f t="shared" si="219"/>
        <v/>
      </c>
      <c r="I80" s="155">
        <f t="shared" si="220"/>
        <v>0.75159122621474006</v>
      </c>
      <c r="J80" s="156">
        <f t="shared" si="221"/>
        <v>0.90804483248225654</v>
      </c>
      <c r="K80" s="156">
        <f t="shared" si="222"/>
        <v>1.450239833072348E-4</v>
      </c>
      <c r="L80" s="156">
        <f t="shared" si="223"/>
        <v>0.98208790692968184</v>
      </c>
      <c r="M80" s="157">
        <f t="shared" si="224"/>
        <v>0.31447544885756246</v>
      </c>
      <c r="N80" s="155">
        <f t="shared" si="225"/>
        <v>0.15264574588495114</v>
      </c>
      <c r="O80" s="156">
        <f t="shared" si="226"/>
        <v>0.9999682910086396</v>
      </c>
      <c r="P80" s="156">
        <f t="shared" si="227"/>
        <v>0.15401917763300357</v>
      </c>
      <c r="Q80" s="156">
        <f t="shared" si="228"/>
        <v>0.16915954916049963</v>
      </c>
      <c r="R80" s="157">
        <f t="shared" si="229"/>
        <v>0.15920574183682515</v>
      </c>
      <c r="S80" s="155">
        <f t="shared" si="230"/>
        <v>5.0583147075648982E-2</v>
      </c>
      <c r="T80" s="156">
        <f t="shared" si="231"/>
        <v>1.7769081666493224E-3</v>
      </c>
      <c r="U80" s="156">
        <f t="shared" si="232"/>
        <v>0.74776372546891179</v>
      </c>
      <c r="V80" s="156">
        <f t="shared" si="233"/>
        <v>0.90413714655811628</v>
      </c>
      <c r="W80" s="157">
        <f t="shared" si="234"/>
        <v>0.99508189703525129</v>
      </c>
      <c r="X80" s="155">
        <f t="shared" si="235"/>
        <v>1.4086884656294124E-2</v>
      </c>
      <c r="Y80" s="156">
        <f t="shared" si="236"/>
        <v>0.12528083871114967</v>
      </c>
      <c r="Z80" s="156">
        <f t="shared" si="237"/>
        <v>0.99984630727299528</v>
      </c>
      <c r="AA80" s="156">
        <f t="shared" si="238"/>
        <v>0.22184089121795827</v>
      </c>
      <c r="AB80" s="157">
        <f t="shared" si="239"/>
        <v>0.69175818038720382</v>
      </c>
      <c r="AC80" s="155">
        <f t="shared" si="240"/>
        <v>0.88967788786923074</v>
      </c>
      <c r="AD80" s="156">
        <f t="shared" si="241"/>
        <v>1.6273567093107134E-4</v>
      </c>
      <c r="AE80" s="156">
        <f t="shared" si="242"/>
        <v>0.50133505553648172</v>
      </c>
      <c r="AF80" s="156">
        <f t="shared" si="243"/>
        <v>0.50133505553648172</v>
      </c>
      <c r="AG80" s="157">
        <f t="shared" si="244"/>
        <v>0.99092698733194595</v>
      </c>
      <c r="AH80" s="155">
        <f t="shared" si="245"/>
        <v>0.82953809389636746</v>
      </c>
      <c r="AI80" s="156">
        <f t="shared" si="246"/>
        <v>5.6788931591583519E-2</v>
      </c>
      <c r="AJ80" s="156">
        <f t="shared" si="247"/>
        <v>1.417948489778892E-3</v>
      </c>
      <c r="AK80" s="156">
        <f t="shared" si="248"/>
        <v>0.99482908970161144</v>
      </c>
      <c r="AL80" s="157">
        <f t="shared" si="249"/>
        <v>0.85331897038112037</v>
      </c>
      <c r="AM80" s="155">
        <f t="shared" si="250"/>
        <v>0.72069363344994675</v>
      </c>
      <c r="AN80" s="156">
        <f t="shared" si="251"/>
        <v>0.76700220342920145</v>
      </c>
      <c r="AO80" s="156">
        <f t="shared" si="252"/>
        <v>5.2334336712896324E-3</v>
      </c>
      <c r="AP80" s="156">
        <f t="shared" si="253"/>
        <v>3.5492681222739304E-2</v>
      </c>
      <c r="AQ80" s="157">
        <f t="shared" si="254"/>
        <v>0.9988621371756361</v>
      </c>
      <c r="AR80" s="155">
        <f t="shared" si="255"/>
        <v>0.99810071049895832</v>
      </c>
      <c r="AS80" s="156">
        <f t="shared" si="256"/>
        <v>1.7503288473479751E-2</v>
      </c>
      <c r="AT80" s="156">
        <f t="shared" si="257"/>
        <v>0.20388385396810282</v>
      </c>
      <c r="AU80" s="156">
        <f t="shared" si="258"/>
        <v>0.96580386800799267</v>
      </c>
      <c r="AV80" s="157">
        <f t="shared" si="259"/>
        <v>3.7478748532790651E-2</v>
      </c>
      <c r="AW80" s="155">
        <f t="shared" si="260"/>
        <v>2.3353266957050194E-2</v>
      </c>
      <c r="AX80" s="156">
        <f t="shared" si="261"/>
        <v>4.0514382662976038E-3</v>
      </c>
      <c r="AY80" s="156">
        <f t="shared" si="262"/>
        <v>0.9960231273318505</v>
      </c>
      <c r="AZ80" s="156">
        <f t="shared" si="263"/>
        <v>0.81098679585974709</v>
      </c>
      <c r="BA80" s="157">
        <f t="shared" si="264"/>
        <v>0.86458189061110458</v>
      </c>
      <c r="BB80" s="155">
        <f t="shared" si="265"/>
        <v>0.99310382578996714</v>
      </c>
      <c r="BC80" s="156">
        <f t="shared" si="266"/>
        <v>1.1080642315451845E-3</v>
      </c>
      <c r="BD80" s="156">
        <f t="shared" si="267"/>
        <v>0.23918149151128634</v>
      </c>
      <c r="BE80" s="156">
        <f t="shared" si="268"/>
        <v>0.97267162910160232</v>
      </c>
      <c r="BF80" s="157">
        <f t="shared" si="269"/>
        <v>0.26906057976421238</v>
      </c>
      <c r="BG80" s="155">
        <f t="shared" si="270"/>
        <v>0.99944807426721072</v>
      </c>
      <c r="BH80" s="156">
        <f t="shared" si="271"/>
        <v>1.3142980410988981E-2</v>
      </c>
      <c r="BI80" s="156">
        <f t="shared" si="272"/>
        <v>0.90213272780499976</v>
      </c>
      <c r="BJ80" s="156">
        <f t="shared" si="273"/>
        <v>0.10281494189989113</v>
      </c>
      <c r="BK80" s="157">
        <f t="shared" si="274"/>
        <v>0.14258187631281929</v>
      </c>
      <c r="BL80" s="155">
        <f t="shared" si="275"/>
        <v>0.84455725706308538</v>
      </c>
      <c r="BM80" s="156">
        <f t="shared" si="276"/>
        <v>0.23223615766212308</v>
      </c>
      <c r="BN80" s="156">
        <f t="shared" si="277"/>
        <v>4.0948609073177987E-3</v>
      </c>
      <c r="BO80" s="156">
        <f t="shared" si="278"/>
        <v>0.18425224067643897</v>
      </c>
      <c r="BP80" s="157">
        <f t="shared" si="279"/>
        <v>0.99944599770030151</v>
      </c>
      <c r="BQ80" s="155">
        <f t="shared" si="280"/>
        <v>0.12350414134193394</v>
      </c>
      <c r="BR80" s="156">
        <f t="shared" si="281"/>
        <v>2.1110149041677944E-2</v>
      </c>
      <c r="BS80" s="156">
        <f t="shared" si="282"/>
        <v>0.40023161522253126</v>
      </c>
      <c r="BT80" s="156">
        <f t="shared" si="283"/>
        <v>0.36453688812189644</v>
      </c>
      <c r="BU80" s="157">
        <f t="shared" si="284"/>
        <v>0.99992409637586221</v>
      </c>
      <c r="BV80" s="155">
        <f t="shared" si="285"/>
        <v>0.39559173911414691</v>
      </c>
      <c r="BW80" s="156">
        <f t="shared" si="286"/>
        <v>2.6813529467324586E-3</v>
      </c>
      <c r="BX80" s="156">
        <f t="shared" si="287"/>
        <v>0.64647033694608447</v>
      </c>
      <c r="BY80" s="156">
        <f t="shared" si="288"/>
        <v>0.99965517866050113</v>
      </c>
      <c r="BZ80" s="157">
        <f t="shared" si="289"/>
        <v>0.23567031376187414</v>
      </c>
      <c r="CA80" s="155">
        <f t="shared" si="290"/>
        <v>0.93581121830498892</v>
      </c>
      <c r="CB80" s="156">
        <f t="shared" si="291"/>
        <v>0.1398557864574223</v>
      </c>
      <c r="CC80" s="156">
        <f t="shared" si="292"/>
        <v>2.9543377909467409E-4</v>
      </c>
      <c r="CD80" s="156">
        <f t="shared" si="293"/>
        <v>0.87732207004227447</v>
      </c>
      <c r="CE80" s="157">
        <f t="shared" si="294"/>
        <v>0.96671046701491381</v>
      </c>
      <c r="CF80" s="155">
        <f t="shared" si="295"/>
        <v>0.1301939258741556</v>
      </c>
      <c r="CG80" s="156">
        <f t="shared" si="296"/>
        <v>0.97695196036080656</v>
      </c>
      <c r="CH80" s="156" t="str">
        <f t="shared" si="297"/>
        <v/>
      </c>
      <c r="CI80" s="156">
        <f t="shared" si="298"/>
        <v>0.1924132898903366</v>
      </c>
      <c r="CJ80" s="157" t="str">
        <f t="shared" si="299"/>
        <v/>
      </c>
      <c r="CK80" s="155">
        <f t="shared" si="300"/>
        <v>0.99981227685106355</v>
      </c>
      <c r="CL80" s="156">
        <f t="shared" si="301"/>
        <v>0.21433242028755053</v>
      </c>
      <c r="CM80" s="156">
        <f t="shared" si="302"/>
        <v>0.15015660975860051</v>
      </c>
      <c r="CN80" s="156">
        <f t="shared" si="303"/>
        <v>1.0554310196721964E-2</v>
      </c>
      <c r="CO80" s="157">
        <f t="shared" si="304"/>
        <v>0.71786440653489114</v>
      </c>
      <c r="CP80" s="155">
        <f t="shared" si="305"/>
        <v>0.99693279621900832</v>
      </c>
      <c r="CQ80" s="156">
        <f t="shared" si="306"/>
        <v>0.95662700581476379</v>
      </c>
      <c r="CR80" s="156">
        <f t="shared" si="307"/>
        <v>0.38764215662742624</v>
      </c>
      <c r="CS80" s="156">
        <f t="shared" si="308"/>
        <v>7.2710757538568135E-2</v>
      </c>
      <c r="CT80" s="157">
        <f t="shared" si="309"/>
        <v>3.3443112825331275E-3</v>
      </c>
      <c r="CU80" s="155">
        <f t="shared" si="310"/>
        <v>0.79884994881252391</v>
      </c>
      <c r="CV80" s="156">
        <f t="shared" si="311"/>
        <v>0.87215451939614397</v>
      </c>
      <c r="CW80" s="156">
        <f t="shared" si="312"/>
        <v>0.97406697316688695</v>
      </c>
      <c r="CX80" s="156">
        <f t="shared" si="313"/>
        <v>0.44055698165289942</v>
      </c>
      <c r="CY80" s="157">
        <f t="shared" si="314"/>
        <v>8.2003361269227676E-5</v>
      </c>
      <c r="CZ80" s="155">
        <f t="shared" si="315"/>
        <v>6.0310352575076416E-3</v>
      </c>
      <c r="DA80" s="156">
        <f t="shared" si="316"/>
        <v>0.9299828035226958</v>
      </c>
      <c r="DB80" s="156">
        <f t="shared" si="317"/>
        <v>0.95426400010340784</v>
      </c>
      <c r="DC80" s="156">
        <f t="shared" si="318"/>
        <v>0.95819268853449058</v>
      </c>
      <c r="DD80" s="157">
        <f t="shared" si="319"/>
        <v>8.5835113847197147E-3</v>
      </c>
      <c r="DE80" s="155">
        <f t="shared" si="320"/>
        <v>0.99980659736098054</v>
      </c>
      <c r="DF80" s="156">
        <f t="shared" si="321"/>
        <v>4.4896420438553129E-3</v>
      </c>
      <c r="DG80" s="156">
        <f t="shared" si="322"/>
        <v>0.24502034453316068</v>
      </c>
      <c r="DH80" s="156">
        <f t="shared" si="323"/>
        <v>0.52638584169473779</v>
      </c>
      <c r="DI80" s="157">
        <f t="shared" si="324"/>
        <v>0.37750956162496274</v>
      </c>
      <c r="DJ80" s="155">
        <f t="shared" si="325"/>
        <v>6.0293494609571313E-2</v>
      </c>
      <c r="DK80" s="156">
        <f t="shared" si="326"/>
        <v>0.99989899526305381</v>
      </c>
      <c r="DL80" s="156">
        <f t="shared" si="327"/>
        <v>0.11268125365222763</v>
      </c>
      <c r="DM80" s="156">
        <f t="shared" si="328"/>
        <v>7.5074287344466362E-2</v>
      </c>
      <c r="DN80" s="157">
        <f t="shared" si="329"/>
        <v>0.68694977540109248</v>
      </c>
      <c r="DO80" s="155">
        <f t="shared" si="330"/>
        <v>0.73379487670500665</v>
      </c>
      <c r="DP80" s="156">
        <f t="shared" si="331"/>
        <v>0.43798390021148609</v>
      </c>
      <c r="DQ80" s="156">
        <f t="shared" si="332"/>
        <v>0.98655222252341401</v>
      </c>
      <c r="DR80" s="156">
        <f t="shared" si="333"/>
        <v>0.84483690664602074</v>
      </c>
      <c r="DS80" s="157">
        <f t="shared" si="334"/>
        <v>1.0959066949856061E-4</v>
      </c>
      <c r="DT80" s="155">
        <f t="shared" si="335"/>
        <v>0.20806427477210312</v>
      </c>
      <c r="DU80" s="156">
        <f t="shared" si="336"/>
        <v>2.2799321787544884E-4</v>
      </c>
      <c r="DV80" s="156">
        <f t="shared" si="337"/>
        <v>0.98083696904674544</v>
      </c>
      <c r="DW80" s="156">
        <f t="shared" si="338"/>
        <v>0.92880892671026893</v>
      </c>
      <c r="DX80" s="157">
        <f t="shared" si="339"/>
        <v>0.78236057590484687</v>
      </c>
      <c r="DY80" s="155">
        <f t="shared" si="340"/>
        <v>0.95157310917669746</v>
      </c>
      <c r="DZ80" s="156">
        <f t="shared" si="341"/>
        <v>0.95801207958488044</v>
      </c>
      <c r="EA80" s="156">
        <f t="shared" si="342"/>
        <v>0.11782502003581308</v>
      </c>
      <c r="EB80" s="156">
        <f t="shared" si="343"/>
        <v>1.3817086934032503E-2</v>
      </c>
      <c r="EC80" s="157" t="str">
        <f t="shared" si="344"/>
        <v/>
      </c>
      <c r="ED80" s="155">
        <f t="shared" si="345"/>
        <v>0.99882843597448567</v>
      </c>
      <c r="EE80" s="156">
        <f t="shared" si="346"/>
        <v>0.13915825383618444</v>
      </c>
      <c r="EF80" s="156">
        <f t="shared" si="347"/>
        <v>4.3447253269873407E-3</v>
      </c>
      <c r="EG80" s="156">
        <f t="shared" si="348"/>
        <v>0.92526020441144707</v>
      </c>
      <c r="EH80" s="157">
        <f t="shared" si="349"/>
        <v>0.21883805467449263</v>
      </c>
      <c r="FR80" s="155" t="str">
        <f t="shared" si="350"/>
        <v/>
      </c>
      <c r="FS80" s="156" t="str">
        <f t="shared" si="351"/>
        <v/>
      </c>
      <c r="FT80" s="156" t="str">
        <f t="shared" si="352"/>
        <v/>
      </c>
      <c r="FU80" s="156" t="str">
        <f t="shared" si="369"/>
        <v/>
      </c>
      <c r="FV80" s="157" t="str">
        <f t="shared" si="353"/>
        <v/>
      </c>
      <c r="FW80" s="155" t="str">
        <f t="shared" si="354"/>
        <v/>
      </c>
      <c r="FX80" s="156" t="str">
        <f t="shared" si="355"/>
        <v/>
      </c>
      <c r="FY80" s="156" t="str">
        <f t="shared" si="368"/>
        <v/>
      </c>
      <c r="FZ80" s="156" t="str">
        <f t="shared" si="356"/>
        <v/>
      </c>
      <c r="GA80" s="157" t="str">
        <f t="shared" si="357"/>
        <v/>
      </c>
      <c r="HA80" s="155" t="str">
        <f t="shared" si="358"/>
        <v/>
      </c>
      <c r="HB80" s="156" t="str">
        <f t="shared" si="359"/>
        <v/>
      </c>
      <c r="HC80" s="156" t="str">
        <f t="shared" si="360"/>
        <v/>
      </c>
      <c r="HD80" s="156" t="str">
        <f t="shared" si="361"/>
        <v/>
      </c>
      <c r="HE80" s="157" t="str">
        <f t="shared" si="362"/>
        <v/>
      </c>
      <c r="HF80" s="155" t="str">
        <f t="shared" si="363"/>
        <v/>
      </c>
      <c r="HG80" s="156" t="str">
        <f t="shared" si="364"/>
        <v/>
      </c>
      <c r="HH80" s="156" t="str">
        <f t="shared" si="365"/>
        <v/>
      </c>
      <c r="HI80" s="156" t="str">
        <f t="shared" si="366"/>
        <v/>
      </c>
      <c r="HJ80" s="157" t="str">
        <f t="shared" si="367"/>
        <v/>
      </c>
    </row>
    <row r="81" spans="2:218" x14ac:dyDescent="0.2"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70"/>
      <c r="BG81" s="70"/>
      <c r="BH81" s="70"/>
      <c r="BI81" s="70"/>
      <c r="BJ81" s="70"/>
      <c r="BK81" s="70"/>
      <c r="BL81" s="70"/>
      <c r="BM81" s="70"/>
      <c r="BN81" s="70"/>
      <c r="BO81" s="70"/>
      <c r="BP81" s="70"/>
      <c r="BQ81" s="70"/>
      <c r="BR81" s="70"/>
      <c r="BS81" s="70"/>
      <c r="BT81" s="70"/>
      <c r="BU81" s="70"/>
      <c r="BV81" s="70"/>
      <c r="BW81" s="70"/>
      <c r="BX81" s="70"/>
      <c r="BY81" s="70"/>
      <c r="BZ81" s="70"/>
      <c r="CA81" s="70"/>
      <c r="CB81" s="70"/>
      <c r="CC81" s="70"/>
      <c r="CD81" s="70"/>
      <c r="CE81" s="70"/>
      <c r="CF81" s="70"/>
      <c r="CG81" s="70"/>
      <c r="CH81" s="70"/>
      <c r="CI81" s="70"/>
      <c r="CJ81" s="70"/>
      <c r="CK81" s="70"/>
      <c r="CL81" s="70"/>
      <c r="CM81" s="70"/>
      <c r="CN81" s="70"/>
      <c r="CO81" s="70"/>
      <c r="CP81" s="70"/>
      <c r="CQ81" s="70"/>
      <c r="CR81" s="70"/>
      <c r="CS81" s="70"/>
      <c r="CT81" s="70"/>
      <c r="CU81" s="70"/>
      <c r="CV81" s="70"/>
      <c r="CW81" s="70"/>
      <c r="CX81" s="70"/>
      <c r="CY81" s="70"/>
      <c r="CZ81" s="70"/>
      <c r="DA81" s="70"/>
      <c r="DB81" s="70"/>
      <c r="DC81" s="70"/>
      <c r="DD81" s="70"/>
      <c r="DE81" s="70"/>
      <c r="DF81" s="70"/>
      <c r="DG81" s="70"/>
      <c r="DH81" s="70"/>
      <c r="DI81" s="70"/>
      <c r="DJ81" s="70"/>
      <c r="DK81" s="70"/>
      <c r="DL81" s="70"/>
      <c r="DM81" s="70"/>
      <c r="DN81" s="70"/>
      <c r="DO81" s="70"/>
      <c r="DP81" s="70"/>
      <c r="DQ81" s="70"/>
      <c r="DR81" s="70"/>
      <c r="DS81" s="70"/>
      <c r="DT81" s="70"/>
      <c r="DU81" s="70"/>
      <c r="DV81" s="70"/>
      <c r="DW81" s="70"/>
      <c r="DX81" s="70"/>
      <c r="DY81" s="70"/>
      <c r="DZ81" s="70"/>
      <c r="EA81" s="70"/>
      <c r="EB81" s="70"/>
      <c r="EC81" s="70"/>
      <c r="ED81" s="70"/>
      <c r="EE81" s="70"/>
      <c r="EF81" s="70"/>
      <c r="EG81" s="70"/>
      <c r="EH81" s="70"/>
      <c r="FR81" s="70"/>
      <c r="FS81" s="70"/>
      <c r="FT81" s="70"/>
      <c r="FU81" s="70"/>
      <c r="FV81" s="70"/>
      <c r="FW81" s="70"/>
      <c r="FX81" s="70"/>
      <c r="FY81" s="70"/>
      <c r="FZ81" s="70"/>
      <c r="GA81" s="70"/>
      <c r="HA81" s="70"/>
      <c r="HB81" s="70"/>
      <c r="HC81" s="70"/>
      <c r="HD81" s="70"/>
      <c r="HE81" s="70"/>
      <c r="HF81" s="70"/>
      <c r="HG81" s="70"/>
      <c r="HH81" s="70"/>
      <c r="HI81" s="70"/>
      <c r="HJ81" s="70"/>
    </row>
    <row r="82" spans="2:218" x14ac:dyDescent="0.2">
      <c r="B82" s="52" t="s">
        <v>292</v>
      </c>
      <c r="C82" s="78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  <c r="AG82" s="70"/>
      <c r="AH82" s="70"/>
      <c r="AI82" s="70"/>
      <c r="AJ82" s="70"/>
      <c r="AK82" s="70"/>
      <c r="AL82" s="70"/>
      <c r="AM82" s="70"/>
      <c r="AN82" s="70"/>
      <c r="AO82" s="70"/>
      <c r="AP82" s="70"/>
      <c r="AQ82" s="70"/>
      <c r="AR82" s="70"/>
      <c r="AS82" s="70"/>
      <c r="AT82" s="70"/>
      <c r="AU82" s="70"/>
      <c r="AV82" s="70"/>
      <c r="AW82" s="70"/>
      <c r="AX82" s="70"/>
      <c r="AY82" s="70"/>
      <c r="AZ82" s="70"/>
      <c r="BA82" s="70"/>
      <c r="BB82" s="70"/>
      <c r="BC82" s="70"/>
      <c r="BD82" s="70"/>
      <c r="BE82" s="70"/>
      <c r="BF82" s="70"/>
      <c r="BG82" s="70"/>
      <c r="BH82" s="70"/>
      <c r="BI82" s="70"/>
      <c r="BJ82" s="70"/>
      <c r="BK82" s="70"/>
      <c r="BL82" s="70"/>
      <c r="BM82" s="70"/>
      <c r="BN82" s="70"/>
      <c r="BO82" s="70"/>
      <c r="BP82" s="70"/>
      <c r="BQ82" s="70"/>
      <c r="BR82" s="70"/>
      <c r="BS82" s="70"/>
      <c r="BT82" s="70"/>
      <c r="BU82" s="70"/>
      <c r="BV82" s="70"/>
      <c r="BW82" s="70"/>
      <c r="BX82" s="70"/>
      <c r="BY82" s="70"/>
      <c r="BZ82" s="70"/>
      <c r="CA82" s="70"/>
      <c r="CB82" s="70"/>
      <c r="CC82" s="70"/>
      <c r="CD82" s="70"/>
      <c r="CE82" s="70"/>
      <c r="CF82" s="70"/>
      <c r="CG82" s="70"/>
      <c r="CH82" s="70"/>
      <c r="CI82" s="70"/>
      <c r="CJ82" s="70"/>
      <c r="CK82" s="70"/>
      <c r="CL82" s="70"/>
      <c r="CM82" s="70"/>
      <c r="CN82" s="70"/>
      <c r="CO82" s="70"/>
      <c r="CP82" s="70"/>
      <c r="CQ82" s="70"/>
      <c r="CR82" s="70"/>
      <c r="CS82" s="70"/>
      <c r="CT82" s="70"/>
      <c r="CU82" s="70"/>
      <c r="CV82" s="70"/>
      <c r="CW82" s="70"/>
      <c r="CX82" s="70"/>
      <c r="CY82" s="70"/>
      <c r="CZ82" s="70"/>
      <c r="DA82" s="70"/>
      <c r="DB82" s="70"/>
      <c r="DC82" s="70"/>
      <c r="DD82" s="70"/>
      <c r="DE82" s="70"/>
      <c r="DF82" s="70"/>
      <c r="DG82" s="70"/>
      <c r="DH82" s="70"/>
      <c r="DI82" s="70"/>
      <c r="DJ82" s="70"/>
      <c r="DK82" s="70"/>
      <c r="DL82" s="70"/>
      <c r="DM82" s="70"/>
      <c r="DN82" s="70"/>
      <c r="DO82" s="70"/>
      <c r="DP82" s="70"/>
      <c r="DQ82" s="70"/>
      <c r="DR82" s="70"/>
      <c r="DS82" s="70"/>
      <c r="DT82" s="70"/>
      <c r="DU82" s="70"/>
      <c r="DV82" s="70"/>
      <c r="DW82" s="70"/>
      <c r="DX82" s="70"/>
      <c r="DY82" s="70"/>
      <c r="DZ82" s="70"/>
      <c r="EA82" s="70"/>
      <c r="EB82" s="70"/>
      <c r="EC82" s="70"/>
      <c r="ED82" s="70"/>
      <c r="EE82" s="70"/>
      <c r="EF82" s="70"/>
      <c r="EG82" s="70"/>
      <c r="EH82" s="70"/>
      <c r="FR82" s="70"/>
      <c r="FS82" s="70"/>
      <c r="FT82" s="70"/>
      <c r="FU82" s="70"/>
      <c r="FV82" s="70"/>
      <c r="FW82" s="70"/>
      <c r="FX82" s="70"/>
      <c r="FY82" s="70"/>
      <c r="FZ82" s="70"/>
      <c r="GA82" s="70"/>
      <c r="HA82" s="70"/>
      <c r="HB82" s="70"/>
      <c r="HC82" s="70"/>
      <c r="HD82" s="70"/>
      <c r="HE82" s="70"/>
      <c r="HF82" s="70"/>
      <c r="HG82" s="70"/>
      <c r="HH82" s="70"/>
      <c r="HI82" s="70"/>
      <c r="HJ82" s="70"/>
    </row>
    <row r="83" spans="2:218" x14ac:dyDescent="0.2">
      <c r="B83" s="52" t="s">
        <v>68</v>
      </c>
      <c r="D83" s="149" t="str">
        <f>IF(AND(ISNUMBER(D25),D$5),ABS((D25-AVERAGEIF(D$6:H$6,D$3,(D25:H25)))/AVERAGEIF(D$6:H$6,D$3,D25:H25)),"")</f>
        <v/>
      </c>
      <c r="E83" s="150" t="str">
        <f>IF(AND(ISNUMBER(E25),E$5),ABS((E25-AVERAGEIF(D$6:H$6,D$3:H$3,(D25:H25)))/AVERAGEIF(D$6:H$6,D$3:H$3,D25:H25)),"")</f>
        <v/>
      </c>
      <c r="F83" s="150" t="str">
        <f>IF(AND(ISNUMBER(F25),F$5),ABS((F25-AVERAGEIF(D$6:H$6,D$3:H$3,(D25:H25)))/AVERAGEIF(D$6:H$6,D$3:H$3,D25:H25)),"")</f>
        <v/>
      </c>
      <c r="G83" s="150" t="str">
        <f>IF(AND(ISNUMBER(G25),G$5),ABS((G25-AVERAGEIF(D$6:H$6,D$3:H$3,(D25:H25)))/AVERAGEIF(D$6:H$6,D$3:H$3,D25:H25)),"")</f>
        <v/>
      </c>
      <c r="H83" s="151" t="str">
        <f>IF(AND(ISNUMBER(H25),H$5),ABS((H25-AVERAGEIF(D$6:H$6,D$3:H$3,(D25:H25)))/AVERAGEIF(D$6:H$6,D$3:H$3,D25:H25)),"")</f>
        <v/>
      </c>
      <c r="I83" s="149">
        <f>IF(AND(ISNUMBER(I25),I$5),ABS((I25-AVERAGEIF(I$6:M$6,I$3,(I25:M25)))/AVERAGEIF(I$6:M$6,I$3,I25:M25)),"")</f>
        <v>4.3710446796784433E-4</v>
      </c>
      <c r="J83" s="150">
        <f>IF(AND(ISNUMBER(J25),J$5),ABS((J25-AVERAGEIF(I$6:M$6,I$3:M$3,(I25:M25)))/AVERAGEIF(I$6:M$6,I$3:M$3,I25:M25)),"")</f>
        <v>2.0904996294114294E-4</v>
      </c>
      <c r="K83" s="150" t="str">
        <f>IF(AND(ISNUMBER(K25),K$5),ABS((K25-AVERAGEIF(I$6:M$6,I$3:M$3,(I25:M25)))/AVERAGEIF(I$6:M$6,I$3:M$3,I25:M25)),"")</f>
        <v/>
      </c>
      <c r="L83" s="150">
        <f>IF(AND(ISNUMBER(L25),L$5),ABS((L25-AVERAGEIF(I$6:M$6,I$3:M$3,(I25:M25)))/AVERAGEIF(I$6:M$6,I$3:M$3,I25:M25)),"")</f>
        <v>1.3113134039035329E-3</v>
      </c>
      <c r="M83" s="151">
        <f>IF(AND(ISNUMBER(M25),M$5),ABS((M25-AVERAGEIF(I$6:M$6,I$3:M$3,(I25:M25)))/AVERAGEIF(I$6:M$6,I$3:M$3,I25:M25)),"")</f>
        <v>6.6515897299454572E-4</v>
      </c>
      <c r="N83" s="150">
        <f>IF(AND(ISNUMBER(N25),N$5),ABS((N25-AVERAGEIF(N$6:R$6,N$3:R$3,(N25:R25)))/AVERAGEIF(N$6:R$6,N$3:R$3,N25:R25)),"")</f>
        <v>7.5642965204236008E-4</v>
      </c>
      <c r="O83" s="149">
        <f>IF(AND(ISNUMBER(O25),O$5),ABS((O25-AVERAGEIF(N$6:R$6,N$3:R$3,(N25:R25)))/AVERAGEIF(N$6:R$6,N$3:R$3,N25:R25)),"")</f>
        <v>7.5642965204236008E-4</v>
      </c>
      <c r="P83" s="149">
        <f>IF(AND(ISNUMBER(P25),P$5),ABS((P25-AVERAGEIF(N$6:R$6,N$3:R$3,(N25:R25)))/AVERAGEIF(N$6:R$6,N$3:R$3,N25:R25)),"")</f>
        <v>1.51285930408472E-4</v>
      </c>
      <c r="Q83" s="149">
        <f>IF(AND(ISNUMBER(Q25),Q$5),ABS((Q25-AVERAGEIF(N$6:R$6,N$3:R$3,(N25:R25)))/AVERAGEIF(N$6:R$6,N$3:R$3,N25:R25)),"")</f>
        <v>1.3615733736762482E-3</v>
      </c>
      <c r="R83" s="149" t="str">
        <f>IF(AND(ISNUMBER(R25),R$5),ABS((R25-AVERAGEIF(N$6:R$6,N$3:R$3,(N25:R25)))/AVERAGEIF(N$6:R$6,N$3:R$3,N25:R25)),"")</f>
        <v/>
      </c>
      <c r="S83" s="149">
        <f>IF(AND(ISNUMBER(S25),S$5),ABS((S25-AVERAGEIF(S$6:W$6,S$3:W$3,(S25:W25)))/AVERAGEIF(S$6:W$6,S$3:W$3,S25:W25)),"")</f>
        <v>1.9679591648473576E-3</v>
      </c>
      <c r="T83" s="149">
        <f>IF(AND(ISNUMBER(T25),T$5),ABS((T25-AVERAGEIF(S$6:W$6,S$3:W$3,(S25:W25)))/AVERAGEIF(S$6:W$6,S$3:W$3,S25:W25)),"")</f>
        <v>2.890440023369543E-3</v>
      </c>
      <c r="U83" s="149">
        <f>IF(AND(ISNUMBER(U25),U$5),ABS((U25-AVERAGEIF(S$6:W$6,S$3:W$3,(S25:W25)))/AVERAGEIF(S$6:W$6,S$3:W$3,S25:W25)),"")</f>
        <v>2.3369515082561757E-3</v>
      </c>
      <c r="V83" s="149">
        <f>IF(AND(ISNUMBER(V25),V$5),ABS((V25-AVERAGEIF(S$6:W$6,S$3:W$3,(S25:W25)))/AVERAGEIF(S$6:W$6,S$3:W$3,S25:W25)),"")</f>
        <v>2.5060729989852992E-3</v>
      </c>
      <c r="W83" s="149">
        <f>IF(AND(ISNUMBER(W25),W$5),ABS((W25-AVERAGEIF(S$6:W$6,S$3:W$3,(S25:W25)))/AVERAGEIF(S$6:W$6,S$3:W$3,S25:W25)),"")</f>
        <v>5.0275206789458836E-3</v>
      </c>
      <c r="X83" s="149">
        <f>IF(AND(ISNUMBER(X25),X$5),ABS((X25-AVERAGEIF(X$6:AB$6,X$3:AB$3,(X25:AB25)))/AVERAGEIF(X$6:AB$6,X$3:AB$3,X25:AB25)),"")</f>
        <v>2.1693318457909324E-4</v>
      </c>
      <c r="Y83" s="149">
        <f>IF(AND(ISNUMBER(Y25),Y$5),ABS((Y25-AVERAGEIF(X$6:AB$6,X$3:AB$3,(X25:AB25)))/AVERAGEIF(X$6:AB$6,X$3:AB$3,X25:AB25)),"")</f>
        <v>5.5782818891786964E-4</v>
      </c>
      <c r="Z83" s="149">
        <f>IF(AND(ISNUMBER(Z25),Z$5),ABS((Z25-AVERAGEIF(X$6:AB$6,X$3:AB$3,(X25:AB25)))/AVERAGEIF(X$6:AB$6,X$3:AB$3,X25:AB25)),"")</f>
        <v>1.6889797942233227E-3</v>
      </c>
      <c r="AA83" s="149">
        <f>IF(AND(ISNUMBER(AA25),AA$5),ABS((AA25-AVERAGEIF(X$6:AB$6,X$3:AB$3,(X25:AB25)))/AVERAGEIF(X$6:AB$6,X$3:AB$3,X25:AB25)),"")</f>
        <v>1.9523986612124029E-3</v>
      </c>
      <c r="AB83" s="149">
        <f>IF(AND(ISNUMBER(AB25),AB$5),ABS((AB25-AVERAGEIF(X$6:AB$6,X$3:AB$3,(X25:AB25)))/AVERAGEIF(X$6:AB$6,X$3:AB$3,X25:AB25)),"")</f>
        <v>6.0431387132757464E-4</v>
      </c>
      <c r="AC83" s="149">
        <f>IF(AND(ISNUMBER(AC25),AC$5),ABS((AC25-AVERAGEIF(AC$6:AG$6,AC$3:AG$3,(AC25:AG25)))/AVERAGEIF(AC$6:AG$6,AC$3:AG$3,AC25:AG25)),"")</f>
        <v>3.0959752321981426E-4</v>
      </c>
      <c r="AD83" s="149">
        <f>IF(AND(ISNUMBER(AD25),AD$5),ABS((AD25-AVERAGEIF(AC$6:AG$6,AC$3:AG$3,(AC25:AG25)))/AVERAGEIF(AC$6:AG$6,AC$3:AG$3,AC25:AG25)),"")</f>
        <v>1.4705882352941176E-3</v>
      </c>
      <c r="AE83" s="149">
        <f>IF(AND(ISNUMBER(AE25),AE$5),ABS((AE25-AVERAGEIF(AC$6:AG$6,AC$3:AG$3,(AC25:AG25)))/AVERAGEIF(AC$6:AG$6,AC$3:AG$3,AC25:AG25)),"")</f>
        <v>1.6253869969040248E-3</v>
      </c>
      <c r="AF83" s="149">
        <f>IF(AND(ISNUMBER(AF25),AF$5),ABS((AF25-AVERAGEIF(AC$6:AG$6,AC$3:AG$3,(AC25:AG25)))/AVERAGEIF(AC$6:AG$6,AC$3:AG$3,AC25:AG25)),"")</f>
        <v>7.7399380804953565E-4</v>
      </c>
      <c r="AG83" s="149">
        <f>IF(AND(ISNUMBER(AG25),AG$5),ABS((AG25-AVERAGEIF(AC$6:AG$6,AC$3:AG$3,(AC25:AG25)))/AVERAGEIF(AC$6:AG$6,AC$3:AG$3,AC25:AG25)),"")</f>
        <v>3.0959752321981426E-4</v>
      </c>
      <c r="AH83" s="149" t="str">
        <f>IF(AND(ISNUMBER(AH25),AH$5),ABS((AH25-AVERAGEIF(AH$6:AL$6,AH$3:AL$3,(AH25:AL25)))/AVERAGEIF(AH$6:AL$6,AH$3:AL$3,AH25:AL25)),"")</f>
        <v/>
      </c>
      <c r="AI83" s="149">
        <f>IF(AND(ISNUMBER(AI25),AI$5),ABS((AI25-AVERAGEIF(AH$6:AL$6,AH$3:AL$3,(AH25:AL25)))/AVERAGEIF(AH$6:AL$6,AH$3:AL$3,AH25:AL25)),"")</f>
        <v>5.7752281215108002E-4</v>
      </c>
      <c r="AJ83" s="149">
        <f>IF(AND(ISNUMBER(AJ25),AJ$5),ABS((AJ25-AVERAGEIF(AH$6:AL$6,AH$3:AL$3,(AH25:AL25)))/AVERAGEIF(AH$6:AL$6,AH$3:AL$3,AH25:AL25)),"")</f>
        <v>2.6951064567050397E-4</v>
      </c>
      <c r="AK83" s="149">
        <f>IF(AND(ISNUMBER(AK25),AK$5),ABS((AK25-AVERAGEIF(AH$6:AL$6,AH$3:AL$3,(AH25:AL25)))/AVERAGEIF(AH$6:AL$6,AH$3:AL$3,AH25:AL25)),"")</f>
        <v>4.23516728910792E-4</v>
      </c>
      <c r="AL83" s="149">
        <f>IF(AND(ISNUMBER(AL25),AL$5),ABS((AL25-AVERAGEIF(AH$6:AL$6,AH$3:AL$3,(AH25:AL25)))/AVERAGEIF(AH$6:AL$6,AH$3:AL$3,AH25:AL25)),"")</f>
        <v>1.2705501867323759E-3</v>
      </c>
      <c r="AM83" s="149">
        <f>IF(AND(ISNUMBER(AM25),AM$5),ABS((AM25-AVERAGEIF(AM$6:AQ$6,AM$3:AQ$3,(AM25:AQ25)))/AVERAGEIF(AM$6:AQ$6,AM$3:AQ$3,AM25:AQ25)),"")</f>
        <v>4.0008617240642043E-4</v>
      </c>
      <c r="AN83" s="149">
        <f>IF(AND(ISNUMBER(AN25),AN$5),ABS((AN25-AVERAGEIF(AM$6:AQ$6,AM$3:AQ$3,(AM25:AQ25)))/AVERAGEIF(AM$6:AQ$6,AM$3:AQ$3,AM25:AQ25)),"")</f>
        <v>6.7706890714917616E-4</v>
      </c>
      <c r="AO83" s="149">
        <f>IF(AND(ISNUMBER(AO25),AO$5),ABS((AO25-AVERAGEIF(AM$6:AQ$6,AM$3:AQ$3,(AM25:AQ25)))/AVERAGEIF(AM$6:AQ$6,AM$3:AQ$3,AM25:AQ25)),"")</f>
        <v>9.3866371218421867E-4</v>
      </c>
      <c r="AP83" s="149">
        <f>IF(AND(ISNUMBER(AP25),AP$5),ABS((AP25-AVERAGEIF(AM$6:AQ$6,AM$3:AQ$3,(AM25:AQ25)))/AVERAGEIF(AM$6:AQ$6,AM$3:AQ$3,AM25:AQ25)),"")</f>
        <v>1.5387929707993073E-5</v>
      </c>
      <c r="AQ83" s="149">
        <f>IF(AND(ISNUMBER(AQ25),AQ$5),ABS((AQ25-AVERAGEIF(AM$6:AQ$6,AM$3:AQ$3,(AM25:AQ25)))/AVERAGEIF(AM$6:AQ$6,AM$3:AQ$3,AM25:AQ25)),"")</f>
        <v>6.7706890714917616E-4</v>
      </c>
      <c r="AR83" s="149">
        <f>IF(AND(ISNUMBER(AR25),AR$5),ABS((AR25-AVERAGEIF(AR$6:AV$6,AR$3:AV$3,(AR25:AV25)))/AVERAGEIF(AR$6:AV$6,AR$3:AV$3,AR25:AV25)),"")</f>
        <v>1.5943044846686133E-3</v>
      </c>
      <c r="AS83" s="149">
        <f>IF(AND(ISNUMBER(AS25),AS$5),ABS((AS25-AVERAGEIF(AR$6:AV$6,AR$3:AV$3,(AR25:AV25)))/AVERAGEIF(AR$6:AV$6,AR$3:AV$3,AR25:AV25)),"")</f>
        <v>1.9791366016574771E-3</v>
      </c>
      <c r="AT83" s="149">
        <f>IF(AND(ISNUMBER(AT25),AT$5),ABS((AT25-AVERAGEIF(AR$6:AV$6,AR$3:AV$3,(AR25:AV25)))/AVERAGEIF(AR$6:AV$6,AR$3:AV$3,AR25:AV25)),"")</f>
        <v>1.0857763300759543E-3</v>
      </c>
      <c r="AU83" s="149">
        <f>IF(AND(ISNUMBER(AU25),AU$5),ABS((AU25-AVERAGEIF(AR$6:AV$6,AR$3:AV$3,(AR25:AV25)))/AVERAGEIF(AR$6:AV$6,AR$3:AV$3,AR25:AV25)),"")</f>
        <v>1.3744004178227271E-5</v>
      </c>
      <c r="AV83" s="149">
        <f>IF(AND(ISNUMBER(AV25),AV$5),ABS((AV25-AVERAGEIF(AR$6:AV$6,AR$3:AV$3,(AR25:AV25)))/AVERAGEIF(AR$6:AV$6,AR$3:AV$3,AR25:AV25)),"")</f>
        <v>1.4568644428868407E-3</v>
      </c>
      <c r="AW83" s="149">
        <f>IF(AND(ISNUMBER(AW25),AW$5),ABS((AW25-AVERAGEIF(AW$6:BA$6,AW$3:BA$3,(AW25:BA25)))/AVERAGEIF(AW$6:BA$6,AW$3:BA$3,AW25:BA25)),"")</f>
        <v>2.5107357965069468E-3</v>
      </c>
      <c r="AX83" s="149">
        <f>IF(AND(ISNUMBER(AX25),AX$5),ABS((AX25-AVERAGEIF(AW$6:BA$6,AW$3:BA$3,(AW25:BA25)))/AVERAGEIF(AW$6:BA$6,AW$3:BA$3,AW25:BA25)),"")</f>
        <v>2.2226185739569223E-3</v>
      </c>
      <c r="AY83" s="149">
        <f>IF(AND(ISNUMBER(AY25),AY$5),ABS((AY25-AVERAGEIF(AW$6:BA$6,AW$3:BA$3,(AW25:BA25)))/AVERAGEIF(AW$6:BA$6,AW$3:BA$3,AW25:BA25)),"")</f>
        <v>2.9909311674235712E-3</v>
      </c>
      <c r="AZ83" s="149">
        <f>IF(AND(ISNUMBER(AZ25),AZ$5),ABS((AZ25-AVERAGEIF(AW$6:BA$6,AW$3:BA$3,(AW25:BA25)))/AVERAGEIF(AW$6:BA$6,AW$3:BA$3,AW25:BA25)),"")</f>
        <v>9.8783047731417373E-4</v>
      </c>
      <c r="BA83" s="149">
        <f>IF(AND(ISNUMBER(BA25),BA$5),ABS((BA25-AVERAGEIF(AW$6:BA$6,AW$3:BA$3,(AW25:BA25)))/AVERAGEIF(AW$6:BA$6,AW$3:BA$3,AW25:BA25)),"")</f>
        <v>2.291217912659297E-3</v>
      </c>
      <c r="BB83" s="149">
        <f>IF(AND(ISNUMBER(BB25),BB$5),ABS((BB25-AVERAGEIF(BB$6:BF$6,BB$3:BF$3,(BB25:BF25)))/AVERAGEIF(BB$6:BF$6,BB$3:BF$3,BB25:BF25)),"")</f>
        <v>1.3900624165280899E-3</v>
      </c>
      <c r="BC83" s="149">
        <f>IF(AND(ISNUMBER(BC25),BC$5),ABS((BC25-AVERAGEIF(BB$6:BF$6,BB$3:BF$3,(BB25:BF25)))/AVERAGEIF(BB$6:BF$6,BB$3:BF$3,BB25:BF25)),"")</f>
        <v>7.2228733407835889E-4</v>
      </c>
      <c r="BD83" s="149">
        <f>IF(AND(ISNUMBER(BD25),BD$5),ABS((BD25-AVERAGEIF(BB$6:BF$6,BB$3:BF$3,(BB25:BF25)))/AVERAGEIF(BB$6:BF$6,BB$3:BF$3,BB25:BF25)),"")</f>
        <v>2.9981738395701957E-4</v>
      </c>
      <c r="BE83" s="149">
        <f>IF(AND(ISNUMBER(BE25),BE$5),ABS((BE25-AVERAGEIF(BB$6:BF$6,BB$3:BF$3,(BB25:BF25)))/AVERAGEIF(BB$6:BF$6,BB$3:BF$3,BB25:BF25)),"")</f>
        <v>1.8125323666494293E-3</v>
      </c>
      <c r="BF83" s="149">
        <f>IF(AND(ISNUMBER(BF25),BF$5),ABS((BF25-AVERAGEIF(BB$6:BF$6,BB$3:BF$3,(BB25:BF25)))/AVERAGEIF(BB$6:BF$6,BB$3:BF$3,BB25:BF25)),"")</f>
        <v>8.4493990024255472E-4</v>
      </c>
      <c r="BG83" s="149">
        <f>IF(AND(ISNUMBER(BG25),BG$5),ABS((BG25-AVERAGEIF(BG$6:BK$6,BG$3:BK$3,(BG25:BK25)))/AVERAGEIF(BG$6:BK$6,BG$3:BK$3,BG25:BK25)),"")</f>
        <v>8.9193825042881646E-4</v>
      </c>
      <c r="BH83" s="149" t="str">
        <f>IF(AND(ISNUMBER(BH25),BH$5),ABS((BH25-AVERAGEIF(BG$6:BK$6,BG$3:BK$3,(BG25:BK25)))/AVERAGEIF(BG$6:BK$6,BG$3:BK$3,BG25:BK25)),"")</f>
        <v/>
      </c>
      <c r="BI83" s="149">
        <f>IF(AND(ISNUMBER(BI25),BI$5),ABS((BI25-AVERAGEIF(BG$6:BK$6,BG$3:BK$3,(BG25:BK25)))/AVERAGEIF(BG$6:BK$6,BG$3:BK$3,BG25:BK25)),"")</f>
        <v>1.3722126929674098E-3</v>
      </c>
      <c r="BJ83" s="149">
        <f>IF(AND(ISNUMBER(BJ25),BJ$5),ABS((BJ25-AVERAGEIF(BG$6:BK$6,BG$3:BK$3,(BG25:BK25)))/AVERAGEIF(BG$6:BK$6,BG$3:BK$3,BG25:BK25)),"")</f>
        <v>4.1166380789022297E-4</v>
      </c>
      <c r="BK83" s="149">
        <f>IF(AND(ISNUMBER(BK25),BK$5),ABS((BK25-AVERAGEIF(BG$6:BK$6,BG$3:BK$3,(BG25:BK25)))/AVERAGEIF(BG$6:BK$6,BG$3:BK$3,BG25:BK25)),"")</f>
        <v>8.9193825042881646E-4</v>
      </c>
      <c r="BL83" s="149">
        <f>IF(AND(ISNUMBER(BL25),BL$5),ABS((BL25-AVERAGEIF(BL$6:BP$6,BL$3:BP$3,(BL25:BP25)))/AVERAGEIF(BL$6:BP$6,BL$3:BP$3,BL25:BP25)),"")</f>
        <v>1.3158569304646513E-3</v>
      </c>
      <c r="BM83" s="149">
        <f>IF(AND(ISNUMBER(BM25),BM$5),ABS((BM25-AVERAGEIF(BL$6:BP$6,BL$3:BP$3,(BL25:BP25)))/AVERAGEIF(BL$6:BP$6,BL$3:BP$3,BL25:BP25)),"")</f>
        <v>1.6576379513645607E-3</v>
      </c>
      <c r="BN83" s="149">
        <f>IF(AND(ISNUMBER(BN25),BN$5),ABS((BN25-AVERAGEIF(BL$6:BP$6,BL$3:BP$3,(BL25:BP25)))/AVERAGEIF(BL$6:BP$6,BL$3:BP$3,BL25:BP25)),"")</f>
        <v>1.6234598492745698E-3</v>
      </c>
      <c r="BO83" s="149">
        <f>IF(AND(ISNUMBER(BO25),BO$5),ABS((BO25-AVERAGEIF(BL$6:BP$6,BL$3:BP$3,(BL25:BP25)))/AVERAGEIF(BL$6:BP$6,BL$3:BP$3,BL25:BP25)),"")</f>
        <v>1.3500350325546422E-3</v>
      </c>
      <c r="BP83" s="149" t="str">
        <f>IF(AND(ISNUMBER(BP25),BP$5),ABS((BP25-AVERAGEIF(BL$6:BP$6,BL$3:BP$3,(BL25:BP25)))/AVERAGEIF(BL$6:BP$6,BL$3:BP$3,BL25:BP25)),"")</f>
        <v/>
      </c>
      <c r="BQ83" s="149">
        <f>IF(AND(ISNUMBER(BQ25),BQ$5),ABS((BQ25-AVERAGEIF(BQ$6:BU$6,BQ$3:BU$3,(BQ25:BU25)))/AVERAGEIF(BQ$6:BU$6,BQ$3:BU$3,BQ25:BU25)),"")</f>
        <v>1.0705168675029758E-3</v>
      </c>
      <c r="BR83" s="149">
        <f>IF(AND(ISNUMBER(BR25),BR$5),ABS((BR25-AVERAGEIF(BQ$6:BU$6,BQ$3:BU$3,(BQ25:BU25)))/AVERAGEIF(BQ$6:BU$6,BQ$3:BU$3,BQ25:BU25)),"")</f>
        <v>1.0979660179519941E-4</v>
      </c>
      <c r="BS83" s="149">
        <f>IF(AND(ISNUMBER(BS25),BS$5),ABS((BS25-AVERAGEIF(BQ$6:BU$6,BQ$3:BU$3,(BQ25:BU25)))/AVERAGEIF(BQ$6:BU$6,BQ$3:BU$3,BQ25:BU25)),"")</f>
        <v>1.056792292278529E-3</v>
      </c>
      <c r="BT83" s="149">
        <f>IF(AND(ISNUMBER(BT25),BT$5),ABS((BT25-AVERAGEIF(BQ$6:BU$6,BQ$3:BU$3,(BQ25:BU25)))/AVERAGEIF(BQ$6:BU$6,BQ$3:BU$3,BQ25:BU25)),"")</f>
        <v>1.0979660179519941E-4</v>
      </c>
      <c r="BU83" s="149">
        <f>IF(AND(ISNUMBER(BU25),BU$5),ABS((BU25-AVERAGEIF(BQ$6:BU$6,BQ$3:BU$3,(BQ25:BU25)))/AVERAGEIF(BQ$6:BU$6,BQ$3:BU$3,BQ25:BU25)),"")</f>
        <v>2.3331777881472072E-4</v>
      </c>
      <c r="BV83" s="149">
        <f>IF(AND(ISNUMBER(BV25),BV$5),ABS((BV25-AVERAGEIF(BV$6:BZ$6,BV$3:BZ$3,(BV25:BZ25)))/AVERAGEIF(BV$6:BZ$6,BV$3:BZ$3,BV25:BZ25)),"")</f>
        <v>3.1742156024904891E-3</v>
      </c>
      <c r="BW83" s="149">
        <f>IF(AND(ISNUMBER(BW25),BW$5),ABS((BW25-AVERAGEIF(BV$6:BZ$6,BV$3:BZ$3,(BV25:BZ25)))/AVERAGEIF(BV$6:BZ$6,BV$3:BZ$3,BV25:BZ25)),"")</f>
        <v>1.0987669393236973E-3</v>
      </c>
      <c r="BX83" s="149">
        <f>IF(AND(ISNUMBER(BX25),BX$5),ABS((BX25-AVERAGEIF(BV$6:BZ$6,BV$3:BZ$3,(BV25:BZ25)))/AVERAGEIF(BV$6:BZ$6,BV$3:BZ$3,BV25:BZ25)),"")</f>
        <v>1.4785876097070819E-3</v>
      </c>
      <c r="BY83" s="149">
        <f>IF(AND(ISNUMBER(BY25),BY$5),ABS((BY25-AVERAGEIF(BV$6:BZ$6,BV$3:BZ$3,(BV25:BZ25)))/AVERAGEIF(BV$6:BZ$6,BV$3:BZ$3,BV25:BZ25)),"")</f>
        <v>2.848655027876618E-4</v>
      </c>
      <c r="BZ83" s="149">
        <f>IF(AND(ISNUMBER(BZ25),BZ$5),ABS((BZ25-AVERAGEIF(BV$6:BZ$6,BV$3:BZ$3,(BV25:BZ25)))/AVERAGEIF(BV$6:BZ$6,BV$3:BZ$3,BV25:BZ25)),"")</f>
        <v>3.2691707700864586E-3</v>
      </c>
      <c r="CA83" s="149">
        <f>IF(AND(ISNUMBER(CA25),CA$5),ABS((CA25-AVERAGEIF(CA$6:CE$6,CA$3:CE$3,(CA25:CE25)))/AVERAGEIF(CA$6:CE$6,CA$3:CE$3,CA25:CE25)),"")</f>
        <v>2.2611262304182162E-3</v>
      </c>
      <c r="CB83" s="149">
        <f>IF(AND(ISNUMBER(CB25),CB$5),ABS((CB25-AVERAGEIF(CA$6:CE$6,CA$3:CE$3,(CA25:CE25)))/AVERAGEIF(CA$6:CE$6,CA$3:CE$3,CA25:CE25)),"")</f>
        <v>2.2069675183124392E-3</v>
      </c>
      <c r="CC83" s="149">
        <f>IF(AND(ISNUMBER(CC25),CC$5),ABS((CC25-AVERAGEIF(CA$6:CE$6,CA$3:CE$3,(CA25:CE25)))/AVERAGEIF(CA$6:CE$6,CA$3:CE$3,CA25:CE25)),"")</f>
        <v>1.46228522685733E-3</v>
      </c>
      <c r="CD83" s="149">
        <f>IF(AND(ISNUMBER(CD25),CD$5),ABS((CD25-AVERAGEIF(CA$6:CE$6,CA$3:CE$3,(CA25:CE25)))/AVERAGEIF(CA$6:CE$6,CA$3:CE$3,CA25:CE25)),"")</f>
        <v>4.4680937487309014E-4</v>
      </c>
      <c r="CE83" s="149">
        <f>IF(AND(ISNUMBER(CE25),CE$5),ABS((CE25-AVERAGEIF(CA$6:CE$6,CA$3:CE$3,(CA25:CE25)))/AVERAGEIF(CA$6:CE$6,CA$3:CE$3,CA25:CE25)),"")</f>
        <v>1.8549358896245201E-3</v>
      </c>
      <c r="CF83" s="149">
        <f>IF(AND(ISNUMBER(CF25),CF$5),ABS((CF25-AVERAGEIF(CF$6:CJ$6,CF$3:CJ$3,(CF25:CJ25)))/AVERAGEIF(CF$6:CJ$6,CF$3:CJ$3,CF25:CJ25)),"")</f>
        <v>5.9203054394312113E-4</v>
      </c>
      <c r="CG83" s="149">
        <f>IF(AND(ISNUMBER(CG25),CG$5),ABS((CG25-AVERAGEIF(CF$6:CJ$6,CF$3:CJ$3,(CF25:CJ25)))/AVERAGEIF(CF$6:CJ$6,CF$3:CJ$3,CF25:CJ25)),"")</f>
        <v>1.0753207838967251E-3</v>
      </c>
      <c r="CH83" s="149">
        <f>IF(AND(ISNUMBER(CH25),CH$5),ABS((CH25-AVERAGEIF(CF$6:CJ$6,CF$3:CJ$3,(CF25:CJ25)))/AVERAGEIF(CF$6:CJ$6,CF$3:CJ$3,CF25:CJ25)),"")</f>
        <v>2.4889447357611051E-3</v>
      </c>
      <c r="CI83" s="149">
        <f>IF(AND(ISNUMBER(CI25),CI$5),ABS((CI25-AVERAGEIF(CF$6:CJ$6,CF$3:CJ$3,(CF25:CJ25)))/AVERAGEIF(CF$6:CJ$6,CF$3:CJ$3,CF25:CJ25)),"")</f>
        <v>1.1357320638909257E-3</v>
      </c>
      <c r="CJ83" s="149">
        <f>IF(AND(ISNUMBER(CJ25),CJ$5),ABS((CJ25-AVERAGEIF(CF$6:CJ$6,CF$3:CJ$3,(CF25:CJ25)))/AVERAGEIF(CF$6:CJ$6,CF$3:CJ$3,CF25:CJ25)),"")</f>
        <v>3.1413865596988664E-4</v>
      </c>
      <c r="CK83" s="149">
        <f>IF(AND(ISNUMBER(CK25),CK$5),ABS((CK25-AVERAGEIF(CK$6:CO$6,CK$3:CO$3,(CK25:CO25)))/AVERAGEIF(CK$6:CO$6,CK$3:CO$3,CK25:CO25)),"")</f>
        <v>3.1827478126171473E-3</v>
      </c>
      <c r="CL83" s="149">
        <f>IF(AND(ISNUMBER(CL25),CL$5),ABS((CL25-AVERAGEIF(CK$6:CO$6,CK$3:CO$3,(CK25:CO25)))/AVERAGEIF(CK$6:CO$6,CK$3:CO$3,CK25:CO25)),"")</f>
        <v>2.0209843524984848E-3</v>
      </c>
      <c r="CM83" s="149">
        <f>IF(AND(ISNUMBER(CM25),CM$5),ABS((CM25-AVERAGEIF(CK$6:CO$6,CK$3:CO$3,(CK25:CO25)))/AVERAGEIF(CK$6:CO$6,CK$3:CO$3,CK25:CO25)),"")</f>
        <v>5.0827151380208001E-4</v>
      </c>
      <c r="CN83" s="149">
        <f>IF(AND(ISNUMBER(CN25),CN$5),ABS((CN25-AVERAGEIF(CK$6:CO$6,CK$3:CO$3,(CK25:CO25)))/AVERAGEIF(CK$6:CO$6,CK$3:CO$3,CK25:CO25)),"")</f>
        <v>1.0528481357327858E-3</v>
      </c>
      <c r="CO83" s="149">
        <f>IF(AND(ISNUMBER(CO25),CO$5),ABS((CO25-AVERAGEIF(CK$6:CO$6,CK$3:CO$3,(CK25:CO25)))/AVERAGEIF(CK$6:CO$6,CK$3:CO$3,CK25:CO25)),"")</f>
        <v>3.9935618941576277E-4</v>
      </c>
      <c r="CP83" s="149" t="str">
        <f>IF(AND(ISNUMBER(CP25),CP$5),ABS((CP25-AVERAGEIF(CP$6:CT$6,CP$3:CT$3,(CP25:CT25)))/AVERAGEIF(CP$6:CT$6,CP$3:CT$3,CP25:CT25)),"")</f>
        <v/>
      </c>
      <c r="CQ83" s="149">
        <f>IF(AND(ISNUMBER(CQ25),CQ$5),ABS((CQ25-AVERAGEIF(CP$6:CT$6,CP$3:CT$3,(CP25:CT25)))/AVERAGEIF(CP$6:CT$6,CP$3:CT$3,CP25:CT25)),"")</f>
        <v>2.0232523025819115E-3</v>
      </c>
      <c r="CR83" s="149">
        <f>IF(AND(ISNUMBER(CR25),CR$5),ABS((CR25-AVERAGEIF(CP$6:CT$6,CP$3:CT$3,(CP25:CT25)))/AVERAGEIF(CP$6:CT$6,CP$3:CT$3,CP25:CT25)),"")</f>
        <v>3.0197795560924053E-5</v>
      </c>
      <c r="CS83" s="149">
        <f>IF(AND(ISNUMBER(CS25),CS$5),ABS((CS25-AVERAGEIF(CP$6:CT$6,CP$3:CT$3,(CP25:CT25)))/AVERAGEIF(CP$6:CT$6,CP$3:CT$3,CP25:CT25)),"")</f>
        <v>2.2044390759474557E-3</v>
      </c>
      <c r="CT83" s="149">
        <f>IF(AND(ISNUMBER(CT25),CT$5),ABS((CT25-AVERAGEIF(CP$6:CT$6,CP$3:CT$3,(CP25:CT25)))/AVERAGEIF(CP$6:CT$6,CP$3:CT$3,CP25:CT25)),"")</f>
        <v>1.5098897780462027E-4</v>
      </c>
      <c r="CU83" s="149">
        <f>IF(AND(ISNUMBER(CU25),CU$5),ABS((CU25-AVERAGEIF(CU$6:CY$6,CU$3:CY$3,(CU25:CY25)))/AVERAGEIF(CU$6:CY$6,CU$3:CY$3,CU25:CY25)),"")</f>
        <v>5.8881108350274831E-3</v>
      </c>
      <c r="CV83" s="149">
        <f>IF(AND(ISNUMBER(CV25),CV$5),ABS((CV25-AVERAGEIF(CU$6:CY$6,CU$3:CY$3,(CU25:CY25)))/AVERAGEIF(CU$6:CY$6,CU$3:CY$3,CU25:CY25)),"")</f>
        <v>2.3040433702281454E-3</v>
      </c>
      <c r="CW83" s="149">
        <f>IF(AND(ISNUMBER(CW25),CW$5),ABS((CW25-AVERAGEIF(CU$6:CY$6,CU$3:CY$3,(CU25:CY25)))/AVERAGEIF(CU$6:CY$6,CU$3:CY$3,CU25:CY25)),"")</f>
        <v>9.7884195467208795E-4</v>
      </c>
      <c r="CX83" s="149" t="str">
        <f>IF(AND(ISNUMBER(CX25),CX$5),ABS((CX25-AVERAGEIF(CU$6:CY$6,CU$3:CY$3,(CU25:CY25)))/AVERAGEIF(CU$6:CY$6,CU$3:CY$3,CU25:CY25)),"")</f>
        <v/>
      </c>
      <c r="CY83" s="149">
        <f>IF(AND(ISNUMBER(CY25),CY$5),ABS((CY25-AVERAGEIF(CU$6:CY$6,CU$3:CY$3,(CU25:CY25)))/AVERAGEIF(CU$6:CY$6,CU$3:CY$3,CU25:CY25)),"")</f>
        <v>2.6052255101272495E-3</v>
      </c>
      <c r="CZ83" s="149">
        <f>IF(AND(ISNUMBER(CZ25),CZ$5),ABS((CZ25-AVERAGEIF(CZ$6:DD$6,CZ$3:DD$3,(CZ25:DD25)))/AVERAGEIF(CZ$6:DD$6,CZ$3:DD$3,CZ25:DD25)),"")</f>
        <v>1.2983483800839397E-3</v>
      </c>
      <c r="DA83" s="149">
        <f>IF(AND(ISNUMBER(DA25),DA$5),ABS((DA25-AVERAGEIF(CZ$6:DD$6,CZ$3:DD$3,(CZ25:DD25)))/AVERAGEIF(CZ$6:DD$6,CZ$3:DD$3,CZ25:DD25)),"")</f>
        <v>1.2379600833358495E-3</v>
      </c>
      <c r="DB83" s="149" t="str">
        <f>IF(AND(ISNUMBER(DB25),DB$5),ABS((DB25-AVERAGEIF(CZ$6:DD$6,CZ$3:DD$3,(CZ25:DD25)))/AVERAGEIF(CZ$6:DD$6,CZ$3:DD$3,CZ25:DD25)),"")</f>
        <v/>
      </c>
      <c r="DC83" s="149">
        <f>IF(AND(ISNUMBER(DC25),DC$5),ABS((DC25-AVERAGEIF(CZ$6:DD$6,CZ$3:DD$3,(CZ25:DD25)))/AVERAGEIF(CZ$6:DD$6,CZ$3:DD$3,CZ25:DD25)),"")</f>
        <v>2.1135903861831576E-4</v>
      </c>
      <c r="DD83" s="149">
        <f>IF(AND(ISNUMBER(DD25),DD$5),ABS((DD25-AVERAGEIF(CZ$6:DD$6,CZ$3:DD$3,(CZ25:DD25)))/AVERAGEIF(CZ$6:DD$6,CZ$3:DD$3,CZ25:DD25)),"")</f>
        <v>1.5097074187022554E-4</v>
      </c>
      <c r="DE83" s="149">
        <f>IF(AND(ISNUMBER(DE25),DE$5),ABS((DE25-AVERAGEIF(DE$6:DI$6,DE$3:DI$3,(DE25:DI25)))/AVERAGEIF(DE$6:DI$6,DE$3:DI$3,DE25:DI25)),"")</f>
        <v>5.1772921558003735E-3</v>
      </c>
      <c r="DF83" s="149">
        <f>IF(AND(ISNUMBER(DF25),DF$5),ABS((DF25-AVERAGEIF(DE$6:DI$6,DE$3:DI$3,(DE25:DI25)))/AVERAGEIF(DE$6:DI$6,DE$3:DI$3,DE25:DI25)),"")</f>
        <v>1.5652278610559268E-3</v>
      </c>
      <c r="DG83" s="149">
        <f>IF(AND(ISNUMBER(DG25),DG$5),ABS((DG25-AVERAGEIF(DE$6:DI$6,DE$3:DI$3,(DE25:DI25)))/AVERAGEIF(DE$6:DI$6,DE$3:DI$3,DE25:DI25)),"")</f>
        <v>3.9130696526398171E-3</v>
      </c>
      <c r="DH83" s="149" t="str">
        <f>IF(AND(ISNUMBER(DH25),DH$5),ABS((DH25-AVERAGEIF(DE$6:DI$6,DE$3:DI$3,(DE25:DI25)))/AVERAGEIF(DE$6:DI$6,DE$3:DI$3,DE25:DI25)),"")</f>
        <v/>
      </c>
      <c r="DI83" s="149">
        <f>IF(AND(ISNUMBER(DI25),DI$5),ABS((DI25-AVERAGEIF(DE$6:DI$6,DE$3:DI$3,(DE25:DI25)))/AVERAGEIF(DE$6:DI$6,DE$3:DI$3,DE25:DI25)),"")</f>
        <v>2.8294503642164832E-3</v>
      </c>
      <c r="DJ83" s="149" t="str">
        <f>IF(AND(ISNUMBER(DJ25),DJ$5),ABS((DJ25-AVERAGEIF(DJ$6:DN$6,DJ$3:DN$3,(DJ25:DN25)))/AVERAGEIF(DJ$6:DN$6,DJ$3:DN$3,DJ25:DN25)),"")</f>
        <v/>
      </c>
      <c r="DK83" s="149">
        <f>IF(AND(ISNUMBER(DK25),DK$5),ABS((DK25-AVERAGEIF(DJ$6:DN$6,DJ$3:DN$3,(DJ25:DN25)))/AVERAGEIF(DJ$6:DN$6,DJ$3:DN$3,DJ25:DN25)),"")</f>
        <v>6.4540337711069414E-4</v>
      </c>
      <c r="DL83" s="149">
        <f>IF(AND(ISNUMBER(DL25),DL$5),ABS((DL25-AVERAGEIF(DJ$6:DN$6,DJ$3:DN$3,(DJ25:DN25)))/AVERAGEIF(DJ$6:DN$6,DJ$3:DN$3,DJ25:DN25)),"")</f>
        <v>4.3527204502814257E-4</v>
      </c>
      <c r="DM83" s="149">
        <f>IF(AND(ISNUMBER(DM25),DM$5),ABS((DM25-AVERAGEIF(DJ$6:DN$6,DJ$3:DN$3,(DJ25:DN25)))/AVERAGEIF(DJ$6:DN$6,DJ$3:DN$3,DJ25:DN25)),"")</f>
        <v>1.4859287054409006E-3</v>
      </c>
      <c r="DN83" s="149">
        <f>IF(AND(ISNUMBER(DN25),DN$5),ABS((DN25-AVERAGEIF(DJ$6:DN$6,DJ$3:DN$3,(DJ25:DN25)))/AVERAGEIF(DJ$6:DN$6,DJ$3:DN$3,DJ25:DN25)),"")</f>
        <v>1.6960600375234521E-3</v>
      </c>
      <c r="DO83" s="149">
        <f>IF(AND(ISNUMBER(DO25),DO$5),ABS((DO25-AVERAGEIF(DO$6:DS$6,DO$3:DS$3,(DO25:DS25)))/AVERAGEIF(DO$6:DS$6,DO$3:DS$3,DO25:DS25)),"")</f>
        <v>8.4195333172961274E-4</v>
      </c>
      <c r="DP83" s="149">
        <f>IF(AND(ISNUMBER(DP25),DP$5),ABS((DP25-AVERAGEIF(DO$6:DS$6,DO$3:DS$3,(DO25:DS25)))/AVERAGEIF(DO$6:DS$6,DO$3:DS$3,DO25:DS25)),"")</f>
        <v>7.2167428433966808E-4</v>
      </c>
      <c r="DQ83" s="149">
        <f>IF(AND(ISNUMBER(DQ25),DQ$5),ABS((DQ25-AVERAGEIF(DO$6:DS$6,DO$3:DS$3,(DO25:DS25)))/AVERAGEIF(DO$6:DS$6,DO$3:DS$3,DO25:DS25)),"")</f>
        <v>1.8041857108491702E-4</v>
      </c>
      <c r="DR83" s="149">
        <f>IF(AND(ISNUMBER(DR25),DR$5),ABS((DR25-AVERAGEIF(DO$6:DS$6,DO$3:DS$3,(DO25:DS25)))/AVERAGEIF(DO$6:DS$6,DO$3:DS$3,DO25:DS25)),"")</f>
        <v>6.0139523694972338E-5</v>
      </c>
      <c r="DS83" s="149" t="str">
        <f>IF(AND(ISNUMBER(DS25),DS$5),ABS((DS25-AVERAGEIF(DO$6:DS$6,DO$3:DS$3,(DO25:DS25)))/AVERAGEIF(DO$6:DS$6,DO$3:DS$3,DO25:DS25)),"")</f>
        <v/>
      </c>
      <c r="DT83" s="149">
        <f>IF(AND(ISNUMBER(DT25),DT$5),ABS((DT25-AVERAGEIF(DT$6:DX$6,DT$3:DX$3,(DT25:DX25)))/AVERAGEIF(DT$6:DX$6,DT$3:DX$3,DT25:DX25)),"")</f>
        <v>1.4474398407816175E-3</v>
      </c>
      <c r="DU83" s="149">
        <f>IF(AND(ISNUMBER(DU25),DU$5),ABS((DU25-AVERAGEIF(DT$6:DX$6,DT$3:DX$3,(DT25:DX25)))/AVERAGEIF(DT$6:DX$6,DT$3:DX$3,DT25:DX25)),"")</f>
        <v>7.5990591641034921E-3</v>
      </c>
      <c r="DV83" s="149">
        <f>IF(AND(ISNUMBER(DV25),DV$5),ABS((DV25-AVERAGEIF(DT$6:DX$6,DT$3:DX$3,(DT25:DX25)))/AVERAGEIF(DT$6:DX$6,DT$3:DX$3,DT25:DX25)),"")</f>
        <v>2.6536397080996321E-3</v>
      </c>
      <c r="DW83" s="149">
        <f>IF(AND(ISNUMBER(DW25),DW$5),ABS((DW25-AVERAGEIF(DT$6:DX$6,DT$3:DX$3,(DT25:DX25)))/AVERAGEIF(DT$6:DX$6,DT$3:DX$3,DT25:DX25)),"")</f>
        <v>7.2371992039080876E-4</v>
      </c>
      <c r="DX83" s="149">
        <f>IF(AND(ISNUMBER(DX25),DX$5),ABS((DX25-AVERAGEIF(DT$6:DX$6,DT$3:DX$3,(DT25:DX25)))/AVERAGEIF(DT$6:DX$6,DT$3:DX$3,DT25:DX25)),"")</f>
        <v>4.2216995356130511E-3</v>
      </c>
      <c r="DY83" s="149">
        <f>IF(AND(ISNUMBER(DY25),DY$5),ABS((DY25-AVERAGEIF(DY$6:EC$6,DY$3:EC$3,(DY25:EC25)))/AVERAGEIF(DY$6:EC$6,DY$3:EC$3,DY25:EC25)),"")</f>
        <v>1.4692202058384892E-2</v>
      </c>
      <c r="DZ83" s="149">
        <f>IF(AND(ISNUMBER(DZ25),DZ$5),ABS((DZ25-AVERAGEIF(DY$6:EC$6,DY$3:EC$3,(DY25:EC25)))/AVERAGEIF(DY$6:EC$6,DY$3:EC$3,DY25:EC25)),"")</f>
        <v>5.4486658889889693E-3</v>
      </c>
      <c r="EA83" s="149">
        <f>IF(AND(ISNUMBER(EA25),EA$5),ABS((EA25-AVERAGEIF(DY$6:EC$6,DY$3:EC$3,(DY25:EC25)))/AVERAGEIF(DY$6:EC$6,DY$3:EC$3,DY25:EC25)),"")</f>
        <v>4.031126795918669E-3</v>
      </c>
      <c r="EB83" s="149">
        <f>IF(AND(ISNUMBER(EB25),EB$5),ABS((EB25-AVERAGEIF(DY$6:EC$6,DY$3:EC$3,(DY25:EC25)))/AVERAGEIF(DY$6:EC$6,DY$3:EC$3,DY25:EC25)),"")</f>
        <v>5.2124093734772529E-3</v>
      </c>
      <c r="EC83" s="149" t="str">
        <f>IF(AND(ISNUMBER(EC25),EC$5),ABS((EC25-AVERAGEIF(DY$6:EC$6,DY$3:EC$3,(DY25:EC25)))/AVERAGEIF(DY$6:EC$6,DY$3:EC$3,DY25:EC25)),"")</f>
        <v/>
      </c>
      <c r="ED83" s="149">
        <f>IF(AND(ISNUMBER(ED25),ED$5),ABS((ED25-AVERAGEIF(ED$6:EH$6,ED$3:EH$3,(ED25:EH25)))/AVERAGEIF(ED$6:EH$6,ED$3:EH$3,ED25:EH25)),"")</f>
        <v>5.0298648223829831E-3</v>
      </c>
      <c r="EE83" s="149">
        <f>IF(AND(ISNUMBER(EE25),EE$5),ABS((EE25-AVERAGEIF(ED$6:EH$6,ED$3:EH$3,(ED25:EH25)))/AVERAGEIF(ED$6:EH$6,ED$3:EH$3,ED25:EH25)),"")</f>
        <v>5.0415080279901815E-3</v>
      </c>
      <c r="EF83" s="149">
        <f>IF(AND(ISNUMBER(EF25),EF$5),ABS((EF25-AVERAGEIF(ED$6:EH$6,ED$3:EH$3,(ED25:EH25)))/AVERAGEIF(ED$6:EH$6,ED$3:EH$3,ED25:EH25)),"")</f>
        <v>1.0711749158779241E-3</v>
      </c>
      <c r="EG83" s="149">
        <f>IF(AND(ISNUMBER(EG25),EG$5),ABS((EG25-AVERAGEIF(ED$6:EH$6,ED$3:EH$3,(ED25:EH25)))/AVERAGEIF(ED$6:EH$6,ED$3:EH$3,ED25:EH25)),"")</f>
        <v>1.6067623738166743E-3</v>
      </c>
      <c r="EH83" s="149">
        <f>IF(AND(ISNUMBER(EH25),EH$5),ABS((EH25-AVERAGEIF(ED$6:EH$6,ED$3:EH$3,(ED25:EH25)))/AVERAGEIF(ED$6:EH$6,ED$3:EH$3,ED25:EH25)),"")</f>
        <v>5.4723066354637226E-4</v>
      </c>
      <c r="FR83" s="149" t="str">
        <f>IF(AND(ISNUMBER(FR25),FR$5),ABS((FR25-AVERAGEIF(FR$6:FV$6,FR$3:FV$3,(FR25:FV25)))/AVERAGEIF(FR$6:FV$6,FR$3:FV$3,FR25:FV25)),"")</f>
        <v/>
      </c>
      <c r="FS83" s="149" t="str">
        <f>IF(AND(ISNUMBER(FS25),FS$5),ABS((FS25-AVERAGEIF(FR$6:FV$6,FR$3:FV$3,(FR25:FV25)))/AVERAGEIF(FR$6:FV$6,FR$3:FV$3,FR25:FV25)),"")</f>
        <v/>
      </c>
      <c r="FT83" s="149">
        <f>IF(AND(ISNUMBER(FT25),FT$5),ABS((FT25-AVERAGEIF(FR$6:FV$6,FR$3:FV$3,(FR25:FV25)))/AVERAGEIF(FR$6:FV$6,FR$3:FV$3,FR25:FV25)),"")</f>
        <v>0</v>
      </c>
      <c r="FU83" s="149" t="str">
        <f>IF(AND(ISNUMBER(FU25),FU$5),ABS((FU25-AVERAGEIF(FR$6:FV$6,FR$3:FV$3,(FR25:FV25)))/AVERAGEIF(FR$6:FV$6,FR$3:FV$3,FR25:FV25)),"")</f>
        <v/>
      </c>
      <c r="FV83" s="149" t="str">
        <f>IF(AND(ISNUMBER(FV25),FV$5),ABS((FV25-AVERAGEIF(FR$6:FV$6,FR$3:FV$3,(FR25:FV25)))/AVERAGEIF(FR$6:FV$6,FR$3:FV$3,FR25:FV25)),"")</f>
        <v/>
      </c>
      <c r="FW83" s="149" t="str">
        <f>IF(AND(ISNUMBER(FW25),FW$5),ABS((FW25-AVERAGEIF(FW$6:GA$6,FW$3:GA$3,(FW25:GA25)))/AVERAGEIF(FW$6:GA$6,FW$3:GA$3,FW25:GA25)),"")</f>
        <v/>
      </c>
      <c r="FX83" s="149" t="str">
        <f>IF(AND(ISNUMBER(FX25),FX$5),ABS((FX25-AVERAGEIF(FW$6:GA$6,FW$3:GA$3,(FW25:GA25)))/AVERAGEIF(FW$6:GA$6,FW$3:GA$3,FW25:GA25)),"")</f>
        <v/>
      </c>
      <c r="FY83" s="149">
        <f>IF(AND(ISNUMBER(FY25),FY$5),ABS((FY25-AVERAGEIF(FW$6:GA$6,FW$3:GA$3,(FW25:GA25)))/AVERAGEIF(FW$6:GA$6,FW$3:GA$3,FW25:GA25)),"")</f>
        <v>0</v>
      </c>
      <c r="FZ83" s="149" t="str">
        <f>IF(AND(ISNUMBER(FZ25),FZ$5),ABS((FZ25-AVERAGEIF(FW$6:GA$6,FW$3:GA$3,(FW25:GA25)))/AVERAGEIF(FW$6:GA$6,FW$3:GA$3,FW25:GA25)),"")</f>
        <v/>
      </c>
      <c r="GA83" s="149" t="str">
        <f>IF(AND(ISNUMBER(GA25),GA$5),ABS((GA25-AVERAGEIF(FW$6:GA$6,FW$3:GA$3,(FW25:GA25)))/AVERAGEIF(FW$6:GA$6,FW$3:GA$3,FW25:GA25)),"")</f>
        <v/>
      </c>
      <c r="HA83" s="149" t="str">
        <f>IF(AND(ISNUMBER(HA25),HA$5),ABS((HA25-AVERAGEIF(HA$6:HE$6,HA$3:HE$3,(HA25:HE25)))/AVERAGEIF(HA$6:HE$6,HA$3:HE$3,HA25:HE25)),"")</f>
        <v/>
      </c>
      <c r="HB83" s="149" t="str">
        <f>IF(AND(ISNUMBER(HB25),HB$5),ABS((HB25-AVERAGEIF(HA$6:HE$6,HA$3:HE$3,(HA25:HE25)))/AVERAGEIF(HA$6:HE$6,HA$3:HE$3,HA25:HE25)),"")</f>
        <v/>
      </c>
      <c r="HC83" s="149" t="str">
        <f>IF(AND(ISNUMBER(HC25),HC$5),ABS((HC25-AVERAGEIF(HA$6:HE$6,HA$3:HE$3,(HA25:HE25)))/AVERAGEIF(HA$6:HE$6,HA$3:HE$3,HA25:HE25)),"")</f>
        <v/>
      </c>
      <c r="HD83" s="149" t="str">
        <f>IF(AND(ISNUMBER(HD25),HD$5),ABS((HD25-AVERAGEIF(HA$6:HE$6,HA$3:HE$3,(HA25:HE25)))/AVERAGEIF(HA$6:HE$6,HA$3:HE$3,HA25:HE25)),"")</f>
        <v/>
      </c>
      <c r="HE83" s="149" t="str">
        <f>IF(AND(ISNUMBER(HE25),HE$5),ABS((HE25-AVERAGEIF(HA$6:HE$6,HA$3:HE$3,(HA25:HE25)))/AVERAGEIF(HA$6:HE$6,HA$3:HE$3,HA25:HE25)),"")</f>
        <v/>
      </c>
      <c r="HF83" s="149" t="str">
        <f>IF(AND(ISNUMBER(HF25),HF$5),ABS((HF25-AVERAGEIF(HF$6:HJ$6,HF$3:HJ$3,(HF25:HJ25)))/AVERAGEIF(HF$6:HJ$6,HF$3:HJ$3,HF25:HJ25)),"")</f>
        <v/>
      </c>
      <c r="HG83" s="149" t="str">
        <f>IF(AND(ISNUMBER(HG25),HG$5),ABS((HG25-AVERAGEIF(HF$6:HJ$6,HF$3:HJ$3,(HF25:HJ25)))/AVERAGEIF(HF$6:HJ$6,HF$3:HJ$3,HF25:HJ25)),"")</f>
        <v/>
      </c>
      <c r="HH83" s="149" t="str">
        <f>IF(AND(ISNUMBER(HH25),HH$5),ABS((HH25-AVERAGEIF(HF$6:HJ$6,HF$3:HJ$3,(HF25:HJ25)))/AVERAGEIF(HF$6:HJ$6,HF$3:HJ$3,HF25:HJ25)),"")</f>
        <v/>
      </c>
      <c r="HI83" s="149" t="str">
        <f>IF(AND(ISNUMBER(HI25),HI$5),ABS((HI25-AVERAGEIF(HF$6:HJ$6,HF$3:HJ$3,(HF25:HJ25)))/AVERAGEIF(HF$6:HJ$6,HF$3:HJ$3,HF25:HJ25)),"")</f>
        <v/>
      </c>
      <c r="HJ83" s="149" t="str">
        <f>IF(AND(ISNUMBER(HJ25),HJ$5),ABS((HJ25-AVERAGEIF(HF$6:HJ$6,HF$3:HJ$3,(HF25:HJ25)))/AVERAGEIF(HF$6:HJ$6,HF$3:HJ$3,HF25:HJ25)),"")</f>
        <v/>
      </c>
    </row>
    <row r="84" spans="2:218" x14ac:dyDescent="0.2">
      <c r="B84" s="52" t="s">
        <v>78</v>
      </c>
      <c r="D84" s="152" t="str">
        <f t="shared" ref="D84:D95" si="370">IF(AND(ISNUMBER(D26),D$5),ABS((D26-AVERAGEIF(D$6:H$6,D$3:H$3,(D26:H26)))/AVERAGEIF(D$6:H$6,D$3:H$3,D26:H26)),"")</f>
        <v/>
      </c>
      <c r="E84" s="153" t="str">
        <f t="shared" ref="E84:E95" si="371">IF(AND(ISNUMBER(E26),E$5),ABS((E26-AVERAGEIF(D$6:H$6,D$3:H$3,(D26:H26)))/AVERAGEIF(D$6:H$6,D$3:H$3,D26:H26)),"")</f>
        <v/>
      </c>
      <c r="F84" s="153" t="str">
        <f t="shared" ref="F84:F95" si="372">IF(AND(ISNUMBER(F26),F$5),ABS((F26-AVERAGEIF(D$6:H$6,D$3:H$3,(D26:H26)))/AVERAGEIF(D$6:H$6,D$3:H$3,D26:H26)),"")</f>
        <v/>
      </c>
      <c r="G84" s="153" t="str">
        <f t="shared" ref="G84:G95" si="373">IF(AND(ISNUMBER(G26),G$5),ABS((G26-AVERAGEIF(D$6:H$6,D$3:H$3,(D26:H26)))/AVERAGEIF(D$6:H$6,D$3:H$3,D26:H26)),"")</f>
        <v/>
      </c>
      <c r="H84" s="154" t="str">
        <f t="shared" ref="H84:H95" si="374">IF(AND(ISNUMBER(H26),H$5),ABS((H26-AVERAGEIF(D$6:H$6,D$3:H$3,(D26:H26)))/AVERAGEIF(D$6:H$6,D$3:H$3,D26:H26)),"")</f>
        <v/>
      </c>
      <c r="I84" s="152">
        <f t="shared" ref="I84:I95" si="375">IF(AND(ISNUMBER(I26),I$5),ABS((I26-AVERAGEIF(I$6:M$6,I$3:M$3,(I26:M26)))/AVERAGEIF(I$6:M$6,I$3:M$3,I26:M26)),"")</f>
        <v>4.9433106575963719E-2</v>
      </c>
      <c r="J84" s="153">
        <f t="shared" ref="J84:J95" si="376">IF(AND(ISNUMBER(J26),J$5),ABS((J26-AVERAGEIF(I$6:M$6,I$3:M$3,(I26:M26)))/AVERAGEIF(I$6:M$6,I$3:M$3,I26:M26)),"")</f>
        <v>2.1315192743764172E-2</v>
      </c>
      <c r="K84" s="153" t="str">
        <f t="shared" ref="K84:K95" si="377">IF(AND(ISNUMBER(K26),K$5),ABS((K26-AVERAGEIF(I$6:M$6,I$3:M$3,(I26:M26)))/AVERAGEIF(I$6:M$6,I$3:M$3,I26:M26)),"")</f>
        <v/>
      </c>
      <c r="L84" s="153">
        <f t="shared" ref="L84:L95" si="378">IF(AND(ISNUMBER(L26),L$5),ABS((L26-AVERAGEIF(I$6:M$6,I$3:M$3,(I26:M26)))/AVERAGEIF(I$6:M$6,I$3:M$3,I26:M26)),"")</f>
        <v>0.16462585034013605</v>
      </c>
      <c r="M84" s="154">
        <f t="shared" ref="M84:M95" si="379">IF(AND(ISNUMBER(M26),M$5),ABS((M26-AVERAGEIF(I$6:M$6,I$3:M$3,(I26:M26)))/AVERAGEIF(I$6:M$6,I$3:M$3,I26:M26)),"")</f>
        <v>0.13650793650793649</v>
      </c>
      <c r="N84" s="150">
        <f t="shared" ref="N84:N95" si="380">IF(AND(ISNUMBER(N26),N$5),ABS((N26-AVERAGEIF(N$6:R$6,N$3:R$3,(N26:R26)))/AVERAGEIF(N$6:R$6,N$3:R$3,N26:R26)),"")</f>
        <v>1.5819589363850556E-2</v>
      </c>
      <c r="O84" s="149">
        <f t="shared" ref="O84:O95" si="381">IF(AND(ISNUMBER(O26),O$5),ABS((O26-AVERAGEIF(N$6:R$6,N$3:R$3,(N26:R26)))/AVERAGEIF(N$6:R$6,N$3:R$3,N26:R26)),"")</f>
        <v>7.1693032648939753E-2</v>
      </c>
      <c r="P84" s="149">
        <f t="shared" ref="P84:P95" si="382">IF(AND(ISNUMBER(P26),P$5),ABS((P26-AVERAGEIF(N$6:R$6,N$3:R$3,(N26:R26)))/AVERAGEIF(N$6:R$6,N$3:R$3,N26:R26)),"")</f>
        <v>2.7936721642544599E-2</v>
      </c>
      <c r="Q84" s="149">
        <f t="shared" ref="Q84:Q95" si="383">IF(AND(ISNUMBER(Q26),Q$5),ABS((Q26-AVERAGEIF(N$6:R$6,N$3:R$3,(N26:R26)))/AVERAGEIF(N$6:R$6,N$3:R$3,N26:R26)),"")</f>
        <v>2.7936721642544599E-2</v>
      </c>
      <c r="R84" s="149" t="str">
        <f t="shared" ref="R84:R95" si="384">IF(AND(ISNUMBER(R26),R$5),ABS((R26-AVERAGEIF(N$6:R$6,N$3:R$3,(N26:R26)))/AVERAGEIF(N$6:R$6,N$3:R$3,N26:R26)),"")</f>
        <v/>
      </c>
      <c r="S84" s="149">
        <f t="shared" ref="S84:S95" si="385">IF(AND(ISNUMBER(S26),S$5),ABS((S26-AVERAGEIF(S$6:W$6,S$3:W$3,(S26:W26)))/AVERAGEIF(S$6:W$6,S$3:W$3,S26:W26)),"")</f>
        <v>4.738204260402152E-2</v>
      </c>
      <c r="T84" s="149">
        <f t="shared" ref="T84:T95" si="386">IF(AND(ISNUMBER(T26),T$5),ABS((T26-AVERAGEIF(S$6:W$6,S$3:W$3,(S26:W26)))/AVERAGEIF(S$6:W$6,S$3:W$3,S26:W26)),"")</f>
        <v>8.5606211427434031E-3</v>
      </c>
      <c r="U84" s="149">
        <f t="shared" ref="U84:U95" si="387">IF(AND(ISNUMBER(U26),U$5),ABS((U26-AVERAGEIF(S$6:W$6,S$3:W$3,(S26:W26)))/AVERAGEIF(S$6:W$6,S$3:W$3,S26:W26)),"")</f>
        <v>3.543698984670518E-2</v>
      </c>
      <c r="V84" s="149">
        <f t="shared" ref="V84:V95" si="388">IF(AND(ISNUMBER(V26),V$5),ABS((V26-AVERAGEIF(S$6:W$6,S$3:W$3,(S26:W26)))/AVERAGEIF(S$6:W$6,S$3:W$3,S26:W26)),"")</f>
        <v>8.6004379852677657E-2</v>
      </c>
      <c r="W84" s="149">
        <f t="shared" ref="W84:W95" si="389">IF(AND(ISNUMBER(W26),W$5),ABS((W26-AVERAGEIF(S$6:W$6,S$3:W$3,(S26:W26)))/AVERAGEIF(S$6:W$6,S$3:W$3,S26:W26)),"")</f>
        <v>5.3752737407923327E-3</v>
      </c>
      <c r="X84" s="149">
        <f t="shared" ref="X84:X95" si="390">IF(AND(ISNUMBER(X26),X$5),ABS((X26-AVERAGEIF(X$6:AB$6,X$3:AB$3,(X26:AB26)))/AVERAGEIF(X$6:AB$6,X$3:AB$3,X26:AB26)),"")</f>
        <v>2.8106508875739646E-2</v>
      </c>
      <c r="Y84" s="149">
        <f t="shared" ref="Y84:Y95" si="391">IF(AND(ISNUMBER(Y26),Y$5),ABS((Y26-AVERAGEIF(X$6:AB$6,X$3:AB$3,(X26:AB26)))/AVERAGEIF(X$6:AB$6,X$3:AB$3,X26:AB26)),"")</f>
        <v>3.5502958579881658E-2</v>
      </c>
      <c r="Z84" s="149">
        <f t="shared" ref="Z84:Z95" si="392">IF(AND(ISNUMBER(Z26),Z$5),ABS((Z26-AVERAGEIF(X$6:AB$6,X$3:AB$3,(X26:AB26)))/AVERAGEIF(X$6:AB$6,X$3:AB$3,X26:AB26)),"")</f>
        <v>2.6627218934911243E-2</v>
      </c>
      <c r="AA84" s="149">
        <f t="shared" ref="AA84:AA95" si="393">IF(AND(ISNUMBER(AA26),AA$5),ABS((AA26-AVERAGEIF(X$6:AB$6,X$3:AB$3,(X26:AB26)))/AVERAGEIF(X$6:AB$6,X$3:AB$3,X26:AB26)),"")</f>
        <v>2.514792899408284E-2</v>
      </c>
      <c r="AB84" s="149">
        <f t="shared" ref="AB84:AB95" si="394">IF(AND(ISNUMBER(AB26),AB$5),ABS((AB26-AVERAGEIF(X$6:AB$6,X$3:AB$3,(X26:AB26)))/AVERAGEIF(X$6:AB$6,X$3:AB$3,X26:AB26)),"")</f>
        <v>4.4378698224852069E-2</v>
      </c>
      <c r="AC84" s="149">
        <f t="shared" ref="AC84:AC95" si="395">IF(AND(ISNUMBER(AC26),AC$5),ABS((AC26-AVERAGEIF(AC$6:AG$6,AC$3:AG$3,(AC26:AG26)))/AVERAGEIF(AC$6:AG$6,AC$3:AG$3,AC26:AG26)),"")</f>
        <v>1.2239902080783354E-2</v>
      </c>
      <c r="AD84" s="149">
        <f t="shared" ref="AD84:AD95" si="396">IF(AND(ISNUMBER(AD26),AD$5),ABS((AD26-AVERAGEIF(AC$6:AG$6,AC$3:AG$3,(AC26:AG26)))/AVERAGEIF(AC$6:AG$6,AC$3:AG$3,AC26:AG26)),"")</f>
        <v>6.1199510403916763E-4</v>
      </c>
      <c r="AE84" s="149">
        <f t="shared" ref="AE84:AE95" si="397">IF(AND(ISNUMBER(AE26),AE$5),ABS((AE26-AVERAGEIF(AC$6:AG$6,AC$3:AG$3,(AC26:AG26)))/AVERAGEIF(AC$6:AG$6,AC$3:AG$3,AC26:AG26)),"")</f>
        <v>8.5679314565483469E-3</v>
      </c>
      <c r="AF84" s="149">
        <f t="shared" ref="AF84:AF95" si="398">IF(AND(ISNUMBER(AF26),AF$5),ABS((AF26-AVERAGEIF(AC$6:AG$6,AC$3:AG$3,(AC26:AG26)))/AVERAGEIF(AC$6:AG$6,AC$3:AG$3,AC26:AG26)),"")</f>
        <v>2.0195838433292534E-2</v>
      </c>
      <c r="AG84" s="149">
        <f t="shared" ref="AG84:AG95" si="399">IF(AND(ISNUMBER(AG26),AG$5),ABS((AG26-AVERAGEIF(AC$6:AG$6,AC$3:AG$3,(AC26:AG26)))/AVERAGEIF(AC$6:AG$6,AC$3:AG$3,AC26:AG26)),"")</f>
        <v>2.4479804161566709E-2</v>
      </c>
      <c r="AH84" s="149" t="str">
        <f t="shared" ref="AH84:AH95" si="400">IF(AND(ISNUMBER(AH26),AH$5),ABS((AH26-AVERAGEIF(AH$6:AL$6,AH$3:AL$3,(AH26:AL26)))/AVERAGEIF(AH$6:AL$6,AH$3:AL$3,AH26:AL26)),"")</f>
        <v/>
      </c>
      <c r="AI84" s="149">
        <f t="shared" ref="AI84:AI95" si="401">IF(AND(ISNUMBER(AI26),AI$5),ABS((AI26-AVERAGEIF(AH$6:AL$6,AH$3:AL$3,(AH26:AL26)))/AVERAGEIF(AH$6:AL$6,AH$3:AL$3,AH26:AL26)),"")</f>
        <v>4.0493429873960846E-2</v>
      </c>
      <c r="AJ84" s="149">
        <f t="shared" ref="AJ84:AJ95" si="402">IF(AND(ISNUMBER(AJ26),AJ$5),ABS((AJ26-AVERAGEIF(AH$6:AL$6,AH$3:AL$3,(AH26:AL26)))/AVERAGEIF(AH$6:AL$6,AH$3:AL$3,AH26:AL26)),"")</f>
        <v>2.9230356663984984E-2</v>
      </c>
      <c r="AK84" s="149">
        <f t="shared" ref="AK84:AK95" si="403">IF(AND(ISNUMBER(AK26),AK$5),ABS((AK26-AVERAGEIF(AH$6:AL$6,AH$3:AL$3,(AH26:AL26)))/AVERAGEIF(AH$6:AL$6,AH$3:AL$3,AH26:AL26)),"")</f>
        <v>2.9498525073746312E-3</v>
      </c>
      <c r="AL84" s="149">
        <f t="shared" ref="AL84:AL95" si="404">IF(AND(ISNUMBER(AL26),AL$5),ABS((AL26-AVERAGEIF(AH$6:AL$6,AH$3:AL$3,(AH26:AL26)))/AVERAGEIF(AH$6:AL$6,AH$3:AL$3,AH26:AL26)),"")</f>
        <v>8.3132207026012338E-3</v>
      </c>
      <c r="AM84" s="149">
        <f t="shared" ref="AM84:AM95" si="405">IF(AND(ISNUMBER(AM26),AM$5),ABS((AM26-AVERAGEIF(AM$6:AQ$6,AM$3:AQ$3,(AM26:AQ26)))/AVERAGEIF(AM$6:AQ$6,AM$3:AQ$3,AM26:AQ26)),"")</f>
        <v>5.0027793218454693E-3</v>
      </c>
      <c r="AN84" s="149">
        <f t="shared" ref="AN84:AN95" si="406">IF(AND(ISNUMBER(AN26),AN$5),ABS((AN26-AVERAGEIF(AM$6:AQ$6,AM$3:AQ$3,(AM26:AQ26)))/AVERAGEIF(AM$6:AQ$6,AM$3:AQ$3,AM26:AQ26)),"")</f>
        <v>3.2795997776542525E-2</v>
      </c>
      <c r="AO84" s="149">
        <f t="shared" ref="AO84:AO95" si="407">IF(AND(ISNUMBER(AO26),AO$5),ABS((AO26-AVERAGEIF(AM$6:AQ$6,AM$3:AQ$3,(AM26:AQ26)))/AVERAGEIF(AM$6:AQ$6,AM$3:AQ$3,AM26:AQ26)),"")</f>
        <v>2.7793218454697055E-3</v>
      </c>
      <c r="AP84" s="149">
        <f t="shared" ref="AP84:AP95" si="408">IF(AND(ISNUMBER(AP26),AP$5),ABS((AP26-AVERAGEIF(AM$6:AQ$6,AM$3:AQ$3,(AM26:AQ26)))/AVERAGEIF(AM$6:AQ$6,AM$3:AQ$3,AM26:AQ26)),"")</f>
        <v>7.2262367982212344E-3</v>
      </c>
      <c r="AQ84" s="149">
        <f t="shared" ref="AQ84:AQ95" si="409">IF(AND(ISNUMBER(AQ26),AQ$5),ABS((AQ26-AVERAGEIF(AM$6:AQ$6,AM$3:AQ$3,(AM26:AQ26)))/AVERAGEIF(AM$6:AQ$6,AM$3:AQ$3,AM26:AQ26)),"")</f>
        <v>2.3346303501945526E-2</v>
      </c>
      <c r="AR84" s="149">
        <f t="shared" ref="AR84:AR95" si="410">IF(AND(ISNUMBER(AR26),AR$5),ABS((AR26-AVERAGEIF(AR$6:AV$6,AR$3:AV$3,(AR26:AV26)))/AVERAGEIF(AR$6:AV$6,AR$3:AV$3,AR26:AV26)),"")</f>
        <v>1.9512195121951219E-2</v>
      </c>
      <c r="AS84" s="149">
        <f t="shared" ref="AS84:AS95" si="411">IF(AND(ISNUMBER(AS26),AS$5),ABS((AS26-AVERAGEIF(AR$6:AV$6,AR$3:AV$3,(AR26:AV26)))/AVERAGEIF(AR$6:AV$6,AR$3:AV$3,AR26:AV26)),"")</f>
        <v>0.20243902439024392</v>
      </c>
      <c r="AT84" s="149">
        <f t="shared" ref="AT84:AT95" si="412">IF(AND(ISNUMBER(AT26),AT$5),ABS((AT26-AVERAGEIF(AR$6:AV$6,AR$3:AV$3,(AR26:AV26)))/AVERAGEIF(AR$6:AV$6,AR$3:AV$3,AR26:AV26)),"")</f>
        <v>9.7560975609756097E-3</v>
      </c>
      <c r="AU84" s="149">
        <f t="shared" ref="AU84:AU95" si="413">IF(AND(ISNUMBER(AU26),AU$5),ABS((AU26-AVERAGEIF(AR$6:AV$6,AR$3:AV$3,(AR26:AV26)))/AVERAGEIF(AR$6:AV$6,AR$3:AV$3,AR26:AV26)),"")</f>
        <v>8.0487804878048783E-2</v>
      </c>
      <c r="AV84" s="149">
        <f t="shared" ref="AV84:AV95" si="414">IF(AND(ISNUMBER(AV26),AV$5),ABS((AV26-AVERAGEIF(AR$6:AV$6,AR$3:AV$3,(AR26:AV26)))/AVERAGEIF(AR$6:AV$6,AR$3:AV$3,AR26:AV26)),"")</f>
        <v>0.11219512195121951</v>
      </c>
      <c r="AW84" s="149">
        <f t="shared" ref="AW84:AW95" si="415">IF(AND(ISNUMBER(AW26),AW$5),ABS((AW26-AVERAGEIF(AW$6:BA$6,AW$3:BA$3,(AW26:BA26)))/AVERAGEIF(AW$6:BA$6,AW$3:BA$3,AW26:BA26)),"")</f>
        <v>2.689313517339003E-2</v>
      </c>
      <c r="AX84" s="149">
        <f t="shared" ref="AX84:AX95" si="416">IF(AND(ISNUMBER(AX26),AX$5),ABS((AX26-AVERAGEIF(AW$6:BA$6,AW$3:BA$3,(AW26:BA26)))/AVERAGEIF(AW$6:BA$6,AW$3:BA$3,AW26:BA26)),"")</f>
        <v>1.0969568294409138E-2</v>
      </c>
      <c r="AY84" s="149">
        <f t="shared" ref="AY84:AY95" si="417">IF(AND(ISNUMBER(AY26),AY$5),ABS((AY26-AVERAGEIF(AW$6:BA$6,AW$3:BA$3,(AW26:BA26)))/AVERAGEIF(AW$6:BA$6,AW$3:BA$3,AW26:BA26)),"")</f>
        <v>1.9815994338287412E-2</v>
      </c>
      <c r="AZ84" s="149">
        <f t="shared" ref="AZ84:AZ95" si="418">IF(AND(ISNUMBER(AZ26),AZ$5),ABS((AZ26-AVERAGEIF(AW$6:BA$6,AW$3:BA$3,(AW26:BA26)))/AVERAGEIF(AW$6:BA$6,AW$3:BA$3,AW26:BA26)),"")</f>
        <v>5.8032554847841387E-2</v>
      </c>
      <c r="BA84" s="149">
        <f t="shared" ref="BA84:BA95" si="419">IF(AND(ISNUMBER(BA26),BA$5),ABS((BA26-AVERAGEIF(AW$6:BA$6,AW$3:BA$3,(AW26:BA26)))/AVERAGEIF(AW$6:BA$6,AW$3:BA$3,AW26:BA26)),"")</f>
        <v>3.5385704175521133E-4</v>
      </c>
      <c r="BB84" s="149">
        <f t="shared" ref="BB84:BB95" si="420">IF(AND(ISNUMBER(BB26),BB$5),ABS((BB26-AVERAGEIF(BB$6:BF$6,BB$3:BF$3,(BB26:BF26)))/AVERAGEIF(BB$6:BF$6,BB$3:BF$3,BB26:BF26)),"")</f>
        <v>3.108415466262323E-2</v>
      </c>
      <c r="BC84" s="149">
        <f t="shared" ref="BC84:BC95" si="421">IF(AND(ISNUMBER(BC26),BC$5),ABS((BC26-AVERAGEIF(BB$6:BF$6,BB$3:BF$3,(BB26:BF26)))/AVERAGEIF(BB$6:BF$6,BB$3:BF$3,BB26:BF26)),"")</f>
        <v>1.0866818296689441E-2</v>
      </c>
      <c r="BD84" s="149">
        <f t="shared" ref="BD84:BD95" si="422">IF(AND(ISNUMBER(BD26),BD$5),ABS((BD26-AVERAGEIF(BB$6:BF$6,BB$3:BF$3,(BB26:BF26)))/AVERAGEIF(BB$6:BF$6,BB$3:BF$3,BB26:BF26)),"")</f>
        <v>7.5815011372254578E-4</v>
      </c>
      <c r="BE84" s="149">
        <f t="shared" ref="BE84:BE95" si="423">IF(AND(ISNUMBER(BE26),BE$5),ABS((BE26-AVERAGEIF(BB$6:BF$6,BB$3:BF$3,(BB26:BF26)))/AVERAGEIF(BB$6:BF$6,BB$3:BF$3,BB26:BF26)),"")</f>
        <v>8.5165529441496052E-2</v>
      </c>
      <c r="BF84" s="149">
        <f t="shared" ref="BF84:BF95" si="424">IF(AND(ISNUMBER(BF26),BF$5),ABS((BF26-AVERAGEIF(BB$6:BF$6,BB$3:BF$3,(BB26:BF26)))/AVERAGEIF(BB$6:BF$6,BB$3:BF$3,BB26:BF26)),"")</f>
        <v>4.2456406368460986E-2</v>
      </c>
      <c r="BG84" s="149">
        <f t="shared" ref="BG84:BG95" si="425">IF(AND(ISNUMBER(BG26),BG$5),ABS((BG26-AVERAGEIF(BG$6:BK$6,BG$3:BK$3,(BG26:BK26)))/AVERAGEIF(BG$6:BK$6,BG$3:BK$3,BG26:BK26)),"")</f>
        <v>3.3661315380631794E-2</v>
      </c>
      <c r="BH84" s="149" t="str">
        <f t="shared" ref="BH84:BH95" si="426">IF(AND(ISNUMBER(BH26),BH$5),ABS((BH26-AVERAGEIF(BG$6:BK$6,BG$3:BK$3,(BG26:BK26)))/AVERAGEIF(BG$6:BK$6,BG$3:BK$3,BG26:BK26)),"")</f>
        <v/>
      </c>
      <c r="BI84" s="149">
        <f t="shared" ref="BI84:BI95" si="427">IF(AND(ISNUMBER(BI26),BI$5),ABS((BI26-AVERAGEIF(BG$6:BK$6,BG$3:BK$3,(BG26:BK26)))/AVERAGEIF(BG$6:BK$6,BG$3:BK$3,BG26:BK26)),"")</f>
        <v>4.9197307094769549E-2</v>
      </c>
      <c r="BJ84" s="149">
        <f t="shared" ref="BJ84:BJ95" si="428">IF(AND(ISNUMBER(BJ26),BJ$5),ABS((BJ26-AVERAGEIF(BG$6:BK$6,BG$3:BK$3,(BG26:BK26)))/AVERAGEIF(BG$6:BK$6,BG$3:BK$3,BG26:BK26)),"")</f>
        <v>7.7679958570688766E-3</v>
      </c>
      <c r="BK84" s="149">
        <f t="shared" ref="BK84:BK95" si="429">IF(AND(ISNUMBER(BK26),BK$5),ABS((BK26-AVERAGEIF(BG$6:BK$6,BG$3:BK$3,(BG26:BK26)))/AVERAGEIF(BG$6:BK$6,BG$3:BK$3,BG26:BK26)),"")</f>
        <v>7.7679958570688766E-3</v>
      </c>
      <c r="BL84" s="149">
        <f t="shared" ref="BL84:BL95" si="430">IF(AND(ISNUMBER(BL26),BL$5),ABS((BL26-AVERAGEIF(BL$6:BP$6,BL$3:BP$3,(BL26:BP26)))/AVERAGEIF(BL$6:BP$6,BL$3:BP$3,BL26:BP26)),"")</f>
        <v>2.7408637873754152E-2</v>
      </c>
      <c r="BM84" s="149">
        <f t="shared" ref="BM84:BM95" si="431">IF(AND(ISNUMBER(BM26),BM$5),ABS((BM26-AVERAGEIF(BL$6:BP$6,BL$3:BP$3,(BL26:BP26)))/AVERAGEIF(BL$6:BP$6,BL$3:BP$3,BL26:BP26)),"")</f>
        <v>4.9833887043189369E-2</v>
      </c>
      <c r="BN84" s="149">
        <f t="shared" ref="BN84:BN95" si="432">IF(AND(ISNUMBER(BN26),BN$5),ABS((BN26-AVERAGEIF(BL$6:BP$6,BL$3:BP$3,(BL26:BP26)))/AVERAGEIF(BL$6:BP$6,BL$3:BP$3,BL26:BP26)),"")</f>
        <v>2.6578073089700997E-2</v>
      </c>
      <c r="BO84" s="149">
        <f t="shared" ref="BO84:BO95" si="433">IF(AND(ISNUMBER(BO26),BO$5),ABS((BO26-AVERAGEIF(BL$6:BP$6,BL$3:BP$3,(BL26:BP26)))/AVERAGEIF(BL$6:BP$6,BL$3:BP$3,BL26:BP26)),"")</f>
        <v>4.9003322259136214E-2</v>
      </c>
      <c r="BP84" s="149" t="str">
        <f t="shared" ref="BP84:BP95" si="434">IF(AND(ISNUMBER(BP26),BP$5),ABS((BP26-AVERAGEIF(BL$6:BP$6,BL$3:BP$3,(BL26:BP26)))/AVERAGEIF(BL$6:BP$6,BL$3:BP$3,BL26:BP26)),"")</f>
        <v/>
      </c>
      <c r="BQ84" s="149">
        <f t="shared" ref="BQ84:BQ95" si="435">IF(AND(ISNUMBER(BQ26),BQ$5),ABS((BQ26-AVERAGEIF(BQ$6:BU$6,BQ$3:BU$3,(BQ26:BU26)))/AVERAGEIF(BQ$6:BU$6,BQ$3:BU$3,BQ26:BU26)),"")</f>
        <v>7.4781886165350741E-3</v>
      </c>
      <c r="BR84" s="149">
        <f t="shared" ref="BR84:BR95" si="436">IF(AND(ISNUMBER(BR26),BR$5),ABS((BR26-AVERAGEIF(BQ$6:BU$6,BQ$3:BU$3,(BQ26:BU26)))/AVERAGEIF(BQ$6:BU$6,BQ$3:BU$3,BQ26:BU26)),"")</f>
        <v>3.337487882564745E-2</v>
      </c>
      <c r="BS84" s="149">
        <f t="shared" ref="BS84:BS95" si="437">IF(AND(ISNUMBER(BS26),BS$5),ABS((BS26-AVERAGEIF(BQ$6:BU$6,BQ$3:BU$3,(BQ26:BU26)))/AVERAGEIF(BQ$6:BU$6,BQ$3:BU$3,BQ26:BU26)),"")</f>
        <v>3.6006093338873048E-3</v>
      </c>
      <c r="BT84" s="149">
        <f t="shared" ref="BT84:BT95" si="438">IF(AND(ISNUMBER(BT26),BT$5),ABS((BT26-AVERAGEIF(BQ$6:BU$6,BQ$3:BU$3,(BQ26:BU26)))/AVERAGEIF(BQ$6:BU$6,BQ$3:BU$3,BQ26:BU26)),"")</f>
        <v>2.7143054978534861E-2</v>
      </c>
      <c r="BU84" s="149">
        <f t="shared" ref="BU84:BU95" si="439">IF(AND(ISNUMBER(BU26),BU$5),ABS((BU26-AVERAGEIF(BQ$6:BU$6,BQ$3:BU$3,(BQ26:BU26)))/AVERAGEIF(BQ$6:BU$6,BQ$3:BU$3,BQ26:BU26)),"")</f>
        <v>5.6640354521534382E-2</v>
      </c>
      <c r="BV84" s="149">
        <f t="shared" ref="BV84:BV95" si="440">IF(AND(ISNUMBER(BV26),BV$5),ABS((BV26-AVERAGEIF(BV$6:BZ$6,BV$3:BZ$3,(BV26:BZ26)))/AVERAGEIF(BV$6:BZ$6,BV$3:BZ$3,BV26:BZ26)),"")</f>
        <v>7.92263777234062E-3</v>
      </c>
      <c r="BW84" s="149">
        <f t="shared" ref="BW84:BW95" si="441">IF(AND(ISNUMBER(BW26),BW$5),ABS((BW26-AVERAGEIF(BV$6:BZ$6,BV$3:BZ$3,(BV26:BZ26)))/AVERAGEIF(BV$6:BZ$6,BV$3:BZ$3,BV26:BZ26)),"")</f>
        <v>5.499242689036473E-2</v>
      </c>
      <c r="BX84" s="149">
        <f t="shared" ref="BX84:BX95" si="442">IF(AND(ISNUMBER(BX26),BX$5),ABS((BX26-AVERAGEIF(BV$6:BZ$6,BV$3:BZ$3,(BV26:BZ26)))/AVERAGEIF(BV$6:BZ$6,BV$3:BZ$3,BV26:BZ26)),"")</f>
        <v>2.306885704299191E-2</v>
      </c>
      <c r="BY84" s="149">
        <f t="shared" ref="BY84:BY95" si="443">IF(AND(ISNUMBER(BY26),BY$5),ABS((BY26-AVERAGEIF(BV$6:BZ$6,BV$3:BZ$3,(BV26:BZ26)))/AVERAGEIF(BV$6:BZ$6,BV$3:BZ$3,BV26:BZ26)),"")</f>
        <v>5.4759408132355183E-3</v>
      </c>
      <c r="BZ84" s="149">
        <f t="shared" ref="BZ84:BZ95" si="444">IF(AND(ISNUMBER(BZ26),BZ$5),ABS((BZ26-AVERAGEIF(BV$6:BZ$6,BV$3:BZ$3,(BV26:BZ26)))/AVERAGEIF(BV$6:BZ$6,BV$3:BZ$3,BV26:BZ26)),"")</f>
        <v>2.9476872888267454E-2</v>
      </c>
      <c r="CA84" s="149">
        <f t="shared" ref="CA84:CA95" si="445">IF(AND(ISNUMBER(CA26),CA$5),ABS((CA26-AVERAGEIF(CA$6:CE$6,CA$3:CE$3,(CA26:CE26)))/AVERAGEIF(CA$6:CE$6,CA$3:CE$3,CA26:CE26)),"")</f>
        <v>3.873239436619718E-2</v>
      </c>
      <c r="CB84" s="149">
        <f t="shared" ref="CB84:CB95" si="446">IF(AND(ISNUMBER(CB26),CB$5),ABS((CB26-AVERAGEIF(CA$6:CE$6,CA$3:CE$3,(CA26:CE26)))/AVERAGEIF(CA$6:CE$6,CA$3:CE$3,CA26:CE26)),"")</f>
        <v>3.5798122065727703E-2</v>
      </c>
      <c r="CC84" s="149">
        <f t="shared" ref="CC84:CC95" si="447">IF(AND(ISNUMBER(CC26),CC$5),ABS((CC26-AVERAGEIF(CA$6:CE$6,CA$3:CE$3,(CA26:CE26)))/AVERAGEIF(CA$6:CE$6,CA$3:CE$3,CA26:CE26)),"")</f>
        <v>5.8685446009389668E-3</v>
      </c>
      <c r="CD84" s="149">
        <f t="shared" ref="CD84:CD95" si="448">IF(AND(ISNUMBER(CD26),CD$5),ABS((CD26-AVERAGEIF(CA$6:CE$6,CA$3:CE$3,(CA26:CE26)))/AVERAGEIF(CA$6:CE$6,CA$3:CE$3,CA26:CE26)),"")</f>
        <v>2.4061032863849766E-2</v>
      </c>
      <c r="CE84" s="149">
        <f t="shared" ref="CE84:CE95" si="449">IF(AND(ISNUMBER(CE26),CE$5),ABS((CE26-AVERAGEIF(CA$6:CE$6,CA$3:CE$3,(CA26:CE26)))/AVERAGEIF(CA$6:CE$6,CA$3:CE$3,CA26:CE26)),"")</f>
        <v>2.699530516431925E-2</v>
      </c>
      <c r="CF84" s="149">
        <f t="shared" ref="CF84:CF95" si="450">IF(AND(ISNUMBER(CF26),CF$5),ABS((CF26-AVERAGEIF(CF$6:CJ$6,CF$3:CJ$3,(CF26:CJ26)))/AVERAGEIF(CF$6:CJ$6,CF$3:CJ$3,CF26:CJ26)),"")</f>
        <v>3.7656903765690378E-2</v>
      </c>
      <c r="CG84" s="149">
        <f t="shared" ref="CG84:CG95" si="451">IF(AND(ISNUMBER(CG26),CG$5),ABS((CG26-AVERAGEIF(CF$6:CJ$6,CF$3:CJ$3,(CF26:CJ26)))/AVERAGEIF(CF$6:CJ$6,CF$3:CJ$3,CF26:CJ26)),"")</f>
        <v>4.6025104602510462E-2</v>
      </c>
      <c r="CH84" s="149">
        <f t="shared" ref="CH84:CH95" si="452">IF(AND(ISNUMBER(CH26),CH$5),ABS((CH26-AVERAGEIF(CF$6:CJ$6,CF$3:CJ$3,(CF26:CJ26)))/AVERAGEIF(CF$6:CJ$6,CF$3:CJ$3,CF26:CJ26)),"")</f>
        <v>2.0920502092050208E-2</v>
      </c>
      <c r="CI84" s="149">
        <f t="shared" ref="CI84:CI95" si="453">IF(AND(ISNUMBER(CI26),CI$5),ABS((CI26-AVERAGEIF(CF$6:CJ$6,CF$3:CJ$3,(CF26:CJ26)))/AVERAGEIF(CF$6:CJ$6,CF$3:CJ$3,CF26:CJ26)),"")</f>
        <v>4.1841004184100417E-2</v>
      </c>
      <c r="CJ84" s="149">
        <f t="shared" ref="CJ84:CJ95" si="454">IF(AND(ISNUMBER(CJ26),CJ$5),ABS((CJ26-AVERAGEIF(CF$6:CJ$6,CF$3:CJ$3,(CF26:CJ26)))/AVERAGEIF(CF$6:CJ$6,CF$3:CJ$3,CF26:CJ26)),"")</f>
        <v>0.10460251046025104</v>
      </c>
      <c r="CK84" s="149">
        <f t="shared" ref="CK84:CK95" si="455">IF(AND(ISNUMBER(CK26),CK$5),ABS((CK26-AVERAGEIF(CK$6:CO$6,CK$3:CO$3,(CK26:CO26)))/AVERAGEIF(CK$6:CO$6,CK$3:CO$3,CK26:CO26)),"")</f>
        <v>6.3291139240506333E-2</v>
      </c>
      <c r="CL84" s="149">
        <f t="shared" ref="CL84:CL95" si="456">IF(AND(ISNUMBER(CL26),CL$5),ABS((CL26-AVERAGEIF(CK$6:CO$6,CK$3:CO$3,(CK26:CO26)))/AVERAGEIF(CK$6:CO$6,CK$3:CO$3,CK26:CO26)),"")</f>
        <v>4.701627486437613E-2</v>
      </c>
      <c r="CM84" s="149">
        <f t="shared" ref="CM84:CM95" si="457">IF(AND(ISNUMBER(CM26),CM$5),ABS((CM26-AVERAGEIF(CK$6:CO$6,CK$3:CO$3,(CK26:CO26)))/AVERAGEIF(CK$6:CO$6,CK$3:CO$3,CK26:CO26)),"")</f>
        <v>7.956600361663653E-2</v>
      </c>
      <c r="CN84" s="149">
        <f t="shared" ref="CN84:CN95" si="458">IF(AND(ISNUMBER(CN26),CN$5),ABS((CN26-AVERAGEIF(CK$6:CO$6,CK$3:CO$3,(CK26:CO26)))/AVERAGEIF(CK$6:CO$6,CK$3:CO$3,CK26:CO26)),"")</f>
        <v>4.5207956600361664E-2</v>
      </c>
      <c r="CO84" s="149">
        <f t="shared" ref="CO84:CO95" si="459">IF(AND(ISNUMBER(CO26),CO$5),ABS((CO26-AVERAGEIF(CK$6:CO$6,CK$3:CO$3,(CK26:CO26)))/AVERAGEIF(CK$6:CO$6,CK$3:CO$3,CK26:CO26)),"")</f>
        <v>5.0632911392405063E-2</v>
      </c>
      <c r="CP84" s="149" t="str">
        <f t="shared" ref="CP84:CP95" si="460">IF(AND(ISNUMBER(CP26),CP$5),ABS((CP26-AVERAGEIF(CP$6:CT$6,CP$3:CT$3,(CP26:CT26)))/AVERAGEIF(CP$6:CT$6,CP$3:CT$3,CP26:CT26)),"")</f>
        <v/>
      </c>
      <c r="CQ84" s="149">
        <f t="shared" ref="CQ84:CQ95" si="461">IF(AND(ISNUMBER(CQ26),CQ$5),ABS((CQ26-AVERAGEIF(CP$6:CT$6,CP$3:CT$3,(CP26:CT26)))/AVERAGEIF(CP$6:CT$6,CP$3:CT$3,CP26:CT26)),"")</f>
        <v>9.1623036649214659E-2</v>
      </c>
      <c r="CR84" s="149">
        <f t="shared" ref="CR84:CR95" si="462">IF(AND(ISNUMBER(CR26),CR$5),ABS((CR26-AVERAGEIF(CP$6:CT$6,CP$3:CT$3,(CP26:CT26)))/AVERAGEIF(CP$6:CT$6,CP$3:CT$3,CP26:CT26)),"")</f>
        <v>2.356020942408377E-2</v>
      </c>
      <c r="CS84" s="149">
        <f t="shared" ref="CS84:CS95" si="463">IF(AND(ISNUMBER(CS26),CS$5),ABS((CS26-AVERAGEIF(CP$6:CT$6,CP$3:CT$3,(CP26:CT26)))/AVERAGEIF(CP$6:CT$6,CP$3:CT$3,CP26:CT26)),"")</f>
        <v>3.0104712041884817E-2</v>
      </c>
      <c r="CT84" s="149">
        <f t="shared" ref="CT84:CT95" si="464">IF(AND(ISNUMBER(CT26),CT$5),ABS((CT26-AVERAGEIF(CP$6:CT$6,CP$3:CT$3,(CP26:CT26)))/AVERAGEIF(CP$6:CT$6,CP$3:CT$3,CP26:CT26)),"")</f>
        <v>9.8167539267015713E-2</v>
      </c>
      <c r="CU84" s="149">
        <f t="shared" ref="CU84:CU95" si="465">IF(AND(ISNUMBER(CU26),CU$5),ABS((CU26-AVERAGEIF(CU$6:CY$6,CU$3:CY$3,(CU26:CY26)))/AVERAGEIF(CU$6:CY$6,CU$3:CY$3,CU26:CY26)),"")</f>
        <v>3.0378348522507597E-3</v>
      </c>
      <c r="CV84" s="149">
        <f t="shared" ref="CV84:CV95" si="466">IF(AND(ISNUMBER(CV26),CV$5),ABS((CV26-AVERAGEIF(CU$6:CY$6,CU$3:CY$3,(CU26:CY26)))/AVERAGEIF(CU$6:CY$6,CU$3:CY$3,CU26:CY26)),"")</f>
        <v>1.3808340237503453E-3</v>
      </c>
      <c r="CW84" s="149">
        <f t="shared" ref="CW84:CW95" si="467">IF(AND(ISNUMBER(CW26),CW$5),ABS((CW26-AVERAGEIF(CU$6:CY$6,CU$3:CY$3,(CU26:CY26)))/AVERAGEIF(CU$6:CY$6,CU$3:CY$3,CU26:CY26)),"")</f>
        <v>2.1264843965755315E-2</v>
      </c>
      <c r="CX84" s="149" t="str">
        <f t="shared" ref="CX84:CX95" si="468">IF(AND(ISNUMBER(CX26),CX$5),ABS((CX26-AVERAGEIF(CU$6:CY$6,CU$3:CY$3,(CU26:CY26)))/AVERAGEIF(CU$6:CY$6,CU$3:CY$3,CU26:CY26)),"")</f>
        <v/>
      </c>
      <c r="CY84" s="149">
        <f t="shared" ref="CY84:CY95" si="469">IF(AND(ISNUMBER(CY26),CY$5),ABS((CY26-AVERAGEIF(CU$6:CY$6,CU$3:CY$3,(CU26:CY26)))/AVERAGEIF(CU$6:CY$6,CU$3:CY$3,CU26:CY26)),"")</f>
        <v>1.9607843137254902E-2</v>
      </c>
      <c r="CZ84" s="149">
        <f t="shared" ref="CZ84:CZ95" si="470">IF(AND(ISNUMBER(CZ26),CZ$5),ABS((CZ26-AVERAGEIF(CZ$6:DD$6,CZ$3:DD$3,(CZ26:DD26)))/AVERAGEIF(CZ$6:DD$6,CZ$3:DD$3,CZ26:DD26)),"")</f>
        <v>1.8111567254286403E-2</v>
      </c>
      <c r="DA84" s="149">
        <f t="shared" ref="DA84:DA95" si="471">IF(AND(ISNUMBER(DA26),DA$5),ABS((DA26-AVERAGEIF(CZ$6:DD$6,CZ$3:DD$3,(CZ26:DD26)))/AVERAGEIF(CZ$6:DD$6,CZ$3:DD$3,CZ26:DD26)),"")</f>
        <v>1.8111567254286403E-2</v>
      </c>
      <c r="DB84" s="149" t="str">
        <f t="shared" ref="DB84:DB95" si="472">IF(AND(ISNUMBER(DB26),DB$5),ABS((DB26-AVERAGEIF(CZ$6:DD$6,CZ$3:DD$3,(CZ26:DD26)))/AVERAGEIF(CZ$6:DD$6,CZ$3:DD$3,CZ26:DD26)),"")</f>
        <v/>
      </c>
      <c r="DC84" s="149">
        <f t="shared" ref="DC84:DC95" si="473">IF(AND(ISNUMBER(DC26),DC$5),ABS((DC26-AVERAGEIF(CZ$6:DD$6,CZ$3:DD$3,(CZ26:DD26)))/AVERAGEIF(CZ$6:DD$6,CZ$3:DD$3,CZ26:DD26)),"")</f>
        <v>1.8111567254286403E-2</v>
      </c>
      <c r="DD84" s="149">
        <f t="shared" ref="DD84:DD95" si="474">IF(AND(ISNUMBER(DD26),DD$5),ABS((DD26-AVERAGEIF(CZ$6:DD$6,CZ$3:DD$3,(CZ26:DD26)))/AVERAGEIF(CZ$6:DD$6,CZ$3:DD$3,CZ26:DD26)),"")</f>
        <v>5.4334701762859212E-2</v>
      </c>
      <c r="DE84" s="149">
        <f t="shared" ref="DE84:DE95" si="475">IF(AND(ISNUMBER(DE26),DE$5),ABS((DE26-AVERAGEIF(DE$6:DI$6,DE$3:DI$3,(DE26:DI26)))/AVERAGEIF(DE$6:DI$6,DE$3:DI$3,DE26:DI26)),"")</f>
        <v>6.4641241111829345E-4</v>
      </c>
      <c r="DF84" s="149">
        <f t="shared" ref="DF84:DF95" si="476">IF(AND(ISNUMBER(DF26),DF$5),ABS((DF26-AVERAGEIF(DE$6:DI$6,DE$3:DI$3,(DE26:DI26)))/AVERAGEIF(DE$6:DI$6,DE$3:DI$3,DE26:DI26)),"")</f>
        <v>4.9558284852402497E-3</v>
      </c>
      <c r="DG84" s="149">
        <f t="shared" ref="DG84:DG95" si="477">IF(AND(ISNUMBER(DG26),DG$5),ABS((DG26-AVERAGEIF(DE$6:DI$6,DE$3:DI$3,(DE26:DI26)))/AVERAGEIF(DE$6:DI$6,DE$3:DI$3,DE26:DI26)),"")</f>
        <v>1.9176901529842708E-2</v>
      </c>
      <c r="DH84" s="149" t="str">
        <f t="shared" ref="DH84:DH95" si="478">IF(AND(ISNUMBER(DH26),DH$5),ABS((DH26-AVERAGEIF(DE$6:DI$6,DE$3:DI$3,(DE26:DI26)))/AVERAGEIF(DE$6:DI$6,DE$3:DI$3,DE26:DI26)),"")</f>
        <v/>
      </c>
      <c r="DI84" s="149">
        <f t="shared" ref="DI84:DI95" si="479">IF(AND(ISNUMBER(DI26),DI$5),ABS((DI26-AVERAGEIF(DE$6:DI$6,DE$3:DI$3,(DE26:DI26)))/AVERAGEIF(DE$6:DI$6,DE$3:DI$3,DE26:DI26)),"")</f>
        <v>1.3574660633484163E-2</v>
      </c>
      <c r="DJ84" s="149" t="str">
        <f t="shared" ref="DJ84:DJ95" si="480">IF(AND(ISNUMBER(DJ26),DJ$5),ABS((DJ26-AVERAGEIF(DJ$6:DN$6,DJ$3:DN$3,(DJ26:DN26)))/AVERAGEIF(DJ$6:DN$6,DJ$3:DN$3,DJ26:DN26)),"")</f>
        <v/>
      </c>
      <c r="DK84" s="149">
        <f t="shared" ref="DK84:DK95" si="481">IF(AND(ISNUMBER(DK26),DK$5),ABS((DK26-AVERAGEIF(DJ$6:DN$6,DJ$3:DN$3,(DJ26:DN26)))/AVERAGEIF(DJ$6:DN$6,DJ$3:DN$3,DJ26:DN26)),"")</f>
        <v>3.4253475720330447E-3</v>
      </c>
      <c r="DL84" s="149">
        <f t="shared" ref="DL84:DL95" si="482">IF(AND(ISNUMBER(DL26),DL$5),ABS((DL26-AVERAGEIF(DJ$6:DN$6,DJ$3:DN$3,(DJ26:DN26)))/AVERAGEIF(DJ$6:DN$6,DJ$3:DN$3,DJ26:DN26)),"")</f>
        <v>1.1082006850695145E-2</v>
      </c>
      <c r="DM84" s="149">
        <f t="shared" ref="DM84:DM95" si="483">IF(AND(ISNUMBER(DM26),DM$5),ABS((DM26-AVERAGEIF(DJ$6:DN$6,DJ$3:DN$3,(DJ26:DN26)))/AVERAGEIF(DJ$6:DN$6,DJ$3:DN$3,DJ26:DN26)),"")</f>
        <v>7.4551682450130973E-3</v>
      </c>
      <c r="DN84" s="149">
        <f t="shared" ref="DN84:DN95" si="484">IF(AND(ISNUMBER(DN26),DN$5),ABS((DN26-AVERAGEIF(DJ$6:DN$6,DJ$3:DN$3,(DJ26:DN26)))/AVERAGEIF(DJ$6:DN$6,DJ$3:DN$3,DJ26:DN26)),"")</f>
        <v>2.0149103364900262E-4</v>
      </c>
      <c r="DO84" s="149">
        <f t="shared" ref="DO84:DO95" si="485">IF(AND(ISNUMBER(DO26),DO$5),ABS((DO26-AVERAGEIF(DO$6:DS$6,DO$3:DS$3,(DO26:DS26)))/AVERAGEIF(DO$6:DS$6,DO$3:DS$3,DO26:DS26)),"")</f>
        <v>5.2758759565042286E-2</v>
      </c>
      <c r="DP84" s="149">
        <f t="shared" ref="DP84:DP95" si="486">IF(AND(ISNUMBER(DP26),DP$5),ABS((DP26-AVERAGEIF(DO$6:DS$6,DO$3:DS$3,(DO26:DS26)))/AVERAGEIF(DO$6:DS$6,DO$3:DS$3,DO26:DS26)),"")</f>
        <v>2.8191703584373741E-3</v>
      </c>
      <c r="DQ84" s="149">
        <f t="shared" ref="DQ84:DQ95" si="487">IF(AND(ISNUMBER(DQ26),DQ$5),ABS((DQ26-AVERAGEIF(DO$6:DS$6,DO$3:DS$3,(DO26:DS26)))/AVERAGEIF(DO$6:DS$6,DO$3:DS$3,DO26:DS26)),"")</f>
        <v>6.967378171566653E-2</v>
      </c>
      <c r="DR84" s="149">
        <f t="shared" ref="DR84:DR95" si="488">IF(AND(ISNUMBER(DR26),DR$5),ABS((DR26-AVERAGEIF(DO$6:DS$6,DO$3:DS$3,(DO26:DS26)))/AVERAGEIF(DO$6:DS$6,DO$3:DS$3,DO26:DS26)),"")</f>
        <v>1.973419250906162E-2</v>
      </c>
      <c r="DS84" s="149" t="str">
        <f t="shared" ref="DS84:DS95" si="489">IF(AND(ISNUMBER(DS26),DS$5),ABS((DS26-AVERAGEIF(DO$6:DS$6,DO$3:DS$3,(DO26:DS26)))/AVERAGEIF(DO$6:DS$6,DO$3:DS$3,DO26:DS26)),"")</f>
        <v/>
      </c>
      <c r="DT84" s="149">
        <f t="shared" ref="DT84:DT95" si="490">IF(AND(ISNUMBER(DT26),DT$5),ABS((DT26-AVERAGEIF(DT$6:DX$6,DT$3:DX$3,(DT26:DX26)))/AVERAGEIF(DT$6:DX$6,DT$3:DX$3,DT26:DX26)),"")</f>
        <v>8.8678583946722789E-2</v>
      </c>
      <c r="DU84" s="149">
        <f t="shared" ref="DU84:DU95" si="491">IF(AND(ISNUMBER(DU26),DU$5),ABS((DU26-AVERAGEIF(DT$6:DX$6,DT$3:DX$3,(DT26:DX26)))/AVERAGEIF(DT$6:DX$6,DT$3:DX$3,DT26:DX26)),"")</f>
        <v>1.0515247108307444E-3</v>
      </c>
      <c r="DV84" s="149">
        <f t="shared" ref="DV84:DV95" si="492">IF(AND(ISNUMBER(DV26),DV$5),ABS((DV26-AVERAGEIF(DT$6:DX$6,DT$3:DX$3,(DT26:DX26)))/AVERAGEIF(DT$6:DX$6,DT$3:DX$3,DT26:DX26)),"")</f>
        <v>4.1885734314756354E-2</v>
      </c>
      <c r="DW84" s="149">
        <f t="shared" ref="DW84:DW95" si="493">IF(AND(ISNUMBER(DW26),DW$5),ABS((DW26-AVERAGEIF(DT$6:DX$6,DT$3:DX$3,(DT26:DX26)))/AVERAGEIF(DT$6:DX$6,DT$3:DX$3,DT26:DX26)),"")</f>
        <v>1.507185418857347E-2</v>
      </c>
      <c r="DX84" s="149">
        <f t="shared" ref="DX84:DX95" si="494">IF(AND(ISNUMBER(DX26),DX$5),ABS((DX26-AVERAGEIF(DT$6:DX$6,DT$3:DX$3,(DT26:DX26)))/AVERAGEIF(DT$6:DX$6,DT$3:DX$3,DT26:DX26)),"")</f>
        <v>6.2916228531370438E-2</v>
      </c>
      <c r="DY84" s="149">
        <f t="shared" ref="DY84:DY95" si="495">IF(AND(ISNUMBER(DY26),DY$5),ABS((DY26-AVERAGEIF(DY$6:EC$6,DY$3:EC$3,(DY26:EC26)))/AVERAGEIF(DY$6:EC$6,DY$3:EC$3,DY26:EC26)),"")</f>
        <v>0.21289228159457166</v>
      </c>
      <c r="DZ84" s="149">
        <f t="shared" ref="DZ84:DZ95" si="496">IF(AND(ISNUMBER(DZ26),DZ$5),ABS((DZ26-AVERAGEIF(DY$6:EC$6,DY$3:EC$3,(DY26:EC26)))/AVERAGEIF(DY$6:EC$6,DY$3:EC$3,DY26:EC26)),"")</f>
        <v>0.45207803223070397</v>
      </c>
      <c r="EA84" s="149">
        <f t="shared" ref="EA84:EA95" si="497">IF(AND(ISNUMBER(EA26),EA$5),ABS((EA26-AVERAGEIF(DY$6:EC$6,DY$3:EC$3,(DY26:EC26)))/AVERAGEIF(DY$6:EC$6,DY$3:EC$3,DY26:EC26)),"")</f>
        <v>0.16878710771840544</v>
      </c>
      <c r="EB84" s="149">
        <f t="shared" ref="EB84:EB95" si="498">IF(AND(ISNUMBER(EB26),EB$5),ABS((EB26-AVERAGEIF(DY$6:EC$6,DY$3:EC$3,(DY26:EC26)))/AVERAGEIF(DY$6:EC$6,DY$3:EC$3,DY26:EC26)),"")</f>
        <v>7.0398642917726892E-2</v>
      </c>
      <c r="EC84" s="149" t="str">
        <f t="shared" ref="EC84:EC95" si="499">IF(AND(ISNUMBER(EC26),EC$5),ABS((EC26-AVERAGEIF(DY$6:EC$6,DY$3:EC$3,(DY26:EC26)))/AVERAGEIF(DY$6:EC$6,DY$3:EC$3,DY26:EC26)),"")</f>
        <v/>
      </c>
      <c r="ED84" s="149">
        <f t="shared" ref="ED84:ED95" si="500">IF(AND(ISNUMBER(ED26),ED$5),ABS((ED26-AVERAGEIF(ED$6:EH$6,ED$3:EH$3,(ED26:EH26)))/AVERAGEIF(ED$6:EH$6,ED$3:EH$3,ED26:EH26)),"")</f>
        <v>2.4295140971805709E-2</v>
      </c>
      <c r="EE84" s="149">
        <f t="shared" ref="EE84:EE95" si="501">IF(AND(ISNUMBER(EE26),EE$5),ABS((EE26-AVERAGEIF(ED$6:EH$6,ED$3:EH$3,(ED26:EH26)))/AVERAGEIF(ED$6:EH$6,ED$3:EH$3,ED26:EH26)),"")</f>
        <v>5.2189562087582422E-2</v>
      </c>
      <c r="EF84" s="149">
        <f t="shared" ref="EF84:EF95" si="502">IF(AND(ISNUMBER(EF26),EF$5),ABS((EF26-AVERAGEIF(ED$6:EH$6,ED$3:EH$3,(ED26:EH26)))/AVERAGEIF(ED$6:EH$6,ED$3:EH$3,ED26:EH26)),"")</f>
        <v>2.4295140971805709E-2</v>
      </c>
      <c r="EG84" s="149">
        <f t="shared" ref="EG84:EG95" si="503">IF(AND(ISNUMBER(EG26),EG$5),ABS((EG26-AVERAGEIF(ED$6:EH$6,ED$3:EH$3,(ED26:EH26)))/AVERAGEIF(ED$6:EH$6,ED$3:EH$3,ED26:EH26)),"")</f>
        <v>2.8794241151769717E-2</v>
      </c>
      <c r="EH84" s="149">
        <f t="shared" ref="EH84:EH95" si="504">IF(AND(ISNUMBER(EH26),EH$5),ABS((EH26-AVERAGEIF(ED$6:EH$6,ED$3:EH$3,(ED26:EH26)))/AVERAGEIF(ED$6:EH$6,ED$3:EH$3,ED26:EH26)),"")</f>
        <v>2.5194961007798375E-2</v>
      </c>
      <c r="FR84" s="149" t="str">
        <f t="shared" ref="FR84:FR95" si="505">IF(AND(ISNUMBER(FR26),FR$5),ABS((FR26-AVERAGEIF(FR$6:FV$6,FR$3:FV$3,(FR26:FV26)))/AVERAGEIF(FR$6:FV$6,FR$3:FV$3,FR26:FV26)),"")</f>
        <v/>
      </c>
      <c r="FS84" s="149" t="str">
        <f t="shared" ref="FS84:FS95" si="506">IF(AND(ISNUMBER(FS26),FS$5),ABS((FS26-AVERAGEIF(FR$6:FV$6,FR$3:FV$3,(FR26:FV26)))/AVERAGEIF(FR$6:FV$6,FR$3:FV$3,FR26:FV26)),"")</f>
        <v/>
      </c>
      <c r="FT84" s="149">
        <f t="shared" ref="FT84:FT95" si="507">IF(AND(ISNUMBER(FT26),FT$5),ABS((FT26-AVERAGEIF(FR$6:FV$6,FR$3:FV$3,(FR26:FV26)))/AVERAGEIF(FR$6:FV$6,FR$3:FV$3,FR26:FV26)),"")</f>
        <v>0</v>
      </c>
      <c r="FU84" s="149" t="str">
        <f>IF(AND(ISNUMBER(FU26),FU$5),ABS((FU26-AVERAGEIF(FR$6:FV$6,FR$3:FV$3,(FR26:FV26)))/AVERAGEIF(FR$6:FV$6,FR$3:FV$3,FR26:FV26)),"")</f>
        <v/>
      </c>
      <c r="FV84" s="149" t="str">
        <f t="shared" ref="FV84:FV95" si="508">IF(AND(ISNUMBER(FV26),FV$5),ABS((FV26-AVERAGEIF(FR$6:FV$6,FR$3:FV$3,(FR26:FV26)))/AVERAGEIF(FR$6:FV$6,FR$3:FV$3,FR26:FV26)),"")</f>
        <v/>
      </c>
      <c r="FW84" s="149" t="str">
        <f t="shared" ref="FW84:FW95" si="509">IF(AND(ISNUMBER(FW26),FW$5),ABS((FW26-AVERAGEIF(FW$6:GA$6,FW$3:GA$3,(FW26:GA26)))/AVERAGEIF(FW$6:GA$6,FW$3:GA$3,FW26:GA26)),"")</f>
        <v/>
      </c>
      <c r="FX84" s="149" t="str">
        <f t="shared" ref="FX84:FX95" si="510">IF(AND(ISNUMBER(FX26),FX$5),ABS((FX26-AVERAGEIF(FW$6:GA$6,FW$3:GA$3,(FW26:GA26)))/AVERAGEIF(FW$6:GA$6,FW$3:GA$3,FW26:GA26)),"")</f>
        <v/>
      </c>
      <c r="FY84" s="149">
        <f>IF(AND(ISNUMBER(FY26),FY$5),ABS((FY26-AVERAGEIF(FW$6:GA$6,FW$3:GA$3,(FW26:GA26)))/AVERAGEIF(FW$6:GA$6,FW$3:GA$3,FW26:GA26)),"")</f>
        <v>0</v>
      </c>
      <c r="FZ84" s="149" t="str">
        <f t="shared" ref="FZ84:FZ95" si="511">IF(AND(ISNUMBER(FZ26),FZ$5),ABS((FZ26-AVERAGEIF(FW$6:GA$6,FW$3:GA$3,(FW26:GA26)))/AVERAGEIF(FW$6:GA$6,FW$3:GA$3,FW26:GA26)),"")</f>
        <v/>
      </c>
      <c r="GA84" s="149" t="str">
        <f t="shared" ref="GA84:GA95" si="512">IF(AND(ISNUMBER(GA26),GA$5),ABS((GA26-AVERAGEIF(FW$6:GA$6,FW$3:GA$3,(FW26:GA26)))/AVERAGEIF(FW$6:GA$6,FW$3:GA$3,FW26:GA26)),"")</f>
        <v/>
      </c>
      <c r="HA84" s="149" t="str">
        <f t="shared" ref="HA84:HA95" si="513">IF(AND(ISNUMBER(HA26),HA$5),ABS((HA26-AVERAGEIF(HA$6:HE$6,HA$3:HE$3,(HA26:HE26)))/AVERAGEIF(HA$6:HE$6,HA$3:HE$3,HA26:HE26)),"")</f>
        <v/>
      </c>
      <c r="HB84" s="149" t="str">
        <f t="shared" ref="HB84:HB95" si="514">IF(AND(ISNUMBER(HB26),HB$5),ABS((HB26-AVERAGEIF(HA$6:HE$6,HA$3:HE$3,(HA26:HE26)))/AVERAGEIF(HA$6:HE$6,HA$3:HE$3,HA26:HE26)),"")</f>
        <v/>
      </c>
      <c r="HC84" s="149" t="str">
        <f t="shared" ref="HC84:HC95" si="515">IF(AND(ISNUMBER(HC26),HC$5),ABS((HC26-AVERAGEIF(HA$6:HE$6,HA$3:HE$3,(HA26:HE26)))/AVERAGEIF(HA$6:HE$6,HA$3:HE$3,HA26:HE26)),"")</f>
        <v/>
      </c>
      <c r="HD84" s="149" t="str">
        <f t="shared" ref="HD84:HD95" si="516">IF(AND(ISNUMBER(HD26),HD$5),ABS((HD26-AVERAGEIF(HA$6:HE$6,HA$3:HE$3,(HA26:HE26)))/AVERAGEIF(HA$6:HE$6,HA$3:HE$3,HA26:HE26)),"")</f>
        <v/>
      </c>
      <c r="HE84" s="149" t="str">
        <f t="shared" ref="HE84:HE95" si="517">IF(AND(ISNUMBER(HE26),HE$5),ABS((HE26-AVERAGEIF(HA$6:HE$6,HA$3:HE$3,(HA26:HE26)))/AVERAGEIF(HA$6:HE$6,HA$3:HE$3,HA26:HE26)),"")</f>
        <v/>
      </c>
      <c r="HF84" s="149" t="str">
        <f t="shared" ref="HF84:HF95" si="518">IF(AND(ISNUMBER(HF26),HF$5),ABS((HF26-AVERAGEIF(HF$6:HJ$6,HF$3:HJ$3,(HF26:HJ26)))/AVERAGEIF(HF$6:HJ$6,HF$3:HJ$3,HF26:HJ26)),"")</f>
        <v/>
      </c>
      <c r="HG84" s="149" t="str">
        <f t="shared" ref="HG84:HG95" si="519">IF(AND(ISNUMBER(HG26),HG$5),ABS((HG26-AVERAGEIF(HF$6:HJ$6,HF$3:HJ$3,(HF26:HJ26)))/AVERAGEIF(HF$6:HJ$6,HF$3:HJ$3,HF26:HJ26)),"")</f>
        <v/>
      </c>
      <c r="HH84" s="149" t="str">
        <f t="shared" ref="HH84:HH95" si="520">IF(AND(ISNUMBER(HH26),HH$5),ABS((HH26-AVERAGEIF(HF$6:HJ$6,HF$3:HJ$3,(HF26:HJ26)))/AVERAGEIF(HF$6:HJ$6,HF$3:HJ$3,HF26:HJ26)),"")</f>
        <v/>
      </c>
      <c r="HI84" s="149" t="str">
        <f t="shared" ref="HI84:HI95" si="521">IF(AND(ISNUMBER(HI26),HI$5),ABS((HI26-AVERAGEIF(HF$6:HJ$6,HF$3:HJ$3,(HF26:HJ26)))/AVERAGEIF(HF$6:HJ$6,HF$3:HJ$3,HF26:HJ26)),"")</f>
        <v/>
      </c>
      <c r="HJ84" s="149" t="str">
        <f t="shared" ref="HJ84:HJ95" si="522">IF(AND(ISNUMBER(HJ26),HJ$5),ABS((HJ26-AVERAGEIF(HF$6:HJ$6,HF$3:HJ$3,(HF26:HJ26)))/AVERAGEIF(HF$6:HJ$6,HF$3:HJ$3,HF26:HJ26)),"")</f>
        <v/>
      </c>
    </row>
    <row r="85" spans="2:218" x14ac:dyDescent="0.2">
      <c r="B85" s="52" t="s">
        <v>100</v>
      </c>
      <c r="D85" s="152" t="str">
        <f t="shared" si="370"/>
        <v/>
      </c>
      <c r="E85" s="153" t="str">
        <f t="shared" si="371"/>
        <v/>
      </c>
      <c r="F85" s="153" t="str">
        <f t="shared" si="372"/>
        <v/>
      </c>
      <c r="G85" s="153" t="str">
        <f t="shared" si="373"/>
        <v/>
      </c>
      <c r="H85" s="154" t="str">
        <f t="shared" si="374"/>
        <v/>
      </c>
      <c r="I85" s="152">
        <f t="shared" si="375"/>
        <v>3.5473166266163179E-3</v>
      </c>
      <c r="J85" s="153">
        <f t="shared" si="376"/>
        <v>1.9453026662089483E-3</v>
      </c>
      <c r="K85" s="153" t="str">
        <f t="shared" si="377"/>
        <v/>
      </c>
      <c r="L85" s="153">
        <f t="shared" si="378"/>
        <v>3.1468131365144751E-2</v>
      </c>
      <c r="M85" s="154">
        <f t="shared" si="379"/>
        <v>3.3070145325552122E-2</v>
      </c>
      <c r="N85" s="150">
        <f t="shared" si="380"/>
        <v>5.3699284009546535E-3</v>
      </c>
      <c r="O85" s="149">
        <f t="shared" si="381"/>
        <v>0.1318615751789976</v>
      </c>
      <c r="P85" s="149">
        <f t="shared" si="382"/>
        <v>4.5346062052505964E-2</v>
      </c>
      <c r="Q85" s="149">
        <f t="shared" si="383"/>
        <v>9.1885441527446307E-2</v>
      </c>
      <c r="R85" s="149" t="str">
        <f t="shared" si="384"/>
        <v/>
      </c>
      <c r="S85" s="149">
        <f t="shared" si="385"/>
        <v>2.4900962082625919E-2</v>
      </c>
      <c r="T85" s="149">
        <f t="shared" si="386"/>
        <v>1.4148273910582909E-2</v>
      </c>
      <c r="U85" s="149">
        <f t="shared" si="387"/>
        <v>8.4889643463497456E-3</v>
      </c>
      <c r="V85" s="149">
        <f t="shared" si="388"/>
        <v>3.1126202603282398E-2</v>
      </c>
      <c r="W85" s="149">
        <f t="shared" si="389"/>
        <v>3.3389926428975668E-2</v>
      </c>
      <c r="X85" s="149">
        <f t="shared" si="390"/>
        <v>1.9377080361388438E-2</v>
      </c>
      <c r="Y85" s="149">
        <f t="shared" si="391"/>
        <v>3.4117926771279179E-2</v>
      </c>
      <c r="Z85" s="149">
        <f t="shared" si="392"/>
        <v>4.7194484070375707E-2</v>
      </c>
      <c r="AA85" s="149">
        <f t="shared" si="393"/>
        <v>5.5634807417974268E-2</v>
      </c>
      <c r="AB85" s="149">
        <f t="shared" si="394"/>
        <v>6.3005230622919092E-3</v>
      </c>
      <c r="AC85" s="149">
        <f t="shared" si="395"/>
        <v>1.2956017729287393E-2</v>
      </c>
      <c r="AD85" s="149">
        <f t="shared" si="396"/>
        <v>2.9662461643368592E-2</v>
      </c>
      <c r="AE85" s="149">
        <f t="shared" si="397"/>
        <v>5.1028525968860074E-2</v>
      </c>
      <c r="AF85" s="149">
        <f t="shared" si="398"/>
        <v>1.147857711103537E-2</v>
      </c>
      <c r="AG85" s="149">
        <f t="shared" si="399"/>
        <v>2.2843504943743632E-2</v>
      </c>
      <c r="AH85" s="149" t="str">
        <f t="shared" si="400"/>
        <v/>
      </c>
      <c r="AI85" s="149">
        <f t="shared" si="401"/>
        <v>3.4778139455199586E-2</v>
      </c>
      <c r="AJ85" s="149">
        <f t="shared" si="402"/>
        <v>2.7240020558506082E-2</v>
      </c>
      <c r="AK85" s="149">
        <f t="shared" si="403"/>
        <v>5.0197019016618126E-2</v>
      </c>
      <c r="AL85" s="149">
        <f t="shared" si="404"/>
        <v>1.1821140997087545E-2</v>
      </c>
      <c r="AM85" s="149">
        <f t="shared" si="405"/>
        <v>6.781841573240209E-2</v>
      </c>
      <c r="AN85" s="149">
        <f t="shared" si="406"/>
        <v>4.1536482264289694E-2</v>
      </c>
      <c r="AO85" s="149">
        <f t="shared" si="407"/>
        <v>1.3968020584451429E-2</v>
      </c>
      <c r="AP85" s="149">
        <f t="shared" si="408"/>
        <v>1.1211174416467603E-2</v>
      </c>
      <c r="AQ85" s="149">
        <f t="shared" si="409"/>
        <v>1.1027384671935723E-3</v>
      </c>
      <c r="AR85" s="149">
        <f t="shared" si="410"/>
        <v>2.3802570093457879E-2</v>
      </c>
      <c r="AS85" s="149">
        <f t="shared" si="411"/>
        <v>3.6799065420560814E-2</v>
      </c>
      <c r="AT85" s="149">
        <f t="shared" si="412"/>
        <v>1.3799649532710347E-2</v>
      </c>
      <c r="AU85" s="149">
        <f t="shared" si="413"/>
        <v>3.0738901869158813E-2</v>
      </c>
      <c r="AV85" s="149">
        <f t="shared" si="414"/>
        <v>3.9427570093458607E-3</v>
      </c>
      <c r="AW85" s="149">
        <f t="shared" si="415"/>
        <v>3.739277073099134E-3</v>
      </c>
      <c r="AX85" s="149">
        <f t="shared" si="416"/>
        <v>4.3918175819341661E-2</v>
      </c>
      <c r="AY85" s="149">
        <f t="shared" si="417"/>
        <v>6.4227582667350902E-2</v>
      </c>
      <c r="AZ85" s="149">
        <f t="shared" si="418"/>
        <v>1.6423491458318125E-2</v>
      </c>
      <c r="BA85" s="149">
        <f t="shared" si="419"/>
        <v>7.6251924627905934E-3</v>
      </c>
      <c r="BB85" s="149">
        <f t="shared" si="420"/>
        <v>3.7471612414837242E-2</v>
      </c>
      <c r="BC85" s="149">
        <f t="shared" si="421"/>
        <v>3.2929598788796366E-2</v>
      </c>
      <c r="BD85" s="149">
        <f t="shared" si="422"/>
        <v>4.9205147615442851E-3</v>
      </c>
      <c r="BE85" s="149">
        <f t="shared" si="423"/>
        <v>1.2112036336109008E-2</v>
      </c>
      <c r="BF85" s="149">
        <f t="shared" si="424"/>
        <v>1.1733535200605601E-2</v>
      </c>
      <c r="BG85" s="149">
        <f t="shared" si="425"/>
        <v>1.1634560366202557E-2</v>
      </c>
      <c r="BH85" s="149" t="str">
        <f t="shared" si="426"/>
        <v/>
      </c>
      <c r="BI85" s="149">
        <f t="shared" si="427"/>
        <v>1.2397482357428952E-2</v>
      </c>
      <c r="BJ85" s="149">
        <f t="shared" si="428"/>
        <v>2.8609574670989892E-3</v>
      </c>
      <c r="BK85" s="149">
        <f t="shared" si="429"/>
        <v>2.6893000190730498E-2</v>
      </c>
      <c r="BL85" s="149">
        <f t="shared" si="430"/>
        <v>1.5313935681470138E-3</v>
      </c>
      <c r="BM85" s="149">
        <f t="shared" si="431"/>
        <v>7.656967840735069E-3</v>
      </c>
      <c r="BN85" s="149">
        <f t="shared" si="432"/>
        <v>7.656967840735069E-3</v>
      </c>
      <c r="BO85" s="149">
        <f t="shared" si="433"/>
        <v>1.6845329249617153E-2</v>
      </c>
      <c r="BP85" s="149" t="str">
        <f t="shared" si="434"/>
        <v/>
      </c>
      <c r="BQ85" s="149">
        <f t="shared" si="435"/>
        <v>6.7965935145757892E-3</v>
      </c>
      <c r="BR85" s="149">
        <f t="shared" si="436"/>
        <v>5.0769734687193292E-3</v>
      </c>
      <c r="BS85" s="149">
        <f t="shared" si="437"/>
        <v>2.3583360628889577E-2</v>
      </c>
      <c r="BT85" s="149">
        <f t="shared" si="438"/>
        <v>6.5509335080245212E-4</v>
      </c>
      <c r="BU85" s="149">
        <f t="shared" si="439"/>
        <v>2.5958074025548675E-2</v>
      </c>
      <c r="BV85" s="149">
        <f t="shared" si="440"/>
        <v>7.2518129532382529E-3</v>
      </c>
      <c r="BW85" s="149">
        <f t="shared" si="441"/>
        <v>2.9632408102025564E-2</v>
      </c>
      <c r="BX85" s="149">
        <f t="shared" si="442"/>
        <v>8.227056764191043E-2</v>
      </c>
      <c r="BY85" s="149">
        <f t="shared" si="443"/>
        <v>4.1510377594398656E-2</v>
      </c>
      <c r="BZ85" s="149">
        <f t="shared" si="444"/>
        <v>1.837959489872474E-2</v>
      </c>
      <c r="CA85" s="149">
        <f t="shared" si="445"/>
        <v>5.0277815422143955E-2</v>
      </c>
      <c r="CB85" s="149">
        <f t="shared" si="446"/>
        <v>2.3851470388941622E-2</v>
      </c>
      <c r="CC85" s="149">
        <f t="shared" si="447"/>
        <v>0.10082667028052579</v>
      </c>
      <c r="CD85" s="149">
        <f t="shared" si="448"/>
        <v>8.6732619596150938E-3</v>
      </c>
      <c r="CE85" s="149">
        <f t="shared" si="449"/>
        <v>3.5370646429055456E-2</v>
      </c>
      <c r="CF85" s="149">
        <f t="shared" si="450"/>
        <v>6.7921990585070618E-2</v>
      </c>
      <c r="CG85" s="149">
        <f t="shared" si="451"/>
        <v>1.4122394082044385E-2</v>
      </c>
      <c r="CH85" s="149">
        <f t="shared" si="452"/>
        <v>3.6987222595830531E-2</v>
      </c>
      <c r="CI85" s="149">
        <f t="shared" si="453"/>
        <v>1.8157363819771351E-2</v>
      </c>
      <c r="CJ85" s="149">
        <f t="shared" si="454"/>
        <v>1.3449899125756557E-3</v>
      </c>
      <c r="CK85" s="149">
        <f t="shared" si="455"/>
        <v>5.707794973732791E-2</v>
      </c>
      <c r="CL85" s="149">
        <f t="shared" si="456"/>
        <v>2.5983245775947687E-2</v>
      </c>
      <c r="CM85" s="149">
        <f t="shared" si="457"/>
        <v>4.2311514979412122E-2</v>
      </c>
      <c r="CN85" s="149">
        <f t="shared" si="458"/>
        <v>1.0222916370864754E-2</v>
      </c>
      <c r="CO85" s="149">
        <f t="shared" si="459"/>
        <v>9.9389464716746496E-4</v>
      </c>
      <c r="CP85" s="149" t="str">
        <f t="shared" si="460"/>
        <v/>
      </c>
      <c r="CQ85" s="149">
        <f t="shared" si="461"/>
        <v>6.9216757741347905E-3</v>
      </c>
      <c r="CR85" s="149">
        <f t="shared" si="462"/>
        <v>1.7122040072859744E-2</v>
      </c>
      <c r="CS85" s="149">
        <f t="shared" si="463"/>
        <v>3.6429872495446266E-4</v>
      </c>
      <c r="CT85" s="149">
        <f t="shared" si="464"/>
        <v>2.3679417122040074E-2</v>
      </c>
      <c r="CU85" s="149">
        <f t="shared" si="465"/>
        <v>2.9482662710921564E-2</v>
      </c>
      <c r="CV85" s="149">
        <f t="shared" si="466"/>
        <v>0.14333395141850547</v>
      </c>
      <c r="CW85" s="149">
        <f t="shared" si="467"/>
        <v>4.5800111255330983E-2</v>
      </c>
      <c r="CX85" s="149" t="str">
        <f t="shared" si="468"/>
        <v/>
      </c>
      <c r="CY85" s="149">
        <f t="shared" si="469"/>
        <v>6.805117745225292E-2</v>
      </c>
      <c r="CZ85" s="149">
        <f t="shared" si="470"/>
        <v>5.5555555555555552E-2</v>
      </c>
      <c r="DA85" s="149">
        <f t="shared" si="471"/>
        <v>3.1298904538341159E-3</v>
      </c>
      <c r="DB85" s="149" t="str">
        <f t="shared" si="472"/>
        <v/>
      </c>
      <c r="DC85" s="149">
        <f t="shared" si="473"/>
        <v>5.086071987480438E-2</v>
      </c>
      <c r="DD85" s="149">
        <f t="shared" si="474"/>
        <v>0.10954616588419405</v>
      </c>
      <c r="DE85" s="149">
        <f t="shared" si="475"/>
        <v>1.2053887969747105E-2</v>
      </c>
      <c r="DF85" s="149">
        <f t="shared" si="476"/>
        <v>2.5289529662018435E-2</v>
      </c>
      <c r="DG85" s="149">
        <f t="shared" si="477"/>
        <v>3.8997872843299454E-2</v>
      </c>
      <c r="DH85" s="149" t="str">
        <f t="shared" si="478"/>
        <v/>
      </c>
      <c r="DI85" s="149">
        <f t="shared" si="479"/>
        <v>1.6544552115339162E-3</v>
      </c>
      <c r="DJ85" s="149" t="str">
        <f t="shared" si="480"/>
        <v/>
      </c>
      <c r="DK85" s="149">
        <f t="shared" si="481"/>
        <v>1.9874476987447699E-2</v>
      </c>
      <c r="DL85" s="149">
        <f t="shared" si="482"/>
        <v>7.3221757322175729E-2</v>
      </c>
      <c r="DM85" s="149">
        <f t="shared" si="483"/>
        <v>1.4644351464435146E-2</v>
      </c>
      <c r="DN85" s="149">
        <f t="shared" si="484"/>
        <v>0.10774058577405858</v>
      </c>
      <c r="DO85" s="149">
        <f t="shared" si="485"/>
        <v>1.0214504596527068E-2</v>
      </c>
      <c r="DP85" s="149">
        <f t="shared" si="486"/>
        <v>1.9407558733401432E-2</v>
      </c>
      <c r="DQ85" s="149">
        <f t="shared" si="487"/>
        <v>1.0214504596527069E-3</v>
      </c>
      <c r="DR85" s="149">
        <f t="shared" si="488"/>
        <v>1.0214504596527068E-2</v>
      </c>
      <c r="DS85" s="149" t="str">
        <f t="shared" si="489"/>
        <v/>
      </c>
      <c r="DT85" s="149">
        <f t="shared" si="490"/>
        <v>1.1464055409601173E-2</v>
      </c>
      <c r="DU85" s="149">
        <f t="shared" si="491"/>
        <v>3.6541676618103681E-2</v>
      </c>
      <c r="DV85" s="149">
        <f t="shared" si="492"/>
        <v>1.8629090040601891E-2</v>
      </c>
      <c r="DW85" s="149">
        <f t="shared" si="493"/>
        <v>7.809887747790778E-2</v>
      </c>
      <c r="DX85" s="149">
        <f t="shared" si="494"/>
        <v>1.1464055409601173E-2</v>
      </c>
      <c r="DY85" s="149">
        <f t="shared" si="495"/>
        <v>1.046071667037614E-2</v>
      </c>
      <c r="DZ85" s="149">
        <f t="shared" si="496"/>
        <v>2.7821054974404628E-2</v>
      </c>
      <c r="EA85" s="149">
        <f t="shared" si="497"/>
        <v>2.559537057645226E-2</v>
      </c>
      <c r="EB85" s="149">
        <f t="shared" si="498"/>
        <v>8.2350322724237708E-3</v>
      </c>
      <c r="EC85" s="149" t="str">
        <f t="shared" si="499"/>
        <v/>
      </c>
      <c r="ED85" s="149">
        <f t="shared" si="500"/>
        <v>5.0072700836059525E-2</v>
      </c>
      <c r="EE85" s="149">
        <f t="shared" si="501"/>
        <v>4.2166484914576599E-2</v>
      </c>
      <c r="EF85" s="149">
        <f t="shared" si="502"/>
        <v>3.535078153398772E-2</v>
      </c>
      <c r="EG85" s="149">
        <f t="shared" si="503"/>
        <v>3.4169392948018816E-2</v>
      </c>
      <c r="EH85" s="149">
        <f t="shared" si="504"/>
        <v>6.7248273355144401E-3</v>
      </c>
      <c r="FR85" s="149" t="str">
        <f t="shared" si="505"/>
        <v/>
      </c>
      <c r="FS85" s="149" t="str">
        <f t="shared" si="506"/>
        <v/>
      </c>
      <c r="FT85" s="149" t="str">
        <f t="shared" si="507"/>
        <v/>
      </c>
      <c r="FU85" s="149" t="str">
        <f>IF(AND(ISNUMBER(FU27),FU$5),ABS((FU27-AVERAGEIF(FR$6:FV$6,FR$3:FV$3,(FR27:FV27)))/AVERAGEIF(FR$6:FV$6,FR$3:FV$3,FR27:FV27)),"")</f>
        <v/>
      </c>
      <c r="FV85" s="149" t="str">
        <f t="shared" si="508"/>
        <v/>
      </c>
      <c r="FW85" s="149" t="str">
        <f t="shared" si="509"/>
        <v/>
      </c>
      <c r="FX85" s="149" t="str">
        <f t="shared" si="510"/>
        <v/>
      </c>
      <c r="FY85" s="149" t="str">
        <f>IF(AND(ISNUMBER(FY27),FY$5),ABS((FY27-AVERAGEIF(FW$6:GA$6,FW$3:GA$3,(FW27:GA27)))/AVERAGEIF(FW$6:GA$6,FW$3:GA$3,FW27:GA27)),"")</f>
        <v/>
      </c>
      <c r="FZ85" s="149" t="str">
        <f t="shared" si="511"/>
        <v/>
      </c>
      <c r="GA85" s="149" t="str">
        <f t="shared" si="512"/>
        <v/>
      </c>
      <c r="HA85" s="149" t="str">
        <f t="shared" si="513"/>
        <v/>
      </c>
      <c r="HB85" s="149" t="str">
        <f t="shared" si="514"/>
        <v/>
      </c>
      <c r="HC85" s="149" t="str">
        <f t="shared" si="515"/>
        <v/>
      </c>
      <c r="HD85" s="149" t="str">
        <f t="shared" si="516"/>
        <v/>
      </c>
      <c r="HE85" s="149" t="str">
        <f t="shared" si="517"/>
        <v/>
      </c>
      <c r="HF85" s="149" t="str">
        <f t="shared" si="518"/>
        <v/>
      </c>
      <c r="HG85" s="149" t="str">
        <f t="shared" si="519"/>
        <v/>
      </c>
      <c r="HH85" s="149" t="str">
        <f t="shared" si="520"/>
        <v/>
      </c>
      <c r="HI85" s="149" t="str">
        <f t="shared" si="521"/>
        <v/>
      </c>
      <c r="HJ85" s="149" t="str">
        <f t="shared" si="522"/>
        <v/>
      </c>
    </row>
    <row r="86" spans="2:218" x14ac:dyDescent="0.2">
      <c r="B86" s="52" t="s">
        <v>80</v>
      </c>
      <c r="D86" s="152" t="str">
        <f t="shared" si="370"/>
        <v/>
      </c>
      <c r="E86" s="153" t="str">
        <f t="shared" si="371"/>
        <v/>
      </c>
      <c r="F86" s="153" t="str">
        <f t="shared" si="372"/>
        <v/>
      </c>
      <c r="G86" s="153" t="str">
        <f t="shared" si="373"/>
        <v/>
      </c>
      <c r="H86" s="154" t="str">
        <f t="shared" si="374"/>
        <v/>
      </c>
      <c r="I86" s="152">
        <f t="shared" si="375"/>
        <v>9.7794131868556944E-4</v>
      </c>
      <c r="J86" s="153">
        <f t="shared" si="376"/>
        <v>7.494729512794228E-5</v>
      </c>
      <c r="K86" s="153" t="str">
        <f t="shared" si="377"/>
        <v/>
      </c>
      <c r="L86" s="153">
        <f t="shared" si="378"/>
        <v>3.8319826702512425E-4</v>
      </c>
      <c r="M86" s="154">
        <f t="shared" si="379"/>
        <v>6.6969034678838752E-4</v>
      </c>
      <c r="N86" s="150">
        <f t="shared" si="380"/>
        <v>2.7309350832688614E-4</v>
      </c>
      <c r="O86" s="149">
        <f t="shared" si="381"/>
        <v>8.3222626691037535E-5</v>
      </c>
      <c r="P86" s="149">
        <f t="shared" si="382"/>
        <v>2.8172400294669743E-4</v>
      </c>
      <c r="Q86" s="149">
        <f t="shared" si="383"/>
        <v>6.3804013796462116E-4</v>
      </c>
      <c r="R86" s="149" t="str">
        <f t="shared" si="384"/>
        <v/>
      </c>
      <c r="S86" s="149">
        <f t="shared" si="385"/>
        <v>6.1895512323748752E-4</v>
      </c>
      <c r="T86" s="149">
        <f t="shared" si="386"/>
        <v>6.0511669568542989E-4</v>
      </c>
      <c r="U86" s="149">
        <f t="shared" si="387"/>
        <v>6.2272923984259417E-4</v>
      </c>
      <c r="V86" s="149">
        <f t="shared" si="388"/>
        <v>2.9312305632994836E-4</v>
      </c>
      <c r="W86" s="149">
        <f t="shared" si="389"/>
        <v>3.0821952275037487E-4</v>
      </c>
      <c r="X86" s="149">
        <f t="shared" si="390"/>
        <v>7.9983159204710002E-4</v>
      </c>
      <c r="Y86" s="149">
        <f t="shared" si="391"/>
        <v>5.407424337869561E-4</v>
      </c>
      <c r="Z86" s="149">
        <f t="shared" si="392"/>
        <v>1.2954457913007193E-4</v>
      </c>
      <c r="AA86" s="149">
        <f t="shared" si="393"/>
        <v>6.7479983637036176E-4</v>
      </c>
      <c r="AB86" s="149">
        <f t="shared" si="394"/>
        <v>2.8616609897999138E-4</v>
      </c>
      <c r="AC86" s="149">
        <f t="shared" si="395"/>
        <v>1.4093510441774327E-4</v>
      </c>
      <c r="AD86" s="149">
        <f t="shared" si="396"/>
        <v>5.2376932713265245E-4</v>
      </c>
      <c r="AE86" s="149">
        <f t="shared" si="397"/>
        <v>4.6218423948775632E-4</v>
      </c>
      <c r="AF86" s="149">
        <f t="shared" si="398"/>
        <v>6.1881169796965468E-5</v>
      </c>
      <c r="AG86" s="149">
        <f t="shared" si="399"/>
        <v>1.7468846976226329E-5</v>
      </c>
      <c r="AH86" s="149" t="str">
        <f t="shared" si="400"/>
        <v/>
      </c>
      <c r="AI86" s="149">
        <f t="shared" si="401"/>
        <v>2.988786935099382E-4</v>
      </c>
      <c r="AJ86" s="149">
        <f t="shared" si="402"/>
        <v>1.3481739799770217E-3</v>
      </c>
      <c r="AK86" s="149">
        <f t="shared" si="403"/>
        <v>3.2312233911784189E-4</v>
      </c>
      <c r="AL86" s="149">
        <f t="shared" si="404"/>
        <v>7.2617294734924145E-4</v>
      </c>
      <c r="AM86" s="149">
        <f t="shared" si="405"/>
        <v>3.3654817853303535E-4</v>
      </c>
      <c r="AN86" s="149">
        <f t="shared" si="406"/>
        <v>2.2180186172046477E-4</v>
      </c>
      <c r="AO86" s="149">
        <f t="shared" si="407"/>
        <v>7.0109076679771725E-4</v>
      </c>
      <c r="AP86" s="149">
        <f t="shared" si="408"/>
        <v>5.0482226779937397E-4</v>
      </c>
      <c r="AQ86" s="149">
        <f t="shared" si="409"/>
        <v>3.1101481581055569E-4</v>
      </c>
      <c r="AR86" s="149">
        <f t="shared" si="410"/>
        <v>6.7541268860043526E-4</v>
      </c>
      <c r="AS86" s="149">
        <f t="shared" si="411"/>
        <v>2.127359174546759E-4</v>
      </c>
      <c r="AT86" s="149">
        <f t="shared" si="412"/>
        <v>3.1671894437191472E-4</v>
      </c>
      <c r="AU86" s="149">
        <f t="shared" si="413"/>
        <v>1.0989765780616524E-3</v>
      </c>
      <c r="AV86" s="149">
        <f t="shared" si="414"/>
        <v>5.2754691637859469E-4</v>
      </c>
      <c r="AW86" s="149">
        <f t="shared" si="415"/>
        <v>5.3262842263076258E-4</v>
      </c>
      <c r="AX86" s="149">
        <f t="shared" si="416"/>
        <v>1.5058260343512727E-3</v>
      </c>
      <c r="AY86" s="149">
        <f t="shared" si="417"/>
        <v>2.9402591937116883E-4</v>
      </c>
      <c r="AZ86" s="149">
        <f t="shared" si="418"/>
        <v>5.5611292098309013E-4</v>
      </c>
      <c r="BA86" s="149">
        <f t="shared" si="419"/>
        <v>7.111106101084523E-4</v>
      </c>
      <c r="BB86" s="149">
        <f t="shared" si="420"/>
        <v>9.9416785401767517E-4</v>
      </c>
      <c r="BC86" s="149">
        <f t="shared" si="421"/>
        <v>4.5356044952880111E-4</v>
      </c>
      <c r="BD86" s="149">
        <f t="shared" si="422"/>
        <v>1.4202397914538217E-4</v>
      </c>
      <c r="BE86" s="149">
        <f t="shared" si="423"/>
        <v>3.5276923852240084E-4</v>
      </c>
      <c r="BF86" s="149">
        <f t="shared" si="424"/>
        <v>7.5135266386589276E-4</v>
      </c>
      <c r="BG86" s="149">
        <f t="shared" si="425"/>
        <v>2.2126123822705827E-5</v>
      </c>
      <c r="BH86" s="149" t="str">
        <f t="shared" si="426"/>
        <v/>
      </c>
      <c r="BI86" s="149">
        <f t="shared" si="427"/>
        <v>1.2538136832866635E-4</v>
      </c>
      <c r="BJ86" s="149">
        <f t="shared" si="428"/>
        <v>2.7043040227751569E-5</v>
      </c>
      <c r="BK86" s="149">
        <f t="shared" si="429"/>
        <v>1.7455053237912376E-4</v>
      </c>
      <c r="BL86" s="149">
        <f t="shared" si="430"/>
        <v>4.1811058287074728E-5</v>
      </c>
      <c r="BM86" s="149">
        <f t="shared" si="431"/>
        <v>6.861932507114029E-4</v>
      </c>
      <c r="BN86" s="149">
        <f t="shared" si="432"/>
        <v>3.1973162219527735E-5</v>
      </c>
      <c r="BO86" s="149">
        <f t="shared" si="433"/>
        <v>6.1240903020480042E-4</v>
      </c>
      <c r="BP86" s="149" t="str">
        <f t="shared" si="434"/>
        <v/>
      </c>
      <c r="BQ86" s="149">
        <f t="shared" si="435"/>
        <v>8.6080101940526886E-4</v>
      </c>
      <c r="BR86" s="149">
        <f t="shared" si="436"/>
        <v>1.6402665094179436E-3</v>
      </c>
      <c r="BS86" s="149">
        <f t="shared" si="437"/>
        <v>7.6816888870847211E-5</v>
      </c>
      <c r="BT86" s="149">
        <f t="shared" si="438"/>
        <v>3.7482123128435908E-3</v>
      </c>
      <c r="BU86" s="149">
        <f t="shared" si="439"/>
        <v>1.3239616728910612E-3</v>
      </c>
      <c r="BV86" s="149">
        <f t="shared" si="440"/>
        <v>3.6124439284005135E-3</v>
      </c>
      <c r="BW86" s="149">
        <f t="shared" si="441"/>
        <v>2.0516024761907461E-3</v>
      </c>
      <c r="BX86" s="149">
        <f t="shared" si="442"/>
        <v>1.0491708106659086E-3</v>
      </c>
      <c r="BY86" s="149">
        <f t="shared" si="443"/>
        <v>9.2002317277620573E-4</v>
      </c>
      <c r="BZ86" s="149">
        <f t="shared" si="444"/>
        <v>4.0835253123216797E-4</v>
      </c>
      <c r="CA86" s="149">
        <f t="shared" si="445"/>
        <v>4.1323552991260904E-4</v>
      </c>
      <c r="CB86" s="149">
        <f t="shared" si="446"/>
        <v>8.6948926956379651E-4</v>
      </c>
      <c r="CC86" s="149">
        <f t="shared" si="447"/>
        <v>1.7207283895412422E-4</v>
      </c>
      <c r="CD86" s="149">
        <f t="shared" si="448"/>
        <v>3.037346323963999E-4</v>
      </c>
      <c r="CE86" s="149">
        <f t="shared" si="449"/>
        <v>1.1510630060343197E-3</v>
      </c>
      <c r="CF86" s="149">
        <f t="shared" si="450"/>
        <v>8.9948617183446789E-4</v>
      </c>
      <c r="CG86" s="149">
        <f t="shared" si="451"/>
        <v>2.1061570225684154E-3</v>
      </c>
      <c r="CH86" s="149">
        <f t="shared" si="452"/>
        <v>2.7002239446925831E-3</v>
      </c>
      <c r="CI86" s="149">
        <f t="shared" si="453"/>
        <v>1.4706025145008455E-3</v>
      </c>
      <c r="CJ86" s="149">
        <f t="shared" si="454"/>
        <v>2.2950579458046967E-5</v>
      </c>
      <c r="CK86" s="149">
        <f t="shared" si="455"/>
        <v>2.0248237915081956E-3</v>
      </c>
      <c r="CL86" s="149">
        <f t="shared" si="456"/>
        <v>1.7438837730587586E-3</v>
      </c>
      <c r="CM86" s="149">
        <f t="shared" si="457"/>
        <v>2.4753556503627965E-4</v>
      </c>
      <c r="CN86" s="149">
        <f t="shared" si="458"/>
        <v>7.3746754843008336E-4</v>
      </c>
      <c r="CO86" s="149">
        <f t="shared" si="459"/>
        <v>2.0899196494411762E-4</v>
      </c>
      <c r="CP86" s="149" t="str">
        <f t="shared" si="460"/>
        <v/>
      </c>
      <c r="CQ86" s="149">
        <f t="shared" si="461"/>
        <v>1.8939663487065742E-4</v>
      </c>
      <c r="CR86" s="149">
        <f t="shared" si="462"/>
        <v>5.3972567046956129E-4</v>
      </c>
      <c r="CS86" s="149">
        <f t="shared" si="463"/>
        <v>4.4885907686109565E-5</v>
      </c>
      <c r="CT86" s="149">
        <f t="shared" si="464"/>
        <v>7.7400821302632831E-4</v>
      </c>
      <c r="CU86" s="149">
        <f t="shared" si="465"/>
        <v>6.594488633540653E-4</v>
      </c>
      <c r="CV86" s="149">
        <f t="shared" si="466"/>
        <v>6.0524758691400519E-4</v>
      </c>
      <c r="CW86" s="149">
        <f t="shared" si="467"/>
        <v>8.2656946571091751E-4</v>
      </c>
      <c r="CX86" s="149" t="str">
        <f t="shared" si="468"/>
        <v/>
      </c>
      <c r="CY86" s="149">
        <f t="shared" si="469"/>
        <v>4.3812698455715298E-4</v>
      </c>
      <c r="CZ86" s="149">
        <f t="shared" si="470"/>
        <v>0.28979488470461257</v>
      </c>
      <c r="DA86" s="149">
        <f t="shared" si="471"/>
        <v>0.29211028922960042</v>
      </c>
      <c r="DB86" s="149" t="str">
        <f t="shared" si="472"/>
        <v/>
      </c>
      <c r="DC86" s="149">
        <f t="shared" si="473"/>
        <v>0.87121165299683589</v>
      </c>
      <c r="DD86" s="149">
        <f t="shared" si="474"/>
        <v>0.28930647906262297</v>
      </c>
      <c r="DE86" s="149">
        <f t="shared" si="475"/>
        <v>1.368677808355778E-4</v>
      </c>
      <c r="DF86" s="149">
        <f t="shared" si="476"/>
        <v>5.8168806855120564E-4</v>
      </c>
      <c r="DG86" s="149">
        <f t="shared" si="477"/>
        <v>2.1507794131305083E-3</v>
      </c>
      <c r="DH86" s="149" t="str">
        <f t="shared" si="478"/>
        <v/>
      </c>
      <c r="DI86" s="149">
        <f t="shared" si="479"/>
        <v>1.4322235637437249E-3</v>
      </c>
      <c r="DJ86" s="149" t="str">
        <f t="shared" si="480"/>
        <v/>
      </c>
      <c r="DK86" s="149">
        <f t="shared" si="481"/>
        <v>1.3358095492297579E-3</v>
      </c>
      <c r="DL86" s="149">
        <f t="shared" si="482"/>
        <v>3.9288516153816413E-4</v>
      </c>
      <c r="DM86" s="149">
        <f t="shared" si="483"/>
        <v>1.677557277043907E-3</v>
      </c>
      <c r="DN86" s="149">
        <f t="shared" si="484"/>
        <v>5.1137433724015011E-5</v>
      </c>
      <c r="DO86" s="149">
        <f t="shared" si="485"/>
        <v>3.8518287228692414E-4</v>
      </c>
      <c r="DP86" s="149">
        <f t="shared" si="486"/>
        <v>4.7731963907980961E-4</v>
      </c>
      <c r="DQ86" s="149">
        <f t="shared" si="487"/>
        <v>1.764675019547071E-3</v>
      </c>
      <c r="DR86" s="149">
        <f t="shared" si="488"/>
        <v>9.0217250818033724E-4</v>
      </c>
      <c r="DS86" s="149" t="str">
        <f t="shared" si="489"/>
        <v/>
      </c>
      <c r="DT86" s="149">
        <f t="shared" si="490"/>
        <v>5.6805596623040627E-4</v>
      </c>
      <c r="DU86" s="149">
        <f t="shared" si="491"/>
        <v>7.9379462445241611E-4</v>
      </c>
      <c r="DV86" s="149">
        <f t="shared" si="492"/>
        <v>1.3629103965900303E-3</v>
      </c>
      <c r="DW86" s="149">
        <f t="shared" si="493"/>
        <v>9.8455968773872586E-4</v>
      </c>
      <c r="DX86" s="149">
        <f t="shared" si="494"/>
        <v>1.5261205062898611E-4</v>
      </c>
      <c r="DY86" s="149">
        <f t="shared" si="495"/>
        <v>3.4509619216695048E-3</v>
      </c>
      <c r="DZ86" s="149">
        <f t="shared" si="496"/>
        <v>1.7979421035469729E-3</v>
      </c>
      <c r="EA86" s="149">
        <f t="shared" si="497"/>
        <v>4.9817035614651644E-5</v>
      </c>
      <c r="EB86" s="149">
        <f t="shared" si="498"/>
        <v>1.6032027825078801E-3</v>
      </c>
      <c r="EC86" s="149" t="str">
        <f t="shared" si="499"/>
        <v/>
      </c>
      <c r="ED86" s="149">
        <f t="shared" si="500"/>
        <v>1.8628616026265305E-4</v>
      </c>
      <c r="EE86" s="149">
        <f t="shared" si="501"/>
        <v>6.7451481725410822E-4</v>
      </c>
      <c r="EF86" s="149">
        <f t="shared" si="502"/>
        <v>1.8681588394107867E-3</v>
      </c>
      <c r="EG86" s="149">
        <f t="shared" si="503"/>
        <v>1.809006361981327E-3</v>
      </c>
      <c r="EH86" s="149">
        <f t="shared" si="504"/>
        <v>4.2907617956225241E-4</v>
      </c>
      <c r="FR86" s="149" t="str">
        <f t="shared" si="505"/>
        <v/>
      </c>
      <c r="FS86" s="149" t="str">
        <f t="shared" si="506"/>
        <v/>
      </c>
      <c r="FT86" s="149">
        <f t="shared" si="507"/>
        <v>0</v>
      </c>
      <c r="FU86" s="149" t="str">
        <f>IF(AND(ISNUMBER(FU28),FU$5),ABS((FU28-AVERAGEIF(FR$6:FV$6,FR$3:FV$3,(FR28:FV28)))/AVERAGEIF(FR$6:FV$6,FR$3:FV$3,FR28:FV28)),"")</f>
        <v/>
      </c>
      <c r="FV86" s="149" t="str">
        <f t="shared" si="508"/>
        <v/>
      </c>
      <c r="FW86" s="149" t="str">
        <f t="shared" si="509"/>
        <v/>
      </c>
      <c r="FX86" s="149" t="str">
        <f t="shared" si="510"/>
        <v/>
      </c>
      <c r="FY86" s="149">
        <f t="shared" ref="FY86:FY95" si="523">IF(AND(ISNUMBER(FY28),FY$5),ABS((FY28-AVERAGEIF(FW$6:GA$6,FW$3:GA$3,(FW28:GA28)))/AVERAGEIF(FW$6:GA$6,FW$3:GA$3,FW28:GA28)),"")</f>
        <v>0</v>
      </c>
      <c r="FZ86" s="149" t="str">
        <f t="shared" si="511"/>
        <v/>
      </c>
      <c r="GA86" s="149" t="str">
        <f t="shared" si="512"/>
        <v/>
      </c>
      <c r="HA86" s="149" t="str">
        <f t="shared" si="513"/>
        <v/>
      </c>
      <c r="HB86" s="149" t="str">
        <f t="shared" si="514"/>
        <v/>
      </c>
      <c r="HC86" s="149" t="str">
        <f t="shared" si="515"/>
        <v/>
      </c>
      <c r="HD86" s="149" t="str">
        <f t="shared" si="516"/>
        <v/>
      </c>
      <c r="HE86" s="149" t="str">
        <f t="shared" si="517"/>
        <v/>
      </c>
      <c r="HF86" s="149" t="str">
        <f t="shared" si="518"/>
        <v/>
      </c>
      <c r="HG86" s="149" t="str">
        <f t="shared" si="519"/>
        <v/>
      </c>
      <c r="HH86" s="149" t="str">
        <f t="shared" si="520"/>
        <v/>
      </c>
      <c r="HI86" s="149" t="str">
        <f t="shared" si="521"/>
        <v/>
      </c>
      <c r="HJ86" s="149" t="str">
        <f t="shared" si="522"/>
        <v/>
      </c>
    </row>
    <row r="87" spans="2:218" x14ac:dyDescent="0.2">
      <c r="B87" s="52" t="s">
        <v>283</v>
      </c>
      <c r="D87" s="152" t="str">
        <f t="shared" si="370"/>
        <v/>
      </c>
      <c r="E87" s="153" t="str">
        <f t="shared" si="371"/>
        <v/>
      </c>
      <c r="F87" s="153" t="str">
        <f t="shared" si="372"/>
        <v/>
      </c>
      <c r="G87" s="153" t="str">
        <f t="shared" si="373"/>
        <v/>
      </c>
      <c r="H87" s="154" t="str">
        <f t="shared" si="374"/>
        <v/>
      </c>
      <c r="I87" s="152" t="str">
        <f t="shared" si="375"/>
        <v/>
      </c>
      <c r="J87" s="153" t="str">
        <f t="shared" si="376"/>
        <v/>
      </c>
      <c r="K87" s="153" t="str">
        <f t="shared" si="377"/>
        <v/>
      </c>
      <c r="L87" s="153" t="str">
        <f t="shared" si="378"/>
        <v/>
      </c>
      <c r="M87" s="154" t="str">
        <f t="shared" si="379"/>
        <v/>
      </c>
      <c r="N87" s="150" t="str">
        <f t="shared" si="380"/>
        <v/>
      </c>
      <c r="O87" s="149" t="str">
        <f t="shared" si="381"/>
        <v/>
      </c>
      <c r="P87" s="149" t="str">
        <f t="shared" si="382"/>
        <v/>
      </c>
      <c r="Q87" s="149" t="str">
        <f t="shared" si="383"/>
        <v/>
      </c>
      <c r="R87" s="149" t="str">
        <f t="shared" si="384"/>
        <v/>
      </c>
      <c r="S87" s="149" t="str">
        <f t="shared" si="385"/>
        <v/>
      </c>
      <c r="T87" s="149" t="str">
        <f t="shared" si="386"/>
        <v/>
      </c>
      <c r="U87" s="149" t="str">
        <f t="shared" si="387"/>
        <v/>
      </c>
      <c r="V87" s="149" t="str">
        <f t="shared" si="388"/>
        <v/>
      </c>
      <c r="W87" s="149" t="str">
        <f t="shared" si="389"/>
        <v/>
      </c>
      <c r="X87" s="149" t="str">
        <f t="shared" si="390"/>
        <v/>
      </c>
      <c r="Y87" s="149" t="str">
        <f t="shared" si="391"/>
        <v/>
      </c>
      <c r="Z87" s="149" t="str">
        <f t="shared" si="392"/>
        <v/>
      </c>
      <c r="AA87" s="149" t="str">
        <f t="shared" si="393"/>
        <v/>
      </c>
      <c r="AB87" s="149" t="str">
        <f t="shared" si="394"/>
        <v/>
      </c>
      <c r="AC87" s="149" t="str">
        <f t="shared" si="395"/>
        <v/>
      </c>
      <c r="AD87" s="149" t="str">
        <f t="shared" si="396"/>
        <v/>
      </c>
      <c r="AE87" s="149" t="str">
        <f t="shared" si="397"/>
        <v/>
      </c>
      <c r="AF87" s="149" t="str">
        <f t="shared" si="398"/>
        <v/>
      </c>
      <c r="AG87" s="149" t="str">
        <f t="shared" si="399"/>
        <v/>
      </c>
      <c r="AH87" s="149" t="str">
        <f t="shared" si="400"/>
        <v/>
      </c>
      <c r="AI87" s="149" t="str">
        <f t="shared" si="401"/>
        <v/>
      </c>
      <c r="AJ87" s="149" t="str">
        <f t="shared" si="402"/>
        <v/>
      </c>
      <c r="AK87" s="149" t="str">
        <f t="shared" si="403"/>
        <v/>
      </c>
      <c r="AL87" s="149" t="str">
        <f t="shared" si="404"/>
        <v/>
      </c>
      <c r="AM87" s="149" t="str">
        <f t="shared" si="405"/>
        <v/>
      </c>
      <c r="AN87" s="149" t="str">
        <f t="shared" si="406"/>
        <v/>
      </c>
      <c r="AO87" s="149" t="str">
        <f t="shared" si="407"/>
        <v/>
      </c>
      <c r="AP87" s="149" t="str">
        <f t="shared" si="408"/>
        <v/>
      </c>
      <c r="AQ87" s="149" t="str">
        <f t="shared" si="409"/>
        <v/>
      </c>
      <c r="AR87" s="149" t="str">
        <f t="shared" si="410"/>
        <v/>
      </c>
      <c r="AS87" s="149" t="str">
        <f t="shared" si="411"/>
        <v/>
      </c>
      <c r="AT87" s="149" t="str">
        <f t="shared" si="412"/>
        <v/>
      </c>
      <c r="AU87" s="149" t="str">
        <f t="shared" si="413"/>
        <v/>
      </c>
      <c r="AV87" s="149" t="str">
        <f t="shared" si="414"/>
        <v/>
      </c>
      <c r="AW87" s="149" t="str">
        <f t="shared" si="415"/>
        <v/>
      </c>
      <c r="AX87" s="149" t="str">
        <f t="shared" si="416"/>
        <v/>
      </c>
      <c r="AY87" s="149" t="str">
        <f t="shared" si="417"/>
        <v/>
      </c>
      <c r="AZ87" s="149" t="str">
        <f t="shared" si="418"/>
        <v/>
      </c>
      <c r="BA87" s="149" t="str">
        <f t="shared" si="419"/>
        <v/>
      </c>
      <c r="BB87" s="149">
        <f t="shared" si="420"/>
        <v>2.968460111317257E-2</v>
      </c>
      <c r="BC87" s="149">
        <f t="shared" si="421"/>
        <v>0.21985157699443417</v>
      </c>
      <c r="BD87" s="149">
        <f t="shared" si="422"/>
        <v>0.18367346938775508</v>
      </c>
      <c r="BE87" s="149">
        <f t="shared" si="423"/>
        <v>7.1428571428571452E-2</v>
      </c>
      <c r="BF87" s="149">
        <f t="shared" si="424"/>
        <v>0.13729128014842298</v>
      </c>
      <c r="BG87" s="149">
        <f t="shared" si="425"/>
        <v>0.1894630192502533</v>
      </c>
      <c r="BH87" s="149" t="str">
        <f t="shared" si="426"/>
        <v/>
      </c>
      <c r="BI87" s="149">
        <f t="shared" si="427"/>
        <v>0.10233029381965553</v>
      </c>
      <c r="BJ87" s="149">
        <f t="shared" si="428"/>
        <v>2.7355623100303952E-2</v>
      </c>
      <c r="BK87" s="149">
        <f t="shared" si="429"/>
        <v>0.11448834853090173</v>
      </c>
      <c r="BL87" s="149">
        <f t="shared" si="430"/>
        <v>0.10520231213872833</v>
      </c>
      <c r="BM87" s="149">
        <f t="shared" si="431"/>
        <v>3.8150289017341042E-2</v>
      </c>
      <c r="BN87" s="149">
        <f t="shared" si="432"/>
        <v>1.5028901734104046E-2</v>
      </c>
      <c r="BO87" s="149">
        <f t="shared" si="433"/>
        <v>5.2023121387283239E-2</v>
      </c>
      <c r="BP87" s="149" t="str">
        <f t="shared" si="434"/>
        <v/>
      </c>
      <c r="BQ87" s="149">
        <f t="shared" si="435"/>
        <v>6.3953488372093026E-2</v>
      </c>
      <c r="BR87" s="149">
        <f t="shared" si="436"/>
        <v>5.232558139534884E-2</v>
      </c>
      <c r="BS87" s="149">
        <f t="shared" si="437"/>
        <v>2.3255813953488372E-2</v>
      </c>
      <c r="BT87" s="149">
        <f t="shared" si="438"/>
        <v>3.391472868217054E-2</v>
      </c>
      <c r="BU87" s="149">
        <f t="shared" si="439"/>
        <v>2.2286821705426358E-2</v>
      </c>
      <c r="BV87" s="149">
        <f t="shared" si="440"/>
        <v>3.7129398725408637E-2</v>
      </c>
      <c r="BW87" s="149">
        <f t="shared" si="441"/>
        <v>1.801052923247374E-3</v>
      </c>
      <c r="BX87" s="149">
        <f t="shared" si="442"/>
        <v>3.2834580216126417E-2</v>
      </c>
      <c r="BY87" s="149">
        <f t="shared" si="443"/>
        <v>9.6979772790252916E-4</v>
      </c>
      <c r="BZ87" s="149">
        <f t="shared" si="444"/>
        <v>5.1260737046273843E-3</v>
      </c>
      <c r="CA87" s="149">
        <f t="shared" si="445"/>
        <v>1.3420980553273013E-2</v>
      </c>
      <c r="CB87" s="149">
        <f t="shared" si="446"/>
        <v>3.3963297726650167E-2</v>
      </c>
      <c r="CC87" s="149">
        <f t="shared" si="447"/>
        <v>5.9161873459326268E-2</v>
      </c>
      <c r="CD87" s="149">
        <f t="shared" si="448"/>
        <v>2.5609422076143584E-2</v>
      </c>
      <c r="CE87" s="149">
        <f t="shared" si="449"/>
        <v>3.7387017255546363E-2</v>
      </c>
      <c r="CF87" s="149">
        <f t="shared" si="450"/>
        <v>0.18349080059671807</v>
      </c>
      <c r="CG87" s="149">
        <f t="shared" si="451"/>
        <v>1.4420686225758358E-2</v>
      </c>
      <c r="CH87" s="149">
        <f t="shared" si="452"/>
        <v>7.7573346593734438E-2</v>
      </c>
      <c r="CI87" s="149">
        <f t="shared" si="453"/>
        <v>4.7737444057682717E-2</v>
      </c>
      <c r="CJ87" s="149">
        <f t="shared" si="454"/>
        <v>7.2600696171059145E-2</v>
      </c>
      <c r="CK87" s="149">
        <f t="shared" si="455"/>
        <v>7.3384446878422813E-2</v>
      </c>
      <c r="CL87" s="149">
        <f t="shared" si="456"/>
        <v>0.11281489594742604</v>
      </c>
      <c r="CM87" s="149">
        <f t="shared" si="457"/>
        <v>0.15553121577217965</v>
      </c>
      <c r="CN87" s="149">
        <f t="shared" si="458"/>
        <v>9.6385542168674676E-2</v>
      </c>
      <c r="CO87" s="149">
        <f t="shared" si="459"/>
        <v>1.9715224534501613E-2</v>
      </c>
      <c r="CP87" s="149" t="str">
        <f t="shared" si="460"/>
        <v/>
      </c>
      <c r="CQ87" s="149">
        <f t="shared" si="461"/>
        <v>0.19414385741565882</v>
      </c>
      <c r="CR87" s="149">
        <f t="shared" si="462"/>
        <v>8.5932527052832594E-2</v>
      </c>
      <c r="CS87" s="149">
        <f t="shared" si="463"/>
        <v>5.2832590706556333E-2</v>
      </c>
      <c r="CT87" s="149">
        <f t="shared" si="464"/>
        <v>5.5378739656269889E-2</v>
      </c>
      <c r="CU87" s="149">
        <f t="shared" si="465"/>
        <v>9.4370860927152314E-2</v>
      </c>
      <c r="CV87" s="149">
        <f t="shared" si="466"/>
        <v>0.10099337748344371</v>
      </c>
      <c r="CW87" s="149">
        <f t="shared" si="467"/>
        <v>4.8013245033112585E-2</v>
      </c>
      <c r="CX87" s="149" t="str">
        <f t="shared" si="468"/>
        <v/>
      </c>
      <c r="CY87" s="149">
        <f t="shared" si="469"/>
        <v>5.4635761589403975E-2</v>
      </c>
      <c r="CZ87" s="149">
        <f t="shared" si="470"/>
        <v>7.9908675799086754E-3</v>
      </c>
      <c r="DA87" s="149">
        <f t="shared" si="471"/>
        <v>1.1415525114155251E-2</v>
      </c>
      <c r="DB87" s="149" t="str">
        <f t="shared" si="472"/>
        <v/>
      </c>
      <c r="DC87" s="149">
        <f t="shared" si="473"/>
        <v>4.7945205479452052E-2</v>
      </c>
      <c r="DD87" s="149">
        <f t="shared" si="474"/>
        <v>4.4520547945205477E-2</v>
      </c>
      <c r="DE87" s="149">
        <f t="shared" si="475"/>
        <v>2.1339220014716703E-2</v>
      </c>
      <c r="DF87" s="149">
        <f t="shared" si="476"/>
        <v>4.2678440029433405E-2</v>
      </c>
      <c r="DG87" s="149">
        <f t="shared" si="477"/>
        <v>2.7961736571008096E-2</v>
      </c>
      <c r="DH87" s="149" t="str">
        <f t="shared" si="478"/>
        <v/>
      </c>
      <c r="DI87" s="149">
        <f t="shared" si="479"/>
        <v>4.9300956585724795E-2</v>
      </c>
      <c r="DJ87" s="149" t="str">
        <f t="shared" si="480"/>
        <v/>
      </c>
      <c r="DK87" s="149">
        <f t="shared" si="481"/>
        <v>6.3280869706311858E-3</v>
      </c>
      <c r="DL87" s="149">
        <f t="shared" si="482"/>
        <v>3.8779815025150093E-2</v>
      </c>
      <c r="DM87" s="149">
        <f t="shared" si="483"/>
        <v>2.0282330034074314E-2</v>
      </c>
      <c r="DN87" s="149">
        <f t="shared" si="484"/>
        <v>2.4825571961706962E-2</v>
      </c>
      <c r="DO87" s="149">
        <f t="shared" si="485"/>
        <v>3.5714285714285712E-2</v>
      </c>
      <c r="DP87" s="149">
        <f t="shared" si="486"/>
        <v>1.1309523809523809E-2</v>
      </c>
      <c r="DQ87" s="149">
        <f t="shared" si="487"/>
        <v>1.1904761904761906E-3</v>
      </c>
      <c r="DR87" s="149">
        <f t="shared" si="488"/>
        <v>2.5595238095238095E-2</v>
      </c>
      <c r="DS87" s="149" t="str">
        <f t="shared" si="489"/>
        <v/>
      </c>
      <c r="DT87" s="149">
        <f t="shared" si="490"/>
        <v>6.7440095413639864E-2</v>
      </c>
      <c r="DU87" s="149">
        <f t="shared" si="491"/>
        <v>2.2986013227800115E-2</v>
      </c>
      <c r="DV87" s="149">
        <f t="shared" si="492"/>
        <v>4.9116339585818014E-2</v>
      </c>
      <c r="DW87" s="149">
        <f t="shared" si="493"/>
        <v>3.447901984170005E-2</v>
      </c>
      <c r="DX87" s="149">
        <f t="shared" si="494"/>
        <v>6.8307492139216682E-3</v>
      </c>
      <c r="DY87" s="149">
        <f t="shared" si="495"/>
        <v>0.19354838709677419</v>
      </c>
      <c r="DZ87" s="149">
        <f t="shared" si="496"/>
        <v>7.9178885630498533E-2</v>
      </c>
      <c r="EA87" s="149">
        <f t="shared" si="497"/>
        <v>4.398826979472141E-2</v>
      </c>
      <c r="EB87" s="149">
        <f t="shared" si="498"/>
        <v>0.22873900293255131</v>
      </c>
      <c r="EC87" s="149" t="str">
        <f t="shared" si="499"/>
        <v/>
      </c>
      <c r="ED87" s="149">
        <f t="shared" si="500"/>
        <v>5.0632911392405146E-2</v>
      </c>
      <c r="EE87" s="149">
        <f t="shared" si="501"/>
        <v>0.13924050632911383</v>
      </c>
      <c r="EF87" s="149">
        <f t="shared" si="502"/>
        <v>3.5740878629933068E-2</v>
      </c>
      <c r="EG87" s="149">
        <f t="shared" si="503"/>
        <v>2.4571854058079011E-2</v>
      </c>
      <c r="EH87" s="149">
        <f t="shared" si="504"/>
        <v>2.8294862248697029E-2</v>
      </c>
      <c r="FR87" s="149" t="str">
        <f t="shared" si="505"/>
        <v/>
      </c>
      <c r="FS87" s="149" t="str">
        <f t="shared" si="506"/>
        <v/>
      </c>
      <c r="FT87" s="149">
        <f t="shared" si="507"/>
        <v>0</v>
      </c>
      <c r="FU87" s="149" t="str">
        <f t="shared" ref="FU87:FU95" si="524">IF(AND(ISNUMBER(FU29),FU$5),ABS((FU29-AVERAGEIF(FR$6:FV$6,FR$3:FV$3,(FR29:FV29)))/AVERAGEIF(FR$6:FV$6,FR$3:FV$3,FR29:FV29)),"")</f>
        <v/>
      </c>
      <c r="FV87" s="149" t="str">
        <f t="shared" si="508"/>
        <v/>
      </c>
      <c r="FW87" s="149" t="str">
        <f t="shared" si="509"/>
        <v/>
      </c>
      <c r="FX87" s="149" t="str">
        <f t="shared" si="510"/>
        <v/>
      </c>
      <c r="FY87" s="149" t="str">
        <f t="shared" si="523"/>
        <v/>
      </c>
      <c r="FZ87" s="149" t="str">
        <f t="shared" si="511"/>
        <v/>
      </c>
      <c r="GA87" s="149" t="str">
        <f t="shared" si="512"/>
        <v/>
      </c>
      <c r="HA87" s="149" t="str">
        <f t="shared" si="513"/>
        <v/>
      </c>
      <c r="HB87" s="149" t="str">
        <f t="shared" si="514"/>
        <v/>
      </c>
      <c r="HC87" s="149" t="str">
        <f t="shared" si="515"/>
        <v/>
      </c>
      <c r="HD87" s="149" t="str">
        <f t="shared" si="516"/>
        <v/>
      </c>
      <c r="HE87" s="149" t="str">
        <f t="shared" si="517"/>
        <v/>
      </c>
      <c r="HF87" s="149" t="str">
        <f t="shared" si="518"/>
        <v/>
      </c>
      <c r="HG87" s="149" t="str">
        <f t="shared" si="519"/>
        <v/>
      </c>
      <c r="HH87" s="149" t="str">
        <f t="shared" si="520"/>
        <v/>
      </c>
      <c r="HI87" s="149" t="str">
        <f t="shared" si="521"/>
        <v/>
      </c>
      <c r="HJ87" s="149" t="str">
        <f t="shared" si="522"/>
        <v/>
      </c>
    </row>
    <row r="88" spans="2:218" x14ac:dyDescent="0.2">
      <c r="B88" s="52" t="s">
        <v>284</v>
      </c>
      <c r="D88" s="152" t="str">
        <f t="shared" si="370"/>
        <v/>
      </c>
      <c r="E88" s="153" t="str">
        <f t="shared" si="371"/>
        <v/>
      </c>
      <c r="F88" s="153" t="str">
        <f t="shared" si="372"/>
        <v/>
      </c>
      <c r="G88" s="153" t="str">
        <f t="shared" si="373"/>
        <v/>
      </c>
      <c r="H88" s="154" t="str">
        <f t="shared" si="374"/>
        <v/>
      </c>
      <c r="I88" s="152">
        <f t="shared" si="375"/>
        <v>2.3031366527747313E-3</v>
      </c>
      <c r="J88" s="153">
        <f t="shared" si="376"/>
        <v>1.305110769905681E-2</v>
      </c>
      <c r="K88" s="153" t="str">
        <f t="shared" si="377"/>
        <v/>
      </c>
      <c r="L88" s="153">
        <f t="shared" si="378"/>
        <v>3.5095415661329241E-3</v>
      </c>
      <c r="M88" s="154">
        <f t="shared" si="379"/>
        <v>7.2384294801491559E-3</v>
      </c>
      <c r="N88" s="150">
        <f t="shared" si="380"/>
        <v>4.7935197764733027E-3</v>
      </c>
      <c r="O88" s="149">
        <f t="shared" si="381"/>
        <v>2.8966189023608728E-3</v>
      </c>
      <c r="P88" s="149">
        <f t="shared" si="382"/>
        <v>4.2295762733587962E-3</v>
      </c>
      <c r="Q88" s="149">
        <f t="shared" si="383"/>
        <v>6.1264771474712262E-3</v>
      </c>
      <c r="R88" s="149" t="str">
        <f t="shared" si="384"/>
        <v/>
      </c>
      <c r="S88" s="149">
        <f t="shared" si="385"/>
        <v>2.5222190442897887E-2</v>
      </c>
      <c r="T88" s="149">
        <f t="shared" si="386"/>
        <v>3.81987478946198E-2</v>
      </c>
      <c r="U88" s="149">
        <f t="shared" si="387"/>
        <v>4.2520736009152404E-2</v>
      </c>
      <c r="V88" s="149">
        <f t="shared" si="388"/>
        <v>1.7912945837438202E-2</v>
      </c>
      <c r="W88" s="149">
        <f t="shared" si="389"/>
        <v>3.8813148165803286E-2</v>
      </c>
      <c r="X88" s="149">
        <f t="shared" si="390"/>
        <v>1.0112418118951196E-2</v>
      </c>
      <c r="Y88" s="149">
        <f t="shared" si="391"/>
        <v>9.265372786822549E-3</v>
      </c>
      <c r="Z88" s="149">
        <f t="shared" si="392"/>
        <v>7.2411516341459488E-3</v>
      </c>
      <c r="AA88" s="149">
        <f t="shared" si="393"/>
        <v>6.3941063020173028E-3</v>
      </c>
      <c r="AB88" s="149">
        <f t="shared" si="394"/>
        <v>5.7425329696106512E-3</v>
      </c>
      <c r="AC88" s="149">
        <f t="shared" si="395"/>
        <v>9.266377664813516E-4</v>
      </c>
      <c r="AD88" s="149">
        <f t="shared" si="396"/>
        <v>5.2032026004328921E-4</v>
      </c>
      <c r="AE88" s="149">
        <f t="shared" si="397"/>
        <v>4.2970268666480825E-4</v>
      </c>
      <c r="AF88" s="149">
        <f t="shared" si="398"/>
        <v>8.5648222580153913E-4</v>
      </c>
      <c r="AG88" s="149">
        <f t="shared" si="399"/>
        <v>2.046203269824318E-5</v>
      </c>
      <c r="AH88" s="149" t="str">
        <f t="shared" si="400"/>
        <v/>
      </c>
      <c r="AI88" s="149">
        <f t="shared" si="401"/>
        <v>1.1796635896420588E-3</v>
      </c>
      <c r="AJ88" s="149">
        <f t="shared" si="402"/>
        <v>5.4171031971908057E-4</v>
      </c>
      <c r="AK88" s="149">
        <f t="shared" si="403"/>
        <v>7.4244561585863834E-5</v>
      </c>
      <c r="AL88" s="149">
        <f t="shared" si="404"/>
        <v>1.6471293477752754E-3</v>
      </c>
      <c r="AM88" s="149">
        <f t="shared" si="405"/>
        <v>1.5493963952075314E-3</v>
      </c>
      <c r="AN88" s="149">
        <f t="shared" si="406"/>
        <v>1.8064915386120834E-3</v>
      </c>
      <c r="AO88" s="149">
        <f t="shared" si="407"/>
        <v>1.1739919822717779E-3</v>
      </c>
      <c r="AP88" s="149">
        <f t="shared" si="408"/>
        <v>1.9430022342250847E-3</v>
      </c>
      <c r="AQ88" s="149">
        <f t="shared" si="409"/>
        <v>1.0261053953576932E-3</v>
      </c>
      <c r="AR88" s="149">
        <f t="shared" si="410"/>
        <v>5.5015756302520979E-2</v>
      </c>
      <c r="AS88" s="149">
        <f t="shared" si="411"/>
        <v>0.1196165966386555</v>
      </c>
      <c r="AT88" s="149">
        <f t="shared" si="412"/>
        <v>9.0467436974789886E-2</v>
      </c>
      <c r="AU88" s="149">
        <f t="shared" si="413"/>
        <v>3.6896008403361373E-2</v>
      </c>
      <c r="AV88" s="149">
        <f t="shared" si="414"/>
        <v>1.1029411764705852E-2</v>
      </c>
      <c r="AW88" s="149">
        <f t="shared" si="415"/>
        <v>0.10571235423356422</v>
      </c>
      <c r="AX88" s="149">
        <f t="shared" si="416"/>
        <v>0.12472536758492471</v>
      </c>
      <c r="AY88" s="149">
        <f t="shared" si="417"/>
        <v>0.13089403413892181</v>
      </c>
      <c r="AZ88" s="149">
        <f t="shared" si="418"/>
        <v>5.6109514956903909E-2</v>
      </c>
      <c r="BA88" s="149">
        <f t="shared" si="419"/>
        <v>4.3434172722663589E-2</v>
      </c>
      <c r="BB88" s="149">
        <f t="shared" si="420"/>
        <v>5.7248333241500957E-2</v>
      </c>
      <c r="BC88" s="149">
        <f t="shared" si="421"/>
        <v>2.5125351259022485E-2</v>
      </c>
      <c r="BD88" s="149">
        <f t="shared" si="422"/>
        <v>2.9698605983800808E-2</v>
      </c>
      <c r="BE88" s="149">
        <f t="shared" si="423"/>
        <v>5.4328062152184643E-2</v>
      </c>
      <c r="BF88" s="149">
        <f t="shared" si="424"/>
        <v>7.49352581409439E-3</v>
      </c>
      <c r="BG88" s="149">
        <f t="shared" si="425"/>
        <v>1.9833923943512986E-2</v>
      </c>
      <c r="BH88" s="149" t="str">
        <f t="shared" si="426"/>
        <v/>
      </c>
      <c r="BI88" s="149">
        <f t="shared" si="427"/>
        <v>1.8511662347278786E-3</v>
      </c>
      <c r="BJ88" s="149">
        <f t="shared" si="428"/>
        <v>1.3592849209287565E-2</v>
      </c>
      <c r="BK88" s="149">
        <f t="shared" si="429"/>
        <v>8.0922409689532983E-3</v>
      </c>
      <c r="BL88" s="149">
        <f t="shared" si="430"/>
        <v>1.1095598500991991E-2</v>
      </c>
      <c r="BM88" s="149">
        <f t="shared" si="431"/>
        <v>3.3066353148651626E-3</v>
      </c>
      <c r="BN88" s="149">
        <f t="shared" si="432"/>
        <v>1.374090675288412E-2</v>
      </c>
      <c r="BO88" s="149">
        <f t="shared" si="433"/>
        <v>2.8143140568741273E-2</v>
      </c>
      <c r="BP88" s="149" t="str">
        <f t="shared" si="434"/>
        <v/>
      </c>
      <c r="BQ88" s="149">
        <f t="shared" si="435"/>
        <v>1.3778100072516283E-2</v>
      </c>
      <c r="BR88" s="149">
        <f t="shared" si="436"/>
        <v>1.5800923628869163E-2</v>
      </c>
      <c r="BS88" s="149">
        <f t="shared" si="437"/>
        <v>8.2439601541925544E-3</v>
      </c>
      <c r="BT88" s="149">
        <f t="shared" si="438"/>
        <v>1.6755085683752564E-2</v>
      </c>
      <c r="BU88" s="149">
        <f t="shared" si="439"/>
        <v>1.0533949085912717E-2</v>
      </c>
      <c r="BV88" s="149">
        <f t="shared" si="440"/>
        <v>1.3657101246823443E-2</v>
      </c>
      <c r="BW88" s="149">
        <f t="shared" si="441"/>
        <v>6.1523829338246769E-3</v>
      </c>
      <c r="BX88" s="149">
        <f t="shared" si="442"/>
        <v>1.9185329390260266E-2</v>
      </c>
      <c r="BY88" s="149">
        <f t="shared" si="443"/>
        <v>2.9127223551441298E-3</v>
      </c>
      <c r="BZ88" s="149">
        <f t="shared" si="444"/>
        <v>2.2885675647560054E-3</v>
      </c>
      <c r="CA88" s="149">
        <f t="shared" si="445"/>
        <v>5.2667544459074926E-3</v>
      </c>
      <c r="CB88" s="149">
        <f t="shared" si="446"/>
        <v>1.5433590559842725E-2</v>
      </c>
      <c r="CC88" s="149">
        <f t="shared" si="447"/>
        <v>4.3500725012084141E-3</v>
      </c>
      <c r="CD88" s="149">
        <f t="shared" si="448"/>
        <v>2.9833830563842124E-3</v>
      </c>
      <c r="CE88" s="149">
        <f t="shared" si="449"/>
        <v>2.2067034450574115E-2</v>
      </c>
      <c r="CF88" s="149">
        <f t="shared" si="450"/>
        <v>1.2154432793136374E-2</v>
      </c>
      <c r="CG88" s="149">
        <f t="shared" si="451"/>
        <v>4.0753098188751245E-2</v>
      </c>
      <c r="CH88" s="149">
        <f t="shared" si="452"/>
        <v>1.6920877025738853E-2</v>
      </c>
      <c r="CI88" s="149">
        <f t="shared" si="453"/>
        <v>4.8617731172545225E-2</v>
      </c>
      <c r="CJ88" s="149">
        <f t="shared" si="454"/>
        <v>2.1210676835080974E-2</v>
      </c>
      <c r="CK88" s="149">
        <f t="shared" si="455"/>
        <v>8.1466395112016296E-4</v>
      </c>
      <c r="CL88" s="149">
        <f t="shared" si="456"/>
        <v>4.2769857433808553E-2</v>
      </c>
      <c r="CM88" s="149">
        <f t="shared" si="457"/>
        <v>1.6293279022403259E-3</v>
      </c>
      <c r="CN88" s="149">
        <f t="shared" si="458"/>
        <v>1.2627291242362525E-2</v>
      </c>
      <c r="CO88" s="149">
        <f t="shared" si="459"/>
        <v>3.095723014256619E-2</v>
      </c>
      <c r="CP88" s="149" t="str">
        <f t="shared" si="460"/>
        <v/>
      </c>
      <c r="CQ88" s="149">
        <f t="shared" si="461"/>
        <v>1.4207515837382372E-2</v>
      </c>
      <c r="CR88" s="149">
        <f t="shared" si="462"/>
        <v>6.7039793345224181E-3</v>
      </c>
      <c r="CS88" s="149">
        <f t="shared" si="463"/>
        <v>6.3349529491358633E-3</v>
      </c>
      <c r="CT88" s="149">
        <f t="shared" si="464"/>
        <v>1.3838489451995818E-2</v>
      </c>
      <c r="CU88" s="149">
        <f t="shared" si="465"/>
        <v>1.3190366777295549E-2</v>
      </c>
      <c r="CV88" s="149">
        <f t="shared" si="466"/>
        <v>8.9354097523615013E-3</v>
      </c>
      <c r="CW88" s="149">
        <f t="shared" si="467"/>
        <v>1.2764871074802144E-3</v>
      </c>
      <c r="CX88" s="149" t="str">
        <f t="shared" si="468"/>
        <v/>
      </c>
      <c r="CY88" s="149">
        <f t="shared" si="469"/>
        <v>2.9784699174538339E-3</v>
      </c>
      <c r="CZ88" s="149">
        <f t="shared" si="470"/>
        <v>2.1278508706206729E-3</v>
      </c>
      <c r="DA88" s="149">
        <f t="shared" si="471"/>
        <v>4.4654898552462016E-3</v>
      </c>
      <c r="DB88" s="149" t="str">
        <f t="shared" si="472"/>
        <v/>
      </c>
      <c r="DC88" s="149">
        <f t="shared" si="473"/>
        <v>3.0269427877843377E-3</v>
      </c>
      <c r="DD88" s="149">
        <f t="shared" si="474"/>
        <v>5.3645817724098663E-3</v>
      </c>
      <c r="DE88" s="149">
        <f t="shared" si="475"/>
        <v>2.8509397135902104E-4</v>
      </c>
      <c r="DF88" s="149">
        <f t="shared" si="476"/>
        <v>2.1930305489155465E-5</v>
      </c>
      <c r="DG88" s="149">
        <f t="shared" si="477"/>
        <v>1.392574398561372E-2</v>
      </c>
      <c r="DH88" s="149" t="str">
        <f t="shared" si="478"/>
        <v/>
      </c>
      <c r="DI88" s="149">
        <f t="shared" si="479"/>
        <v>1.3618719708765542E-2</v>
      </c>
      <c r="DJ88" s="149" t="str">
        <f t="shared" si="480"/>
        <v/>
      </c>
      <c r="DK88" s="149">
        <f t="shared" si="481"/>
        <v>6.1920666491537511E-3</v>
      </c>
      <c r="DL88" s="149">
        <f t="shared" si="482"/>
        <v>1.2196494914999812E-2</v>
      </c>
      <c r="DM88" s="149">
        <f t="shared" si="483"/>
        <v>4.3156828160768566E-3</v>
      </c>
      <c r="DN88" s="149">
        <f t="shared" si="484"/>
        <v>1.4072878748076707E-2</v>
      </c>
      <c r="DO88" s="149">
        <f t="shared" si="485"/>
        <v>1.2432012432012432E-2</v>
      </c>
      <c r="DP88" s="149">
        <f t="shared" si="486"/>
        <v>1.7871017871017872E-2</v>
      </c>
      <c r="DQ88" s="149">
        <f t="shared" si="487"/>
        <v>1.0312919403828495E-2</v>
      </c>
      <c r="DR88" s="149">
        <f t="shared" si="488"/>
        <v>4.8739139648230553E-3</v>
      </c>
      <c r="DS88" s="149" t="str">
        <f t="shared" si="489"/>
        <v/>
      </c>
      <c r="DT88" s="149">
        <f t="shared" si="490"/>
        <v>6.5648637077208504E-3</v>
      </c>
      <c r="DU88" s="149">
        <f t="shared" si="491"/>
        <v>1.3272441843870416E-2</v>
      </c>
      <c r="DV88" s="149">
        <f t="shared" si="492"/>
        <v>5.994005994005994E-3</v>
      </c>
      <c r="DW88" s="149">
        <f t="shared" si="493"/>
        <v>1.070358213215356E-2</v>
      </c>
      <c r="DX88" s="149">
        <f t="shared" si="494"/>
        <v>1.1417154274297131E-2</v>
      </c>
      <c r="DY88" s="149">
        <f t="shared" si="495"/>
        <v>5.8153721024806829E-2</v>
      </c>
      <c r="DZ88" s="149">
        <f t="shared" si="496"/>
        <v>6.9133794225294835E-3</v>
      </c>
      <c r="EA88" s="149">
        <f t="shared" si="497"/>
        <v>2.3180154534363562E-2</v>
      </c>
      <c r="EB88" s="149">
        <f t="shared" si="498"/>
        <v>2.8060187067913786E-2</v>
      </c>
      <c r="EC88" s="149" t="str">
        <f t="shared" si="499"/>
        <v/>
      </c>
      <c r="ED88" s="149">
        <f t="shared" si="500"/>
        <v>3.435034559798928E-2</v>
      </c>
      <c r="EE88" s="149">
        <f t="shared" si="501"/>
        <v>3.1208545695734165E-2</v>
      </c>
      <c r="EF88" s="149">
        <f t="shared" si="502"/>
        <v>2.7787474691056312E-2</v>
      </c>
      <c r="EG88" s="149">
        <f t="shared" si="503"/>
        <v>3.2325630105424809E-2</v>
      </c>
      <c r="EH88" s="149">
        <f t="shared" si="504"/>
        <v>5.445786497242166E-3</v>
      </c>
      <c r="FR88" s="149" t="str">
        <f t="shared" si="505"/>
        <v/>
      </c>
      <c r="FS88" s="149" t="str">
        <f t="shared" si="506"/>
        <v/>
      </c>
      <c r="FT88" s="149">
        <f t="shared" si="507"/>
        <v>0</v>
      </c>
      <c r="FU88" s="149" t="str">
        <f t="shared" si="524"/>
        <v/>
      </c>
      <c r="FV88" s="149" t="str">
        <f t="shared" si="508"/>
        <v/>
      </c>
      <c r="FW88" s="149" t="str">
        <f t="shared" si="509"/>
        <v/>
      </c>
      <c r="FX88" s="149" t="str">
        <f t="shared" si="510"/>
        <v/>
      </c>
      <c r="FY88" s="149">
        <f t="shared" si="523"/>
        <v>0</v>
      </c>
      <c r="FZ88" s="149" t="str">
        <f t="shared" si="511"/>
        <v/>
      </c>
      <c r="GA88" s="149" t="str">
        <f t="shared" si="512"/>
        <v/>
      </c>
      <c r="HA88" s="149" t="str">
        <f t="shared" si="513"/>
        <v/>
      </c>
      <c r="HB88" s="149" t="str">
        <f t="shared" si="514"/>
        <v/>
      </c>
      <c r="HC88" s="149" t="str">
        <f t="shared" si="515"/>
        <v/>
      </c>
      <c r="HD88" s="149" t="str">
        <f t="shared" si="516"/>
        <v/>
      </c>
      <c r="HE88" s="149" t="str">
        <f t="shared" si="517"/>
        <v/>
      </c>
      <c r="HF88" s="149" t="str">
        <f t="shared" si="518"/>
        <v/>
      </c>
      <c r="HG88" s="149" t="str">
        <f t="shared" si="519"/>
        <v/>
      </c>
      <c r="HH88" s="149" t="str">
        <f t="shared" si="520"/>
        <v/>
      </c>
      <c r="HI88" s="149" t="str">
        <f t="shared" si="521"/>
        <v/>
      </c>
      <c r="HJ88" s="149" t="str">
        <f t="shared" si="522"/>
        <v/>
      </c>
    </row>
    <row r="89" spans="2:218" x14ac:dyDescent="0.2">
      <c r="B89" s="52" t="s">
        <v>285</v>
      </c>
      <c r="D89" s="152" t="str">
        <f t="shared" si="370"/>
        <v/>
      </c>
      <c r="E89" s="153" t="str">
        <f t="shared" si="371"/>
        <v/>
      </c>
      <c r="F89" s="153" t="str">
        <f t="shared" si="372"/>
        <v/>
      </c>
      <c r="G89" s="153" t="str">
        <f t="shared" si="373"/>
        <v/>
      </c>
      <c r="H89" s="154" t="str">
        <f t="shared" si="374"/>
        <v/>
      </c>
      <c r="I89" s="152" t="str">
        <f t="shared" si="375"/>
        <v/>
      </c>
      <c r="J89" s="153" t="str">
        <f t="shared" si="376"/>
        <v/>
      </c>
      <c r="K89" s="153" t="str">
        <f t="shared" si="377"/>
        <v/>
      </c>
      <c r="L89" s="153" t="str">
        <f t="shared" si="378"/>
        <v/>
      </c>
      <c r="M89" s="154" t="str">
        <f t="shared" si="379"/>
        <v/>
      </c>
      <c r="N89" s="150" t="str">
        <f t="shared" si="380"/>
        <v/>
      </c>
      <c r="O89" s="149" t="str">
        <f t="shared" si="381"/>
        <v/>
      </c>
      <c r="P89" s="149" t="str">
        <f t="shared" si="382"/>
        <v/>
      </c>
      <c r="Q89" s="149" t="str">
        <f t="shared" si="383"/>
        <v/>
      </c>
      <c r="R89" s="149" t="str">
        <f t="shared" si="384"/>
        <v/>
      </c>
      <c r="S89" s="149" t="str">
        <f t="shared" si="385"/>
        <v/>
      </c>
      <c r="T89" s="149" t="str">
        <f t="shared" si="386"/>
        <v/>
      </c>
      <c r="U89" s="149" t="str">
        <f t="shared" si="387"/>
        <v/>
      </c>
      <c r="V89" s="149" t="str">
        <f t="shared" si="388"/>
        <v/>
      </c>
      <c r="W89" s="149" t="str">
        <f t="shared" si="389"/>
        <v/>
      </c>
      <c r="X89" s="149" t="str">
        <f t="shared" si="390"/>
        <v/>
      </c>
      <c r="Y89" s="149" t="str">
        <f t="shared" si="391"/>
        <v/>
      </c>
      <c r="Z89" s="149" t="str">
        <f t="shared" si="392"/>
        <v/>
      </c>
      <c r="AA89" s="149" t="str">
        <f t="shared" si="393"/>
        <v/>
      </c>
      <c r="AB89" s="149" t="str">
        <f t="shared" si="394"/>
        <v/>
      </c>
      <c r="AC89" s="149" t="str">
        <f t="shared" si="395"/>
        <v/>
      </c>
      <c r="AD89" s="149" t="str">
        <f t="shared" si="396"/>
        <v/>
      </c>
      <c r="AE89" s="149" t="str">
        <f t="shared" si="397"/>
        <v/>
      </c>
      <c r="AF89" s="149" t="str">
        <f t="shared" si="398"/>
        <v/>
      </c>
      <c r="AG89" s="149" t="str">
        <f t="shared" si="399"/>
        <v/>
      </c>
      <c r="AH89" s="149" t="str">
        <f t="shared" si="400"/>
        <v/>
      </c>
      <c r="AI89" s="149" t="str">
        <f t="shared" si="401"/>
        <v/>
      </c>
      <c r="AJ89" s="149" t="str">
        <f t="shared" si="402"/>
        <v/>
      </c>
      <c r="AK89" s="149" t="str">
        <f t="shared" si="403"/>
        <v/>
      </c>
      <c r="AL89" s="149" t="str">
        <f t="shared" si="404"/>
        <v/>
      </c>
      <c r="AM89" s="149" t="str">
        <f t="shared" si="405"/>
        <v/>
      </c>
      <c r="AN89" s="149" t="str">
        <f t="shared" si="406"/>
        <v/>
      </c>
      <c r="AO89" s="149" t="str">
        <f t="shared" si="407"/>
        <v/>
      </c>
      <c r="AP89" s="149" t="str">
        <f t="shared" si="408"/>
        <v/>
      </c>
      <c r="AQ89" s="149" t="str">
        <f t="shared" si="409"/>
        <v/>
      </c>
      <c r="AR89" s="149" t="str">
        <f t="shared" si="410"/>
        <v/>
      </c>
      <c r="AS89" s="149" t="str">
        <f t="shared" si="411"/>
        <v/>
      </c>
      <c r="AT89" s="149" t="str">
        <f t="shared" si="412"/>
        <v/>
      </c>
      <c r="AU89" s="149" t="str">
        <f t="shared" si="413"/>
        <v/>
      </c>
      <c r="AV89" s="149" t="str">
        <f t="shared" si="414"/>
        <v/>
      </c>
      <c r="AW89" s="149" t="str">
        <f t="shared" si="415"/>
        <v/>
      </c>
      <c r="AX89" s="149" t="str">
        <f t="shared" si="416"/>
        <v/>
      </c>
      <c r="AY89" s="149" t="str">
        <f t="shared" si="417"/>
        <v/>
      </c>
      <c r="AZ89" s="149" t="str">
        <f t="shared" si="418"/>
        <v/>
      </c>
      <c r="BA89" s="149" t="str">
        <f t="shared" si="419"/>
        <v/>
      </c>
      <c r="BB89" s="149" t="str">
        <f t="shared" si="420"/>
        <v/>
      </c>
      <c r="BC89" s="149" t="str">
        <f t="shared" si="421"/>
        <v/>
      </c>
      <c r="BD89" s="149" t="str">
        <f t="shared" si="422"/>
        <v/>
      </c>
      <c r="BE89" s="149" t="str">
        <f t="shared" si="423"/>
        <v/>
      </c>
      <c r="BF89" s="149" t="str">
        <f t="shared" si="424"/>
        <v/>
      </c>
      <c r="BG89" s="149" t="str">
        <f t="shared" si="425"/>
        <v/>
      </c>
      <c r="BH89" s="149" t="str">
        <f t="shared" si="426"/>
        <v/>
      </c>
      <c r="BI89" s="149" t="str">
        <f t="shared" si="427"/>
        <v/>
      </c>
      <c r="BJ89" s="149" t="str">
        <f t="shared" si="428"/>
        <v/>
      </c>
      <c r="BK89" s="149" t="str">
        <f t="shared" si="429"/>
        <v/>
      </c>
      <c r="BL89" s="149" t="str">
        <f t="shared" si="430"/>
        <v/>
      </c>
      <c r="BM89" s="149" t="str">
        <f t="shared" si="431"/>
        <v/>
      </c>
      <c r="BN89" s="149" t="str">
        <f t="shared" si="432"/>
        <v/>
      </c>
      <c r="BO89" s="149" t="str">
        <f t="shared" si="433"/>
        <v/>
      </c>
      <c r="BP89" s="149" t="str">
        <f t="shared" si="434"/>
        <v/>
      </c>
      <c r="BQ89" s="149" t="str">
        <f t="shared" si="435"/>
        <v/>
      </c>
      <c r="BR89" s="149" t="str">
        <f t="shared" si="436"/>
        <v/>
      </c>
      <c r="BS89" s="149" t="str">
        <f t="shared" si="437"/>
        <v/>
      </c>
      <c r="BT89" s="149" t="str">
        <f t="shared" si="438"/>
        <v/>
      </c>
      <c r="BU89" s="149" t="str">
        <f t="shared" si="439"/>
        <v/>
      </c>
      <c r="BV89" s="149" t="str">
        <f t="shared" si="440"/>
        <v/>
      </c>
      <c r="BW89" s="149" t="str">
        <f t="shared" si="441"/>
        <v/>
      </c>
      <c r="BX89" s="149" t="str">
        <f t="shared" si="442"/>
        <v/>
      </c>
      <c r="BY89" s="149" t="str">
        <f t="shared" si="443"/>
        <v/>
      </c>
      <c r="BZ89" s="149" t="str">
        <f t="shared" si="444"/>
        <v/>
      </c>
      <c r="CA89" s="149" t="str">
        <f t="shared" si="445"/>
        <v/>
      </c>
      <c r="CB89" s="149" t="str">
        <f t="shared" si="446"/>
        <v/>
      </c>
      <c r="CC89" s="149" t="str">
        <f t="shared" si="447"/>
        <v/>
      </c>
      <c r="CD89" s="149" t="str">
        <f t="shared" si="448"/>
        <v/>
      </c>
      <c r="CE89" s="149" t="str">
        <f t="shared" si="449"/>
        <v/>
      </c>
      <c r="CF89" s="149" t="str">
        <f t="shared" si="450"/>
        <v/>
      </c>
      <c r="CG89" s="149" t="str">
        <f t="shared" si="451"/>
        <v/>
      </c>
      <c r="CH89" s="149" t="str">
        <f t="shared" si="452"/>
        <v/>
      </c>
      <c r="CI89" s="149" t="str">
        <f t="shared" si="453"/>
        <v/>
      </c>
      <c r="CJ89" s="149" t="str">
        <f t="shared" si="454"/>
        <v/>
      </c>
      <c r="CK89" s="149" t="str">
        <f t="shared" si="455"/>
        <v/>
      </c>
      <c r="CL89" s="149" t="str">
        <f t="shared" si="456"/>
        <v/>
      </c>
      <c r="CM89" s="149" t="str">
        <f t="shared" si="457"/>
        <v/>
      </c>
      <c r="CN89" s="149" t="str">
        <f t="shared" si="458"/>
        <v/>
      </c>
      <c r="CO89" s="149" t="str">
        <f t="shared" si="459"/>
        <v/>
      </c>
      <c r="CP89" s="149" t="str">
        <f t="shared" si="460"/>
        <v/>
      </c>
      <c r="CQ89" s="149" t="str">
        <f t="shared" si="461"/>
        <v/>
      </c>
      <c r="CR89" s="149" t="str">
        <f t="shared" si="462"/>
        <v/>
      </c>
      <c r="CS89" s="149" t="str">
        <f t="shared" si="463"/>
        <v/>
      </c>
      <c r="CT89" s="149" t="str">
        <f t="shared" si="464"/>
        <v/>
      </c>
      <c r="CU89" s="149" t="str">
        <f t="shared" si="465"/>
        <v/>
      </c>
      <c r="CV89" s="149" t="str">
        <f t="shared" si="466"/>
        <v/>
      </c>
      <c r="CW89" s="149" t="str">
        <f t="shared" si="467"/>
        <v/>
      </c>
      <c r="CX89" s="149" t="str">
        <f t="shared" si="468"/>
        <v/>
      </c>
      <c r="CY89" s="149" t="str">
        <f t="shared" si="469"/>
        <v/>
      </c>
      <c r="CZ89" s="149" t="str">
        <f t="shared" si="470"/>
        <v/>
      </c>
      <c r="DA89" s="149" t="str">
        <f t="shared" si="471"/>
        <v/>
      </c>
      <c r="DB89" s="149" t="str">
        <f t="shared" si="472"/>
        <v/>
      </c>
      <c r="DC89" s="149" t="str">
        <f t="shared" si="473"/>
        <v/>
      </c>
      <c r="DD89" s="149" t="str">
        <f t="shared" si="474"/>
        <v/>
      </c>
      <c r="DE89" s="149" t="str">
        <f t="shared" si="475"/>
        <v/>
      </c>
      <c r="DF89" s="149" t="str">
        <f t="shared" si="476"/>
        <v/>
      </c>
      <c r="DG89" s="149" t="str">
        <f t="shared" si="477"/>
        <v/>
      </c>
      <c r="DH89" s="149" t="str">
        <f t="shared" si="478"/>
        <v/>
      </c>
      <c r="DI89" s="149" t="str">
        <f t="shared" si="479"/>
        <v/>
      </c>
      <c r="DJ89" s="149" t="str">
        <f t="shared" si="480"/>
        <v/>
      </c>
      <c r="DK89" s="149" t="str">
        <f t="shared" si="481"/>
        <v/>
      </c>
      <c r="DL89" s="149" t="str">
        <f t="shared" si="482"/>
        <v/>
      </c>
      <c r="DM89" s="149" t="str">
        <f t="shared" si="483"/>
        <v/>
      </c>
      <c r="DN89" s="149" t="str">
        <f t="shared" si="484"/>
        <v/>
      </c>
      <c r="DO89" s="149" t="str">
        <f t="shared" si="485"/>
        <v/>
      </c>
      <c r="DP89" s="149" t="str">
        <f t="shared" si="486"/>
        <v/>
      </c>
      <c r="DQ89" s="149" t="str">
        <f t="shared" si="487"/>
        <v/>
      </c>
      <c r="DR89" s="149" t="str">
        <f t="shared" si="488"/>
        <v/>
      </c>
      <c r="DS89" s="149" t="str">
        <f t="shared" si="489"/>
        <v/>
      </c>
      <c r="DT89" s="149" t="str">
        <f t="shared" si="490"/>
        <v/>
      </c>
      <c r="DU89" s="149" t="str">
        <f t="shared" si="491"/>
        <v/>
      </c>
      <c r="DV89" s="149" t="str">
        <f t="shared" si="492"/>
        <v/>
      </c>
      <c r="DW89" s="149" t="str">
        <f t="shared" si="493"/>
        <v/>
      </c>
      <c r="DX89" s="149" t="str">
        <f t="shared" si="494"/>
        <v/>
      </c>
      <c r="DY89" s="149" t="str">
        <f t="shared" si="495"/>
        <v/>
      </c>
      <c r="DZ89" s="149" t="str">
        <f t="shared" si="496"/>
        <v/>
      </c>
      <c r="EA89" s="149" t="str">
        <f t="shared" si="497"/>
        <v/>
      </c>
      <c r="EB89" s="149" t="str">
        <f t="shared" si="498"/>
        <v/>
      </c>
      <c r="EC89" s="149" t="str">
        <f t="shared" si="499"/>
        <v/>
      </c>
      <c r="ED89" s="149" t="str">
        <f t="shared" si="500"/>
        <v/>
      </c>
      <c r="EE89" s="149" t="str">
        <f t="shared" si="501"/>
        <v/>
      </c>
      <c r="EF89" s="149" t="str">
        <f t="shared" si="502"/>
        <v/>
      </c>
      <c r="EG89" s="149" t="str">
        <f t="shared" si="503"/>
        <v/>
      </c>
      <c r="EH89" s="149" t="str">
        <f t="shared" si="504"/>
        <v/>
      </c>
      <c r="FR89" s="149" t="str">
        <f t="shared" si="505"/>
        <v/>
      </c>
      <c r="FS89" s="149" t="str">
        <f t="shared" si="506"/>
        <v/>
      </c>
      <c r="FT89" s="149" t="str">
        <f t="shared" si="507"/>
        <v/>
      </c>
      <c r="FU89" s="149" t="str">
        <f t="shared" si="524"/>
        <v/>
      </c>
      <c r="FV89" s="149" t="str">
        <f t="shared" si="508"/>
        <v/>
      </c>
      <c r="FW89" s="149" t="str">
        <f t="shared" si="509"/>
        <v/>
      </c>
      <c r="FX89" s="149" t="str">
        <f t="shared" si="510"/>
        <v/>
      </c>
      <c r="FY89" s="149" t="str">
        <f t="shared" si="523"/>
        <v/>
      </c>
      <c r="FZ89" s="149" t="str">
        <f t="shared" si="511"/>
        <v/>
      </c>
      <c r="GA89" s="149" t="str">
        <f t="shared" si="512"/>
        <v/>
      </c>
      <c r="HA89" s="149" t="str">
        <f t="shared" si="513"/>
        <v/>
      </c>
      <c r="HB89" s="149" t="str">
        <f t="shared" si="514"/>
        <v/>
      </c>
      <c r="HC89" s="149" t="str">
        <f t="shared" si="515"/>
        <v/>
      </c>
      <c r="HD89" s="149" t="str">
        <f t="shared" si="516"/>
        <v/>
      </c>
      <c r="HE89" s="149" t="str">
        <f t="shared" si="517"/>
        <v/>
      </c>
      <c r="HF89" s="149" t="str">
        <f t="shared" si="518"/>
        <v/>
      </c>
      <c r="HG89" s="149" t="str">
        <f t="shared" si="519"/>
        <v/>
      </c>
      <c r="HH89" s="149" t="str">
        <f t="shared" si="520"/>
        <v/>
      </c>
      <c r="HI89" s="149" t="str">
        <f t="shared" si="521"/>
        <v/>
      </c>
      <c r="HJ89" s="149" t="str">
        <f t="shared" si="522"/>
        <v/>
      </c>
    </row>
    <row r="90" spans="2:218" x14ac:dyDescent="0.2">
      <c r="B90" s="52" t="s">
        <v>286</v>
      </c>
      <c r="D90" s="152" t="str">
        <f t="shared" si="370"/>
        <v/>
      </c>
      <c r="E90" s="153" t="str">
        <f t="shared" si="371"/>
        <v/>
      </c>
      <c r="F90" s="153" t="str">
        <f t="shared" si="372"/>
        <v/>
      </c>
      <c r="G90" s="153" t="str">
        <f t="shared" si="373"/>
        <v/>
      </c>
      <c r="H90" s="154" t="str">
        <f t="shared" si="374"/>
        <v/>
      </c>
      <c r="I90" s="152" t="str">
        <f t="shared" si="375"/>
        <v/>
      </c>
      <c r="J90" s="153" t="str">
        <f t="shared" si="376"/>
        <v/>
      </c>
      <c r="K90" s="153" t="str">
        <f t="shared" si="377"/>
        <v/>
      </c>
      <c r="L90" s="153" t="str">
        <f t="shared" si="378"/>
        <v/>
      </c>
      <c r="M90" s="154" t="str">
        <f t="shared" si="379"/>
        <v/>
      </c>
      <c r="N90" s="150" t="str">
        <f t="shared" si="380"/>
        <v/>
      </c>
      <c r="O90" s="149" t="str">
        <f t="shared" si="381"/>
        <v/>
      </c>
      <c r="P90" s="149" t="str">
        <f t="shared" si="382"/>
        <v/>
      </c>
      <c r="Q90" s="149" t="str">
        <f t="shared" si="383"/>
        <v/>
      </c>
      <c r="R90" s="149" t="str">
        <f t="shared" si="384"/>
        <v/>
      </c>
      <c r="S90" s="149" t="str">
        <f t="shared" si="385"/>
        <v/>
      </c>
      <c r="T90" s="149" t="str">
        <f t="shared" si="386"/>
        <v/>
      </c>
      <c r="U90" s="149" t="str">
        <f t="shared" si="387"/>
        <v/>
      </c>
      <c r="V90" s="149" t="str">
        <f t="shared" si="388"/>
        <v/>
      </c>
      <c r="W90" s="149" t="str">
        <f t="shared" si="389"/>
        <v/>
      </c>
      <c r="X90" s="149" t="str">
        <f t="shared" si="390"/>
        <v/>
      </c>
      <c r="Y90" s="149" t="str">
        <f t="shared" si="391"/>
        <v/>
      </c>
      <c r="Z90" s="149" t="str">
        <f t="shared" si="392"/>
        <v/>
      </c>
      <c r="AA90" s="149" t="str">
        <f t="shared" si="393"/>
        <v/>
      </c>
      <c r="AB90" s="149" t="str">
        <f t="shared" si="394"/>
        <v/>
      </c>
      <c r="AC90" s="149" t="str">
        <f t="shared" si="395"/>
        <v/>
      </c>
      <c r="AD90" s="149" t="str">
        <f t="shared" si="396"/>
        <v/>
      </c>
      <c r="AE90" s="149" t="str">
        <f t="shared" si="397"/>
        <v/>
      </c>
      <c r="AF90" s="149" t="str">
        <f t="shared" si="398"/>
        <v/>
      </c>
      <c r="AG90" s="149" t="str">
        <f t="shared" si="399"/>
        <v/>
      </c>
      <c r="AH90" s="149" t="str">
        <f t="shared" si="400"/>
        <v/>
      </c>
      <c r="AI90" s="149" t="str">
        <f t="shared" si="401"/>
        <v/>
      </c>
      <c r="AJ90" s="149" t="str">
        <f t="shared" si="402"/>
        <v/>
      </c>
      <c r="AK90" s="149" t="str">
        <f t="shared" si="403"/>
        <v/>
      </c>
      <c r="AL90" s="149" t="str">
        <f t="shared" si="404"/>
        <v/>
      </c>
      <c r="AM90" s="149" t="str">
        <f t="shared" si="405"/>
        <v/>
      </c>
      <c r="AN90" s="149" t="str">
        <f t="shared" si="406"/>
        <v/>
      </c>
      <c r="AO90" s="149" t="str">
        <f t="shared" si="407"/>
        <v/>
      </c>
      <c r="AP90" s="149" t="str">
        <f t="shared" si="408"/>
        <v/>
      </c>
      <c r="AQ90" s="149" t="str">
        <f t="shared" si="409"/>
        <v/>
      </c>
      <c r="AR90" s="149" t="str">
        <f t="shared" si="410"/>
        <v/>
      </c>
      <c r="AS90" s="149" t="str">
        <f t="shared" si="411"/>
        <v/>
      </c>
      <c r="AT90" s="149" t="str">
        <f t="shared" si="412"/>
        <v/>
      </c>
      <c r="AU90" s="149" t="str">
        <f t="shared" si="413"/>
        <v/>
      </c>
      <c r="AV90" s="149" t="str">
        <f t="shared" si="414"/>
        <v/>
      </c>
      <c r="AW90" s="149" t="str">
        <f t="shared" si="415"/>
        <v/>
      </c>
      <c r="AX90" s="149" t="str">
        <f t="shared" si="416"/>
        <v/>
      </c>
      <c r="AY90" s="149" t="str">
        <f t="shared" si="417"/>
        <v/>
      </c>
      <c r="AZ90" s="149" t="str">
        <f t="shared" si="418"/>
        <v/>
      </c>
      <c r="BA90" s="149" t="str">
        <f t="shared" si="419"/>
        <v/>
      </c>
      <c r="BB90" s="149" t="str">
        <f t="shared" si="420"/>
        <v/>
      </c>
      <c r="BC90" s="149" t="str">
        <f t="shared" si="421"/>
        <v/>
      </c>
      <c r="BD90" s="149" t="str">
        <f t="shared" si="422"/>
        <v/>
      </c>
      <c r="BE90" s="149" t="str">
        <f t="shared" si="423"/>
        <v/>
      </c>
      <c r="BF90" s="149" t="str">
        <f t="shared" si="424"/>
        <v/>
      </c>
      <c r="BG90" s="149" t="str">
        <f t="shared" si="425"/>
        <v/>
      </c>
      <c r="BH90" s="149" t="str">
        <f t="shared" si="426"/>
        <v/>
      </c>
      <c r="BI90" s="149" t="str">
        <f t="shared" si="427"/>
        <v/>
      </c>
      <c r="BJ90" s="149" t="str">
        <f t="shared" si="428"/>
        <v/>
      </c>
      <c r="BK90" s="149" t="str">
        <f t="shared" si="429"/>
        <v/>
      </c>
      <c r="BL90" s="149" t="str">
        <f t="shared" si="430"/>
        <v/>
      </c>
      <c r="BM90" s="149" t="str">
        <f t="shared" si="431"/>
        <v/>
      </c>
      <c r="BN90" s="149" t="str">
        <f t="shared" si="432"/>
        <v/>
      </c>
      <c r="BO90" s="149" t="str">
        <f t="shared" si="433"/>
        <v/>
      </c>
      <c r="BP90" s="149" t="str">
        <f t="shared" si="434"/>
        <v/>
      </c>
      <c r="BQ90" s="149" t="str">
        <f t="shared" si="435"/>
        <v/>
      </c>
      <c r="BR90" s="149" t="str">
        <f t="shared" si="436"/>
        <v/>
      </c>
      <c r="BS90" s="149" t="str">
        <f t="shared" si="437"/>
        <v/>
      </c>
      <c r="BT90" s="149" t="str">
        <f t="shared" si="438"/>
        <v/>
      </c>
      <c r="BU90" s="149" t="str">
        <f t="shared" si="439"/>
        <v/>
      </c>
      <c r="BV90" s="149" t="str">
        <f t="shared" si="440"/>
        <v/>
      </c>
      <c r="BW90" s="149" t="str">
        <f t="shared" si="441"/>
        <v/>
      </c>
      <c r="BX90" s="149" t="str">
        <f t="shared" si="442"/>
        <v/>
      </c>
      <c r="BY90" s="149" t="str">
        <f t="shared" si="443"/>
        <v/>
      </c>
      <c r="BZ90" s="149" t="str">
        <f t="shared" si="444"/>
        <v/>
      </c>
      <c r="CA90" s="149" t="str">
        <f t="shared" si="445"/>
        <v/>
      </c>
      <c r="CB90" s="149" t="str">
        <f t="shared" si="446"/>
        <v/>
      </c>
      <c r="CC90" s="149" t="str">
        <f t="shared" si="447"/>
        <v/>
      </c>
      <c r="CD90" s="149" t="str">
        <f t="shared" si="448"/>
        <v/>
      </c>
      <c r="CE90" s="149" t="str">
        <f t="shared" si="449"/>
        <v/>
      </c>
      <c r="CF90" s="149">
        <f t="shared" si="450"/>
        <v>2.5316455696202532E-3</v>
      </c>
      <c r="CG90" s="149">
        <f t="shared" si="451"/>
        <v>8.6075949367088608E-2</v>
      </c>
      <c r="CH90" s="149" t="str">
        <f t="shared" si="452"/>
        <v/>
      </c>
      <c r="CI90" s="149">
        <f t="shared" si="453"/>
        <v>4.5569620253164557E-2</v>
      </c>
      <c r="CJ90" s="149">
        <f t="shared" si="454"/>
        <v>4.3037974683544304E-2</v>
      </c>
      <c r="CK90" s="149">
        <f t="shared" si="455"/>
        <v>0.12053571428571429</v>
      </c>
      <c r="CL90" s="149">
        <f t="shared" si="456"/>
        <v>9.1517857142857137E-2</v>
      </c>
      <c r="CM90" s="149">
        <f t="shared" si="457"/>
        <v>0.33705357142857145</v>
      </c>
      <c r="CN90" s="149">
        <f t="shared" si="458"/>
        <v>4.4642857142857144E-2</v>
      </c>
      <c r="CO90" s="149">
        <f t="shared" si="459"/>
        <v>0.26339285714285715</v>
      </c>
      <c r="CP90" s="149" t="str">
        <f t="shared" si="460"/>
        <v/>
      </c>
      <c r="CQ90" s="149">
        <f t="shared" si="461"/>
        <v>2.5263157894736842E-2</v>
      </c>
      <c r="CR90" s="149">
        <f t="shared" si="462"/>
        <v>0.1031578947368421</v>
      </c>
      <c r="CS90" s="149">
        <f t="shared" si="463"/>
        <v>0.14947368421052631</v>
      </c>
      <c r="CT90" s="149">
        <f t="shared" si="464"/>
        <v>2.1052631578947368E-2</v>
      </c>
      <c r="CU90" s="149">
        <f t="shared" si="465"/>
        <v>3.7828947368421052E-2</v>
      </c>
      <c r="CV90" s="149">
        <f t="shared" si="466"/>
        <v>4.9342105263157895E-2</v>
      </c>
      <c r="CW90" s="149">
        <f t="shared" si="467"/>
        <v>2.7960526315789474E-2</v>
      </c>
      <c r="CX90" s="149" t="str">
        <f t="shared" si="468"/>
        <v/>
      </c>
      <c r="CY90" s="149">
        <f t="shared" si="469"/>
        <v>5.921052631578947E-2</v>
      </c>
      <c r="CZ90" s="149">
        <f t="shared" si="470"/>
        <v>2.5773195876288658E-2</v>
      </c>
      <c r="DA90" s="149">
        <f t="shared" si="471"/>
        <v>4.6391752577319589E-2</v>
      </c>
      <c r="DB90" s="149" t="str">
        <f t="shared" si="472"/>
        <v/>
      </c>
      <c r="DC90" s="149">
        <f t="shared" si="473"/>
        <v>6.7010309278350513E-2</v>
      </c>
      <c r="DD90" s="149">
        <f t="shared" si="474"/>
        <v>5.1546391752577319E-3</v>
      </c>
      <c r="DE90" s="149">
        <f t="shared" si="475"/>
        <v>0.15847801994828223</v>
      </c>
      <c r="DF90" s="149">
        <f t="shared" si="476"/>
        <v>0.15182859253786479</v>
      </c>
      <c r="DG90" s="149">
        <f t="shared" si="477"/>
        <v>9.9371998522349458E-2</v>
      </c>
      <c r="DH90" s="149" t="str">
        <f t="shared" si="478"/>
        <v/>
      </c>
      <c r="DI90" s="149">
        <f t="shared" si="479"/>
        <v>0.10602142593276689</v>
      </c>
      <c r="DJ90" s="149" t="str">
        <f t="shared" si="480"/>
        <v/>
      </c>
      <c r="DK90" s="149">
        <f t="shared" si="481"/>
        <v>0.15147004093784891</v>
      </c>
      <c r="DL90" s="149">
        <f t="shared" si="482"/>
        <v>1.6747301823595087E-2</v>
      </c>
      <c r="DM90" s="149">
        <f t="shared" si="483"/>
        <v>4.6520282843319688E-2</v>
      </c>
      <c r="DN90" s="149">
        <f t="shared" si="484"/>
        <v>8.8202456270934121E-2</v>
      </c>
      <c r="DO90" s="149">
        <f t="shared" si="485"/>
        <v>2.3263542705217678E-3</v>
      </c>
      <c r="DP90" s="149">
        <f t="shared" si="486"/>
        <v>0.1359255566633433</v>
      </c>
      <c r="DQ90" s="149">
        <f t="shared" si="487"/>
        <v>0.19042871385842472</v>
      </c>
      <c r="DR90" s="149">
        <f t="shared" si="488"/>
        <v>0.32402791625124627</v>
      </c>
      <c r="DS90" s="149" t="str">
        <f t="shared" si="489"/>
        <v/>
      </c>
      <c r="DT90" s="149">
        <f t="shared" si="490"/>
        <v>3.9825422804146207E-2</v>
      </c>
      <c r="DU90" s="149">
        <f t="shared" si="491"/>
        <v>3.9825422804146207E-2</v>
      </c>
      <c r="DV90" s="149" t="str">
        <f t="shared" si="492"/>
        <v/>
      </c>
      <c r="DW90" s="149" t="str">
        <f t="shared" si="493"/>
        <v/>
      </c>
      <c r="DX90" s="149" t="str">
        <f t="shared" si="494"/>
        <v/>
      </c>
      <c r="DY90" s="149" t="str">
        <f t="shared" si="495"/>
        <v/>
      </c>
      <c r="DZ90" s="149">
        <f t="shared" si="496"/>
        <v>0.28040540540540543</v>
      </c>
      <c r="EA90" s="149">
        <f t="shared" si="497"/>
        <v>6.7567567567567571E-2</v>
      </c>
      <c r="EB90" s="149">
        <f t="shared" si="498"/>
        <v>0.21283783783783783</v>
      </c>
      <c r="EC90" s="149" t="str">
        <f t="shared" si="499"/>
        <v/>
      </c>
      <c r="ED90" s="149">
        <f t="shared" si="500"/>
        <v>6.3893016344725079E-2</v>
      </c>
      <c r="EE90" s="149">
        <f t="shared" si="501"/>
        <v>8.6181277860326852E-2</v>
      </c>
      <c r="EF90" s="149">
        <f t="shared" si="502"/>
        <v>0.21656760772659739</v>
      </c>
      <c r="EG90" s="149">
        <f t="shared" si="503"/>
        <v>7.6894502228826114E-2</v>
      </c>
      <c r="EH90" s="149">
        <f t="shared" si="504"/>
        <v>1.0401188707280875E-2</v>
      </c>
      <c r="FR90" s="149" t="str">
        <f t="shared" si="505"/>
        <v/>
      </c>
      <c r="FS90" s="149" t="str">
        <f t="shared" si="506"/>
        <v/>
      </c>
      <c r="FT90" s="149">
        <f t="shared" si="507"/>
        <v>0</v>
      </c>
      <c r="FU90" s="149" t="str">
        <f t="shared" si="524"/>
        <v/>
      </c>
      <c r="FV90" s="149" t="str">
        <f t="shared" si="508"/>
        <v/>
      </c>
      <c r="FW90" s="149" t="str">
        <f t="shared" si="509"/>
        <v/>
      </c>
      <c r="FX90" s="149" t="str">
        <f t="shared" si="510"/>
        <v/>
      </c>
      <c r="FY90" s="149">
        <f t="shared" si="523"/>
        <v>0</v>
      </c>
      <c r="FZ90" s="149" t="str">
        <f t="shared" si="511"/>
        <v/>
      </c>
      <c r="GA90" s="149" t="str">
        <f t="shared" si="512"/>
        <v/>
      </c>
      <c r="HA90" s="149" t="str">
        <f t="shared" si="513"/>
        <v/>
      </c>
      <c r="HB90" s="149" t="str">
        <f t="shared" si="514"/>
        <v/>
      </c>
      <c r="HC90" s="149" t="str">
        <f t="shared" si="515"/>
        <v/>
      </c>
      <c r="HD90" s="149" t="str">
        <f t="shared" si="516"/>
        <v/>
      </c>
      <c r="HE90" s="149" t="str">
        <f t="shared" si="517"/>
        <v/>
      </c>
      <c r="HF90" s="149" t="str">
        <f t="shared" si="518"/>
        <v/>
      </c>
      <c r="HG90" s="149" t="str">
        <f t="shared" si="519"/>
        <v/>
      </c>
      <c r="HH90" s="149" t="str">
        <f t="shared" si="520"/>
        <v/>
      </c>
      <c r="HI90" s="149" t="str">
        <f t="shared" si="521"/>
        <v/>
      </c>
      <c r="HJ90" s="149" t="str">
        <f t="shared" si="522"/>
        <v/>
      </c>
    </row>
    <row r="91" spans="2:218" x14ac:dyDescent="0.2">
      <c r="B91" s="52" t="s">
        <v>287</v>
      </c>
      <c r="D91" s="152" t="str">
        <f t="shared" si="370"/>
        <v/>
      </c>
      <c r="E91" s="153" t="str">
        <f t="shared" si="371"/>
        <v/>
      </c>
      <c r="F91" s="153" t="str">
        <f t="shared" si="372"/>
        <v/>
      </c>
      <c r="G91" s="153" t="str">
        <f t="shared" si="373"/>
        <v/>
      </c>
      <c r="H91" s="154" t="str">
        <f t="shared" si="374"/>
        <v/>
      </c>
      <c r="I91" s="152" t="str">
        <f t="shared" si="375"/>
        <v/>
      </c>
      <c r="J91" s="153" t="str">
        <f t="shared" si="376"/>
        <v/>
      </c>
      <c r="K91" s="153" t="str">
        <f t="shared" si="377"/>
        <v/>
      </c>
      <c r="L91" s="153" t="str">
        <f t="shared" si="378"/>
        <v/>
      </c>
      <c r="M91" s="154" t="str">
        <f t="shared" si="379"/>
        <v/>
      </c>
      <c r="N91" s="150" t="str">
        <f t="shared" si="380"/>
        <v/>
      </c>
      <c r="O91" s="149" t="str">
        <f t="shared" si="381"/>
        <v/>
      </c>
      <c r="P91" s="149" t="str">
        <f t="shared" si="382"/>
        <v/>
      </c>
      <c r="Q91" s="149" t="str">
        <f t="shared" si="383"/>
        <v/>
      </c>
      <c r="R91" s="149" t="str">
        <f t="shared" si="384"/>
        <v/>
      </c>
      <c r="S91" s="149" t="str">
        <f t="shared" si="385"/>
        <v/>
      </c>
      <c r="T91" s="149" t="str">
        <f t="shared" si="386"/>
        <v/>
      </c>
      <c r="U91" s="149" t="str">
        <f t="shared" si="387"/>
        <v/>
      </c>
      <c r="V91" s="149" t="str">
        <f t="shared" si="388"/>
        <v/>
      </c>
      <c r="W91" s="149" t="str">
        <f t="shared" si="389"/>
        <v/>
      </c>
      <c r="X91" s="149" t="str">
        <f t="shared" si="390"/>
        <v/>
      </c>
      <c r="Y91" s="149" t="str">
        <f t="shared" si="391"/>
        <v/>
      </c>
      <c r="Z91" s="149" t="str">
        <f t="shared" si="392"/>
        <v/>
      </c>
      <c r="AA91" s="149" t="str">
        <f t="shared" si="393"/>
        <v/>
      </c>
      <c r="AB91" s="149" t="str">
        <f t="shared" si="394"/>
        <v/>
      </c>
      <c r="AC91" s="149" t="str">
        <f t="shared" si="395"/>
        <v/>
      </c>
      <c r="AD91" s="149" t="str">
        <f t="shared" si="396"/>
        <v/>
      </c>
      <c r="AE91" s="149" t="str">
        <f t="shared" si="397"/>
        <v/>
      </c>
      <c r="AF91" s="149" t="str">
        <f t="shared" si="398"/>
        <v/>
      </c>
      <c r="AG91" s="149" t="str">
        <f t="shared" si="399"/>
        <v/>
      </c>
      <c r="AH91" s="149" t="str">
        <f t="shared" si="400"/>
        <v/>
      </c>
      <c r="AI91" s="149" t="str">
        <f t="shared" si="401"/>
        <v/>
      </c>
      <c r="AJ91" s="149" t="str">
        <f t="shared" si="402"/>
        <v/>
      </c>
      <c r="AK91" s="149" t="str">
        <f t="shared" si="403"/>
        <v/>
      </c>
      <c r="AL91" s="149" t="str">
        <f t="shared" si="404"/>
        <v/>
      </c>
      <c r="AM91" s="149" t="str">
        <f t="shared" si="405"/>
        <v/>
      </c>
      <c r="AN91" s="149" t="str">
        <f t="shared" si="406"/>
        <v/>
      </c>
      <c r="AO91" s="149" t="str">
        <f t="shared" si="407"/>
        <v/>
      </c>
      <c r="AP91" s="149" t="str">
        <f t="shared" si="408"/>
        <v/>
      </c>
      <c r="AQ91" s="149" t="str">
        <f t="shared" si="409"/>
        <v/>
      </c>
      <c r="AR91" s="149" t="str">
        <f t="shared" si="410"/>
        <v/>
      </c>
      <c r="AS91" s="149" t="str">
        <f t="shared" si="411"/>
        <v/>
      </c>
      <c r="AT91" s="149" t="str">
        <f t="shared" si="412"/>
        <v/>
      </c>
      <c r="AU91" s="149" t="str">
        <f t="shared" si="413"/>
        <v/>
      </c>
      <c r="AV91" s="149" t="str">
        <f t="shared" si="414"/>
        <v/>
      </c>
      <c r="AW91" s="149" t="str">
        <f t="shared" si="415"/>
        <v/>
      </c>
      <c r="AX91" s="149" t="str">
        <f t="shared" si="416"/>
        <v/>
      </c>
      <c r="AY91" s="149" t="str">
        <f t="shared" si="417"/>
        <v/>
      </c>
      <c r="AZ91" s="149" t="str">
        <f t="shared" si="418"/>
        <v/>
      </c>
      <c r="BA91" s="149" t="str">
        <f t="shared" si="419"/>
        <v/>
      </c>
      <c r="BB91" s="149" t="str">
        <f t="shared" si="420"/>
        <v/>
      </c>
      <c r="BC91" s="149" t="str">
        <f t="shared" si="421"/>
        <v/>
      </c>
      <c r="BD91" s="149" t="str">
        <f t="shared" si="422"/>
        <v/>
      </c>
      <c r="BE91" s="149" t="str">
        <f t="shared" si="423"/>
        <v/>
      </c>
      <c r="BF91" s="149" t="str">
        <f t="shared" si="424"/>
        <v/>
      </c>
      <c r="BG91" s="149" t="str">
        <f t="shared" si="425"/>
        <v/>
      </c>
      <c r="BH91" s="149" t="str">
        <f t="shared" si="426"/>
        <v/>
      </c>
      <c r="BI91" s="149" t="str">
        <f t="shared" si="427"/>
        <v/>
      </c>
      <c r="BJ91" s="149" t="str">
        <f t="shared" si="428"/>
        <v/>
      </c>
      <c r="BK91" s="149" t="str">
        <f t="shared" si="429"/>
        <v/>
      </c>
      <c r="BL91" s="149" t="str">
        <f t="shared" si="430"/>
        <v/>
      </c>
      <c r="BM91" s="149" t="str">
        <f t="shared" si="431"/>
        <v/>
      </c>
      <c r="BN91" s="149" t="str">
        <f t="shared" si="432"/>
        <v/>
      </c>
      <c r="BO91" s="149" t="str">
        <f t="shared" si="433"/>
        <v/>
      </c>
      <c r="BP91" s="149" t="str">
        <f t="shared" si="434"/>
        <v/>
      </c>
      <c r="BQ91" s="149" t="str">
        <f t="shared" si="435"/>
        <v/>
      </c>
      <c r="BR91" s="149" t="str">
        <f t="shared" si="436"/>
        <v/>
      </c>
      <c r="BS91" s="149" t="str">
        <f t="shared" si="437"/>
        <v/>
      </c>
      <c r="BT91" s="149" t="str">
        <f t="shared" si="438"/>
        <v/>
      </c>
      <c r="BU91" s="149" t="str">
        <f t="shared" si="439"/>
        <v/>
      </c>
      <c r="BV91" s="149" t="str">
        <f t="shared" si="440"/>
        <v/>
      </c>
      <c r="BW91" s="149" t="str">
        <f t="shared" si="441"/>
        <v/>
      </c>
      <c r="BX91" s="149" t="str">
        <f t="shared" si="442"/>
        <v/>
      </c>
      <c r="BY91" s="149" t="str">
        <f t="shared" si="443"/>
        <v/>
      </c>
      <c r="BZ91" s="149" t="str">
        <f t="shared" si="444"/>
        <v/>
      </c>
      <c r="CA91" s="149" t="str">
        <f t="shared" si="445"/>
        <v/>
      </c>
      <c r="CB91" s="149" t="str">
        <f t="shared" si="446"/>
        <v/>
      </c>
      <c r="CC91" s="149" t="str">
        <f t="shared" si="447"/>
        <v/>
      </c>
      <c r="CD91" s="149" t="str">
        <f t="shared" si="448"/>
        <v/>
      </c>
      <c r="CE91" s="149" t="str">
        <f t="shared" si="449"/>
        <v/>
      </c>
      <c r="CF91" s="149" t="str">
        <f t="shared" si="450"/>
        <v/>
      </c>
      <c r="CG91" s="149">
        <f t="shared" si="451"/>
        <v>0.2133580705009277</v>
      </c>
      <c r="CH91" s="149" t="str">
        <f t="shared" si="452"/>
        <v/>
      </c>
      <c r="CI91" s="149">
        <f t="shared" si="453"/>
        <v>9.2764378478664145E-2</v>
      </c>
      <c r="CJ91" s="149">
        <f t="shared" si="454"/>
        <v>0.1205936920222634</v>
      </c>
      <c r="CK91" s="149">
        <f t="shared" si="455"/>
        <v>4.1420118343195304E-2</v>
      </c>
      <c r="CL91" s="149">
        <f t="shared" si="456"/>
        <v>0.13017751479289943</v>
      </c>
      <c r="CM91" s="149">
        <f t="shared" si="457"/>
        <v>0.17159763313609463</v>
      </c>
      <c r="CN91" s="149" t="str">
        <f t="shared" si="458"/>
        <v/>
      </c>
      <c r="CO91" s="149" t="str">
        <f t="shared" si="459"/>
        <v/>
      </c>
      <c r="CP91" s="149" t="str">
        <f t="shared" si="460"/>
        <v/>
      </c>
      <c r="CQ91" s="149">
        <f t="shared" si="461"/>
        <v>0.36200716845878134</v>
      </c>
      <c r="CR91" s="149">
        <f t="shared" si="462"/>
        <v>8.9605734767025089E-2</v>
      </c>
      <c r="CS91" s="149">
        <f t="shared" si="463"/>
        <v>0.21863799283154123</v>
      </c>
      <c r="CT91" s="149">
        <f t="shared" si="464"/>
        <v>5.3763440860215055E-2</v>
      </c>
      <c r="CU91" s="149">
        <f t="shared" si="465"/>
        <v>0.2426550598476605</v>
      </c>
      <c r="CV91" s="149">
        <f t="shared" si="466"/>
        <v>0.88030467899891185</v>
      </c>
      <c r="CW91" s="149">
        <f t="shared" si="467"/>
        <v>0.15995647442872687</v>
      </c>
      <c r="CX91" s="149" t="str">
        <f t="shared" si="468"/>
        <v/>
      </c>
      <c r="CY91" s="149">
        <f t="shared" si="469"/>
        <v>0.4776931447225245</v>
      </c>
      <c r="CZ91" s="149" t="str">
        <f t="shared" si="470"/>
        <v/>
      </c>
      <c r="DA91" s="149" t="str">
        <f t="shared" si="471"/>
        <v/>
      </c>
      <c r="DB91" s="149" t="str">
        <f t="shared" si="472"/>
        <v/>
      </c>
      <c r="DC91" s="149" t="str">
        <f t="shared" si="473"/>
        <v/>
      </c>
      <c r="DD91" s="149" t="str">
        <f t="shared" si="474"/>
        <v/>
      </c>
      <c r="DE91" s="149" t="str">
        <f t="shared" si="475"/>
        <v/>
      </c>
      <c r="DF91" s="149" t="str">
        <f t="shared" si="476"/>
        <v/>
      </c>
      <c r="DG91" s="149" t="str">
        <f t="shared" si="477"/>
        <v/>
      </c>
      <c r="DH91" s="149" t="str">
        <f t="shared" si="478"/>
        <v/>
      </c>
      <c r="DI91" s="149" t="str">
        <f t="shared" si="479"/>
        <v/>
      </c>
      <c r="DJ91" s="149" t="str">
        <f t="shared" si="480"/>
        <v/>
      </c>
      <c r="DK91" s="149" t="str">
        <f t="shared" si="481"/>
        <v/>
      </c>
      <c r="DL91" s="149" t="str">
        <f t="shared" si="482"/>
        <v/>
      </c>
      <c r="DM91" s="149" t="str">
        <f t="shared" si="483"/>
        <v/>
      </c>
      <c r="DN91" s="149" t="str">
        <f t="shared" si="484"/>
        <v/>
      </c>
      <c r="DO91" s="149" t="str">
        <f t="shared" si="485"/>
        <v/>
      </c>
      <c r="DP91" s="149" t="str">
        <f t="shared" si="486"/>
        <v/>
      </c>
      <c r="DQ91" s="149" t="str">
        <f t="shared" si="487"/>
        <v/>
      </c>
      <c r="DR91" s="149" t="str">
        <f t="shared" si="488"/>
        <v/>
      </c>
      <c r="DS91" s="149" t="str">
        <f t="shared" si="489"/>
        <v/>
      </c>
      <c r="DT91" s="149" t="str">
        <f t="shared" si="490"/>
        <v/>
      </c>
      <c r="DU91" s="149" t="str">
        <f t="shared" si="491"/>
        <v/>
      </c>
      <c r="DV91" s="149" t="str">
        <f t="shared" si="492"/>
        <v/>
      </c>
      <c r="DW91" s="149" t="str">
        <f t="shared" si="493"/>
        <v/>
      </c>
      <c r="DX91" s="149" t="str">
        <f t="shared" si="494"/>
        <v/>
      </c>
      <c r="DY91" s="149" t="str">
        <f t="shared" si="495"/>
        <v/>
      </c>
      <c r="DZ91" s="149" t="str">
        <f t="shared" si="496"/>
        <v/>
      </c>
      <c r="EA91" s="149" t="str">
        <f t="shared" si="497"/>
        <v/>
      </c>
      <c r="EB91" s="149" t="str">
        <f t="shared" si="498"/>
        <v/>
      </c>
      <c r="EC91" s="149" t="str">
        <f t="shared" si="499"/>
        <v/>
      </c>
      <c r="ED91" s="149" t="str">
        <f t="shared" si="500"/>
        <v/>
      </c>
      <c r="EE91" s="149" t="str">
        <f t="shared" si="501"/>
        <v/>
      </c>
      <c r="EF91" s="149" t="str">
        <f t="shared" si="502"/>
        <v/>
      </c>
      <c r="EG91" s="149" t="str">
        <f t="shared" si="503"/>
        <v/>
      </c>
      <c r="EH91" s="149" t="str">
        <f t="shared" si="504"/>
        <v/>
      </c>
      <c r="FR91" s="149" t="str">
        <f t="shared" si="505"/>
        <v/>
      </c>
      <c r="FS91" s="149" t="str">
        <f t="shared" si="506"/>
        <v/>
      </c>
      <c r="FT91" s="149">
        <f t="shared" si="507"/>
        <v>0</v>
      </c>
      <c r="FU91" s="149" t="str">
        <f t="shared" si="524"/>
        <v/>
      </c>
      <c r="FV91" s="149" t="str">
        <f t="shared" si="508"/>
        <v/>
      </c>
      <c r="FW91" s="149" t="str">
        <f t="shared" si="509"/>
        <v/>
      </c>
      <c r="FX91" s="149" t="str">
        <f t="shared" si="510"/>
        <v/>
      </c>
      <c r="FY91" s="149">
        <f t="shared" si="523"/>
        <v>0</v>
      </c>
      <c r="FZ91" s="149" t="str">
        <f t="shared" si="511"/>
        <v/>
      </c>
      <c r="GA91" s="149" t="str">
        <f t="shared" si="512"/>
        <v/>
      </c>
      <c r="HA91" s="149" t="str">
        <f t="shared" si="513"/>
        <v/>
      </c>
      <c r="HB91" s="149" t="str">
        <f t="shared" si="514"/>
        <v/>
      </c>
      <c r="HC91" s="149" t="str">
        <f t="shared" si="515"/>
        <v/>
      </c>
      <c r="HD91" s="149" t="str">
        <f t="shared" si="516"/>
        <v/>
      </c>
      <c r="HE91" s="149" t="str">
        <f t="shared" si="517"/>
        <v/>
      </c>
      <c r="HF91" s="149" t="str">
        <f t="shared" si="518"/>
        <v/>
      </c>
      <c r="HG91" s="149" t="str">
        <f t="shared" si="519"/>
        <v/>
      </c>
      <c r="HH91" s="149" t="str">
        <f t="shared" si="520"/>
        <v/>
      </c>
      <c r="HI91" s="149" t="str">
        <f t="shared" si="521"/>
        <v/>
      </c>
      <c r="HJ91" s="149" t="str">
        <f t="shared" si="522"/>
        <v/>
      </c>
    </row>
    <row r="92" spans="2:218" x14ac:dyDescent="0.2">
      <c r="B92" s="52" t="s">
        <v>122</v>
      </c>
      <c r="D92" s="152" t="str">
        <f t="shared" si="370"/>
        <v/>
      </c>
      <c r="E92" s="153" t="str">
        <f t="shared" si="371"/>
        <v/>
      </c>
      <c r="F92" s="153" t="str">
        <f t="shared" si="372"/>
        <v/>
      </c>
      <c r="G92" s="153" t="str">
        <f t="shared" si="373"/>
        <v/>
      </c>
      <c r="H92" s="154" t="str">
        <f t="shared" si="374"/>
        <v/>
      </c>
      <c r="I92" s="152" t="str">
        <f t="shared" si="375"/>
        <v/>
      </c>
      <c r="J92" s="153" t="str">
        <f t="shared" si="376"/>
        <v/>
      </c>
      <c r="K92" s="153" t="str">
        <f t="shared" si="377"/>
        <v/>
      </c>
      <c r="L92" s="153" t="str">
        <f t="shared" si="378"/>
        <v/>
      </c>
      <c r="M92" s="154" t="str">
        <f t="shared" si="379"/>
        <v/>
      </c>
      <c r="N92" s="150" t="str">
        <f t="shared" si="380"/>
        <v/>
      </c>
      <c r="O92" s="149" t="str">
        <f t="shared" si="381"/>
        <v/>
      </c>
      <c r="P92" s="149" t="str">
        <f t="shared" si="382"/>
        <v/>
      </c>
      <c r="Q92" s="149" t="str">
        <f t="shared" si="383"/>
        <v/>
      </c>
      <c r="R92" s="149" t="str">
        <f t="shared" si="384"/>
        <v/>
      </c>
      <c r="S92" s="149" t="str">
        <f t="shared" si="385"/>
        <v/>
      </c>
      <c r="T92" s="149" t="str">
        <f t="shared" si="386"/>
        <v/>
      </c>
      <c r="U92" s="149" t="str">
        <f t="shared" si="387"/>
        <v/>
      </c>
      <c r="V92" s="149" t="str">
        <f t="shared" si="388"/>
        <v/>
      </c>
      <c r="W92" s="149" t="str">
        <f t="shared" si="389"/>
        <v/>
      </c>
      <c r="X92" s="149" t="str">
        <f t="shared" si="390"/>
        <v/>
      </c>
      <c r="Y92" s="149" t="str">
        <f t="shared" si="391"/>
        <v/>
      </c>
      <c r="Z92" s="149" t="str">
        <f t="shared" si="392"/>
        <v/>
      </c>
      <c r="AA92" s="149" t="str">
        <f t="shared" si="393"/>
        <v/>
      </c>
      <c r="AB92" s="149" t="str">
        <f t="shared" si="394"/>
        <v/>
      </c>
      <c r="AC92" s="149" t="str">
        <f t="shared" si="395"/>
        <v/>
      </c>
      <c r="AD92" s="149" t="str">
        <f t="shared" si="396"/>
        <v/>
      </c>
      <c r="AE92" s="149" t="str">
        <f t="shared" si="397"/>
        <v/>
      </c>
      <c r="AF92" s="149" t="str">
        <f t="shared" si="398"/>
        <v/>
      </c>
      <c r="AG92" s="149" t="str">
        <f t="shared" si="399"/>
        <v/>
      </c>
      <c r="AH92" s="149" t="str">
        <f t="shared" si="400"/>
        <v/>
      </c>
      <c r="AI92" s="149" t="str">
        <f t="shared" si="401"/>
        <v/>
      </c>
      <c r="AJ92" s="149" t="str">
        <f t="shared" si="402"/>
        <v/>
      </c>
      <c r="AK92" s="149" t="str">
        <f t="shared" si="403"/>
        <v/>
      </c>
      <c r="AL92" s="149" t="str">
        <f t="shared" si="404"/>
        <v/>
      </c>
      <c r="AM92" s="149" t="str">
        <f t="shared" si="405"/>
        <v/>
      </c>
      <c r="AN92" s="149" t="str">
        <f t="shared" si="406"/>
        <v/>
      </c>
      <c r="AO92" s="149" t="str">
        <f t="shared" si="407"/>
        <v/>
      </c>
      <c r="AP92" s="149" t="str">
        <f t="shared" si="408"/>
        <v/>
      </c>
      <c r="AQ92" s="149" t="str">
        <f t="shared" si="409"/>
        <v/>
      </c>
      <c r="AR92" s="149" t="str">
        <f t="shared" si="410"/>
        <v/>
      </c>
      <c r="AS92" s="149" t="str">
        <f t="shared" si="411"/>
        <v/>
      </c>
      <c r="AT92" s="149" t="str">
        <f t="shared" si="412"/>
        <v/>
      </c>
      <c r="AU92" s="149" t="str">
        <f t="shared" si="413"/>
        <v/>
      </c>
      <c r="AV92" s="149" t="str">
        <f t="shared" si="414"/>
        <v/>
      </c>
      <c r="AW92" s="149" t="str">
        <f t="shared" si="415"/>
        <v/>
      </c>
      <c r="AX92" s="149" t="str">
        <f t="shared" si="416"/>
        <v/>
      </c>
      <c r="AY92" s="149" t="str">
        <f t="shared" si="417"/>
        <v/>
      </c>
      <c r="AZ92" s="149" t="str">
        <f t="shared" si="418"/>
        <v/>
      </c>
      <c r="BA92" s="149" t="str">
        <f t="shared" si="419"/>
        <v/>
      </c>
      <c r="BB92" s="149" t="str">
        <f t="shared" si="420"/>
        <v/>
      </c>
      <c r="BC92" s="149" t="str">
        <f t="shared" si="421"/>
        <v/>
      </c>
      <c r="BD92" s="149" t="str">
        <f t="shared" si="422"/>
        <v/>
      </c>
      <c r="BE92" s="149" t="str">
        <f t="shared" si="423"/>
        <v/>
      </c>
      <c r="BF92" s="149" t="str">
        <f t="shared" si="424"/>
        <v/>
      </c>
      <c r="BG92" s="149" t="str">
        <f t="shared" si="425"/>
        <v/>
      </c>
      <c r="BH92" s="149" t="str">
        <f t="shared" si="426"/>
        <v/>
      </c>
      <c r="BI92" s="149" t="str">
        <f t="shared" si="427"/>
        <v/>
      </c>
      <c r="BJ92" s="149" t="str">
        <f t="shared" si="428"/>
        <v/>
      </c>
      <c r="BK92" s="149" t="str">
        <f t="shared" si="429"/>
        <v/>
      </c>
      <c r="BL92" s="149" t="str">
        <f t="shared" si="430"/>
        <v/>
      </c>
      <c r="BM92" s="149" t="str">
        <f t="shared" si="431"/>
        <v/>
      </c>
      <c r="BN92" s="149" t="str">
        <f t="shared" si="432"/>
        <v/>
      </c>
      <c r="BO92" s="149" t="str">
        <f t="shared" si="433"/>
        <v/>
      </c>
      <c r="BP92" s="149" t="str">
        <f t="shared" si="434"/>
        <v/>
      </c>
      <c r="BQ92" s="149" t="str">
        <f t="shared" si="435"/>
        <v/>
      </c>
      <c r="BR92" s="149" t="str">
        <f t="shared" si="436"/>
        <v/>
      </c>
      <c r="BS92" s="149" t="str">
        <f t="shared" si="437"/>
        <v/>
      </c>
      <c r="BT92" s="149" t="str">
        <f t="shared" si="438"/>
        <v/>
      </c>
      <c r="BU92" s="149" t="str">
        <f t="shared" si="439"/>
        <v/>
      </c>
      <c r="BV92" s="149" t="str">
        <f t="shared" si="440"/>
        <v/>
      </c>
      <c r="BW92" s="149" t="str">
        <f t="shared" si="441"/>
        <v/>
      </c>
      <c r="BX92" s="149" t="str">
        <f t="shared" si="442"/>
        <v/>
      </c>
      <c r="BY92" s="149" t="str">
        <f t="shared" si="443"/>
        <v/>
      </c>
      <c r="BZ92" s="149" t="str">
        <f t="shared" si="444"/>
        <v/>
      </c>
      <c r="CA92" s="149" t="str">
        <f t="shared" si="445"/>
        <v/>
      </c>
      <c r="CB92" s="149" t="str">
        <f t="shared" si="446"/>
        <v/>
      </c>
      <c r="CC92" s="149" t="str">
        <f t="shared" si="447"/>
        <v/>
      </c>
      <c r="CD92" s="149" t="str">
        <f t="shared" si="448"/>
        <v/>
      </c>
      <c r="CE92" s="149" t="str">
        <f t="shared" si="449"/>
        <v/>
      </c>
      <c r="CF92" s="149" t="str">
        <f t="shared" si="450"/>
        <v/>
      </c>
      <c r="CG92" s="149" t="str">
        <f t="shared" si="451"/>
        <v/>
      </c>
      <c r="CH92" s="149" t="str">
        <f t="shared" si="452"/>
        <v/>
      </c>
      <c r="CI92" s="149" t="str">
        <f t="shared" si="453"/>
        <v/>
      </c>
      <c r="CJ92" s="149" t="str">
        <f t="shared" si="454"/>
        <v/>
      </c>
      <c r="CK92" s="149" t="str">
        <f t="shared" si="455"/>
        <v/>
      </c>
      <c r="CL92" s="149" t="str">
        <f t="shared" si="456"/>
        <v/>
      </c>
      <c r="CM92" s="149" t="str">
        <f t="shared" si="457"/>
        <v/>
      </c>
      <c r="CN92" s="149" t="str">
        <f t="shared" si="458"/>
        <v/>
      </c>
      <c r="CO92" s="149" t="str">
        <f t="shared" si="459"/>
        <v/>
      </c>
      <c r="CP92" s="149" t="str">
        <f t="shared" si="460"/>
        <v/>
      </c>
      <c r="CQ92" s="149" t="str">
        <f t="shared" si="461"/>
        <v/>
      </c>
      <c r="CR92" s="149" t="str">
        <f t="shared" si="462"/>
        <v/>
      </c>
      <c r="CS92" s="149" t="str">
        <f t="shared" si="463"/>
        <v/>
      </c>
      <c r="CT92" s="149" t="str">
        <f t="shared" si="464"/>
        <v/>
      </c>
      <c r="CU92" s="149" t="str">
        <f t="shared" si="465"/>
        <v/>
      </c>
      <c r="CV92" s="149" t="str">
        <f t="shared" si="466"/>
        <v/>
      </c>
      <c r="CW92" s="149" t="str">
        <f t="shared" si="467"/>
        <v/>
      </c>
      <c r="CX92" s="149" t="str">
        <f t="shared" si="468"/>
        <v/>
      </c>
      <c r="CY92" s="149" t="str">
        <f t="shared" si="469"/>
        <v/>
      </c>
      <c r="CZ92" s="149" t="str">
        <f t="shared" si="470"/>
        <v/>
      </c>
      <c r="DA92" s="149" t="str">
        <f t="shared" si="471"/>
        <v/>
      </c>
      <c r="DB92" s="149" t="str">
        <f t="shared" si="472"/>
        <v/>
      </c>
      <c r="DC92" s="149" t="str">
        <f t="shared" si="473"/>
        <v/>
      </c>
      <c r="DD92" s="149" t="str">
        <f t="shared" si="474"/>
        <v/>
      </c>
      <c r="DE92" s="149" t="str">
        <f t="shared" si="475"/>
        <v/>
      </c>
      <c r="DF92" s="149" t="str">
        <f t="shared" si="476"/>
        <v/>
      </c>
      <c r="DG92" s="149" t="str">
        <f t="shared" si="477"/>
        <v/>
      </c>
      <c r="DH92" s="149" t="str">
        <f t="shared" si="478"/>
        <v/>
      </c>
      <c r="DI92" s="149" t="str">
        <f t="shared" si="479"/>
        <v/>
      </c>
      <c r="DJ92" s="149" t="str">
        <f t="shared" si="480"/>
        <v/>
      </c>
      <c r="DK92" s="149" t="str">
        <f t="shared" si="481"/>
        <v/>
      </c>
      <c r="DL92" s="149" t="str">
        <f t="shared" si="482"/>
        <v/>
      </c>
      <c r="DM92" s="149" t="str">
        <f t="shared" si="483"/>
        <v/>
      </c>
      <c r="DN92" s="149" t="str">
        <f t="shared" si="484"/>
        <v/>
      </c>
      <c r="DO92" s="149" t="str">
        <f t="shared" si="485"/>
        <v/>
      </c>
      <c r="DP92" s="149" t="str">
        <f t="shared" si="486"/>
        <v/>
      </c>
      <c r="DQ92" s="149" t="str">
        <f t="shared" si="487"/>
        <v/>
      </c>
      <c r="DR92" s="149" t="str">
        <f t="shared" si="488"/>
        <v/>
      </c>
      <c r="DS92" s="149" t="str">
        <f t="shared" si="489"/>
        <v/>
      </c>
      <c r="DT92" s="149" t="str">
        <f t="shared" si="490"/>
        <v/>
      </c>
      <c r="DU92" s="149" t="str">
        <f t="shared" si="491"/>
        <v/>
      </c>
      <c r="DV92" s="149" t="str">
        <f t="shared" si="492"/>
        <v/>
      </c>
      <c r="DW92" s="149">
        <f t="shared" si="493"/>
        <v>3.0894308943089432E-2</v>
      </c>
      <c r="DX92" s="149">
        <f t="shared" si="494"/>
        <v>3.0894308943089432E-2</v>
      </c>
      <c r="DY92" s="149" t="str">
        <f t="shared" si="495"/>
        <v/>
      </c>
      <c r="DZ92" s="149" t="str">
        <f t="shared" si="496"/>
        <v/>
      </c>
      <c r="EA92" s="149" t="str">
        <f t="shared" si="497"/>
        <v/>
      </c>
      <c r="EB92" s="149" t="str">
        <f t="shared" si="498"/>
        <v/>
      </c>
      <c r="EC92" s="149" t="str">
        <f t="shared" si="499"/>
        <v/>
      </c>
      <c r="ED92" s="149" t="str">
        <f t="shared" si="500"/>
        <v/>
      </c>
      <c r="EE92" s="149" t="str">
        <f t="shared" si="501"/>
        <v/>
      </c>
      <c r="EF92" s="149" t="str">
        <f t="shared" si="502"/>
        <v/>
      </c>
      <c r="EG92" s="149" t="str">
        <f t="shared" si="503"/>
        <v/>
      </c>
      <c r="EH92" s="149" t="str">
        <f t="shared" si="504"/>
        <v/>
      </c>
      <c r="FR92" s="149" t="str">
        <f t="shared" si="505"/>
        <v/>
      </c>
      <c r="FS92" s="149" t="str">
        <f t="shared" si="506"/>
        <v/>
      </c>
      <c r="FT92" s="149" t="str">
        <f t="shared" si="507"/>
        <v/>
      </c>
      <c r="FU92" s="149" t="str">
        <f t="shared" si="524"/>
        <v/>
      </c>
      <c r="FV92" s="149" t="str">
        <f t="shared" si="508"/>
        <v/>
      </c>
      <c r="FW92" s="149" t="str">
        <f t="shared" si="509"/>
        <v/>
      </c>
      <c r="FX92" s="149" t="str">
        <f t="shared" si="510"/>
        <v/>
      </c>
      <c r="FY92" s="149" t="str">
        <f t="shared" si="523"/>
        <v/>
      </c>
      <c r="FZ92" s="149" t="str">
        <f t="shared" si="511"/>
        <v/>
      </c>
      <c r="GA92" s="149" t="str">
        <f t="shared" si="512"/>
        <v/>
      </c>
      <c r="HA92" s="149" t="str">
        <f t="shared" si="513"/>
        <v/>
      </c>
      <c r="HB92" s="149" t="str">
        <f t="shared" si="514"/>
        <v/>
      </c>
      <c r="HC92" s="149" t="str">
        <f t="shared" si="515"/>
        <v/>
      </c>
      <c r="HD92" s="149" t="str">
        <f t="shared" si="516"/>
        <v/>
      </c>
      <c r="HE92" s="149" t="str">
        <f t="shared" si="517"/>
        <v/>
      </c>
      <c r="HF92" s="149" t="str">
        <f t="shared" si="518"/>
        <v/>
      </c>
      <c r="HG92" s="149" t="str">
        <f t="shared" si="519"/>
        <v/>
      </c>
      <c r="HH92" s="149" t="str">
        <f t="shared" si="520"/>
        <v/>
      </c>
      <c r="HI92" s="149" t="str">
        <f t="shared" si="521"/>
        <v/>
      </c>
      <c r="HJ92" s="149" t="str">
        <f t="shared" si="522"/>
        <v/>
      </c>
    </row>
    <row r="93" spans="2:218" x14ac:dyDescent="0.2">
      <c r="B93" s="52" t="s">
        <v>288</v>
      </c>
      <c r="D93" s="152" t="str">
        <f t="shared" si="370"/>
        <v/>
      </c>
      <c r="E93" s="153" t="str">
        <f t="shared" si="371"/>
        <v/>
      </c>
      <c r="F93" s="153" t="str">
        <f t="shared" si="372"/>
        <v/>
      </c>
      <c r="G93" s="153" t="str">
        <f t="shared" si="373"/>
        <v/>
      </c>
      <c r="H93" s="154" t="str">
        <f t="shared" si="374"/>
        <v/>
      </c>
      <c r="I93" s="152">
        <f t="shared" si="375"/>
        <v>0.13718411552346571</v>
      </c>
      <c r="J93" s="153">
        <f t="shared" si="376"/>
        <v>0.37184115523465705</v>
      </c>
      <c r="K93" s="153" t="str">
        <f t="shared" si="377"/>
        <v/>
      </c>
      <c r="L93" s="153">
        <f t="shared" si="378"/>
        <v>0.18411552346570398</v>
      </c>
      <c r="M93" s="154">
        <f t="shared" si="379"/>
        <v>5.0541516245487361E-2</v>
      </c>
      <c r="N93" s="150">
        <f t="shared" si="380"/>
        <v>5.0044156608772443E-3</v>
      </c>
      <c r="O93" s="149">
        <f t="shared" si="381"/>
        <v>5.151604356785399E-2</v>
      </c>
      <c r="P93" s="149">
        <f t="shared" si="382"/>
        <v>4.0329702678834269E-2</v>
      </c>
      <c r="Q93" s="149">
        <f t="shared" si="383"/>
        <v>6.1819252281424784E-3</v>
      </c>
      <c r="R93" s="149" t="str">
        <f t="shared" si="384"/>
        <v/>
      </c>
      <c r="S93" s="149">
        <f t="shared" si="385"/>
        <v>1.8723520568539081E-2</v>
      </c>
      <c r="T93" s="149">
        <f t="shared" si="386"/>
        <v>3.5260352603525974E-2</v>
      </c>
      <c r="U93" s="149">
        <f t="shared" si="387"/>
        <v>4.3323766570999102E-2</v>
      </c>
      <c r="V93" s="149">
        <f t="shared" si="388"/>
        <v>8.104414377477101E-2</v>
      </c>
      <c r="W93" s="149">
        <f t="shared" si="389"/>
        <v>5.425720923875911E-2</v>
      </c>
      <c r="X93" s="149">
        <f t="shared" si="390"/>
        <v>1.9132398857370593E-2</v>
      </c>
      <c r="Y93" s="149">
        <f t="shared" si="391"/>
        <v>1.2422772869195541E-2</v>
      </c>
      <c r="Z93" s="149">
        <f t="shared" si="392"/>
        <v>1.6142961535906435E-2</v>
      </c>
      <c r="AA93" s="149">
        <f t="shared" si="393"/>
        <v>5.2680528798246168E-2</v>
      </c>
      <c r="AB93" s="149">
        <f t="shared" si="394"/>
        <v>7.5533116322327815E-2</v>
      </c>
      <c r="AC93" s="149">
        <f t="shared" si="395"/>
        <v>2.2429362073987803E-2</v>
      </c>
      <c r="AD93" s="149">
        <f t="shared" si="396"/>
        <v>1.3482584994382294E-2</v>
      </c>
      <c r="AE93" s="149">
        <f t="shared" si="397"/>
        <v>1.1193874578669258E-2</v>
      </c>
      <c r="AF93" s="149">
        <f t="shared" si="398"/>
        <v>3.1667429570138537E-2</v>
      </c>
      <c r="AG93" s="149">
        <f t="shared" si="399"/>
        <v>1.5438392076900632E-2</v>
      </c>
      <c r="AH93" s="149" t="str">
        <f t="shared" si="400"/>
        <v/>
      </c>
      <c r="AI93" s="149">
        <f t="shared" si="401"/>
        <v>1.3306219884178419E-2</v>
      </c>
      <c r="AJ93" s="149">
        <f t="shared" si="402"/>
        <v>1.8168958047831661E-2</v>
      </c>
      <c r="AK93" s="149">
        <f t="shared" si="403"/>
        <v>1.4013527253437071E-2</v>
      </c>
      <c r="AL93" s="149">
        <f t="shared" si="404"/>
        <v>9.1507890897838291E-3</v>
      </c>
      <c r="AM93" s="149">
        <f t="shared" si="405"/>
        <v>5.3552696957986229E-3</v>
      </c>
      <c r="AN93" s="149">
        <f t="shared" si="406"/>
        <v>1.2587644233423484E-2</v>
      </c>
      <c r="AO93" s="149">
        <f t="shared" si="407"/>
        <v>6.7354938442003237E-3</v>
      </c>
      <c r="AP93" s="149">
        <f t="shared" si="408"/>
        <v>6.2386131507756607E-3</v>
      </c>
      <c r="AQ93" s="149">
        <f t="shared" si="409"/>
        <v>6.7354938442003237E-3</v>
      </c>
      <c r="AR93" s="149" t="str">
        <f t="shared" si="410"/>
        <v/>
      </c>
      <c r="AS93" s="149" t="str">
        <f t="shared" si="411"/>
        <v/>
      </c>
      <c r="AT93" s="149" t="str">
        <f t="shared" si="412"/>
        <v/>
      </c>
      <c r="AU93" s="149" t="str">
        <f t="shared" si="413"/>
        <v/>
      </c>
      <c r="AV93" s="149" t="str">
        <f t="shared" si="414"/>
        <v/>
      </c>
      <c r="AW93" s="149" t="str">
        <f t="shared" si="415"/>
        <v/>
      </c>
      <c r="AX93" s="149" t="str">
        <f t="shared" si="416"/>
        <v/>
      </c>
      <c r="AY93" s="149" t="str">
        <f t="shared" si="417"/>
        <v/>
      </c>
      <c r="AZ93" s="149" t="str">
        <f t="shared" si="418"/>
        <v/>
      </c>
      <c r="BA93" s="149" t="str">
        <f t="shared" si="419"/>
        <v/>
      </c>
      <c r="BB93" s="149" t="str">
        <f t="shared" si="420"/>
        <v/>
      </c>
      <c r="BC93" s="149" t="str">
        <f t="shared" si="421"/>
        <v/>
      </c>
      <c r="BD93" s="149" t="str">
        <f t="shared" si="422"/>
        <v/>
      </c>
      <c r="BE93" s="149" t="str">
        <f t="shared" si="423"/>
        <v/>
      </c>
      <c r="BF93" s="149" t="str">
        <f t="shared" si="424"/>
        <v/>
      </c>
      <c r="BG93" s="149">
        <f t="shared" si="425"/>
        <v>0.36767036450079243</v>
      </c>
      <c r="BH93" s="149" t="str">
        <f t="shared" si="426"/>
        <v/>
      </c>
      <c r="BI93" s="149">
        <f t="shared" si="427"/>
        <v>0.33122028526148967</v>
      </c>
      <c r="BJ93" s="149" t="str">
        <f t="shared" si="428"/>
        <v/>
      </c>
      <c r="BK93" s="149">
        <f t="shared" si="429"/>
        <v>3.645007923930265E-2</v>
      </c>
      <c r="BL93" s="149">
        <f t="shared" si="430"/>
        <v>0.53411764705882347</v>
      </c>
      <c r="BM93" s="149">
        <f t="shared" si="431"/>
        <v>0.28941176470588237</v>
      </c>
      <c r="BN93" s="149">
        <f t="shared" si="432"/>
        <v>2.5882352941176471E-2</v>
      </c>
      <c r="BO93" s="149">
        <f t="shared" si="433"/>
        <v>0.21882352941176469</v>
      </c>
      <c r="BP93" s="149" t="str">
        <f t="shared" si="434"/>
        <v/>
      </c>
      <c r="BQ93" s="149">
        <f t="shared" si="435"/>
        <v>0.11541119557705591</v>
      </c>
      <c r="BR93" s="149">
        <f t="shared" si="436"/>
        <v>6.8762957843814712E-2</v>
      </c>
      <c r="BS93" s="149">
        <f t="shared" si="437"/>
        <v>6.9454042847270303E-2</v>
      </c>
      <c r="BT93" s="149">
        <f t="shared" si="438"/>
        <v>8.6731167933655928E-2</v>
      </c>
      <c r="BU93" s="149">
        <f t="shared" si="439"/>
        <v>2.7988942639944794E-2</v>
      </c>
      <c r="BV93" s="149">
        <f t="shared" si="440"/>
        <v>6.0979101059261409E-2</v>
      </c>
      <c r="BW93" s="149">
        <f t="shared" si="441"/>
        <v>8.5886057829948862E-4</v>
      </c>
      <c r="BX93" s="149">
        <f t="shared" si="442"/>
        <v>3.4926996850844515E-2</v>
      </c>
      <c r="BY93" s="149">
        <f t="shared" si="443"/>
        <v>4.0939020898940769E-2</v>
      </c>
      <c r="BZ93" s="149">
        <f t="shared" si="444"/>
        <v>6.7849985685656991E-2</v>
      </c>
      <c r="CA93" s="149">
        <f t="shared" si="445"/>
        <v>0.10958904109589038</v>
      </c>
      <c r="CB93" s="149">
        <f t="shared" si="446"/>
        <v>2.4322057590159322E-2</v>
      </c>
      <c r="CC93" s="149">
        <f t="shared" si="447"/>
        <v>0.17277047805423543</v>
      </c>
      <c r="CD93" s="149">
        <f t="shared" si="448"/>
        <v>0.15851272015655574</v>
      </c>
      <c r="CE93" s="149">
        <f t="shared" si="449"/>
        <v>0.11965334078837017</v>
      </c>
      <c r="CF93" s="149" t="str">
        <f t="shared" si="450"/>
        <v/>
      </c>
      <c r="CG93" s="149" t="str">
        <f t="shared" si="451"/>
        <v/>
      </c>
      <c r="CH93" s="149" t="str">
        <f t="shared" si="452"/>
        <v/>
      </c>
      <c r="CI93" s="149" t="str">
        <f t="shared" si="453"/>
        <v/>
      </c>
      <c r="CJ93" s="149" t="str">
        <f t="shared" si="454"/>
        <v/>
      </c>
      <c r="CK93" s="149" t="str">
        <f t="shared" si="455"/>
        <v/>
      </c>
      <c r="CL93" s="149" t="str">
        <f t="shared" si="456"/>
        <v/>
      </c>
      <c r="CM93" s="149" t="str">
        <f t="shared" si="457"/>
        <v/>
      </c>
      <c r="CN93" s="149" t="str">
        <f t="shared" si="458"/>
        <v/>
      </c>
      <c r="CO93" s="149" t="str">
        <f t="shared" si="459"/>
        <v/>
      </c>
      <c r="CP93" s="149" t="str">
        <f t="shared" si="460"/>
        <v/>
      </c>
      <c r="CQ93" s="149">
        <f t="shared" si="461"/>
        <v>7.407407407407407E-2</v>
      </c>
      <c r="CR93" s="149">
        <f t="shared" si="462"/>
        <v>0.14285714285714285</v>
      </c>
      <c r="CS93" s="149">
        <f t="shared" si="463"/>
        <v>6.8783068783068779E-2</v>
      </c>
      <c r="CT93" s="149" t="str">
        <f t="shared" si="464"/>
        <v/>
      </c>
      <c r="CU93" s="149" t="str">
        <f t="shared" si="465"/>
        <v/>
      </c>
      <c r="CV93" s="149" t="str">
        <f t="shared" si="466"/>
        <v/>
      </c>
      <c r="CW93" s="149" t="str">
        <f t="shared" si="467"/>
        <v/>
      </c>
      <c r="CX93" s="149" t="str">
        <f t="shared" si="468"/>
        <v/>
      </c>
      <c r="CY93" s="149">
        <f t="shared" si="469"/>
        <v>0</v>
      </c>
      <c r="CZ93" s="149">
        <f t="shared" si="470"/>
        <v>0.1799442896935933</v>
      </c>
      <c r="DA93" s="149">
        <f t="shared" si="471"/>
        <v>1.3927576601671309E-2</v>
      </c>
      <c r="DB93" s="149" t="str">
        <f t="shared" si="472"/>
        <v/>
      </c>
      <c r="DC93" s="149">
        <f t="shared" si="473"/>
        <v>0.12089136490250696</v>
      </c>
      <c r="DD93" s="149">
        <f t="shared" si="474"/>
        <v>4.5125348189415042E-2</v>
      </c>
      <c r="DE93" s="149">
        <f t="shared" si="475"/>
        <v>1.0808473843493299E-2</v>
      </c>
      <c r="DF93" s="149">
        <f t="shared" si="476"/>
        <v>4.6260268050151321E-2</v>
      </c>
      <c r="DG93" s="149">
        <f t="shared" si="477"/>
        <v>2.6372676178123649E-2</v>
      </c>
      <c r="DH93" s="149" t="str">
        <f t="shared" si="478"/>
        <v/>
      </c>
      <c r="DI93" s="149">
        <f t="shared" si="479"/>
        <v>9.0791180285343717E-3</v>
      </c>
      <c r="DJ93" s="149" t="str">
        <f t="shared" si="480"/>
        <v/>
      </c>
      <c r="DK93" s="149">
        <f t="shared" si="481"/>
        <v>2.6950354609929079E-2</v>
      </c>
      <c r="DL93" s="149">
        <f t="shared" si="482"/>
        <v>4.1134751773049642E-2</v>
      </c>
      <c r="DM93" s="149">
        <f t="shared" si="483"/>
        <v>5.6737588652482268E-2</v>
      </c>
      <c r="DN93" s="149">
        <f t="shared" si="484"/>
        <v>4.2553191489361701E-2</v>
      </c>
      <c r="DO93" s="149">
        <f t="shared" si="485"/>
        <v>9.5562034337544538E-2</v>
      </c>
      <c r="DP93" s="149">
        <f t="shared" si="486"/>
        <v>7.7421444768383543E-2</v>
      </c>
      <c r="DQ93" s="149">
        <f t="shared" si="487"/>
        <v>4.3083900226757371E-2</v>
      </c>
      <c r="DR93" s="149">
        <f t="shared" si="488"/>
        <v>0.12989957887917072</v>
      </c>
      <c r="DS93" s="149" t="str">
        <f t="shared" si="489"/>
        <v/>
      </c>
      <c r="DT93" s="149">
        <f t="shared" si="490"/>
        <v>0.36956521739130432</v>
      </c>
      <c r="DU93" s="149">
        <f t="shared" si="491"/>
        <v>0.12148337595907928</v>
      </c>
      <c r="DV93" s="149">
        <f t="shared" si="492"/>
        <v>4.3478260869565216E-2</v>
      </c>
      <c r="DW93" s="149">
        <f t="shared" si="493"/>
        <v>0.19820971867007672</v>
      </c>
      <c r="DX93" s="149">
        <f t="shared" si="494"/>
        <v>6.3938618925831201E-3</v>
      </c>
      <c r="DY93" s="149" t="str">
        <f t="shared" si="495"/>
        <v/>
      </c>
      <c r="DZ93" s="149" t="str">
        <f t="shared" si="496"/>
        <v/>
      </c>
      <c r="EA93" s="149" t="str">
        <f t="shared" si="497"/>
        <v/>
      </c>
      <c r="EB93" s="149" t="str">
        <f t="shared" si="498"/>
        <v/>
      </c>
      <c r="EC93" s="149" t="str">
        <f t="shared" si="499"/>
        <v/>
      </c>
      <c r="ED93" s="149">
        <f t="shared" si="500"/>
        <v>0.11307420494699644</v>
      </c>
      <c r="EE93" s="149">
        <f t="shared" si="501"/>
        <v>0.12190812720848054</v>
      </c>
      <c r="EF93" s="149">
        <f t="shared" si="502"/>
        <v>0.69081272084805656</v>
      </c>
      <c r="EG93" s="149">
        <f t="shared" si="503"/>
        <v>0.71378091872791516</v>
      </c>
      <c r="EH93" s="149">
        <f t="shared" si="504"/>
        <v>0.25795053003533569</v>
      </c>
      <c r="FR93" s="149" t="str">
        <f t="shared" si="505"/>
        <v/>
      </c>
      <c r="FS93" s="149" t="str">
        <f t="shared" si="506"/>
        <v/>
      </c>
      <c r="FT93" s="149" t="str">
        <f t="shared" si="507"/>
        <v/>
      </c>
      <c r="FU93" s="149" t="str">
        <f t="shared" si="524"/>
        <v/>
      </c>
      <c r="FV93" s="149" t="str">
        <f t="shared" si="508"/>
        <v/>
      </c>
      <c r="FW93" s="149" t="str">
        <f t="shared" si="509"/>
        <v/>
      </c>
      <c r="FX93" s="149" t="str">
        <f t="shared" si="510"/>
        <v/>
      </c>
      <c r="FY93" s="149" t="str">
        <f t="shared" si="523"/>
        <v/>
      </c>
      <c r="FZ93" s="149" t="str">
        <f t="shared" si="511"/>
        <v/>
      </c>
      <c r="GA93" s="149" t="str">
        <f t="shared" si="512"/>
        <v/>
      </c>
      <c r="HA93" s="149" t="str">
        <f t="shared" si="513"/>
        <v/>
      </c>
      <c r="HB93" s="149" t="str">
        <f t="shared" si="514"/>
        <v/>
      </c>
      <c r="HC93" s="149" t="str">
        <f t="shared" si="515"/>
        <v/>
      </c>
      <c r="HD93" s="149" t="str">
        <f t="shared" si="516"/>
        <v/>
      </c>
      <c r="HE93" s="149" t="str">
        <f t="shared" si="517"/>
        <v/>
      </c>
      <c r="HF93" s="149" t="str">
        <f t="shared" si="518"/>
        <v/>
      </c>
      <c r="HG93" s="149" t="str">
        <f t="shared" si="519"/>
        <v/>
      </c>
      <c r="HH93" s="149" t="str">
        <f t="shared" si="520"/>
        <v/>
      </c>
      <c r="HI93" s="149" t="str">
        <f t="shared" si="521"/>
        <v/>
      </c>
      <c r="HJ93" s="149" t="str">
        <f t="shared" si="522"/>
        <v/>
      </c>
    </row>
    <row r="94" spans="2:218" x14ac:dyDescent="0.2">
      <c r="B94" s="52" t="s">
        <v>289</v>
      </c>
      <c r="D94" s="152" t="str">
        <f t="shared" si="370"/>
        <v/>
      </c>
      <c r="E94" s="153" t="str">
        <f t="shared" si="371"/>
        <v/>
      </c>
      <c r="F94" s="153" t="str">
        <f t="shared" si="372"/>
        <v/>
      </c>
      <c r="G94" s="153" t="str">
        <f t="shared" si="373"/>
        <v/>
      </c>
      <c r="H94" s="154" t="str">
        <f t="shared" si="374"/>
        <v/>
      </c>
      <c r="I94" s="152">
        <f t="shared" si="375"/>
        <v>0.52301255230125521</v>
      </c>
      <c r="J94" s="153">
        <f t="shared" si="376"/>
        <v>0.605020920502092</v>
      </c>
      <c r="K94" s="153" t="str">
        <f t="shared" si="377"/>
        <v/>
      </c>
      <c r="L94" s="153">
        <f t="shared" si="378"/>
        <v>4.1841004184100415E-3</v>
      </c>
      <c r="M94" s="154">
        <f t="shared" si="379"/>
        <v>7.7824267782426779E-2</v>
      </c>
      <c r="N94" s="150">
        <f t="shared" si="380"/>
        <v>0.11558752997601919</v>
      </c>
      <c r="O94" s="149">
        <f t="shared" si="381"/>
        <v>4.6522781774580337E-2</v>
      </c>
      <c r="P94" s="149">
        <f t="shared" si="382"/>
        <v>4.5563549160671464E-2</v>
      </c>
      <c r="Q94" s="149">
        <f t="shared" si="383"/>
        <v>0.11654676258992806</v>
      </c>
      <c r="R94" s="149" t="str">
        <f t="shared" si="384"/>
        <v/>
      </c>
      <c r="S94" s="149">
        <f t="shared" si="385"/>
        <v>7.7918905715681427E-2</v>
      </c>
      <c r="T94" s="149">
        <f t="shared" si="386"/>
        <v>7.9628724963361069E-2</v>
      </c>
      <c r="U94" s="149">
        <f t="shared" si="387"/>
        <v>7.9628724963361069E-2</v>
      </c>
      <c r="V94" s="149">
        <f t="shared" si="388"/>
        <v>5.7156814851001415E-2</v>
      </c>
      <c r="W94" s="149">
        <f t="shared" si="389"/>
        <v>2.4181729360039029E-2</v>
      </c>
      <c r="X94" s="149">
        <f t="shared" si="390"/>
        <v>9.6954314720812187E-2</v>
      </c>
      <c r="Y94" s="149">
        <f t="shared" si="391"/>
        <v>0.11979695431472082</v>
      </c>
      <c r="Z94" s="149">
        <f t="shared" si="392"/>
        <v>4.4670050761421318E-2</v>
      </c>
      <c r="AA94" s="149">
        <f t="shared" si="393"/>
        <v>1.2690355329949238E-2</v>
      </c>
      <c r="AB94" s="149">
        <f t="shared" si="394"/>
        <v>8.0203045685279181E-2</v>
      </c>
      <c r="AC94" s="149">
        <f t="shared" si="395"/>
        <v>4.2739227756015609E-2</v>
      </c>
      <c r="AD94" s="149">
        <f t="shared" si="396"/>
        <v>7.6245103525462311E-3</v>
      </c>
      <c r="AE94" s="149">
        <f t="shared" si="397"/>
        <v>2.5461667599328549E-2</v>
      </c>
      <c r="AF94" s="149">
        <f t="shared" si="398"/>
        <v>1.2171236709569174E-2</v>
      </c>
      <c r="AG94" s="149">
        <f t="shared" si="399"/>
        <v>2.5181869054280285E-3</v>
      </c>
      <c r="AH94" s="149" t="str">
        <f t="shared" si="400"/>
        <v/>
      </c>
      <c r="AI94" s="149">
        <f t="shared" si="401"/>
        <v>3.4567901234567903E-3</v>
      </c>
      <c r="AJ94" s="149">
        <f t="shared" si="402"/>
        <v>4.11522633744856E-3</v>
      </c>
      <c r="AK94" s="149">
        <f t="shared" si="403"/>
        <v>4.9382716049382717E-4</v>
      </c>
      <c r="AL94" s="149">
        <f t="shared" si="404"/>
        <v>1.1522633744855968E-3</v>
      </c>
      <c r="AM94" s="149">
        <f t="shared" si="405"/>
        <v>6.1647296614451744E-2</v>
      </c>
      <c r="AN94" s="149">
        <f t="shared" si="406"/>
        <v>2.2991409802930775E-2</v>
      </c>
      <c r="AO94" s="149">
        <f t="shared" si="407"/>
        <v>3.5371399696816574E-3</v>
      </c>
      <c r="AP94" s="149">
        <f t="shared" si="408"/>
        <v>3.7139969681657406E-2</v>
      </c>
      <c r="AQ94" s="149">
        <f t="shared" si="409"/>
        <v>2.0212228398180901E-3</v>
      </c>
      <c r="AR94" s="149">
        <f t="shared" si="410"/>
        <v>7.4716799228730368E-3</v>
      </c>
      <c r="AS94" s="149">
        <f t="shared" si="411"/>
        <v>3.15738732224633E-2</v>
      </c>
      <c r="AT94" s="149">
        <f t="shared" si="412"/>
        <v>1.6630513376717226E-2</v>
      </c>
      <c r="AU94" s="149">
        <f t="shared" si="413"/>
        <v>5.5676066522053563E-2</v>
      </c>
      <c r="AV94" s="149">
        <f t="shared" si="414"/>
        <v>7.8091106290672396E-2</v>
      </c>
      <c r="AW94" s="149">
        <f t="shared" si="415"/>
        <v>3.3487612306016913E-2</v>
      </c>
      <c r="AX94" s="149">
        <f t="shared" si="416"/>
        <v>3.0765042199836674E-2</v>
      </c>
      <c r="AY94" s="149">
        <f t="shared" si="417"/>
        <v>1.2796079499047069E-2</v>
      </c>
      <c r="AZ94" s="149">
        <f t="shared" si="418"/>
        <v>0.11216988837462562</v>
      </c>
      <c r="BA94" s="149">
        <f t="shared" si="419"/>
        <v>6.0713313367819252E-2</v>
      </c>
      <c r="BB94" s="149">
        <f t="shared" si="420"/>
        <v>4.0602488539620098E-2</v>
      </c>
      <c r="BC94" s="149">
        <f t="shared" si="421"/>
        <v>0.18205631958087762</v>
      </c>
      <c r="BD94" s="149">
        <f t="shared" si="422"/>
        <v>4.0602488539620098E-2</v>
      </c>
      <c r="BE94" s="149">
        <f t="shared" si="423"/>
        <v>0.12901113294040595</v>
      </c>
      <c r="BF94" s="149">
        <f t="shared" si="424"/>
        <v>2.8159790438768904E-2</v>
      </c>
      <c r="BG94" s="149">
        <f t="shared" si="425"/>
        <v>2.2831050228310501E-2</v>
      </c>
      <c r="BH94" s="149" t="str">
        <f t="shared" si="426"/>
        <v/>
      </c>
      <c r="BI94" s="149">
        <f t="shared" si="427"/>
        <v>2.2831050228310501E-3</v>
      </c>
      <c r="BJ94" s="149">
        <f t="shared" si="428"/>
        <v>0.29452054794520549</v>
      </c>
      <c r="BK94" s="149">
        <f t="shared" si="429"/>
        <v>0.26940639269406391</v>
      </c>
      <c r="BL94" s="149">
        <f t="shared" si="430"/>
        <v>9.9811676082862524E-2</v>
      </c>
      <c r="BM94" s="149">
        <f t="shared" si="431"/>
        <v>0.12366603892027621</v>
      </c>
      <c r="BN94" s="149">
        <f t="shared" si="432"/>
        <v>5.2102950408035156E-2</v>
      </c>
      <c r="BO94" s="149">
        <f t="shared" si="433"/>
        <v>2.8248587570621469E-2</v>
      </c>
      <c r="BP94" s="149" t="str">
        <f t="shared" si="434"/>
        <v/>
      </c>
      <c r="BQ94" s="149">
        <f t="shared" si="435"/>
        <v>5.7841014537581156E-2</v>
      </c>
      <c r="BR94" s="149">
        <f t="shared" si="436"/>
        <v>6.7120321682647657E-2</v>
      </c>
      <c r="BS94" s="149">
        <f t="shared" si="437"/>
        <v>2.876585214970619E-2</v>
      </c>
      <c r="BT94" s="149">
        <f t="shared" si="438"/>
        <v>3.9282400247448154E-2</v>
      </c>
      <c r="BU94" s="149">
        <f t="shared" si="439"/>
        <v>0.13547788431797095</v>
      </c>
      <c r="BV94" s="149">
        <f t="shared" si="440"/>
        <v>0.13367306938455506</v>
      </c>
      <c r="BW94" s="149">
        <f t="shared" si="441"/>
        <v>5.2528420227361844E-2</v>
      </c>
      <c r="BX94" s="149">
        <f t="shared" si="442"/>
        <v>0.17875343002744021</v>
      </c>
      <c r="BY94" s="149">
        <f t="shared" si="443"/>
        <v>1.9208153665229346E-2</v>
      </c>
      <c r="BZ94" s="149">
        <f t="shared" si="444"/>
        <v>0.24068992551940419</v>
      </c>
      <c r="CA94" s="149">
        <f t="shared" si="445"/>
        <v>0.25447316103379719</v>
      </c>
      <c r="CB94" s="149">
        <f t="shared" si="446"/>
        <v>0.19483101391650096</v>
      </c>
      <c r="CC94" s="149">
        <f t="shared" si="447"/>
        <v>8.3499005964214779E-2</v>
      </c>
      <c r="CD94" s="149">
        <f t="shared" si="448"/>
        <v>0.26441351888667985</v>
      </c>
      <c r="CE94" s="149">
        <f t="shared" si="449"/>
        <v>0.63021868787276347</v>
      </c>
      <c r="CF94" s="149">
        <f t="shared" si="450"/>
        <v>6.4545873674504636E-3</v>
      </c>
      <c r="CG94" s="149">
        <f t="shared" si="451"/>
        <v>0.17450437989857073</v>
      </c>
      <c r="CH94" s="149">
        <f t="shared" si="452"/>
        <v>4.7717842323651422E-2</v>
      </c>
      <c r="CI94" s="149">
        <f t="shared" si="453"/>
        <v>0.1297833102812356</v>
      </c>
      <c r="CJ94" s="149">
        <f t="shared" si="454"/>
        <v>8.5984324573536219E-2</v>
      </c>
      <c r="CK94" s="149">
        <f t="shared" si="455"/>
        <v>9.4713656387665254E-2</v>
      </c>
      <c r="CL94" s="149">
        <f t="shared" si="456"/>
        <v>5.1762114537444996E-2</v>
      </c>
      <c r="CM94" s="149" t="str">
        <f t="shared" si="457"/>
        <v/>
      </c>
      <c r="CN94" s="149">
        <f t="shared" si="458"/>
        <v>0.14647577092511005</v>
      </c>
      <c r="CO94" s="149" t="str">
        <f t="shared" si="459"/>
        <v/>
      </c>
      <c r="CP94" s="149" t="str">
        <f t="shared" si="460"/>
        <v/>
      </c>
      <c r="CQ94" s="149">
        <f t="shared" si="461"/>
        <v>0.1303841676367869</v>
      </c>
      <c r="CR94" s="149" t="str">
        <f t="shared" si="462"/>
        <v/>
      </c>
      <c r="CS94" s="149">
        <f t="shared" si="463"/>
        <v>0.30966239813736912</v>
      </c>
      <c r="CT94" s="149">
        <f t="shared" si="464"/>
        <v>0.17927823050058203</v>
      </c>
      <c r="CU94" s="149">
        <f t="shared" si="465"/>
        <v>0.18025751072961374</v>
      </c>
      <c r="CV94" s="149">
        <f t="shared" si="466"/>
        <v>0.24892703862660945</v>
      </c>
      <c r="CW94" s="149">
        <f t="shared" si="467"/>
        <v>0.15450643776824036</v>
      </c>
      <c r="CX94" s="149" t="str">
        <f t="shared" si="468"/>
        <v/>
      </c>
      <c r="CY94" s="149">
        <f t="shared" si="469"/>
        <v>0.27467811158798283</v>
      </c>
      <c r="CZ94" s="149">
        <f t="shared" si="470"/>
        <v>0.10871130309575235</v>
      </c>
      <c r="DA94" s="149">
        <f t="shared" si="471"/>
        <v>9.4312455003599707E-2</v>
      </c>
      <c r="DB94" s="149" t="str">
        <f t="shared" si="472"/>
        <v/>
      </c>
      <c r="DC94" s="149">
        <f t="shared" si="473"/>
        <v>2.663786897048236E-2</v>
      </c>
      <c r="DD94" s="149">
        <f t="shared" si="474"/>
        <v>0.17638588912886968</v>
      </c>
      <c r="DE94" s="149">
        <f t="shared" si="475"/>
        <v>4.5214327657075747E-2</v>
      </c>
      <c r="DF94" s="149">
        <f t="shared" si="476"/>
        <v>5.9307105108631825E-2</v>
      </c>
      <c r="DG94" s="149">
        <f t="shared" si="477"/>
        <v>2.9947152084556665E-2</v>
      </c>
      <c r="DH94" s="149" t="str">
        <f t="shared" si="478"/>
        <v/>
      </c>
      <c r="DI94" s="149">
        <f t="shared" si="479"/>
        <v>7.4574280681150906E-2</v>
      </c>
      <c r="DJ94" s="149" t="str">
        <f t="shared" si="480"/>
        <v/>
      </c>
      <c r="DK94" s="149">
        <f t="shared" si="481"/>
        <v>3.2901296111665007E-2</v>
      </c>
      <c r="DL94" s="149">
        <f t="shared" si="482"/>
        <v>5.8823529411764705E-2</v>
      </c>
      <c r="DM94" s="149">
        <f t="shared" si="483"/>
        <v>0.13858424725822532</v>
      </c>
      <c r="DN94" s="149">
        <f t="shared" si="484"/>
        <v>4.6859421734795612E-2</v>
      </c>
      <c r="DO94" s="149">
        <f t="shared" si="485"/>
        <v>8.18746470920384E-2</v>
      </c>
      <c r="DP94" s="149">
        <f t="shared" si="486"/>
        <v>4.1219649915302088E-2</v>
      </c>
      <c r="DQ94" s="149">
        <f t="shared" si="487"/>
        <v>4.0090344438170528E-2</v>
      </c>
      <c r="DR94" s="149">
        <f t="shared" si="488"/>
        <v>8.3003952569169967E-2</v>
      </c>
      <c r="DS94" s="149" t="str">
        <f t="shared" si="489"/>
        <v/>
      </c>
      <c r="DT94" s="149">
        <f t="shared" si="490"/>
        <v>0.48287189113092449</v>
      </c>
      <c r="DU94" s="149">
        <f t="shared" si="491"/>
        <v>0.30314406381980291</v>
      </c>
      <c r="DV94" s="149">
        <f t="shared" si="492"/>
        <v>0.25152510558423274</v>
      </c>
      <c r="DW94" s="149">
        <f t="shared" si="493"/>
        <v>7.5551384326607199E-2</v>
      </c>
      <c r="DX94" s="149">
        <f t="shared" si="494"/>
        <v>0.14734866259971846</v>
      </c>
      <c r="DY94" s="149">
        <f t="shared" si="495"/>
        <v>0.26608505997818965</v>
      </c>
      <c r="DZ94" s="149">
        <f t="shared" si="496"/>
        <v>0.19847328244274814</v>
      </c>
      <c r="EA94" s="149">
        <f t="shared" si="497"/>
        <v>6.7611777535441717E-2</v>
      </c>
      <c r="EB94" s="149" t="str">
        <f t="shared" si="498"/>
        <v/>
      </c>
      <c r="EC94" s="149" t="str">
        <f t="shared" si="499"/>
        <v/>
      </c>
      <c r="ED94" s="149">
        <f t="shared" si="500"/>
        <v>0.25215348472983556</v>
      </c>
      <c r="EE94" s="149">
        <f t="shared" si="501"/>
        <v>0.28034455755677368</v>
      </c>
      <c r="EF94" s="149">
        <f t="shared" si="502"/>
        <v>8.3790133124510585E-2</v>
      </c>
      <c r="EG94" s="149">
        <f t="shared" si="503"/>
        <v>0.63273296789350031</v>
      </c>
      <c r="EH94" s="149">
        <f t="shared" si="504"/>
        <v>0.57713390759592798</v>
      </c>
      <c r="FR94" s="149" t="str">
        <f t="shared" si="505"/>
        <v/>
      </c>
      <c r="FS94" s="149" t="str">
        <f t="shared" si="506"/>
        <v/>
      </c>
      <c r="FT94" s="149" t="str">
        <f t="shared" si="507"/>
        <v/>
      </c>
      <c r="FU94" s="149" t="str">
        <f t="shared" si="524"/>
        <v/>
      </c>
      <c r="FV94" s="149" t="str">
        <f t="shared" si="508"/>
        <v/>
      </c>
      <c r="FW94" s="149" t="str">
        <f t="shared" si="509"/>
        <v/>
      </c>
      <c r="FX94" s="149" t="str">
        <f t="shared" si="510"/>
        <v/>
      </c>
      <c r="FY94" s="149" t="str">
        <f t="shared" si="523"/>
        <v/>
      </c>
      <c r="FZ94" s="149" t="str">
        <f t="shared" si="511"/>
        <v/>
      </c>
      <c r="GA94" s="149" t="str">
        <f t="shared" si="512"/>
        <v/>
      </c>
      <c r="HA94" s="149" t="str">
        <f t="shared" si="513"/>
        <v/>
      </c>
      <c r="HB94" s="149" t="str">
        <f t="shared" si="514"/>
        <v/>
      </c>
      <c r="HC94" s="149" t="str">
        <f t="shared" si="515"/>
        <v/>
      </c>
      <c r="HD94" s="149" t="str">
        <f t="shared" si="516"/>
        <v/>
      </c>
      <c r="HE94" s="149" t="str">
        <f t="shared" si="517"/>
        <v/>
      </c>
      <c r="HF94" s="149" t="str">
        <f t="shared" si="518"/>
        <v/>
      </c>
      <c r="HG94" s="149" t="str">
        <f t="shared" si="519"/>
        <v/>
      </c>
      <c r="HH94" s="149" t="str">
        <f t="shared" si="520"/>
        <v/>
      </c>
      <c r="HI94" s="149" t="str">
        <f t="shared" si="521"/>
        <v/>
      </c>
      <c r="HJ94" s="149" t="str">
        <f t="shared" si="522"/>
        <v/>
      </c>
    </row>
    <row r="95" spans="2:218" x14ac:dyDescent="0.2">
      <c r="B95" s="52" t="s">
        <v>79</v>
      </c>
      <c r="D95" s="155" t="str">
        <f t="shared" si="370"/>
        <v/>
      </c>
      <c r="E95" s="156" t="str">
        <f t="shared" si="371"/>
        <v/>
      </c>
      <c r="F95" s="156" t="str">
        <f t="shared" si="372"/>
        <v/>
      </c>
      <c r="G95" s="156" t="str">
        <f t="shared" si="373"/>
        <v/>
      </c>
      <c r="H95" s="157" t="str">
        <f t="shared" si="374"/>
        <v/>
      </c>
      <c r="I95" s="155">
        <f t="shared" si="375"/>
        <v>1.3736263736263736E-2</v>
      </c>
      <c r="J95" s="156">
        <f t="shared" si="376"/>
        <v>2.564102564102564E-2</v>
      </c>
      <c r="K95" s="156" t="str">
        <f t="shared" si="377"/>
        <v/>
      </c>
      <c r="L95" s="156">
        <f t="shared" si="378"/>
        <v>7.2344322344322351E-2</v>
      </c>
      <c r="M95" s="157">
        <f t="shared" si="379"/>
        <v>8.4249084249084255E-2</v>
      </c>
      <c r="N95" s="150">
        <f t="shared" si="380"/>
        <v>0.70323328823480691</v>
      </c>
      <c r="O95" s="149">
        <f t="shared" si="381"/>
        <v>2.0691664135626917</v>
      </c>
      <c r="P95" s="149">
        <f t="shared" si="382"/>
        <v>0.70003037247701361</v>
      </c>
      <c r="Q95" s="149">
        <f t="shared" si="383"/>
        <v>0.66590275285087108</v>
      </c>
      <c r="R95" s="149" t="str">
        <f t="shared" si="384"/>
        <v/>
      </c>
      <c r="S95" s="149">
        <f t="shared" si="385"/>
        <v>1.8644635480629643E-2</v>
      </c>
      <c r="T95" s="149">
        <f t="shared" si="386"/>
        <v>3.3158423579323401E-2</v>
      </c>
      <c r="U95" s="149">
        <f t="shared" si="387"/>
        <v>7.5918276208552316E-3</v>
      </c>
      <c r="V95" s="149">
        <f t="shared" si="388"/>
        <v>1.4848721670202111E-2</v>
      </c>
      <c r="W95" s="149">
        <f t="shared" si="389"/>
        <v>2.9362509768895869E-2</v>
      </c>
      <c r="X95" s="149">
        <f t="shared" si="390"/>
        <v>1.3213905640297978E-2</v>
      </c>
      <c r="Y95" s="149">
        <f t="shared" si="391"/>
        <v>6.9173465768002842E-3</v>
      </c>
      <c r="Z95" s="149">
        <f t="shared" si="392"/>
        <v>2.1727562965590634E-2</v>
      </c>
      <c r="AA95" s="149">
        <f t="shared" si="393"/>
        <v>4.6115643845335225E-3</v>
      </c>
      <c r="AB95" s="149">
        <f t="shared" si="394"/>
        <v>3.0152536360411493E-3</v>
      </c>
      <c r="AC95" s="149">
        <f t="shared" si="395"/>
        <v>4.5804965959151435E-3</v>
      </c>
      <c r="AD95" s="149">
        <f t="shared" si="396"/>
        <v>1.3441129355226226E-2</v>
      </c>
      <c r="AE95" s="149">
        <f t="shared" si="397"/>
        <v>1.2515018021671481E-5</v>
      </c>
      <c r="AF95" s="149">
        <f t="shared" si="398"/>
        <v>1.2515018021671481E-5</v>
      </c>
      <c r="AG95" s="149">
        <f t="shared" si="399"/>
        <v>8.8356027232679678E-3</v>
      </c>
      <c r="AH95" s="149" t="str">
        <f t="shared" si="400"/>
        <v/>
      </c>
      <c r="AI95" s="149">
        <f t="shared" si="401"/>
        <v>6.7366538716490156E-3</v>
      </c>
      <c r="AJ95" s="149">
        <f t="shared" si="402"/>
        <v>1.3766205737717554E-2</v>
      </c>
      <c r="AK95" s="149">
        <f t="shared" si="403"/>
        <v>1.404368804822026E-2</v>
      </c>
      <c r="AL95" s="149">
        <f t="shared" si="404"/>
        <v>6.4591715611463105E-3</v>
      </c>
      <c r="AM95" s="149">
        <f t="shared" si="405"/>
        <v>3.7548976926425771E-3</v>
      </c>
      <c r="AN95" s="149">
        <f t="shared" si="406"/>
        <v>4.6800174140182848E-3</v>
      </c>
      <c r="AO95" s="149">
        <f t="shared" si="407"/>
        <v>1.6434479756203744E-2</v>
      </c>
      <c r="AP95" s="149">
        <f t="shared" si="408"/>
        <v>1.1591205920766217E-2</v>
      </c>
      <c r="AQ95" s="149">
        <f t="shared" si="409"/>
        <v>1.9590770570309099E-2</v>
      </c>
      <c r="AR95" s="149">
        <f t="shared" si="410"/>
        <v>0.62790697674418594</v>
      </c>
      <c r="AS95" s="149">
        <f t="shared" si="411"/>
        <v>0.45736434108527135</v>
      </c>
      <c r="AT95" s="149">
        <f t="shared" si="412"/>
        <v>0.17958656330749359</v>
      </c>
      <c r="AU95" s="149">
        <f t="shared" si="413"/>
        <v>0.39534883720930225</v>
      </c>
      <c r="AV95" s="149">
        <f t="shared" si="414"/>
        <v>0.38630490956072355</v>
      </c>
      <c r="AW95" s="149">
        <f t="shared" si="415"/>
        <v>0.28127772848269744</v>
      </c>
      <c r="AX95" s="149">
        <f t="shared" si="416"/>
        <v>0.37444543034605149</v>
      </c>
      <c r="AY95" s="149">
        <f t="shared" si="417"/>
        <v>0.37533274179236908</v>
      </c>
      <c r="AZ95" s="149">
        <f t="shared" si="418"/>
        <v>0.12466725820763085</v>
      </c>
      <c r="BA95" s="149">
        <f t="shared" si="419"/>
        <v>0.15572315882874888</v>
      </c>
      <c r="BB95" s="149">
        <f t="shared" si="420"/>
        <v>0.23655913978494625</v>
      </c>
      <c r="BC95" s="149">
        <f t="shared" si="421"/>
        <v>0.29390681003584229</v>
      </c>
      <c r="BD95" s="149">
        <f t="shared" si="422"/>
        <v>6.8100358422939072E-2</v>
      </c>
      <c r="BE95" s="149">
        <f t="shared" si="423"/>
        <v>0.18458781362007168</v>
      </c>
      <c r="BF95" s="149">
        <f t="shared" si="424"/>
        <v>5.9139784946236562E-2</v>
      </c>
      <c r="BG95" s="149">
        <f t="shared" si="425"/>
        <v>0.21739130434782608</v>
      </c>
      <c r="BH95" s="149" t="str">
        <f t="shared" si="426"/>
        <v/>
      </c>
      <c r="BI95" s="149">
        <f t="shared" si="427"/>
        <v>5.9288537549407112E-2</v>
      </c>
      <c r="BJ95" s="149">
        <f t="shared" si="428"/>
        <v>0.14624505928853754</v>
      </c>
      <c r="BK95" s="149">
        <f t="shared" si="429"/>
        <v>0.13043478260869565</v>
      </c>
      <c r="BL95" s="149">
        <f t="shared" si="430"/>
        <v>6.9031032298923364E-2</v>
      </c>
      <c r="BM95" s="149">
        <f t="shared" si="431"/>
        <v>3.1665611146295125E-3</v>
      </c>
      <c r="BN95" s="149">
        <f t="shared" si="432"/>
        <v>6.9031032298923364E-2</v>
      </c>
      <c r="BO95" s="149">
        <f t="shared" si="433"/>
        <v>3.1665611146295125E-3</v>
      </c>
      <c r="BP95" s="149" t="str">
        <f t="shared" si="434"/>
        <v/>
      </c>
      <c r="BQ95" s="149">
        <f t="shared" si="435"/>
        <v>6.5768480765821702E-2</v>
      </c>
      <c r="BR95" s="149">
        <f t="shared" si="436"/>
        <v>0.11540507002304559</v>
      </c>
      <c r="BS95" s="149">
        <f t="shared" si="437"/>
        <v>1.4359156177982666E-2</v>
      </c>
      <c r="BT95" s="149">
        <f t="shared" si="438"/>
        <v>1.9677362169828082E-2</v>
      </c>
      <c r="BU95" s="149">
        <f t="shared" si="439"/>
        <v>0.21521006913667784</v>
      </c>
      <c r="BV95" s="149">
        <f t="shared" si="440"/>
        <v>1.7874303286565356E-2</v>
      </c>
      <c r="BW95" s="149">
        <f t="shared" si="441"/>
        <v>0.18796847972323652</v>
      </c>
      <c r="BX95" s="149">
        <f t="shared" si="442"/>
        <v>2.5369978858351041E-2</v>
      </c>
      <c r="BY95" s="149">
        <f t="shared" si="443"/>
        <v>0.22909859696329052</v>
      </c>
      <c r="BZ95" s="149">
        <f t="shared" si="444"/>
        <v>4.8625792811839243E-2</v>
      </c>
      <c r="CA95" s="149">
        <f t="shared" si="445"/>
        <v>0.1005636309700385</v>
      </c>
      <c r="CB95" s="149">
        <f t="shared" si="446"/>
        <v>7.1492138831207419E-2</v>
      </c>
      <c r="CC95" s="149">
        <f t="shared" si="447"/>
        <v>0.22723227528923173</v>
      </c>
      <c r="CD95" s="149">
        <f t="shared" si="448"/>
        <v>7.6831800652625265E-2</v>
      </c>
      <c r="CE95" s="149">
        <f t="shared" si="449"/>
        <v>0.12132898249777506</v>
      </c>
      <c r="CF95" s="149">
        <f t="shared" si="450"/>
        <v>0.30859374999999994</v>
      </c>
      <c r="CG95" s="149">
        <f t="shared" si="451"/>
        <v>0.54687500000000011</v>
      </c>
      <c r="CH95" s="149" t="str">
        <f t="shared" si="452"/>
        <v/>
      </c>
      <c r="CI95" s="149">
        <f t="shared" si="453"/>
        <v>0.23828124999999994</v>
      </c>
      <c r="CJ95" s="149" t="str">
        <f t="shared" si="454"/>
        <v/>
      </c>
      <c r="CK95" s="149">
        <f t="shared" si="455"/>
        <v>0.18801652892561987</v>
      </c>
      <c r="CL95" s="149">
        <f t="shared" si="456"/>
        <v>4.1838842975206583E-2</v>
      </c>
      <c r="CM95" s="149">
        <f t="shared" si="457"/>
        <v>5.475206611570245E-2</v>
      </c>
      <c r="CN95" s="149">
        <f t="shared" si="458"/>
        <v>0.12190082644628096</v>
      </c>
      <c r="CO95" s="149">
        <f t="shared" si="459"/>
        <v>3.0475206611570278E-2</v>
      </c>
      <c r="CP95" s="149" t="str">
        <f t="shared" si="460"/>
        <v/>
      </c>
      <c r="CQ95" s="149">
        <f t="shared" si="461"/>
        <v>0.14213197969543148</v>
      </c>
      <c r="CR95" s="149">
        <f t="shared" si="462"/>
        <v>2.3688663282571912E-2</v>
      </c>
      <c r="CS95" s="149">
        <f t="shared" si="463"/>
        <v>4.5685279187817257E-2</v>
      </c>
      <c r="CT95" s="149">
        <f t="shared" si="464"/>
        <v>0.12013536379018612</v>
      </c>
      <c r="CU95" s="149">
        <f t="shared" si="465"/>
        <v>3.6731891520768965E-2</v>
      </c>
      <c r="CV95" s="149">
        <f t="shared" si="466"/>
        <v>5.0463439752832129E-2</v>
      </c>
      <c r="CW95" s="149">
        <f t="shared" si="467"/>
        <v>8.7538619979402682E-2</v>
      </c>
      <c r="CX95" s="149" t="str">
        <f t="shared" si="468"/>
        <v/>
      </c>
      <c r="CY95" s="149">
        <f t="shared" si="469"/>
        <v>0.17473395125300378</v>
      </c>
      <c r="CZ95" s="149">
        <f t="shared" si="470"/>
        <v>3.9455237332265171E-2</v>
      </c>
      <c r="DA95" s="149">
        <f t="shared" si="471"/>
        <v>3.5850190266372921E-2</v>
      </c>
      <c r="DB95" s="149" t="str">
        <f t="shared" si="472"/>
        <v/>
      </c>
      <c r="DC95" s="149">
        <f t="shared" si="473"/>
        <v>4.065691968756259E-2</v>
      </c>
      <c r="DD95" s="149">
        <f t="shared" si="474"/>
        <v>3.705187262167034E-2</v>
      </c>
      <c r="DE95" s="149">
        <f t="shared" si="475"/>
        <v>0.15055731159540842</v>
      </c>
      <c r="DF95" s="149">
        <f t="shared" si="476"/>
        <v>0.10963234070870072</v>
      </c>
      <c r="DG95" s="149">
        <f t="shared" si="477"/>
        <v>2.8447845616369989E-2</v>
      </c>
      <c r="DH95" s="149" t="str">
        <f t="shared" si="478"/>
        <v/>
      </c>
      <c r="DI95" s="149">
        <f t="shared" si="479"/>
        <v>1.2477125270337714E-2</v>
      </c>
      <c r="DJ95" s="149" t="str">
        <f t="shared" si="480"/>
        <v/>
      </c>
      <c r="DK95" s="149">
        <f t="shared" si="481"/>
        <v>3.3856792969312779E-2</v>
      </c>
      <c r="DL95" s="149">
        <f t="shared" si="482"/>
        <v>1.628007491715891E-2</v>
      </c>
      <c r="DM95" s="149">
        <f t="shared" si="483"/>
        <v>1.8585218268261056E-2</v>
      </c>
      <c r="DN95" s="149">
        <f t="shared" si="484"/>
        <v>1.0085002161071891E-3</v>
      </c>
      <c r="DO95" s="149">
        <f t="shared" si="485"/>
        <v>6.608268019056401E-3</v>
      </c>
      <c r="DP95" s="149">
        <f t="shared" si="486"/>
        <v>2.3820500998924236E-2</v>
      </c>
      <c r="DQ95" s="149">
        <f t="shared" si="487"/>
        <v>2.8430920547103118E-2</v>
      </c>
      <c r="DR95" s="149">
        <f t="shared" si="488"/>
        <v>1.9978484708775167E-3</v>
      </c>
      <c r="DS95" s="149" t="str">
        <f t="shared" si="489"/>
        <v/>
      </c>
      <c r="DT95" s="149">
        <f t="shared" si="490"/>
        <v>2.6821312069590351E-2</v>
      </c>
      <c r="DU95" s="149">
        <f t="shared" si="491"/>
        <v>0.11562160202972084</v>
      </c>
      <c r="DV95" s="149">
        <f t="shared" si="492"/>
        <v>6.8321855744835167E-2</v>
      </c>
      <c r="DW95" s="149">
        <f t="shared" si="493"/>
        <v>4.8387096774193637E-2</v>
      </c>
      <c r="DX95" s="149">
        <f t="shared" si="494"/>
        <v>2.5733961580282797E-2</v>
      </c>
      <c r="DY95" s="149">
        <f t="shared" si="495"/>
        <v>0.11421911421911422</v>
      </c>
      <c r="DZ95" s="149">
        <f t="shared" si="496"/>
        <v>0.11888111888111888</v>
      </c>
      <c r="EA95" s="149">
        <f t="shared" si="497"/>
        <v>8.1585081585081584E-2</v>
      </c>
      <c r="EB95" s="149">
        <f t="shared" si="498"/>
        <v>0.15151515151515152</v>
      </c>
      <c r="EC95" s="149" t="str">
        <f t="shared" si="499"/>
        <v/>
      </c>
      <c r="ED95" s="149">
        <f t="shared" si="500"/>
        <v>0.31049654305468266</v>
      </c>
      <c r="EE95" s="149">
        <f t="shared" si="501"/>
        <v>0.11062225015713385</v>
      </c>
      <c r="EF95" s="149">
        <f t="shared" si="502"/>
        <v>0.26775612822124445</v>
      </c>
      <c r="EG95" s="149">
        <f t="shared" si="503"/>
        <v>0.14707730986800757</v>
      </c>
      <c r="EH95" s="149">
        <f t="shared" si="504"/>
        <v>7.9195474544311723E-2</v>
      </c>
      <c r="FR95" s="149" t="str">
        <f t="shared" si="505"/>
        <v/>
      </c>
      <c r="FS95" s="149" t="str">
        <f t="shared" si="506"/>
        <v/>
      </c>
      <c r="FT95" s="149" t="str">
        <f t="shared" si="507"/>
        <v/>
      </c>
      <c r="FU95" s="149" t="str">
        <f t="shared" si="524"/>
        <v/>
      </c>
      <c r="FV95" s="149" t="str">
        <f t="shared" si="508"/>
        <v/>
      </c>
      <c r="FW95" s="149" t="str">
        <f t="shared" si="509"/>
        <v/>
      </c>
      <c r="FX95" s="149" t="str">
        <f t="shared" si="510"/>
        <v/>
      </c>
      <c r="FY95" s="149" t="str">
        <f t="shared" si="523"/>
        <v/>
      </c>
      <c r="FZ95" s="149" t="str">
        <f t="shared" si="511"/>
        <v/>
      </c>
      <c r="GA95" s="149" t="str">
        <f t="shared" si="512"/>
        <v/>
      </c>
      <c r="HA95" s="149" t="str">
        <f t="shared" si="513"/>
        <v/>
      </c>
      <c r="HB95" s="149" t="str">
        <f t="shared" si="514"/>
        <v/>
      </c>
      <c r="HC95" s="149" t="str">
        <f t="shared" si="515"/>
        <v/>
      </c>
      <c r="HD95" s="149" t="str">
        <f t="shared" si="516"/>
        <v/>
      </c>
      <c r="HE95" s="149" t="str">
        <f t="shared" si="517"/>
        <v/>
      </c>
      <c r="HF95" s="149" t="str">
        <f t="shared" si="518"/>
        <v/>
      </c>
      <c r="HG95" s="149" t="str">
        <f t="shared" si="519"/>
        <v/>
      </c>
      <c r="HH95" s="149" t="str">
        <f t="shared" si="520"/>
        <v/>
      </c>
      <c r="HI95" s="149" t="str">
        <f t="shared" si="521"/>
        <v/>
      </c>
      <c r="HJ95" s="149" t="str">
        <f t="shared" si="522"/>
        <v/>
      </c>
    </row>
    <row r="96" spans="2:218" x14ac:dyDescent="0.2"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70"/>
      <c r="AE96" s="70"/>
      <c r="AF96" s="70"/>
      <c r="AG96" s="70"/>
      <c r="AH96" s="70"/>
      <c r="AI96" s="70"/>
      <c r="AJ96" s="70"/>
      <c r="AK96" s="70"/>
      <c r="AL96" s="70"/>
      <c r="AM96" s="70"/>
      <c r="AN96" s="70"/>
      <c r="AO96" s="70"/>
      <c r="AP96" s="70"/>
      <c r="AQ96" s="70"/>
      <c r="AR96" s="70"/>
      <c r="AS96" s="70"/>
      <c r="AT96" s="70"/>
      <c r="AU96" s="70"/>
      <c r="AV96" s="70"/>
      <c r="AW96" s="70"/>
      <c r="AX96" s="70"/>
      <c r="AY96" s="70"/>
      <c r="AZ96" s="70"/>
      <c r="BA96" s="70"/>
      <c r="BB96" s="70"/>
      <c r="BC96" s="70"/>
      <c r="BD96" s="70"/>
      <c r="BE96" s="70"/>
      <c r="BF96" s="70"/>
      <c r="BG96" s="70"/>
      <c r="BH96" s="70"/>
      <c r="BI96" s="70"/>
      <c r="BJ96" s="70"/>
      <c r="BK96" s="70"/>
      <c r="BL96" s="70"/>
      <c r="BM96" s="70"/>
      <c r="BN96" s="70"/>
      <c r="BO96" s="70"/>
      <c r="BP96" s="70"/>
      <c r="BQ96" s="70"/>
      <c r="BR96" s="70"/>
      <c r="BS96" s="70"/>
      <c r="BT96" s="70"/>
      <c r="BU96" s="70"/>
      <c r="BV96" s="70"/>
      <c r="BW96" s="70"/>
      <c r="BX96" s="70"/>
      <c r="BY96" s="70"/>
      <c r="BZ96" s="70"/>
      <c r="CA96" s="70"/>
      <c r="CB96" s="70"/>
      <c r="CC96" s="70"/>
      <c r="CD96" s="70"/>
      <c r="CE96" s="70"/>
      <c r="CF96" s="70"/>
      <c r="CG96" s="70"/>
      <c r="CH96" s="70"/>
      <c r="CI96" s="70"/>
      <c r="CJ96" s="70"/>
      <c r="CK96" s="70"/>
      <c r="CL96" s="70"/>
      <c r="CM96" s="70"/>
      <c r="CN96" s="70"/>
      <c r="CO96" s="70"/>
      <c r="CP96" s="70"/>
      <c r="CQ96" s="70"/>
      <c r="CR96" s="70"/>
      <c r="CS96" s="70"/>
      <c r="CT96" s="70"/>
      <c r="CU96" s="70"/>
      <c r="CV96" s="70"/>
      <c r="CW96" s="70"/>
      <c r="CX96" s="70"/>
      <c r="CY96" s="70"/>
      <c r="CZ96" s="70"/>
      <c r="DA96" s="70"/>
      <c r="DB96" s="70"/>
      <c r="DC96" s="70"/>
      <c r="DD96" s="70"/>
      <c r="DE96" s="70"/>
      <c r="DF96" s="70"/>
      <c r="DG96" s="70"/>
      <c r="DH96" s="70"/>
      <c r="DI96" s="70"/>
      <c r="DJ96" s="70"/>
      <c r="DK96" s="70"/>
      <c r="DL96" s="70"/>
      <c r="DM96" s="70"/>
      <c r="DN96" s="70"/>
      <c r="DO96" s="70"/>
      <c r="DP96" s="70"/>
      <c r="DQ96" s="70"/>
      <c r="DR96" s="70"/>
      <c r="DS96" s="70"/>
      <c r="DT96" s="70"/>
      <c r="DU96" s="70"/>
      <c r="DV96" s="70"/>
      <c r="DW96" s="70"/>
      <c r="DX96" s="70"/>
      <c r="DY96" s="70"/>
      <c r="DZ96" s="70"/>
      <c r="EA96" s="70"/>
      <c r="EB96" s="70"/>
      <c r="EC96" s="70"/>
      <c r="ED96" s="70"/>
      <c r="EE96" s="70"/>
      <c r="EF96" s="70"/>
      <c r="EG96" s="70"/>
      <c r="EH96" s="70"/>
      <c r="FR96" s="70"/>
      <c r="FS96" s="70"/>
      <c r="FT96" s="70"/>
      <c r="FU96" s="70"/>
      <c r="FV96" s="70"/>
      <c r="FW96" s="70"/>
      <c r="FX96" s="70"/>
      <c r="FY96" s="70"/>
      <c r="FZ96" s="70"/>
      <c r="GA96" s="70"/>
      <c r="HA96" s="70"/>
      <c r="HB96" s="70"/>
      <c r="HC96" s="70"/>
      <c r="HD96" s="70"/>
      <c r="HE96" s="70"/>
      <c r="HF96" s="70"/>
      <c r="HG96" s="70"/>
      <c r="HH96" s="70"/>
      <c r="HI96" s="70"/>
      <c r="HJ96" s="70"/>
    </row>
    <row r="97" spans="2:218" x14ac:dyDescent="0.2">
      <c r="B97" s="52" t="s">
        <v>291</v>
      </c>
      <c r="C97" s="78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  <c r="AH97" s="70"/>
      <c r="AI97" s="70"/>
      <c r="AJ97" s="70"/>
      <c r="AK97" s="70"/>
      <c r="AL97" s="70"/>
      <c r="AM97" s="70"/>
      <c r="AN97" s="70"/>
      <c r="AO97" s="70"/>
      <c r="AP97" s="70"/>
      <c r="AQ97" s="70"/>
      <c r="AR97" s="70"/>
      <c r="AS97" s="70"/>
      <c r="AT97" s="70"/>
      <c r="AU97" s="70"/>
      <c r="AV97" s="70"/>
      <c r="AW97" s="70"/>
      <c r="AX97" s="70"/>
      <c r="AY97" s="70"/>
      <c r="AZ97" s="70"/>
      <c r="BA97" s="70"/>
      <c r="BB97" s="70"/>
      <c r="BC97" s="70"/>
      <c r="BD97" s="70"/>
      <c r="BE97" s="70"/>
      <c r="BF97" s="70"/>
      <c r="BG97" s="70"/>
      <c r="BH97" s="70"/>
      <c r="BI97" s="70"/>
      <c r="BJ97" s="70"/>
      <c r="BK97" s="70"/>
      <c r="BL97" s="70"/>
      <c r="BM97" s="70"/>
      <c r="BN97" s="70"/>
      <c r="BO97" s="70"/>
      <c r="BP97" s="70"/>
      <c r="BQ97" s="70"/>
      <c r="BR97" s="70"/>
      <c r="BS97" s="70"/>
      <c r="BT97" s="70"/>
      <c r="BU97" s="70"/>
      <c r="BV97" s="70"/>
      <c r="BW97" s="70"/>
      <c r="BX97" s="70"/>
      <c r="BY97" s="70"/>
      <c r="BZ97" s="70"/>
      <c r="CA97" s="70"/>
      <c r="CB97" s="70"/>
      <c r="CC97" s="70"/>
      <c r="CD97" s="70"/>
      <c r="CE97" s="70"/>
      <c r="CF97" s="70"/>
      <c r="CG97" s="70"/>
      <c r="CH97" s="70"/>
      <c r="CI97" s="70"/>
      <c r="CJ97" s="70"/>
      <c r="CK97" s="70"/>
      <c r="CL97" s="70"/>
      <c r="CM97" s="70"/>
      <c r="CN97" s="70"/>
      <c r="CO97" s="70"/>
      <c r="CP97" s="70"/>
      <c r="CQ97" s="70"/>
      <c r="CR97" s="70"/>
      <c r="CS97" s="70"/>
      <c r="CT97" s="70"/>
      <c r="CU97" s="70"/>
      <c r="CV97" s="70"/>
      <c r="CW97" s="70"/>
      <c r="CX97" s="70"/>
      <c r="CY97" s="70"/>
      <c r="CZ97" s="70"/>
      <c r="DA97" s="70"/>
      <c r="DB97" s="70"/>
      <c r="DC97" s="70"/>
      <c r="DD97" s="70"/>
      <c r="DE97" s="70"/>
      <c r="DF97" s="70"/>
      <c r="DG97" s="70"/>
      <c r="DH97" s="70"/>
      <c r="DI97" s="70"/>
      <c r="DJ97" s="70"/>
      <c r="DK97" s="70"/>
      <c r="DL97" s="70"/>
      <c r="DM97" s="70"/>
      <c r="DN97" s="70"/>
      <c r="DO97" s="70"/>
      <c r="DP97" s="70"/>
      <c r="DQ97" s="70"/>
      <c r="DR97" s="70"/>
      <c r="DS97" s="70"/>
      <c r="DT97" s="70"/>
      <c r="DU97" s="70"/>
      <c r="DV97" s="70"/>
      <c r="DW97" s="70"/>
      <c r="DX97" s="70"/>
      <c r="DY97" s="70"/>
      <c r="DZ97" s="70"/>
      <c r="EA97" s="70"/>
      <c r="EB97" s="70"/>
      <c r="EC97" s="70"/>
      <c r="ED97" s="70"/>
      <c r="EE97" s="70"/>
      <c r="EF97" s="70"/>
      <c r="EG97" s="70"/>
      <c r="EH97" s="70"/>
      <c r="FR97" s="70"/>
      <c r="FS97" s="70"/>
      <c r="FT97" s="70"/>
      <c r="FU97" s="70"/>
      <c r="FV97" s="70"/>
      <c r="FW97" s="70"/>
      <c r="FX97" s="70"/>
      <c r="FY97" s="70"/>
      <c r="FZ97" s="70"/>
      <c r="GA97" s="70"/>
      <c r="HA97" s="70"/>
      <c r="HB97" s="70"/>
      <c r="HC97" s="70"/>
      <c r="HD97" s="70"/>
      <c r="HE97" s="70"/>
      <c r="HF97" s="70"/>
      <c r="HG97" s="70"/>
      <c r="HH97" s="70"/>
      <c r="HI97" s="70"/>
      <c r="HJ97" s="70"/>
    </row>
    <row r="98" spans="2:218" x14ac:dyDescent="0.2">
      <c r="B98" s="52" t="s">
        <v>68</v>
      </c>
      <c r="D98" s="149" t="str">
        <f>IF(ISNUMBER(D42),_xlfn.Z.TEST(D42:H42,D42),"")</f>
        <v/>
      </c>
      <c r="E98" s="150" t="str">
        <f>IF(ISNUMBER(E42),_xlfn.Z.TEST(D42:H42,E42),"")</f>
        <v/>
      </c>
      <c r="F98" s="150" t="str">
        <f>IF(ISNUMBER(F42),_xlfn.Z.TEST(D42:H42,F42),"")</f>
        <v/>
      </c>
      <c r="G98" s="150" t="str">
        <f>IF(ISNUMBER(G42),_xlfn.Z.TEST(D42:H42,G42),"")</f>
        <v/>
      </c>
      <c r="H98" s="151" t="str">
        <f>IF(ISNUMBER(H42),_xlfn.Z.TEST(D42:H42,H42),"")</f>
        <v/>
      </c>
      <c r="I98" s="149" t="str">
        <f>IF(ISNUMBER(I42),_xlfn.Z.TEST(I42:M42,I42),"")</f>
        <v/>
      </c>
      <c r="J98" s="150" t="str">
        <f>IF(ISNUMBER(J42),_xlfn.Z.TEST(I42:M42,J42),"")</f>
        <v/>
      </c>
      <c r="K98" s="150" t="str">
        <f>IF(ISNUMBER(K42),_xlfn.Z.TEST(I42:M42,K42),"")</f>
        <v/>
      </c>
      <c r="L98" s="150" t="str">
        <f>IF(ISNUMBER(L42),_xlfn.Z.TEST(I42:M42,L42),"")</f>
        <v/>
      </c>
      <c r="M98" s="151" t="str">
        <f>IF(ISNUMBER(M42),_xlfn.Z.TEST(I42:M42,M42),"")</f>
        <v/>
      </c>
      <c r="N98" s="149" t="str">
        <f>IF(ISNUMBER(N42),_xlfn.Z.TEST(N42:R42,N42),"")</f>
        <v/>
      </c>
      <c r="O98" s="150" t="str">
        <f>IF(ISNUMBER(O42),_xlfn.Z.TEST(N42:R42,O42),"")</f>
        <v/>
      </c>
      <c r="P98" s="150" t="str">
        <f>IF(ISNUMBER(P42),_xlfn.Z.TEST(N42:R42,P42),"")</f>
        <v/>
      </c>
      <c r="Q98" s="150" t="str">
        <f>IF(ISNUMBER(Q42),_xlfn.Z.TEST(N42:R42,Q42),"")</f>
        <v/>
      </c>
      <c r="R98" s="151" t="str">
        <f>IF(ISNUMBER(R42),_xlfn.Z.TEST(N42:R42,R42),"")</f>
        <v/>
      </c>
      <c r="S98" s="149" t="str">
        <f>IF(ISNUMBER(S42),_xlfn.Z.TEST(S42:W42,S42),"")</f>
        <v/>
      </c>
      <c r="T98" s="150" t="str">
        <f>IF(ISNUMBER(T42),_xlfn.Z.TEST(S42:W42,T42),"")</f>
        <v/>
      </c>
      <c r="U98" s="150" t="str">
        <f>IF(ISNUMBER(U42),_xlfn.Z.TEST(S42:W42,U42),"")</f>
        <v/>
      </c>
      <c r="V98" s="150" t="str">
        <f>IF(ISNUMBER(V42),_xlfn.Z.TEST(S42:W42,V42),"")</f>
        <v/>
      </c>
      <c r="W98" s="151" t="str">
        <f>IF(ISNUMBER(W42),_xlfn.Z.TEST(S42:W42,W42),"")</f>
        <v/>
      </c>
      <c r="X98" s="149" t="str">
        <f>IF(ISNUMBER(X42),_xlfn.Z.TEST(X42:AB42,X42),"")</f>
        <v/>
      </c>
      <c r="Y98" s="150" t="str">
        <f>IF(ISNUMBER(Y42),_xlfn.Z.TEST(X42:AB42,Y42),"")</f>
        <v/>
      </c>
      <c r="Z98" s="150" t="str">
        <f>IF(ISNUMBER(Z42),_xlfn.Z.TEST(X42:AB42,Z42),"")</f>
        <v/>
      </c>
      <c r="AA98" s="150" t="str">
        <f>IF(ISNUMBER(AA42),_xlfn.Z.TEST(X42:AB42,AA42),"")</f>
        <v/>
      </c>
      <c r="AB98" s="151" t="str">
        <f>IF(ISNUMBER(AB42),_xlfn.Z.TEST(X42:AB42,AB42),"")</f>
        <v/>
      </c>
      <c r="AC98" s="149" t="str">
        <f>IF(ISNUMBER(AC42),_xlfn.Z.TEST(AC42:AG42,AC42),"")</f>
        <v/>
      </c>
      <c r="AD98" s="150" t="str">
        <f>IF(ISNUMBER(AD42),_xlfn.Z.TEST(AC42:AG42,AD42),"")</f>
        <v/>
      </c>
      <c r="AE98" s="150" t="str">
        <f>IF(ISNUMBER(AE42),_xlfn.Z.TEST(AC42:AG42,AE42),"")</f>
        <v/>
      </c>
      <c r="AF98" s="150" t="str">
        <f>IF(ISNUMBER(AF42),_xlfn.Z.TEST(AC42:AG42,AF42),"")</f>
        <v/>
      </c>
      <c r="AG98" s="151" t="str">
        <f>IF(ISNUMBER(AG42),_xlfn.Z.TEST(AC42:AG42,AG42),"")</f>
        <v/>
      </c>
      <c r="AH98" s="149" t="str">
        <f>IF(ISNUMBER(AH42),_xlfn.Z.TEST(AH42:AL42,AH42),"")</f>
        <v/>
      </c>
      <c r="AI98" s="150" t="str">
        <f>IF(ISNUMBER(AI42),_xlfn.Z.TEST(AH42:AL42,AI42),"")</f>
        <v/>
      </c>
      <c r="AJ98" s="150" t="str">
        <f>IF(ISNUMBER(AJ42),_xlfn.Z.TEST(AH42:AL42,AJ42),"")</f>
        <v/>
      </c>
      <c r="AK98" s="150" t="str">
        <f>IF(ISNUMBER(AK42),_xlfn.Z.TEST(AH42:AL42,AK42),"")</f>
        <v/>
      </c>
      <c r="AL98" s="151" t="str">
        <f>IF(ISNUMBER(AL42),_xlfn.Z.TEST(AH42:AL42,AL42),"")</f>
        <v/>
      </c>
      <c r="AM98" s="149" t="str">
        <f>IF(ISNUMBER(AM42),_xlfn.Z.TEST(AM42:AQ42,AM42),"")</f>
        <v/>
      </c>
      <c r="AN98" s="150" t="str">
        <f>IF(ISNUMBER(AN42),_xlfn.Z.TEST(AM42:AQ42,AN42),"")</f>
        <v/>
      </c>
      <c r="AO98" s="150" t="str">
        <f>IF(ISNUMBER(AO42),_xlfn.Z.TEST(AM42:AQ42,AO42),"")</f>
        <v/>
      </c>
      <c r="AP98" s="150" t="str">
        <f>IF(ISNUMBER(AP42),_xlfn.Z.TEST(AM42:AQ42,AP42),"")</f>
        <v/>
      </c>
      <c r="AQ98" s="151" t="str">
        <f>IF(ISNUMBER(AQ42),_xlfn.Z.TEST(AM42:AQ42,AQ42),"")</f>
        <v/>
      </c>
      <c r="AR98" s="149" t="str">
        <f>IF(ISNUMBER(AR42),_xlfn.Z.TEST(AR42:AV42,AR42),"")</f>
        <v/>
      </c>
      <c r="AS98" s="150" t="str">
        <f>IF(ISNUMBER(AS42),_xlfn.Z.TEST(AR42:AV42,AS42),"")</f>
        <v/>
      </c>
      <c r="AT98" s="150" t="str">
        <f>IF(ISNUMBER(AT42),_xlfn.Z.TEST(AR42:AV42,AT42),"")</f>
        <v/>
      </c>
      <c r="AU98" s="150" t="str">
        <f>IF(ISNUMBER(AU42),_xlfn.Z.TEST(AR42:AV42,AU42),"")</f>
        <v/>
      </c>
      <c r="AV98" s="151" t="str">
        <f>IF(ISNUMBER(AV42),_xlfn.Z.TEST(AR42:AV42,AV42),"")</f>
        <v/>
      </c>
      <c r="AW98" s="149" t="str">
        <f>IF(ISNUMBER(AW42),_xlfn.Z.TEST(AW42:BA42,AW42),"")</f>
        <v/>
      </c>
      <c r="AX98" s="150" t="str">
        <f>IF(ISNUMBER(AX42),_xlfn.Z.TEST(AW42:BA42,AX42),"")</f>
        <v/>
      </c>
      <c r="AY98" s="150" t="str">
        <f>IF(ISNUMBER(AY42),_xlfn.Z.TEST(AW42:BA42,AY42),"")</f>
        <v/>
      </c>
      <c r="AZ98" s="150" t="str">
        <f>IF(ISNUMBER(AZ42),_xlfn.Z.TEST(AW42:BA42,AZ42),"")</f>
        <v/>
      </c>
      <c r="BA98" s="151" t="str">
        <f>IF(ISNUMBER(BA42),_xlfn.Z.TEST(AW42:BA42,BA42),"")</f>
        <v/>
      </c>
      <c r="BB98" s="149" t="str">
        <f>IF(ISNUMBER(BB42),_xlfn.Z.TEST(BB42:BF42,BB42),"")</f>
        <v/>
      </c>
      <c r="BC98" s="150" t="str">
        <f>IF(ISNUMBER(BC42),_xlfn.Z.TEST(BB42:BF42,BC42),"")</f>
        <v/>
      </c>
      <c r="BD98" s="150" t="str">
        <f>IF(ISNUMBER(BD42),_xlfn.Z.TEST(BB42:BF42,BD42),"")</f>
        <v/>
      </c>
      <c r="BE98" s="150" t="str">
        <f>IF(ISNUMBER(BE42),_xlfn.Z.TEST(BB42:BF42,BE42),"")</f>
        <v/>
      </c>
      <c r="BF98" s="151" t="str">
        <f>IF(ISNUMBER(BF42),_xlfn.Z.TEST(BB42:BF42,BF42),"")</f>
        <v/>
      </c>
      <c r="BG98" s="149" t="str">
        <f>IF(ISNUMBER(BG42),_xlfn.Z.TEST(BG42:BK42,BG42),"")</f>
        <v/>
      </c>
      <c r="BH98" s="150" t="str">
        <f>IF(ISNUMBER(BH42),_xlfn.Z.TEST(BG42:BK42,BH42),"")</f>
        <v/>
      </c>
      <c r="BI98" s="150" t="str">
        <f>IF(ISNUMBER(BI42),_xlfn.Z.TEST(BG42:BK42,BI42),"")</f>
        <v/>
      </c>
      <c r="BJ98" s="150" t="str">
        <f>IF(ISNUMBER(BJ42),_xlfn.Z.TEST(BG42:BK42,BJ42),"")</f>
        <v/>
      </c>
      <c r="BK98" s="151" t="str">
        <f>IF(ISNUMBER(BK42),_xlfn.Z.TEST(BG42:BK42,BK42),"")</f>
        <v/>
      </c>
      <c r="BL98" s="149" t="str">
        <f>IF(ISNUMBER(BL42),_xlfn.Z.TEST(BL42:BP42,BL42),"")</f>
        <v/>
      </c>
      <c r="BM98" s="150" t="str">
        <f>IF(ISNUMBER(BM42),_xlfn.Z.TEST(BL42:BP42,BM42),"")</f>
        <v/>
      </c>
      <c r="BN98" s="150" t="str">
        <f>IF(ISNUMBER(BN42),_xlfn.Z.TEST(BL42:BP42,BN42),"")</f>
        <v/>
      </c>
      <c r="BO98" s="150" t="str">
        <f>IF(ISNUMBER(BO42),_xlfn.Z.TEST(BL42:BP42,BO42),"")</f>
        <v/>
      </c>
      <c r="BP98" s="151" t="str">
        <f>IF(ISNUMBER(BP42),_xlfn.Z.TEST(BL42:BP42,BP42),"")</f>
        <v/>
      </c>
      <c r="BQ98" s="149" t="str">
        <f>IF(ISNUMBER(BQ42),_xlfn.Z.TEST(BQ42:BU42,BQ42),"")</f>
        <v/>
      </c>
      <c r="BR98" s="150" t="str">
        <f>IF(ISNUMBER(BR42),_xlfn.Z.TEST(BQ42:BU42,BR42),"")</f>
        <v/>
      </c>
      <c r="BS98" s="150" t="str">
        <f>IF(ISNUMBER(BS42),_xlfn.Z.TEST(BQ42:BU42,BS42),"")</f>
        <v/>
      </c>
      <c r="BT98" s="150" t="str">
        <f>IF(ISNUMBER(BT42),_xlfn.Z.TEST(BQ42:BU42,BT42),"")</f>
        <v/>
      </c>
      <c r="BU98" s="151" t="str">
        <f>IF(ISNUMBER(BU42),_xlfn.Z.TEST(BQ42:BU42,BU42),"")</f>
        <v/>
      </c>
      <c r="BV98" s="149" t="str">
        <f t="shared" ref="BV98:BV110" si="525">IF(ISNUMBER(BV42),_xlfn.Z.TEST(BV42:BZ42,BV42),"")</f>
        <v/>
      </c>
      <c r="BW98" s="150" t="str">
        <f>IF(ISNUMBER(BW42),_xlfn.Z.TEST(BV42:BZ42,BW42),"")</f>
        <v/>
      </c>
      <c r="BX98" s="150" t="str">
        <f>IF(ISNUMBER(BX42),_xlfn.Z.TEST(BV42:BZ42,BX42),"")</f>
        <v/>
      </c>
      <c r="BY98" s="150" t="str">
        <f>IF(ISNUMBER(BY42),_xlfn.Z.TEST(BV42:BZ42,BY42),"")</f>
        <v/>
      </c>
      <c r="BZ98" s="151" t="str">
        <f>IF(ISNUMBER(BZ42),_xlfn.Z.TEST(BV42:BZ42,BZ42),"")</f>
        <v/>
      </c>
      <c r="CA98" s="149" t="str">
        <f>IF(ISNUMBER(CA42),_xlfn.Z.TEST(CA42:CE42,CA42),"")</f>
        <v/>
      </c>
      <c r="CB98" s="150" t="str">
        <f>IF(ISNUMBER(CB42),_xlfn.Z.TEST(CA42:CE42,CB42),"")</f>
        <v/>
      </c>
      <c r="CC98" s="150" t="str">
        <f>IF(ISNUMBER(CC42),_xlfn.Z.TEST(CA42:CE42,CC42),"")</f>
        <v/>
      </c>
      <c r="CD98" s="150" t="str">
        <f>IF(ISNUMBER(CD42),_xlfn.Z.TEST(CA42:CE42,CD42),"")</f>
        <v/>
      </c>
      <c r="CE98" s="151" t="str">
        <f>IF(ISNUMBER(CE42),_xlfn.Z.TEST(CA42:CE42,CE42),"")</f>
        <v/>
      </c>
      <c r="CF98" s="149" t="str">
        <f>IF(ISNUMBER(CF42),_xlfn.Z.TEST(CF42:CJ42,CF42),"")</f>
        <v/>
      </c>
      <c r="CG98" s="150" t="str">
        <f>IF(ISNUMBER(CG42),_xlfn.Z.TEST(CF42:CJ42,CG42),"")</f>
        <v/>
      </c>
      <c r="CH98" s="150" t="str">
        <f>IF(ISNUMBER(CH42),_xlfn.Z.TEST(CF42:CJ42,CH42),"")</f>
        <v/>
      </c>
      <c r="CI98" s="150" t="str">
        <f>IF(ISNUMBER(CI42),_xlfn.Z.TEST(CF42:CJ42,CI42),"")</f>
        <v/>
      </c>
      <c r="CJ98" s="151" t="str">
        <f>IF(ISNUMBER(CJ42),_xlfn.Z.TEST(CF42:CJ42,CJ42),"")</f>
        <v/>
      </c>
      <c r="CK98" s="149" t="str">
        <f>IF(ISNUMBER(CK42),_xlfn.Z.TEST(CK42:CO42,CK42),"")</f>
        <v/>
      </c>
      <c r="CL98" s="150" t="str">
        <f>IF(ISNUMBER(CL42),_xlfn.Z.TEST(CK42:CO42,CL42),"")</f>
        <v/>
      </c>
      <c r="CM98" s="150" t="str">
        <f>IF(ISNUMBER(CM42),_xlfn.Z.TEST(CK42:CO42,CM42),"")</f>
        <v/>
      </c>
      <c r="CN98" s="150" t="str">
        <f>IF(ISNUMBER(CN42),_xlfn.Z.TEST(CK42:CO42,CN42),"")</f>
        <v/>
      </c>
      <c r="CO98" s="151" t="str">
        <f>IF(ISNUMBER(CO42),_xlfn.Z.TEST(CK42:CO42,CO42),"")</f>
        <v/>
      </c>
      <c r="CP98" s="149" t="str">
        <f>IF(ISNUMBER(CP42),_xlfn.Z.TEST(CP42:CT42,CP42),"")</f>
        <v/>
      </c>
      <c r="CQ98" s="150" t="str">
        <f>IF(ISNUMBER(CQ42),_xlfn.Z.TEST(CP42:CT42,CQ42),"")</f>
        <v/>
      </c>
      <c r="CR98" s="150" t="str">
        <f>IF(ISNUMBER(CR42),_xlfn.Z.TEST(CP42:CT42,CR42),"")</f>
        <v/>
      </c>
      <c r="CS98" s="150" t="str">
        <f>IF(ISNUMBER(CS42),_xlfn.Z.TEST(CP42:CT42,CS42),"")</f>
        <v/>
      </c>
      <c r="CT98" s="151" t="str">
        <f>IF(ISNUMBER(CT42),_xlfn.Z.TEST(CP42:CT42,CT42),"")</f>
        <v/>
      </c>
      <c r="CU98" s="149" t="str">
        <f>IF(ISNUMBER(CU42),_xlfn.Z.TEST(CU42:CY42,CU42),"")</f>
        <v/>
      </c>
      <c r="CV98" s="150" t="str">
        <f>IF(ISNUMBER(CV42),_xlfn.Z.TEST(CU42:CY42,CV42),"")</f>
        <v/>
      </c>
      <c r="CW98" s="150" t="str">
        <f>IF(ISNUMBER(CW42),_xlfn.Z.TEST(CU42:CY42,CW42),"")</f>
        <v/>
      </c>
      <c r="CX98" s="150" t="str">
        <f>IF(ISNUMBER(CX42),_xlfn.Z.TEST(CU42:CY42,CX42),"")</f>
        <v/>
      </c>
      <c r="CY98" s="151" t="str">
        <f>IF(ISNUMBER(CY42),_xlfn.Z.TEST(CU42:CY42,CY42),"")</f>
        <v/>
      </c>
      <c r="CZ98" s="149" t="str">
        <f>IF(ISNUMBER(CZ42),_xlfn.Z.TEST(CZ42:DD42,CZ42),"")</f>
        <v/>
      </c>
      <c r="DA98" s="150" t="str">
        <f>IF(ISNUMBER(DA42),_xlfn.Z.TEST(CZ42:DD42,DA42),"")</f>
        <v/>
      </c>
      <c r="DB98" s="150" t="str">
        <f>IF(ISNUMBER(DB42),_xlfn.Z.TEST(CZ42:DD42,DB42),"")</f>
        <v/>
      </c>
      <c r="DC98" s="150" t="str">
        <f>IF(ISNUMBER(DC42),_xlfn.Z.TEST(CZ42:DD42,DC42),"")</f>
        <v/>
      </c>
      <c r="DD98" s="151" t="str">
        <f>IF(ISNUMBER(DD42),_xlfn.Z.TEST(CZ42:DD42,DD42),"")</f>
        <v/>
      </c>
      <c r="DE98" s="149" t="str">
        <f>IF(ISNUMBER(DE42),_xlfn.Z.TEST(DE42:DI42,DE42),"")</f>
        <v/>
      </c>
      <c r="DF98" s="150" t="str">
        <f>IF(ISNUMBER(DF42),_xlfn.Z.TEST(DE42:DI42,DF42),"")</f>
        <v/>
      </c>
      <c r="DG98" s="150" t="str">
        <f>IF(ISNUMBER(DG42),_xlfn.Z.TEST(DE42:DI42,DG42),"")</f>
        <v/>
      </c>
      <c r="DH98" s="150" t="str">
        <f>IF(ISNUMBER(DH42),_xlfn.Z.TEST(DE42:DI42,DH42),"")</f>
        <v/>
      </c>
      <c r="DI98" s="151" t="str">
        <f>IF(ISNUMBER(DI42),_xlfn.Z.TEST(DE42:DI42,DI42),"")</f>
        <v/>
      </c>
      <c r="DJ98" s="149" t="str">
        <f>IF(ISNUMBER(DJ42),_xlfn.Z.TEST(DJ42:DN42,DJ42),"")</f>
        <v/>
      </c>
      <c r="DK98" s="150" t="str">
        <f>IF(ISNUMBER(DK42),_xlfn.Z.TEST(DJ42:DN42,DK42),"")</f>
        <v/>
      </c>
      <c r="DL98" s="150" t="str">
        <f>IF(ISNUMBER(DL42),_xlfn.Z.TEST(DJ42:DN42,DL42),"")</f>
        <v/>
      </c>
      <c r="DM98" s="150" t="str">
        <f>IF(ISNUMBER(DM42),_xlfn.Z.TEST(DJ42:DN42,DM42),"")</f>
        <v/>
      </c>
      <c r="DN98" s="151" t="str">
        <f>IF(ISNUMBER(DN42),_xlfn.Z.TEST(DJ42:DN42,DN42),"")</f>
        <v/>
      </c>
      <c r="DO98" s="149" t="str">
        <f>IF(ISNUMBER(DO42),_xlfn.Z.TEST(DO42:DS42,DO42),"")</f>
        <v/>
      </c>
      <c r="DP98" s="150" t="str">
        <f>IF(ISNUMBER(DP42),_xlfn.Z.TEST(DO42:DS42,DP42),"")</f>
        <v/>
      </c>
      <c r="DQ98" s="150" t="str">
        <f>IF(ISNUMBER(DQ42),_xlfn.Z.TEST(DO42:DS42,DQ42),"")</f>
        <v/>
      </c>
      <c r="DR98" s="150" t="str">
        <f>IF(ISNUMBER(DR42),_xlfn.Z.TEST(DO42:DS42,DR42),"")</f>
        <v/>
      </c>
      <c r="DS98" s="151" t="str">
        <f>IF(ISNUMBER(DS42),_xlfn.Z.TEST(DO42:DS42,DS42),"")</f>
        <v/>
      </c>
      <c r="DT98" s="149" t="str">
        <f>IF(ISNUMBER(DT42),_xlfn.Z.TEST(DT42:DX42,DT42),"")</f>
        <v/>
      </c>
      <c r="DU98" s="150" t="str">
        <f>IF(ISNUMBER(DU42),_xlfn.Z.TEST(DT42:DX42,DU42),"")</f>
        <v/>
      </c>
      <c r="DV98" s="150" t="str">
        <f>IF(ISNUMBER(DV42),_xlfn.Z.TEST(DT42:DX42,DV42),"")</f>
        <v/>
      </c>
      <c r="DW98" s="150" t="str">
        <f>IF(ISNUMBER(DW42),_xlfn.Z.TEST(DT42:DX42,DW42),"")</f>
        <v/>
      </c>
      <c r="DX98" s="151" t="str">
        <f>IF(ISNUMBER(DX42),_xlfn.Z.TEST(DT42:DX42,DX42),"")</f>
        <v/>
      </c>
      <c r="DY98" s="149" t="str">
        <f>IF(ISNUMBER(DY42),_xlfn.Z.TEST(DY42:EC42,DY42),"")</f>
        <v/>
      </c>
      <c r="DZ98" s="150" t="str">
        <f>IF(ISNUMBER(DZ42),_xlfn.Z.TEST(DY42:EC42,DZ42),"")</f>
        <v/>
      </c>
      <c r="EA98" s="150" t="str">
        <f>IF(ISNUMBER(EA42),_xlfn.Z.TEST(DY42:EC42,EA42),"")</f>
        <v/>
      </c>
      <c r="EB98" s="150" t="str">
        <f>IF(ISNUMBER(EB42),_xlfn.Z.TEST(DY42:EC42,EB42),"")</f>
        <v/>
      </c>
      <c r="EC98" s="151" t="str">
        <f>IF(ISNUMBER(EC42),_xlfn.Z.TEST(DY42:EC42,EC42),"")</f>
        <v/>
      </c>
      <c r="ED98" s="149" t="str">
        <f>IF(ISNUMBER(ED42),_xlfn.Z.TEST(ED42:EH42,ED42),"")</f>
        <v/>
      </c>
      <c r="EE98" s="150" t="str">
        <f>IF(ISNUMBER(EE42),_xlfn.Z.TEST(ED42:EH42,EE42),"")</f>
        <v/>
      </c>
      <c r="EF98" s="150" t="str">
        <f>IF(ISNUMBER(EF42),_xlfn.Z.TEST(ED42:EH42,EF42),"")</f>
        <v/>
      </c>
      <c r="EG98" s="150" t="str">
        <f>IF(ISNUMBER(EG42),_xlfn.Z.TEST(ED42:EH42,EG42),"")</f>
        <v/>
      </c>
      <c r="EH98" s="151" t="str">
        <f>IF(ISNUMBER(EH42),_xlfn.Z.TEST(ED42:EH42,EH42),"")</f>
        <v/>
      </c>
      <c r="FR98" s="149" t="str">
        <f>IF(ISNUMBER(FR42),_xlfn.Z.TEST(FR42:FV42,FR42),"")</f>
        <v/>
      </c>
      <c r="FS98" s="150" t="str">
        <f>IF(ISNUMBER(FS42),_xlfn.Z.TEST(FR42:FV42,FS42),"")</f>
        <v/>
      </c>
      <c r="FT98" s="150" t="str">
        <f>IF(ISNUMBER(FT42),_xlfn.Z.TEST(FR42:FV42,FT42),"")</f>
        <v/>
      </c>
      <c r="FU98" s="150" t="str">
        <f>IF(ISNUMBER(FU42),_xlfn.Z.TEST(FR42:FV42,FU42),"")</f>
        <v/>
      </c>
      <c r="FV98" s="151" t="str">
        <f>IF(ISNUMBER(FV42),_xlfn.Z.TEST(FR42:FV42,FV42),"")</f>
        <v/>
      </c>
      <c r="FW98" s="149" t="str">
        <f>IF(ISNUMBER(FW42),_xlfn.Z.TEST(FW42:GA42,FW42),"")</f>
        <v/>
      </c>
      <c r="FX98" s="150" t="str">
        <f>IF(ISNUMBER(FX42),_xlfn.Z.TEST(FW42:GA42,FX42),"")</f>
        <v/>
      </c>
      <c r="FY98" s="150" t="str">
        <f>IF(ISNUMBER(FY42),_xlfn.Z.TEST(FW42:GA42,FY42),"")</f>
        <v/>
      </c>
      <c r="FZ98" s="150" t="str">
        <f>IF(ISNUMBER(FZ42),_xlfn.Z.TEST(FW42:GA42,FZ42),"")</f>
        <v/>
      </c>
      <c r="GA98" s="151" t="str">
        <f>IF(ISNUMBER(GA42),_xlfn.Z.TEST(FW42:GA42,GA42),"")</f>
        <v/>
      </c>
      <c r="HA98" s="149" t="str">
        <f>IF(ISNUMBER(HA42),_xlfn.Z.TEST(HA42:HE42,HA42),"")</f>
        <v/>
      </c>
      <c r="HB98" s="150" t="str">
        <f>IF(ISNUMBER(HB42),_xlfn.Z.TEST(HA42:HE42,HB42),"")</f>
        <v/>
      </c>
      <c r="HC98" s="150" t="str">
        <f>IF(ISNUMBER(HC42),_xlfn.Z.TEST(HA42:HE42,HC42),"")</f>
        <v/>
      </c>
      <c r="HD98" s="150" t="str">
        <f>IF(ISNUMBER(HD42),_xlfn.Z.TEST(HA42:HE42,HD42),"")</f>
        <v/>
      </c>
      <c r="HE98" s="151" t="str">
        <f>IF(ISNUMBER(HE42),_xlfn.Z.TEST(HA42:HE42,HE42),"")</f>
        <v/>
      </c>
      <c r="HF98" s="149" t="str">
        <f>IF(ISNUMBER(HF42),_xlfn.Z.TEST(HF42:HJ42,HF42),"")</f>
        <v/>
      </c>
      <c r="HG98" s="150" t="str">
        <f>IF(ISNUMBER(HG42),_xlfn.Z.TEST(HF42:HJ42,HG42),"")</f>
        <v/>
      </c>
      <c r="HH98" s="150" t="str">
        <f>IF(ISNUMBER(HH42),_xlfn.Z.TEST(HF42:HJ42,HH42),"")</f>
        <v/>
      </c>
      <c r="HI98" s="150" t="str">
        <f>IF(ISNUMBER(HI42),_xlfn.Z.TEST(HF42:HJ42,HI42),"")</f>
        <v/>
      </c>
      <c r="HJ98" s="151" t="str">
        <f>IF(ISNUMBER(HJ42),_xlfn.Z.TEST(HF42:HJ42,HJ42),"")</f>
        <v/>
      </c>
    </row>
    <row r="99" spans="2:218" x14ac:dyDescent="0.2">
      <c r="B99" s="52" t="s">
        <v>78</v>
      </c>
      <c r="D99" s="152" t="str">
        <f t="shared" ref="D99:D110" si="526">IF(ISNUMBER(D43),_xlfn.Z.TEST(D43:H43,D43),"")</f>
        <v/>
      </c>
      <c r="E99" s="153" t="str">
        <f t="shared" ref="E99:E110" si="527">IF(ISNUMBER(E43),_xlfn.Z.TEST(D43:H43,E43),"")</f>
        <v/>
      </c>
      <c r="F99" s="153" t="str">
        <f t="shared" ref="F99:F110" si="528">IF(ISNUMBER(F43),_xlfn.Z.TEST(D43:H43,F43),"")</f>
        <v/>
      </c>
      <c r="G99" s="153" t="str">
        <f t="shared" ref="G99:G110" si="529">IF(ISNUMBER(G43),_xlfn.Z.TEST(D43:H43,G43),"")</f>
        <v/>
      </c>
      <c r="H99" s="154" t="str">
        <f t="shared" ref="H99:H110" si="530">IF(ISNUMBER(H43),_xlfn.Z.TEST(D43:H43,H43),"")</f>
        <v/>
      </c>
      <c r="I99" s="152" t="str">
        <f t="shared" ref="I99:I110" si="531">IF(ISNUMBER(I43),_xlfn.Z.TEST(I43:M43,I43),"")</f>
        <v/>
      </c>
      <c r="J99" s="153" t="str">
        <f t="shared" ref="J99:J110" si="532">IF(ISNUMBER(J43),_xlfn.Z.TEST(I43:M43,J43),"")</f>
        <v/>
      </c>
      <c r="K99" s="153" t="str">
        <f t="shared" ref="K99:K110" si="533">IF(ISNUMBER(K43),_xlfn.Z.TEST(I43:M43,K43),"")</f>
        <v/>
      </c>
      <c r="L99" s="153" t="str">
        <f t="shared" ref="L99:L110" si="534">IF(ISNUMBER(L43),_xlfn.Z.TEST(I43:M43,L43),"")</f>
        <v/>
      </c>
      <c r="M99" s="154" t="str">
        <f t="shared" ref="M99:M110" si="535">IF(ISNUMBER(M43),_xlfn.Z.TEST(I43:M43,M43),"")</f>
        <v/>
      </c>
      <c r="N99" s="152" t="str">
        <f t="shared" ref="N99:N110" si="536">IF(ISNUMBER(N43),_xlfn.Z.TEST(N43:R43,N43),"")</f>
        <v/>
      </c>
      <c r="O99" s="153" t="str">
        <f t="shared" ref="O99:O110" si="537">IF(ISNUMBER(O43),_xlfn.Z.TEST(N43:R43,O43),"")</f>
        <v/>
      </c>
      <c r="P99" s="153" t="str">
        <f t="shared" ref="P99:P110" si="538">IF(ISNUMBER(P43),_xlfn.Z.TEST(N43:R43,P43),"")</f>
        <v/>
      </c>
      <c r="Q99" s="153" t="str">
        <f t="shared" ref="Q99:Q110" si="539">IF(ISNUMBER(Q43),_xlfn.Z.TEST(N43:R43,Q43),"")</f>
        <v/>
      </c>
      <c r="R99" s="154" t="str">
        <f t="shared" ref="R99:R110" si="540">IF(ISNUMBER(R43),_xlfn.Z.TEST(N43:R43,R43),"")</f>
        <v/>
      </c>
      <c r="S99" s="152" t="str">
        <f t="shared" ref="S99:S110" si="541">IF(ISNUMBER(S43),_xlfn.Z.TEST(S43:W43,S43),"")</f>
        <v/>
      </c>
      <c r="T99" s="153" t="str">
        <f t="shared" ref="T99:T110" si="542">IF(ISNUMBER(T43),_xlfn.Z.TEST(S43:W43,T43),"")</f>
        <v/>
      </c>
      <c r="U99" s="153" t="str">
        <f t="shared" ref="U99:U110" si="543">IF(ISNUMBER(U43),_xlfn.Z.TEST(S43:W43,U43),"")</f>
        <v/>
      </c>
      <c r="V99" s="153" t="str">
        <f t="shared" ref="V99:V110" si="544">IF(ISNUMBER(V43),_xlfn.Z.TEST(S43:W43,V43),"")</f>
        <v/>
      </c>
      <c r="W99" s="154" t="str">
        <f t="shared" ref="W99:W110" si="545">IF(ISNUMBER(W43),_xlfn.Z.TEST(S43:W43,W43),"")</f>
        <v/>
      </c>
      <c r="X99" s="152" t="str">
        <f t="shared" ref="X99:X110" si="546">IF(ISNUMBER(X43),_xlfn.Z.TEST(X43:AB43,X43),"")</f>
        <v/>
      </c>
      <c r="Y99" s="153" t="str">
        <f t="shared" ref="Y99:Y110" si="547">IF(ISNUMBER(Y43),_xlfn.Z.TEST(X43:AB43,Y43),"")</f>
        <v/>
      </c>
      <c r="Z99" s="153" t="str">
        <f t="shared" ref="Z99:Z110" si="548">IF(ISNUMBER(Z43),_xlfn.Z.TEST(X43:AB43,Z43),"")</f>
        <v/>
      </c>
      <c r="AA99" s="153" t="str">
        <f t="shared" ref="AA99:AA110" si="549">IF(ISNUMBER(AA43),_xlfn.Z.TEST(X43:AB43,AA43),"")</f>
        <v/>
      </c>
      <c r="AB99" s="154" t="str">
        <f t="shared" ref="AB99:AB110" si="550">IF(ISNUMBER(AB43),_xlfn.Z.TEST(X43:AB43,AB43),"")</f>
        <v/>
      </c>
      <c r="AC99" s="152" t="str">
        <f t="shared" ref="AC99:AC110" si="551">IF(ISNUMBER(AC43),_xlfn.Z.TEST(AC43:AG43,AC43),"")</f>
        <v/>
      </c>
      <c r="AD99" s="153" t="str">
        <f t="shared" ref="AD99:AD110" si="552">IF(ISNUMBER(AD43),_xlfn.Z.TEST(AC43:AG43,AD43),"")</f>
        <v/>
      </c>
      <c r="AE99" s="153" t="str">
        <f t="shared" ref="AE99:AE110" si="553">IF(ISNUMBER(AE43),_xlfn.Z.TEST(AC43:AG43,AE43),"")</f>
        <v/>
      </c>
      <c r="AF99" s="153" t="str">
        <f t="shared" ref="AF99:AF110" si="554">IF(ISNUMBER(AF43),_xlfn.Z.TEST(AC43:AG43,AF43),"")</f>
        <v/>
      </c>
      <c r="AG99" s="154" t="str">
        <f t="shared" ref="AG99:AG110" si="555">IF(ISNUMBER(AG43),_xlfn.Z.TEST(AC43:AG43,AG43),"")</f>
        <v/>
      </c>
      <c r="AH99" s="152" t="str">
        <f t="shared" ref="AH99:AH110" si="556">IF(ISNUMBER(AH43),_xlfn.Z.TEST(AH43:AL43,AH43),"")</f>
        <v/>
      </c>
      <c r="AI99" s="153" t="str">
        <f t="shared" ref="AI99:AI110" si="557">IF(ISNUMBER(AI43),_xlfn.Z.TEST(AH43:AL43,AI43),"")</f>
        <v/>
      </c>
      <c r="AJ99" s="153" t="str">
        <f t="shared" ref="AJ99:AJ110" si="558">IF(ISNUMBER(AJ43),_xlfn.Z.TEST(AH43:AL43,AJ43),"")</f>
        <v/>
      </c>
      <c r="AK99" s="153" t="str">
        <f t="shared" ref="AK99:AK110" si="559">IF(ISNUMBER(AK43),_xlfn.Z.TEST(AH43:AL43,AK43),"")</f>
        <v/>
      </c>
      <c r="AL99" s="154" t="str">
        <f t="shared" ref="AL99:AL110" si="560">IF(ISNUMBER(AL43),_xlfn.Z.TEST(AH43:AL43,AL43),"")</f>
        <v/>
      </c>
      <c r="AM99" s="152" t="str">
        <f t="shared" ref="AM99:AM110" si="561">IF(ISNUMBER(AM43),_xlfn.Z.TEST(AM43:AQ43,AM43),"")</f>
        <v/>
      </c>
      <c r="AN99" s="153" t="str">
        <f t="shared" ref="AN99:AN110" si="562">IF(ISNUMBER(AN43),_xlfn.Z.TEST(AM43:AQ43,AN43),"")</f>
        <v/>
      </c>
      <c r="AO99" s="153" t="str">
        <f t="shared" ref="AO99:AO110" si="563">IF(ISNUMBER(AO43),_xlfn.Z.TEST(AM43:AQ43,AO43),"")</f>
        <v/>
      </c>
      <c r="AP99" s="153" t="str">
        <f t="shared" ref="AP99:AP110" si="564">IF(ISNUMBER(AP43),_xlfn.Z.TEST(AM43:AQ43,AP43),"")</f>
        <v/>
      </c>
      <c r="AQ99" s="154" t="str">
        <f t="shared" ref="AQ99:AQ110" si="565">IF(ISNUMBER(AQ43),_xlfn.Z.TEST(AM43:AQ43,AQ43),"")</f>
        <v/>
      </c>
      <c r="AR99" s="152" t="str">
        <f t="shared" ref="AR99:AR110" si="566">IF(ISNUMBER(AR43),_xlfn.Z.TEST(AR43:AV43,AR43),"")</f>
        <v/>
      </c>
      <c r="AS99" s="153" t="str">
        <f t="shared" ref="AS99:AS110" si="567">IF(ISNUMBER(AS43),_xlfn.Z.TEST(AR43:AV43,AS43),"")</f>
        <v/>
      </c>
      <c r="AT99" s="153" t="str">
        <f t="shared" ref="AT99:AT110" si="568">IF(ISNUMBER(AT43),_xlfn.Z.TEST(AR43:AV43,AT43),"")</f>
        <v/>
      </c>
      <c r="AU99" s="153" t="str">
        <f t="shared" ref="AU99:AU110" si="569">IF(ISNUMBER(AU43),_xlfn.Z.TEST(AR43:AV43,AU43),"")</f>
        <v/>
      </c>
      <c r="AV99" s="154" t="str">
        <f t="shared" ref="AV99:AV110" si="570">IF(ISNUMBER(AV43),_xlfn.Z.TEST(AR43:AV43,AV43),"")</f>
        <v/>
      </c>
      <c r="AW99" s="152" t="str">
        <f t="shared" ref="AW99:AW110" si="571">IF(ISNUMBER(AW43),_xlfn.Z.TEST(AW43:BA43,AW43),"")</f>
        <v/>
      </c>
      <c r="AX99" s="153" t="str">
        <f t="shared" ref="AX99:AX110" si="572">IF(ISNUMBER(AX43),_xlfn.Z.TEST(AW43:BA43,AX43),"")</f>
        <v/>
      </c>
      <c r="AY99" s="153" t="str">
        <f t="shared" ref="AY99:AY110" si="573">IF(ISNUMBER(AY43),_xlfn.Z.TEST(AW43:BA43,AY43),"")</f>
        <v/>
      </c>
      <c r="AZ99" s="153" t="str">
        <f t="shared" ref="AZ99:AZ110" si="574">IF(ISNUMBER(AZ43),_xlfn.Z.TEST(AW43:BA43,AZ43),"")</f>
        <v/>
      </c>
      <c r="BA99" s="154" t="str">
        <f t="shared" ref="BA99:BA110" si="575">IF(ISNUMBER(BA43),_xlfn.Z.TEST(AW43:BA43,BA43),"")</f>
        <v/>
      </c>
      <c r="BB99" s="152" t="str">
        <f t="shared" ref="BB99:BB110" si="576">IF(ISNUMBER(BB43),_xlfn.Z.TEST(BB43:BF43,BB43),"")</f>
        <v/>
      </c>
      <c r="BC99" s="153" t="str">
        <f t="shared" ref="BC99:BC110" si="577">IF(ISNUMBER(BC43),_xlfn.Z.TEST(BB43:BF43,BC43),"")</f>
        <v/>
      </c>
      <c r="BD99" s="153" t="str">
        <f t="shared" ref="BD99:BD110" si="578">IF(ISNUMBER(BD43),_xlfn.Z.TEST(BB43:BF43,BD43),"")</f>
        <v/>
      </c>
      <c r="BE99" s="153" t="str">
        <f t="shared" ref="BE99:BE110" si="579">IF(ISNUMBER(BE43),_xlfn.Z.TEST(BB43:BF43,BE43),"")</f>
        <v/>
      </c>
      <c r="BF99" s="154" t="str">
        <f t="shared" ref="BF99:BF110" si="580">IF(ISNUMBER(BF43),_xlfn.Z.TEST(BB43:BF43,BF43),"")</f>
        <v/>
      </c>
      <c r="BG99" s="152" t="str">
        <f t="shared" ref="BG99:BG110" si="581">IF(ISNUMBER(BG43),_xlfn.Z.TEST(BG43:BK43,BG43),"")</f>
        <v/>
      </c>
      <c r="BH99" s="153" t="str">
        <f t="shared" ref="BH99:BH110" si="582">IF(ISNUMBER(BH43),_xlfn.Z.TEST(BG43:BK43,BH43),"")</f>
        <v/>
      </c>
      <c r="BI99" s="153" t="str">
        <f t="shared" ref="BI99:BI110" si="583">IF(ISNUMBER(BI43),_xlfn.Z.TEST(BG43:BK43,BI43),"")</f>
        <v/>
      </c>
      <c r="BJ99" s="153" t="str">
        <f t="shared" ref="BJ99:BJ110" si="584">IF(ISNUMBER(BJ43),_xlfn.Z.TEST(BG43:BK43,BJ43),"")</f>
        <v/>
      </c>
      <c r="BK99" s="154" t="str">
        <f t="shared" ref="BK99:BK110" si="585">IF(ISNUMBER(BK43),_xlfn.Z.TEST(BG43:BK43,BK43),"")</f>
        <v/>
      </c>
      <c r="BL99" s="152" t="str">
        <f t="shared" ref="BL99:BL110" si="586">IF(ISNUMBER(BL43),_xlfn.Z.TEST(BL43:BP43,BL43),"")</f>
        <v/>
      </c>
      <c r="BM99" s="153" t="str">
        <f t="shared" ref="BM99:BM110" si="587">IF(ISNUMBER(BM43),_xlfn.Z.TEST(BL43:BP43,BM43),"")</f>
        <v/>
      </c>
      <c r="BN99" s="153" t="str">
        <f t="shared" ref="BN99:BN110" si="588">IF(ISNUMBER(BN43),_xlfn.Z.TEST(BL43:BP43,BN43),"")</f>
        <v/>
      </c>
      <c r="BO99" s="153" t="str">
        <f t="shared" ref="BO99:BO110" si="589">IF(ISNUMBER(BO43),_xlfn.Z.TEST(BL43:BP43,BO43),"")</f>
        <v/>
      </c>
      <c r="BP99" s="154" t="str">
        <f t="shared" ref="BP99:BP110" si="590">IF(ISNUMBER(BP43),_xlfn.Z.TEST(BL43:BP43,BP43),"")</f>
        <v/>
      </c>
      <c r="BQ99" s="152" t="str">
        <f t="shared" ref="BQ99:BQ110" si="591">IF(ISNUMBER(BQ43),_xlfn.Z.TEST(BQ43:BU43,BQ43),"")</f>
        <v/>
      </c>
      <c r="BR99" s="153" t="str">
        <f t="shared" ref="BR99:BR110" si="592">IF(ISNUMBER(BR43),_xlfn.Z.TEST(BQ43:BU43,BR43),"")</f>
        <v/>
      </c>
      <c r="BS99" s="153" t="str">
        <f t="shared" ref="BS99:BS110" si="593">IF(ISNUMBER(BS43),_xlfn.Z.TEST(BQ43:BU43,BS43),"")</f>
        <v/>
      </c>
      <c r="BT99" s="153" t="str">
        <f t="shared" ref="BT99:BT110" si="594">IF(ISNUMBER(BT43),_xlfn.Z.TEST(BQ43:BU43,BT43),"")</f>
        <v/>
      </c>
      <c r="BU99" s="154" t="str">
        <f t="shared" ref="BU99:BU110" si="595">IF(ISNUMBER(BU43),_xlfn.Z.TEST(BQ43:BU43,BU43),"")</f>
        <v/>
      </c>
      <c r="BV99" s="152" t="str">
        <f t="shared" si="525"/>
        <v/>
      </c>
      <c r="BW99" s="153" t="str">
        <f t="shared" ref="BW99:BW110" si="596">IF(ISNUMBER(BW43),_xlfn.Z.TEST(BV43:BZ43,BW43),"")</f>
        <v/>
      </c>
      <c r="BX99" s="153" t="str">
        <f t="shared" ref="BX99:BX110" si="597">IF(ISNUMBER(BX43),_xlfn.Z.TEST(BV43:BZ43,BX43),"")</f>
        <v/>
      </c>
      <c r="BY99" s="153" t="str">
        <f t="shared" ref="BY99:BY110" si="598">IF(ISNUMBER(BY43),_xlfn.Z.TEST(BV43:BZ43,BY43),"")</f>
        <v/>
      </c>
      <c r="BZ99" s="154" t="str">
        <f t="shared" ref="BZ99:BZ110" si="599">IF(ISNUMBER(BZ43),_xlfn.Z.TEST(BV43:BZ43,BZ43),"")</f>
        <v/>
      </c>
      <c r="CA99" s="152" t="str">
        <f t="shared" ref="CA99:CA110" si="600">IF(ISNUMBER(CA43),_xlfn.Z.TEST(CA43:CE43,CA43),"")</f>
        <v/>
      </c>
      <c r="CB99" s="153" t="str">
        <f t="shared" ref="CB99:CB110" si="601">IF(ISNUMBER(CB43),_xlfn.Z.TEST(CA43:CE43,CB43),"")</f>
        <v/>
      </c>
      <c r="CC99" s="153" t="str">
        <f t="shared" ref="CC99:CC110" si="602">IF(ISNUMBER(CC43),_xlfn.Z.TEST(CA43:CE43,CC43),"")</f>
        <v/>
      </c>
      <c r="CD99" s="153" t="str">
        <f t="shared" ref="CD99:CD110" si="603">IF(ISNUMBER(CD43),_xlfn.Z.TEST(CA43:CE43,CD43),"")</f>
        <v/>
      </c>
      <c r="CE99" s="154" t="str">
        <f t="shared" ref="CE99:CE110" si="604">IF(ISNUMBER(CE43),_xlfn.Z.TEST(CA43:CE43,CE43),"")</f>
        <v/>
      </c>
      <c r="CF99" s="152" t="str">
        <f t="shared" ref="CF99:CF110" si="605">IF(ISNUMBER(CF43),_xlfn.Z.TEST(CF43:CJ43,CF43),"")</f>
        <v/>
      </c>
      <c r="CG99" s="153" t="str">
        <f t="shared" ref="CG99:CG110" si="606">IF(ISNUMBER(CG43),_xlfn.Z.TEST(CF43:CJ43,CG43),"")</f>
        <v/>
      </c>
      <c r="CH99" s="153" t="str">
        <f t="shared" ref="CH99:CH110" si="607">IF(ISNUMBER(CH43),_xlfn.Z.TEST(CF43:CJ43,CH43),"")</f>
        <v/>
      </c>
      <c r="CI99" s="153" t="str">
        <f t="shared" ref="CI99:CI110" si="608">IF(ISNUMBER(CI43),_xlfn.Z.TEST(CF43:CJ43,CI43),"")</f>
        <v/>
      </c>
      <c r="CJ99" s="154" t="str">
        <f t="shared" ref="CJ99:CJ110" si="609">IF(ISNUMBER(CJ43),_xlfn.Z.TEST(CF43:CJ43,CJ43),"")</f>
        <v/>
      </c>
      <c r="CK99" s="152" t="str">
        <f t="shared" ref="CK99:CK110" si="610">IF(ISNUMBER(CK43),_xlfn.Z.TEST(CK43:CO43,CK43),"")</f>
        <v/>
      </c>
      <c r="CL99" s="153" t="str">
        <f t="shared" ref="CL99:CL110" si="611">IF(ISNUMBER(CL43),_xlfn.Z.TEST(CK43:CO43,CL43),"")</f>
        <v/>
      </c>
      <c r="CM99" s="153" t="str">
        <f t="shared" ref="CM99:CM110" si="612">IF(ISNUMBER(CM43),_xlfn.Z.TEST(CK43:CO43,CM43),"")</f>
        <v/>
      </c>
      <c r="CN99" s="153" t="str">
        <f t="shared" ref="CN99:CN110" si="613">IF(ISNUMBER(CN43),_xlfn.Z.TEST(CK43:CO43,CN43),"")</f>
        <v/>
      </c>
      <c r="CO99" s="154" t="str">
        <f t="shared" ref="CO99:CO110" si="614">IF(ISNUMBER(CO43),_xlfn.Z.TEST(CK43:CO43,CO43),"")</f>
        <v/>
      </c>
      <c r="CP99" s="152" t="str">
        <f t="shared" ref="CP99:CP110" si="615">IF(ISNUMBER(CP43),_xlfn.Z.TEST(CP43:CT43,CP43),"")</f>
        <v/>
      </c>
      <c r="CQ99" s="153" t="str">
        <f t="shared" ref="CQ99:CQ110" si="616">IF(ISNUMBER(CQ43),_xlfn.Z.TEST(CP43:CT43,CQ43),"")</f>
        <v/>
      </c>
      <c r="CR99" s="153" t="str">
        <f t="shared" ref="CR99:CR110" si="617">IF(ISNUMBER(CR43),_xlfn.Z.TEST(CP43:CT43,CR43),"")</f>
        <v/>
      </c>
      <c r="CS99" s="153" t="str">
        <f t="shared" ref="CS99:CS110" si="618">IF(ISNUMBER(CS43),_xlfn.Z.TEST(CP43:CT43,CS43),"")</f>
        <v/>
      </c>
      <c r="CT99" s="154" t="str">
        <f t="shared" ref="CT99:CT110" si="619">IF(ISNUMBER(CT43),_xlfn.Z.TEST(CP43:CT43,CT43),"")</f>
        <v/>
      </c>
      <c r="CU99" s="152" t="str">
        <f t="shared" ref="CU99:CU110" si="620">IF(ISNUMBER(CU43),_xlfn.Z.TEST(CU43:CY43,CU43),"")</f>
        <v/>
      </c>
      <c r="CV99" s="153" t="str">
        <f t="shared" ref="CV99:CV110" si="621">IF(ISNUMBER(CV43),_xlfn.Z.TEST(CU43:CY43,CV43),"")</f>
        <v/>
      </c>
      <c r="CW99" s="153" t="str">
        <f t="shared" ref="CW99:CW110" si="622">IF(ISNUMBER(CW43),_xlfn.Z.TEST(CU43:CY43,CW43),"")</f>
        <v/>
      </c>
      <c r="CX99" s="153" t="str">
        <f t="shared" ref="CX99:CX110" si="623">IF(ISNUMBER(CX43),_xlfn.Z.TEST(CU43:CY43,CX43),"")</f>
        <v/>
      </c>
      <c r="CY99" s="154" t="str">
        <f t="shared" ref="CY99:CY110" si="624">IF(ISNUMBER(CY43),_xlfn.Z.TEST(CU43:CY43,CY43),"")</f>
        <v/>
      </c>
      <c r="CZ99" s="152" t="str">
        <f t="shared" ref="CZ99:CZ110" si="625">IF(ISNUMBER(CZ43),_xlfn.Z.TEST(CZ43:DD43,CZ43),"")</f>
        <v/>
      </c>
      <c r="DA99" s="153" t="str">
        <f t="shared" ref="DA99:DA110" si="626">IF(ISNUMBER(DA43),_xlfn.Z.TEST(CZ43:DD43,DA43),"")</f>
        <v/>
      </c>
      <c r="DB99" s="153" t="str">
        <f t="shared" ref="DB99:DB110" si="627">IF(ISNUMBER(DB43),_xlfn.Z.TEST(CZ43:DD43,DB43),"")</f>
        <v/>
      </c>
      <c r="DC99" s="153" t="str">
        <f t="shared" ref="DC99:DC110" si="628">IF(ISNUMBER(DC43),_xlfn.Z.TEST(CZ43:DD43,DC43),"")</f>
        <v/>
      </c>
      <c r="DD99" s="154" t="str">
        <f t="shared" ref="DD99:DD110" si="629">IF(ISNUMBER(DD43),_xlfn.Z.TEST(CZ43:DD43,DD43),"")</f>
        <v/>
      </c>
      <c r="DE99" s="152" t="str">
        <f t="shared" ref="DE99:DE110" si="630">IF(ISNUMBER(DE43),_xlfn.Z.TEST(DE43:DI43,DE43),"")</f>
        <v/>
      </c>
      <c r="DF99" s="153" t="str">
        <f t="shared" ref="DF99:DF110" si="631">IF(ISNUMBER(DF43),_xlfn.Z.TEST(DE43:DI43,DF43),"")</f>
        <v/>
      </c>
      <c r="DG99" s="153" t="str">
        <f t="shared" ref="DG99:DG110" si="632">IF(ISNUMBER(DG43),_xlfn.Z.TEST(DE43:DI43,DG43),"")</f>
        <v/>
      </c>
      <c r="DH99" s="153" t="str">
        <f t="shared" ref="DH99:DH110" si="633">IF(ISNUMBER(DH43),_xlfn.Z.TEST(DE43:DI43,DH43),"")</f>
        <v/>
      </c>
      <c r="DI99" s="154" t="str">
        <f t="shared" ref="DI99:DI110" si="634">IF(ISNUMBER(DI43),_xlfn.Z.TEST(DE43:DI43,DI43),"")</f>
        <v/>
      </c>
      <c r="DJ99" s="152" t="str">
        <f t="shared" ref="DJ99:DJ110" si="635">IF(ISNUMBER(DJ43),_xlfn.Z.TEST(DJ43:DN43,DJ43),"")</f>
        <v/>
      </c>
      <c r="DK99" s="153" t="str">
        <f t="shared" ref="DK99:DK110" si="636">IF(ISNUMBER(DK43),_xlfn.Z.TEST(DJ43:DN43,DK43),"")</f>
        <v/>
      </c>
      <c r="DL99" s="153" t="str">
        <f t="shared" ref="DL99:DL110" si="637">IF(ISNUMBER(DL43),_xlfn.Z.TEST(DJ43:DN43,DL43),"")</f>
        <v/>
      </c>
      <c r="DM99" s="153" t="str">
        <f t="shared" ref="DM99:DM110" si="638">IF(ISNUMBER(DM43),_xlfn.Z.TEST(DJ43:DN43,DM43),"")</f>
        <v/>
      </c>
      <c r="DN99" s="154" t="str">
        <f t="shared" ref="DN99:DN110" si="639">IF(ISNUMBER(DN43),_xlfn.Z.TEST(DJ43:DN43,DN43),"")</f>
        <v/>
      </c>
      <c r="DO99" s="152" t="str">
        <f t="shared" ref="DO99:DO110" si="640">IF(ISNUMBER(DO43),_xlfn.Z.TEST(DO43:DS43,DO43),"")</f>
        <v/>
      </c>
      <c r="DP99" s="153" t="str">
        <f t="shared" ref="DP99:DP110" si="641">IF(ISNUMBER(DP43),_xlfn.Z.TEST(DO43:DS43,DP43),"")</f>
        <v/>
      </c>
      <c r="DQ99" s="153" t="str">
        <f t="shared" ref="DQ99:DQ110" si="642">IF(ISNUMBER(DQ43),_xlfn.Z.TEST(DO43:DS43,DQ43),"")</f>
        <v/>
      </c>
      <c r="DR99" s="153" t="str">
        <f t="shared" ref="DR99:DR110" si="643">IF(ISNUMBER(DR43),_xlfn.Z.TEST(DO43:DS43,DR43),"")</f>
        <v/>
      </c>
      <c r="DS99" s="154" t="str">
        <f t="shared" ref="DS99:DS110" si="644">IF(ISNUMBER(DS43),_xlfn.Z.TEST(DO43:DS43,DS43),"")</f>
        <v/>
      </c>
      <c r="DT99" s="152" t="str">
        <f t="shared" ref="DT99:DT110" si="645">IF(ISNUMBER(DT43),_xlfn.Z.TEST(DT43:DX43,DT43),"")</f>
        <v/>
      </c>
      <c r="DU99" s="153" t="str">
        <f t="shared" ref="DU99:DU110" si="646">IF(ISNUMBER(DU43),_xlfn.Z.TEST(DT43:DX43,DU43),"")</f>
        <v/>
      </c>
      <c r="DV99" s="153" t="str">
        <f t="shared" ref="DV99:DV110" si="647">IF(ISNUMBER(DV43),_xlfn.Z.TEST(DT43:DX43,DV43),"")</f>
        <v/>
      </c>
      <c r="DW99" s="153" t="str">
        <f t="shared" ref="DW99:DW110" si="648">IF(ISNUMBER(DW43),_xlfn.Z.TEST(DT43:DX43,DW43),"")</f>
        <v/>
      </c>
      <c r="DX99" s="154" t="str">
        <f t="shared" ref="DX99:DX110" si="649">IF(ISNUMBER(DX43),_xlfn.Z.TEST(DT43:DX43,DX43),"")</f>
        <v/>
      </c>
      <c r="DY99" s="152" t="str">
        <f t="shared" ref="DY99:DY110" si="650">IF(ISNUMBER(DY43),_xlfn.Z.TEST(DY43:EC43,DY43),"")</f>
        <v/>
      </c>
      <c r="DZ99" s="153" t="str">
        <f t="shared" ref="DZ99:DZ110" si="651">IF(ISNUMBER(DZ43),_xlfn.Z.TEST(DY43:EC43,DZ43),"")</f>
        <v/>
      </c>
      <c r="EA99" s="153" t="str">
        <f t="shared" ref="EA99:EA110" si="652">IF(ISNUMBER(EA43),_xlfn.Z.TEST(DY43:EC43,EA43),"")</f>
        <v/>
      </c>
      <c r="EB99" s="153" t="str">
        <f t="shared" ref="EB99:EB110" si="653">IF(ISNUMBER(EB43),_xlfn.Z.TEST(DY43:EC43,EB43),"")</f>
        <v/>
      </c>
      <c r="EC99" s="154" t="str">
        <f t="shared" ref="EC99:EC110" si="654">IF(ISNUMBER(EC43),_xlfn.Z.TEST(DY43:EC43,EC43),"")</f>
        <v/>
      </c>
      <c r="ED99" s="152" t="str">
        <f t="shared" ref="ED99:ED110" si="655">IF(ISNUMBER(ED43),_xlfn.Z.TEST(ED43:EH43,ED43),"")</f>
        <v/>
      </c>
      <c r="EE99" s="153" t="str">
        <f t="shared" ref="EE99:EE110" si="656">IF(ISNUMBER(EE43),_xlfn.Z.TEST(ED43:EH43,EE43),"")</f>
        <v/>
      </c>
      <c r="EF99" s="153" t="str">
        <f t="shared" ref="EF99:EF110" si="657">IF(ISNUMBER(EF43),_xlfn.Z.TEST(ED43:EH43,EF43),"")</f>
        <v/>
      </c>
      <c r="EG99" s="153" t="str">
        <f t="shared" ref="EG99:EG110" si="658">IF(ISNUMBER(EG43),_xlfn.Z.TEST(ED43:EH43,EG43),"")</f>
        <v/>
      </c>
      <c r="EH99" s="154" t="str">
        <f t="shared" ref="EH99:EH110" si="659">IF(ISNUMBER(EH43),_xlfn.Z.TEST(ED43:EH43,EH43),"")</f>
        <v/>
      </c>
      <c r="FR99" s="152" t="str">
        <f t="shared" ref="FR99:FR110" si="660">IF(ISNUMBER(FR43),_xlfn.Z.TEST(FR43:FV43,FR43),"")</f>
        <v/>
      </c>
      <c r="FS99" s="153" t="str">
        <f t="shared" ref="FS99:FS110" si="661">IF(ISNUMBER(FS43),_xlfn.Z.TEST(FR43:FV43,FS43),"")</f>
        <v/>
      </c>
      <c r="FT99" s="153" t="str">
        <f t="shared" ref="FT99:FT110" si="662">IF(ISNUMBER(FT43),_xlfn.Z.TEST(FR43:FV43,FT43),"")</f>
        <v/>
      </c>
      <c r="FU99" s="153" t="str">
        <f t="shared" ref="FU99:FU110" si="663">IF(ISNUMBER(FU43),_xlfn.Z.TEST(FR43:FV43,FU43),"")</f>
        <v/>
      </c>
      <c r="FV99" s="154" t="str">
        <f t="shared" ref="FV99:FV110" si="664">IF(ISNUMBER(FV43),_xlfn.Z.TEST(FR43:FV43,FV43),"")</f>
        <v/>
      </c>
      <c r="FW99" s="152" t="str">
        <f t="shared" ref="FW99:FW110" si="665">IF(ISNUMBER(FW43),_xlfn.Z.TEST(FW43:GA43,FW43),"")</f>
        <v/>
      </c>
      <c r="FX99" s="153" t="str">
        <f t="shared" ref="FX99:FX110" si="666">IF(ISNUMBER(FX43),_xlfn.Z.TEST(FW43:GA43,FX43),"")</f>
        <v/>
      </c>
      <c r="FY99" s="153" t="str">
        <f t="shared" ref="FY99:FY110" si="667">IF(ISNUMBER(FY43),_xlfn.Z.TEST(FW43:GA43,FY43),"")</f>
        <v/>
      </c>
      <c r="FZ99" s="153" t="str">
        <f t="shared" ref="FZ99:FZ110" si="668">IF(ISNUMBER(FZ43),_xlfn.Z.TEST(FW43:GA43,FZ43),"")</f>
        <v/>
      </c>
      <c r="GA99" s="154" t="str">
        <f t="shared" ref="GA99:GA110" si="669">IF(ISNUMBER(GA43),_xlfn.Z.TEST(FW43:GA43,GA43),"")</f>
        <v/>
      </c>
      <c r="HA99" s="152" t="str">
        <f t="shared" ref="HA99:HA110" si="670">IF(ISNUMBER(HA43),_xlfn.Z.TEST(HA43:HE43,HA43),"")</f>
        <v/>
      </c>
      <c r="HB99" s="153" t="str">
        <f t="shared" ref="HB99:HB110" si="671">IF(ISNUMBER(HB43),_xlfn.Z.TEST(HA43:HE43,HB43),"")</f>
        <v/>
      </c>
      <c r="HC99" s="153" t="str">
        <f t="shared" ref="HC99:HC110" si="672">IF(ISNUMBER(HC43),_xlfn.Z.TEST(HA43:HE43,HC43),"")</f>
        <v/>
      </c>
      <c r="HD99" s="153" t="str">
        <f t="shared" ref="HD99:HD110" si="673">IF(ISNUMBER(HD43),_xlfn.Z.TEST(HA43:HE43,HD43),"")</f>
        <v/>
      </c>
      <c r="HE99" s="154" t="str">
        <f t="shared" ref="HE99:HE110" si="674">IF(ISNUMBER(HE43),_xlfn.Z.TEST(HA43:HE43,HE43),"")</f>
        <v/>
      </c>
      <c r="HF99" s="152" t="str">
        <f t="shared" ref="HF99:HF110" si="675">IF(ISNUMBER(HF43),_xlfn.Z.TEST(HF43:HJ43,HF43),"")</f>
        <v/>
      </c>
      <c r="HG99" s="153" t="str">
        <f t="shared" ref="HG99:HG110" si="676">IF(ISNUMBER(HG43),_xlfn.Z.TEST(HF43:HJ43,HG43),"")</f>
        <v/>
      </c>
      <c r="HH99" s="153" t="str">
        <f t="shared" ref="HH99:HH110" si="677">IF(ISNUMBER(HH43),_xlfn.Z.TEST(HF43:HJ43,HH43),"")</f>
        <v/>
      </c>
      <c r="HI99" s="153" t="str">
        <f t="shared" ref="HI99:HI110" si="678">IF(ISNUMBER(HI43),_xlfn.Z.TEST(HF43:HJ43,HI43),"")</f>
        <v/>
      </c>
      <c r="HJ99" s="154" t="str">
        <f t="shared" ref="HJ99:HJ110" si="679">IF(ISNUMBER(HJ43),_xlfn.Z.TEST(HF43:HJ43,HJ43),"")</f>
        <v/>
      </c>
    </row>
    <row r="100" spans="2:218" x14ac:dyDescent="0.2">
      <c r="B100" s="52" t="s">
        <v>100</v>
      </c>
      <c r="D100" s="152" t="str">
        <f t="shared" si="526"/>
        <v/>
      </c>
      <c r="E100" s="153" t="str">
        <f t="shared" si="527"/>
        <v/>
      </c>
      <c r="F100" s="153" t="str">
        <f t="shared" si="528"/>
        <v/>
      </c>
      <c r="G100" s="153" t="str">
        <f t="shared" si="529"/>
        <v/>
      </c>
      <c r="H100" s="154" t="str">
        <f t="shared" si="530"/>
        <v/>
      </c>
      <c r="I100" s="152" t="str">
        <f t="shared" si="531"/>
        <v/>
      </c>
      <c r="J100" s="153" t="str">
        <f t="shared" si="532"/>
        <v/>
      </c>
      <c r="K100" s="153" t="str">
        <f t="shared" si="533"/>
        <v/>
      </c>
      <c r="L100" s="153" t="str">
        <f t="shared" si="534"/>
        <v/>
      </c>
      <c r="M100" s="154" t="str">
        <f t="shared" si="535"/>
        <v/>
      </c>
      <c r="N100" s="152" t="str">
        <f t="shared" si="536"/>
        <v/>
      </c>
      <c r="O100" s="153" t="str">
        <f t="shared" si="537"/>
        <v/>
      </c>
      <c r="P100" s="153" t="str">
        <f t="shared" si="538"/>
        <v/>
      </c>
      <c r="Q100" s="153" t="str">
        <f t="shared" si="539"/>
        <v/>
      </c>
      <c r="R100" s="154" t="str">
        <f t="shared" si="540"/>
        <v/>
      </c>
      <c r="S100" s="152" t="str">
        <f t="shared" si="541"/>
        <v/>
      </c>
      <c r="T100" s="153" t="str">
        <f t="shared" si="542"/>
        <v/>
      </c>
      <c r="U100" s="153" t="str">
        <f t="shared" si="543"/>
        <v/>
      </c>
      <c r="V100" s="153" t="str">
        <f t="shared" si="544"/>
        <v/>
      </c>
      <c r="W100" s="154" t="str">
        <f t="shared" si="545"/>
        <v/>
      </c>
      <c r="X100" s="152" t="str">
        <f t="shared" si="546"/>
        <v/>
      </c>
      <c r="Y100" s="153" t="str">
        <f t="shared" si="547"/>
        <v/>
      </c>
      <c r="Z100" s="153" t="str">
        <f t="shared" si="548"/>
        <v/>
      </c>
      <c r="AA100" s="153" t="str">
        <f t="shared" si="549"/>
        <v/>
      </c>
      <c r="AB100" s="154" t="str">
        <f t="shared" si="550"/>
        <v/>
      </c>
      <c r="AC100" s="152" t="str">
        <f t="shared" si="551"/>
        <v/>
      </c>
      <c r="AD100" s="153" t="str">
        <f t="shared" si="552"/>
        <v/>
      </c>
      <c r="AE100" s="153" t="str">
        <f t="shared" si="553"/>
        <v/>
      </c>
      <c r="AF100" s="153" t="str">
        <f t="shared" si="554"/>
        <v/>
      </c>
      <c r="AG100" s="154" t="str">
        <f t="shared" si="555"/>
        <v/>
      </c>
      <c r="AH100" s="152" t="str">
        <f t="shared" si="556"/>
        <v/>
      </c>
      <c r="AI100" s="153" t="str">
        <f t="shared" si="557"/>
        <v/>
      </c>
      <c r="AJ100" s="153" t="str">
        <f t="shared" si="558"/>
        <v/>
      </c>
      <c r="AK100" s="153" t="str">
        <f t="shared" si="559"/>
        <v/>
      </c>
      <c r="AL100" s="154" t="str">
        <f t="shared" si="560"/>
        <v/>
      </c>
      <c r="AM100" s="152" t="str">
        <f t="shared" si="561"/>
        <v/>
      </c>
      <c r="AN100" s="153" t="str">
        <f t="shared" si="562"/>
        <v/>
      </c>
      <c r="AO100" s="153" t="str">
        <f t="shared" si="563"/>
        <v/>
      </c>
      <c r="AP100" s="153" t="str">
        <f t="shared" si="564"/>
        <v/>
      </c>
      <c r="AQ100" s="154" t="str">
        <f t="shared" si="565"/>
        <v/>
      </c>
      <c r="AR100" s="152" t="str">
        <f t="shared" si="566"/>
        <v/>
      </c>
      <c r="AS100" s="153" t="str">
        <f t="shared" si="567"/>
        <v/>
      </c>
      <c r="AT100" s="153" t="str">
        <f t="shared" si="568"/>
        <v/>
      </c>
      <c r="AU100" s="153" t="str">
        <f t="shared" si="569"/>
        <v/>
      </c>
      <c r="AV100" s="154" t="str">
        <f t="shared" si="570"/>
        <v/>
      </c>
      <c r="AW100" s="152" t="str">
        <f t="shared" si="571"/>
        <v/>
      </c>
      <c r="AX100" s="153" t="str">
        <f t="shared" si="572"/>
        <v/>
      </c>
      <c r="AY100" s="153" t="str">
        <f t="shared" si="573"/>
        <v/>
      </c>
      <c r="AZ100" s="153" t="str">
        <f t="shared" si="574"/>
        <v/>
      </c>
      <c r="BA100" s="154" t="str">
        <f t="shared" si="575"/>
        <v/>
      </c>
      <c r="BB100" s="152" t="str">
        <f t="shared" si="576"/>
        <v/>
      </c>
      <c r="BC100" s="153" t="str">
        <f t="shared" si="577"/>
        <v/>
      </c>
      <c r="BD100" s="153" t="str">
        <f t="shared" si="578"/>
        <v/>
      </c>
      <c r="BE100" s="153" t="str">
        <f t="shared" si="579"/>
        <v/>
      </c>
      <c r="BF100" s="154" t="str">
        <f t="shared" si="580"/>
        <v/>
      </c>
      <c r="BG100" s="152" t="str">
        <f t="shared" si="581"/>
        <v/>
      </c>
      <c r="BH100" s="153" t="str">
        <f t="shared" si="582"/>
        <v/>
      </c>
      <c r="BI100" s="153" t="str">
        <f t="shared" si="583"/>
        <v/>
      </c>
      <c r="BJ100" s="153" t="str">
        <f t="shared" si="584"/>
        <v/>
      </c>
      <c r="BK100" s="154" t="str">
        <f t="shared" si="585"/>
        <v/>
      </c>
      <c r="BL100" s="152" t="str">
        <f t="shared" si="586"/>
        <v/>
      </c>
      <c r="BM100" s="153" t="str">
        <f t="shared" si="587"/>
        <v/>
      </c>
      <c r="BN100" s="153" t="str">
        <f t="shared" si="588"/>
        <v/>
      </c>
      <c r="BO100" s="153" t="str">
        <f t="shared" si="589"/>
        <v/>
      </c>
      <c r="BP100" s="154" t="str">
        <f t="shared" si="590"/>
        <v/>
      </c>
      <c r="BQ100" s="152" t="str">
        <f t="shared" si="591"/>
        <v/>
      </c>
      <c r="BR100" s="153" t="str">
        <f t="shared" si="592"/>
        <v/>
      </c>
      <c r="BS100" s="153" t="str">
        <f t="shared" si="593"/>
        <v/>
      </c>
      <c r="BT100" s="153" t="str">
        <f t="shared" si="594"/>
        <v/>
      </c>
      <c r="BU100" s="154" t="str">
        <f t="shared" si="595"/>
        <v/>
      </c>
      <c r="BV100" s="152" t="str">
        <f t="shared" si="525"/>
        <v/>
      </c>
      <c r="BW100" s="153" t="str">
        <f t="shared" si="596"/>
        <v/>
      </c>
      <c r="BX100" s="153" t="str">
        <f t="shared" si="597"/>
        <v/>
      </c>
      <c r="BY100" s="153" t="str">
        <f t="shared" si="598"/>
        <v/>
      </c>
      <c r="BZ100" s="154" t="str">
        <f t="shared" si="599"/>
        <v/>
      </c>
      <c r="CA100" s="152" t="str">
        <f t="shared" si="600"/>
        <v/>
      </c>
      <c r="CB100" s="153" t="str">
        <f t="shared" si="601"/>
        <v/>
      </c>
      <c r="CC100" s="153" t="str">
        <f t="shared" si="602"/>
        <v/>
      </c>
      <c r="CD100" s="153" t="str">
        <f t="shared" si="603"/>
        <v/>
      </c>
      <c r="CE100" s="154" t="str">
        <f t="shared" si="604"/>
        <v/>
      </c>
      <c r="CF100" s="152" t="str">
        <f t="shared" si="605"/>
        <v/>
      </c>
      <c r="CG100" s="153" t="str">
        <f t="shared" si="606"/>
        <v/>
      </c>
      <c r="CH100" s="153" t="str">
        <f t="shared" si="607"/>
        <v/>
      </c>
      <c r="CI100" s="153" t="str">
        <f t="shared" si="608"/>
        <v/>
      </c>
      <c r="CJ100" s="154" t="str">
        <f t="shared" si="609"/>
        <v/>
      </c>
      <c r="CK100" s="152" t="str">
        <f t="shared" si="610"/>
        <v/>
      </c>
      <c r="CL100" s="153" t="str">
        <f t="shared" si="611"/>
        <v/>
      </c>
      <c r="CM100" s="153" t="str">
        <f t="shared" si="612"/>
        <v/>
      </c>
      <c r="CN100" s="153" t="str">
        <f t="shared" si="613"/>
        <v/>
      </c>
      <c r="CO100" s="154" t="str">
        <f t="shared" si="614"/>
        <v/>
      </c>
      <c r="CP100" s="152" t="str">
        <f t="shared" si="615"/>
        <v/>
      </c>
      <c r="CQ100" s="153" t="str">
        <f t="shared" si="616"/>
        <v/>
      </c>
      <c r="CR100" s="153" t="str">
        <f t="shared" si="617"/>
        <v/>
      </c>
      <c r="CS100" s="153" t="str">
        <f t="shared" si="618"/>
        <v/>
      </c>
      <c r="CT100" s="154" t="str">
        <f t="shared" si="619"/>
        <v/>
      </c>
      <c r="CU100" s="152" t="str">
        <f t="shared" si="620"/>
        <v/>
      </c>
      <c r="CV100" s="153" t="str">
        <f t="shared" si="621"/>
        <v/>
      </c>
      <c r="CW100" s="153" t="str">
        <f t="shared" si="622"/>
        <v/>
      </c>
      <c r="CX100" s="153" t="str">
        <f t="shared" si="623"/>
        <v/>
      </c>
      <c r="CY100" s="154" t="str">
        <f t="shared" si="624"/>
        <v/>
      </c>
      <c r="CZ100" s="152" t="str">
        <f t="shared" si="625"/>
        <v/>
      </c>
      <c r="DA100" s="153" t="str">
        <f t="shared" si="626"/>
        <v/>
      </c>
      <c r="DB100" s="153" t="str">
        <f t="shared" si="627"/>
        <v/>
      </c>
      <c r="DC100" s="153" t="str">
        <f t="shared" si="628"/>
        <v/>
      </c>
      <c r="DD100" s="154" t="str">
        <f t="shared" si="629"/>
        <v/>
      </c>
      <c r="DE100" s="152" t="str">
        <f t="shared" si="630"/>
        <v/>
      </c>
      <c r="DF100" s="153" t="str">
        <f t="shared" si="631"/>
        <v/>
      </c>
      <c r="DG100" s="153" t="str">
        <f t="shared" si="632"/>
        <v/>
      </c>
      <c r="DH100" s="153" t="str">
        <f t="shared" si="633"/>
        <v/>
      </c>
      <c r="DI100" s="154" t="str">
        <f t="shared" si="634"/>
        <v/>
      </c>
      <c r="DJ100" s="152" t="str">
        <f t="shared" si="635"/>
        <v/>
      </c>
      <c r="DK100" s="153" t="str">
        <f t="shared" si="636"/>
        <v/>
      </c>
      <c r="DL100" s="153" t="str">
        <f t="shared" si="637"/>
        <v/>
      </c>
      <c r="DM100" s="153" t="str">
        <f t="shared" si="638"/>
        <v/>
      </c>
      <c r="DN100" s="154" t="str">
        <f t="shared" si="639"/>
        <v/>
      </c>
      <c r="DO100" s="152" t="str">
        <f t="shared" si="640"/>
        <v/>
      </c>
      <c r="DP100" s="153" t="str">
        <f t="shared" si="641"/>
        <v/>
      </c>
      <c r="DQ100" s="153" t="str">
        <f t="shared" si="642"/>
        <v/>
      </c>
      <c r="DR100" s="153" t="str">
        <f t="shared" si="643"/>
        <v/>
      </c>
      <c r="DS100" s="154" t="str">
        <f t="shared" si="644"/>
        <v/>
      </c>
      <c r="DT100" s="152" t="str">
        <f t="shared" si="645"/>
        <v/>
      </c>
      <c r="DU100" s="153" t="str">
        <f t="shared" si="646"/>
        <v/>
      </c>
      <c r="DV100" s="153" t="str">
        <f t="shared" si="647"/>
        <v/>
      </c>
      <c r="DW100" s="153" t="str">
        <f t="shared" si="648"/>
        <v/>
      </c>
      <c r="DX100" s="154" t="str">
        <f t="shared" si="649"/>
        <v/>
      </c>
      <c r="DY100" s="152" t="str">
        <f t="shared" si="650"/>
        <v/>
      </c>
      <c r="DZ100" s="153" t="str">
        <f t="shared" si="651"/>
        <v/>
      </c>
      <c r="EA100" s="153" t="str">
        <f t="shared" si="652"/>
        <v/>
      </c>
      <c r="EB100" s="153" t="str">
        <f t="shared" si="653"/>
        <v/>
      </c>
      <c r="EC100" s="154" t="str">
        <f t="shared" si="654"/>
        <v/>
      </c>
      <c r="ED100" s="152" t="str">
        <f t="shared" si="655"/>
        <v/>
      </c>
      <c r="EE100" s="153" t="str">
        <f t="shared" si="656"/>
        <v/>
      </c>
      <c r="EF100" s="153" t="str">
        <f t="shared" si="657"/>
        <v/>
      </c>
      <c r="EG100" s="153" t="str">
        <f t="shared" si="658"/>
        <v/>
      </c>
      <c r="EH100" s="154" t="str">
        <f t="shared" si="659"/>
        <v/>
      </c>
      <c r="FR100" s="152" t="str">
        <f t="shared" si="660"/>
        <v/>
      </c>
      <c r="FS100" s="153" t="str">
        <f t="shared" si="661"/>
        <v/>
      </c>
      <c r="FT100" s="153" t="str">
        <f t="shared" si="662"/>
        <v/>
      </c>
      <c r="FU100" s="153" t="str">
        <f t="shared" si="663"/>
        <v/>
      </c>
      <c r="FV100" s="154" t="str">
        <f t="shared" si="664"/>
        <v/>
      </c>
      <c r="FW100" s="152" t="str">
        <f t="shared" si="665"/>
        <v/>
      </c>
      <c r="FX100" s="153" t="str">
        <f t="shared" si="666"/>
        <v/>
      </c>
      <c r="FY100" s="153" t="str">
        <f t="shared" si="667"/>
        <v/>
      </c>
      <c r="FZ100" s="153" t="str">
        <f t="shared" si="668"/>
        <v/>
      </c>
      <c r="GA100" s="154" t="str">
        <f t="shared" si="669"/>
        <v/>
      </c>
      <c r="HA100" s="152" t="str">
        <f t="shared" si="670"/>
        <v/>
      </c>
      <c r="HB100" s="153" t="str">
        <f t="shared" si="671"/>
        <v/>
      </c>
      <c r="HC100" s="153" t="str">
        <f t="shared" si="672"/>
        <v/>
      </c>
      <c r="HD100" s="153" t="str">
        <f t="shared" si="673"/>
        <v/>
      </c>
      <c r="HE100" s="154" t="str">
        <f t="shared" si="674"/>
        <v/>
      </c>
      <c r="HF100" s="152" t="str">
        <f t="shared" si="675"/>
        <v/>
      </c>
      <c r="HG100" s="153" t="str">
        <f t="shared" si="676"/>
        <v/>
      </c>
      <c r="HH100" s="153" t="str">
        <f t="shared" si="677"/>
        <v/>
      </c>
      <c r="HI100" s="153" t="str">
        <f t="shared" si="678"/>
        <v/>
      </c>
      <c r="HJ100" s="154" t="str">
        <f t="shared" si="679"/>
        <v/>
      </c>
    </row>
    <row r="101" spans="2:218" x14ac:dyDescent="0.2">
      <c r="B101" s="52" t="s">
        <v>80</v>
      </c>
      <c r="D101" s="152" t="str">
        <f t="shared" si="526"/>
        <v/>
      </c>
      <c r="E101" s="153" t="str">
        <f t="shared" si="527"/>
        <v/>
      </c>
      <c r="F101" s="153" t="str">
        <f t="shared" si="528"/>
        <v/>
      </c>
      <c r="G101" s="153" t="str">
        <f t="shared" si="529"/>
        <v/>
      </c>
      <c r="H101" s="154" t="str">
        <f t="shared" si="530"/>
        <v/>
      </c>
      <c r="I101" s="152">
        <f t="shared" si="531"/>
        <v>1.3560240581923981E-4</v>
      </c>
      <c r="J101" s="153">
        <f t="shared" si="532"/>
        <v>0.31021302436414544</v>
      </c>
      <c r="K101" s="153">
        <f t="shared" si="533"/>
        <v>0.82553518739903331</v>
      </c>
      <c r="L101" s="153">
        <f t="shared" si="534"/>
        <v>0.86453305208186237</v>
      </c>
      <c r="M101" s="154">
        <f t="shared" si="535"/>
        <v>0.98209250298747652</v>
      </c>
      <c r="N101" s="152">
        <f t="shared" si="536"/>
        <v>4.3148692861986832E-2</v>
      </c>
      <c r="O101" s="153">
        <f t="shared" si="537"/>
        <v>0.13381011991649697</v>
      </c>
      <c r="P101" s="153">
        <f t="shared" si="538"/>
        <v>4.0680915949449413E-2</v>
      </c>
      <c r="Q101" s="153">
        <f t="shared" si="539"/>
        <v>0.88416377885822195</v>
      </c>
      <c r="R101" s="154">
        <f t="shared" si="540"/>
        <v>0.99962497282833052</v>
      </c>
      <c r="S101" s="152">
        <f t="shared" si="541"/>
        <v>7.9516726008970317E-3</v>
      </c>
      <c r="T101" s="153">
        <f t="shared" si="542"/>
        <v>9.2062319159496447E-3</v>
      </c>
      <c r="U101" s="153">
        <f t="shared" si="543"/>
        <v>0.99236271322679648</v>
      </c>
      <c r="V101" s="153">
        <f t="shared" si="544"/>
        <v>0.8732453695393172</v>
      </c>
      <c r="W101" s="154">
        <f t="shared" si="545"/>
        <v>0.88506112247397883</v>
      </c>
      <c r="X101" s="152">
        <f t="shared" si="546"/>
        <v>1.6722111513044055E-3</v>
      </c>
      <c r="Y101" s="153">
        <f t="shared" si="547"/>
        <v>0.9763543655706548</v>
      </c>
      <c r="Z101" s="153">
        <f t="shared" si="548"/>
        <v>0.31732253543598132</v>
      </c>
      <c r="AA101" s="153">
        <f t="shared" si="549"/>
        <v>0.99334654259473709</v>
      </c>
      <c r="AB101" s="154">
        <f t="shared" si="550"/>
        <v>0.14691369897962947</v>
      </c>
      <c r="AC101" s="152">
        <f t="shared" si="551"/>
        <v>0.18919159626597837</v>
      </c>
      <c r="AD101" s="153">
        <f t="shared" si="552"/>
        <v>0.99946927311389011</v>
      </c>
      <c r="AE101" s="153">
        <f t="shared" si="553"/>
        <v>1.9333923558111212E-3</v>
      </c>
      <c r="AF101" s="153">
        <f t="shared" si="554"/>
        <v>0.65054607683136578</v>
      </c>
      <c r="AG101" s="154">
        <f t="shared" si="555"/>
        <v>0.54347942701836127</v>
      </c>
      <c r="AH101" s="152">
        <f t="shared" si="556"/>
        <v>2.2397195861394735E-2</v>
      </c>
      <c r="AI101" s="153">
        <f t="shared" si="557"/>
        <v>0.89015906255580024</v>
      </c>
      <c r="AJ101" s="153">
        <f t="shared" si="558"/>
        <v>2.7867407118868596E-3</v>
      </c>
      <c r="AK101" s="153">
        <f t="shared" si="559"/>
        <v>0.900820064109628</v>
      </c>
      <c r="AL101" s="154">
        <f t="shared" si="560"/>
        <v>0.9882387501761325</v>
      </c>
      <c r="AM101" s="152">
        <f t="shared" si="561"/>
        <v>6.6690731968749986E-2</v>
      </c>
      <c r="AN101" s="153">
        <f t="shared" si="562"/>
        <v>0.83871543621476885</v>
      </c>
      <c r="AO101" s="153">
        <f t="shared" si="563"/>
        <v>8.8389311827876641E-4</v>
      </c>
      <c r="AP101" s="153">
        <f t="shared" si="564"/>
        <v>0.98781859966588714</v>
      </c>
      <c r="AQ101" s="154">
        <f t="shared" si="565"/>
        <v>0.91728692645053012</v>
      </c>
      <c r="AR101" s="152">
        <f t="shared" si="566"/>
        <v>1.8287593893573997E-2</v>
      </c>
      <c r="AS101" s="153">
        <f t="shared" si="567"/>
        <v>0.25513781929448937</v>
      </c>
      <c r="AT101" s="153">
        <f t="shared" si="568"/>
        <v>0.83653192282638389</v>
      </c>
      <c r="AU101" s="153">
        <f t="shared" si="569"/>
        <v>0.99966476653924508</v>
      </c>
      <c r="AV101" s="154">
        <f t="shared" si="570"/>
        <v>5.1255518246009171E-2</v>
      </c>
      <c r="AW101" s="152">
        <f t="shared" si="571"/>
        <v>9.9932289496737756E-2</v>
      </c>
      <c r="AX101" s="153">
        <f t="shared" si="572"/>
        <v>0.99985508005833157</v>
      </c>
      <c r="AY101" s="153">
        <f t="shared" si="573"/>
        <v>0.7604401405769734</v>
      </c>
      <c r="AZ101" s="153">
        <f t="shared" si="574"/>
        <v>9.037276033207424E-2</v>
      </c>
      <c r="BA101" s="154">
        <f t="shared" si="575"/>
        <v>4.3491290453602248E-2</v>
      </c>
      <c r="BB101" s="152">
        <f t="shared" si="576"/>
        <v>6.3473360905393224E-4</v>
      </c>
      <c r="BC101" s="153">
        <f t="shared" si="577"/>
        <v>0.92925948768466549</v>
      </c>
      <c r="BD101" s="153">
        <f t="shared" si="578"/>
        <v>0.67739366611846907</v>
      </c>
      <c r="BE101" s="153">
        <f t="shared" si="579"/>
        <v>0.12640906731207427</v>
      </c>
      <c r="BF101" s="154">
        <f t="shared" si="580"/>
        <v>0.99256653025091512</v>
      </c>
      <c r="BG101" s="152">
        <f t="shared" si="581"/>
        <v>0.73815163043913357</v>
      </c>
      <c r="BH101" s="153">
        <f t="shared" si="582"/>
        <v>2.6854855624261492E-4</v>
      </c>
      <c r="BI101" s="153">
        <f t="shared" si="583"/>
        <v>0.33538599602402758</v>
      </c>
      <c r="BJ101" s="153">
        <f t="shared" si="584"/>
        <v>0.72141512123795271</v>
      </c>
      <c r="BK101" s="154">
        <f t="shared" si="585"/>
        <v>0.99611517595224408</v>
      </c>
      <c r="BL101" s="152">
        <f t="shared" si="586"/>
        <v>0.74652199420888832</v>
      </c>
      <c r="BM101" s="153">
        <f t="shared" si="587"/>
        <v>7.6599421345402213E-3</v>
      </c>
      <c r="BN101" s="153">
        <f t="shared" si="588"/>
        <v>0.73298033027475851</v>
      </c>
      <c r="BO101" s="153">
        <f t="shared" si="589"/>
        <v>0.99897905164847989</v>
      </c>
      <c r="BP101" s="154">
        <f t="shared" si="590"/>
        <v>2.5900786288843475E-2</v>
      </c>
      <c r="BQ101" s="152">
        <f t="shared" si="591"/>
        <v>0.19007402640846466</v>
      </c>
      <c r="BR101" s="153">
        <f t="shared" si="592"/>
        <v>4.7217601824786293E-2</v>
      </c>
      <c r="BS101" s="153">
        <f t="shared" si="593"/>
        <v>0.5312572237353016</v>
      </c>
      <c r="BT101" s="153">
        <f t="shared" si="594"/>
        <v>0.99993369332736215</v>
      </c>
      <c r="BU101" s="154">
        <f t="shared" si="595"/>
        <v>8.852259200706207E-2</v>
      </c>
      <c r="BV101" s="152">
        <f t="shared" si="525"/>
        <v>0.99987891129752571</v>
      </c>
      <c r="BW101" s="153">
        <f t="shared" si="596"/>
        <v>1.8549883279592908E-2</v>
      </c>
      <c r="BX101" s="153">
        <f t="shared" si="597"/>
        <v>0.14321222050931931</v>
      </c>
      <c r="BY101" s="153">
        <f t="shared" si="598"/>
        <v>0.17495522398541416</v>
      </c>
      <c r="BZ101" s="154">
        <f t="shared" si="599"/>
        <v>0.66094086116301165</v>
      </c>
      <c r="CA101" s="152">
        <f t="shared" si="600"/>
        <v>0.11516386092879939</v>
      </c>
      <c r="CB101" s="153">
        <f t="shared" si="601"/>
        <v>5.8018507047733446E-3</v>
      </c>
      <c r="CC101" s="153">
        <f t="shared" si="602"/>
        <v>0.30872843860072308</v>
      </c>
      <c r="CD101" s="153">
        <f t="shared" si="603"/>
        <v>0.81103307477749342</v>
      </c>
      <c r="CE101" s="154">
        <f t="shared" si="604"/>
        <v>0.9995829681876689</v>
      </c>
      <c r="CF101" s="152">
        <f t="shared" si="605"/>
        <v>0.14706091367560425</v>
      </c>
      <c r="CG101" s="153">
        <f t="shared" si="606"/>
        <v>0.99298786375391979</v>
      </c>
      <c r="CH101" s="153">
        <f t="shared" si="607"/>
        <v>8.1701685642098594E-4</v>
      </c>
      <c r="CI101" s="153">
        <f t="shared" si="608"/>
        <v>0.95686233137974053</v>
      </c>
      <c r="CJ101" s="154">
        <f t="shared" si="609"/>
        <v>0.51071516937889938</v>
      </c>
      <c r="CK101" s="152">
        <f t="shared" si="610"/>
        <v>5.8827659528717046E-4</v>
      </c>
      <c r="CL101" s="153">
        <f t="shared" si="611"/>
        <v>0.99739841107259264</v>
      </c>
      <c r="CM101" s="153">
        <f t="shared" si="612"/>
        <v>0.34584436746514141</v>
      </c>
      <c r="CN101" s="153">
        <f t="shared" si="613"/>
        <v>0.88133662476570707</v>
      </c>
      <c r="CO101" s="154">
        <f t="shared" si="614"/>
        <v>0.3688861605550311</v>
      </c>
      <c r="CP101" s="152">
        <f t="shared" si="615"/>
        <v>3.6218202370854832E-4</v>
      </c>
      <c r="CQ101" s="153">
        <f t="shared" si="616"/>
        <v>0.90576428445533652</v>
      </c>
      <c r="CR101" s="153">
        <f t="shared" si="617"/>
        <v>0.98553953287369944</v>
      </c>
      <c r="CS101" s="153">
        <f t="shared" si="618"/>
        <v>0.83058065986006935</v>
      </c>
      <c r="CT101" s="154">
        <f t="shared" si="619"/>
        <v>0.1409743675103878</v>
      </c>
      <c r="CU101" s="152">
        <f t="shared" si="620"/>
        <v>0.98318807166089395</v>
      </c>
      <c r="CV101" s="153">
        <f t="shared" si="621"/>
        <v>0.97374987045732053</v>
      </c>
      <c r="CW101" s="153">
        <f t="shared" si="622"/>
        <v>1.5249321348751147E-3</v>
      </c>
      <c r="CX101" s="153">
        <f t="shared" si="623"/>
        <v>0.70261681195996939</v>
      </c>
      <c r="CY101" s="154">
        <f t="shared" si="624"/>
        <v>5.125158488276528E-2</v>
      </c>
      <c r="CZ101" s="152">
        <f t="shared" si="625"/>
        <v>0.84133181544031399</v>
      </c>
      <c r="DA101" s="153">
        <f t="shared" si="626"/>
        <v>0.84363798693272085</v>
      </c>
      <c r="DB101" s="153">
        <f t="shared" si="627"/>
        <v>0.83954492389504198</v>
      </c>
      <c r="DC101" s="153">
        <f t="shared" si="628"/>
        <v>3.1673248048027837E-5</v>
      </c>
      <c r="DD101" s="154">
        <f t="shared" si="629"/>
        <v>0.84084249498267105</v>
      </c>
      <c r="DE101" s="152">
        <f t="shared" si="630"/>
        <v>0.64962623134438946</v>
      </c>
      <c r="DF101" s="153">
        <f t="shared" si="631"/>
        <v>0.86972957059529687</v>
      </c>
      <c r="DG101" s="153">
        <f t="shared" si="632"/>
        <v>3.064877832110123E-4</v>
      </c>
      <c r="DH101" s="153">
        <f t="shared" si="633"/>
        <v>0.26593252585153832</v>
      </c>
      <c r="DI101" s="154">
        <f t="shared" si="634"/>
        <v>0.99448178712982005</v>
      </c>
      <c r="DJ101" s="152">
        <f t="shared" si="635"/>
        <v>0.29553403309507575</v>
      </c>
      <c r="DK101" s="153">
        <f t="shared" si="636"/>
        <v>0.99780612369793265</v>
      </c>
      <c r="DL101" s="153">
        <f t="shared" si="637"/>
        <v>0.82453287940824815</v>
      </c>
      <c r="DM101" s="153">
        <f t="shared" si="638"/>
        <v>5.2866876569146741E-4</v>
      </c>
      <c r="DN101" s="154">
        <f t="shared" si="639"/>
        <v>0.51215313154353115</v>
      </c>
      <c r="DO101" s="152">
        <f t="shared" si="640"/>
        <v>0.62846260447496505</v>
      </c>
      <c r="DP101" s="153">
        <f t="shared" si="641"/>
        <v>0.69414514299061625</v>
      </c>
      <c r="DQ101" s="153">
        <f t="shared" si="642"/>
        <v>5.464740083782423E-5</v>
      </c>
      <c r="DR101" s="153">
        <f t="shared" si="643"/>
        <v>0.90937762951147794</v>
      </c>
      <c r="DS101" s="154">
        <f t="shared" si="644"/>
        <v>0.9551159127065727</v>
      </c>
      <c r="DT101" s="152">
        <f t="shared" si="645"/>
        <v>0.90366808215095162</v>
      </c>
      <c r="DU101" s="153">
        <f t="shared" si="646"/>
        <v>3.4350082938706922E-2</v>
      </c>
      <c r="DV101" s="153">
        <f t="shared" si="647"/>
        <v>0.99911239352285863</v>
      </c>
      <c r="DW101" s="153">
        <f t="shared" si="648"/>
        <v>1.1976404042570287E-2</v>
      </c>
      <c r="DX101" s="154">
        <f t="shared" si="649"/>
        <v>0.36319295875108226</v>
      </c>
      <c r="DY101" s="152">
        <f t="shared" si="650"/>
        <v>1.421844573604242E-4</v>
      </c>
      <c r="DZ101" s="153">
        <f t="shared" si="651"/>
        <v>0.8582746590316892</v>
      </c>
      <c r="EA101" s="153">
        <f t="shared" si="652"/>
        <v>0.31095438085946492</v>
      </c>
      <c r="EB101" s="153">
        <f t="shared" si="653"/>
        <v>0.81545641619688569</v>
      </c>
      <c r="EC101" s="154">
        <f t="shared" si="654"/>
        <v>0.98428165285471836</v>
      </c>
      <c r="ED101" s="152">
        <f t="shared" si="655"/>
        <v>0.38001557318643275</v>
      </c>
      <c r="EE101" s="153">
        <f t="shared" si="656"/>
        <v>0.86568639937458058</v>
      </c>
      <c r="EF101" s="153">
        <f t="shared" si="657"/>
        <v>1.0926783673053965E-3</v>
      </c>
      <c r="EG101" s="153">
        <f t="shared" si="658"/>
        <v>0.9984946236009884</v>
      </c>
      <c r="EH101" s="154">
        <f t="shared" si="659"/>
        <v>0.24083633933328968</v>
      </c>
      <c r="FR101" s="152" t="str">
        <f t="shared" si="660"/>
        <v/>
      </c>
      <c r="FS101" s="153" t="str">
        <f t="shared" si="661"/>
        <v/>
      </c>
      <c r="FT101" s="153" t="e">
        <f t="shared" si="662"/>
        <v>#DIV/0!</v>
      </c>
      <c r="FU101" s="153" t="str">
        <f t="shared" si="663"/>
        <v/>
      </c>
      <c r="FV101" s="154" t="str">
        <f t="shared" si="664"/>
        <v/>
      </c>
      <c r="FW101" s="152" t="str">
        <f t="shared" si="665"/>
        <v/>
      </c>
      <c r="FX101" s="153" t="str">
        <f t="shared" si="666"/>
        <v/>
      </c>
      <c r="FY101" s="153" t="e">
        <f t="shared" si="667"/>
        <v>#DIV/0!</v>
      </c>
      <c r="FZ101" s="153" t="str">
        <f t="shared" si="668"/>
        <v/>
      </c>
      <c r="GA101" s="154" t="str">
        <f t="shared" si="669"/>
        <v/>
      </c>
      <c r="HA101" s="152" t="str">
        <f t="shared" si="670"/>
        <v/>
      </c>
      <c r="HB101" s="153" t="str">
        <f t="shared" si="671"/>
        <v/>
      </c>
      <c r="HC101" s="153" t="str">
        <f t="shared" si="672"/>
        <v/>
      </c>
      <c r="HD101" s="153" t="str">
        <f t="shared" si="673"/>
        <v/>
      </c>
      <c r="HE101" s="154" t="str">
        <f t="shared" si="674"/>
        <v/>
      </c>
      <c r="HF101" s="152" t="str">
        <f t="shared" si="675"/>
        <v/>
      </c>
      <c r="HG101" s="153" t="str">
        <f t="shared" si="676"/>
        <v/>
      </c>
      <c r="HH101" s="153" t="str">
        <f t="shared" si="677"/>
        <v/>
      </c>
      <c r="HI101" s="153" t="str">
        <f t="shared" si="678"/>
        <v/>
      </c>
      <c r="HJ101" s="154" t="str">
        <f t="shared" si="679"/>
        <v/>
      </c>
    </row>
    <row r="102" spans="2:218" x14ac:dyDescent="0.2">
      <c r="B102" s="52" t="s">
        <v>283</v>
      </c>
      <c r="D102" s="152" t="str">
        <f t="shared" si="526"/>
        <v/>
      </c>
      <c r="E102" s="153" t="str">
        <f t="shared" si="527"/>
        <v/>
      </c>
      <c r="F102" s="153" t="str">
        <f t="shared" si="528"/>
        <v/>
      </c>
      <c r="G102" s="153" t="str">
        <f t="shared" si="529"/>
        <v/>
      </c>
      <c r="H102" s="154" t="str">
        <f t="shared" si="530"/>
        <v/>
      </c>
      <c r="I102" s="152" t="str">
        <f t="shared" si="531"/>
        <v/>
      </c>
      <c r="J102" s="153" t="str">
        <f t="shared" si="532"/>
        <v/>
      </c>
      <c r="K102" s="153" t="str">
        <f t="shared" si="533"/>
        <v/>
      </c>
      <c r="L102" s="153" t="str">
        <f t="shared" si="534"/>
        <v/>
      </c>
      <c r="M102" s="154" t="str">
        <f t="shared" si="535"/>
        <v/>
      </c>
      <c r="N102" s="152" t="str">
        <f t="shared" si="536"/>
        <v/>
      </c>
      <c r="O102" s="153" t="str">
        <f t="shared" si="537"/>
        <v/>
      </c>
      <c r="P102" s="153" t="str">
        <f t="shared" si="538"/>
        <v/>
      </c>
      <c r="Q102" s="153" t="str">
        <f t="shared" si="539"/>
        <v/>
      </c>
      <c r="R102" s="154" t="str">
        <f t="shared" si="540"/>
        <v/>
      </c>
      <c r="S102" s="152" t="str">
        <f t="shared" si="541"/>
        <v/>
      </c>
      <c r="T102" s="153" t="str">
        <f t="shared" si="542"/>
        <v/>
      </c>
      <c r="U102" s="153" t="str">
        <f t="shared" si="543"/>
        <v/>
      </c>
      <c r="V102" s="153" t="str">
        <f t="shared" si="544"/>
        <v/>
      </c>
      <c r="W102" s="154" t="str">
        <f t="shared" si="545"/>
        <v/>
      </c>
      <c r="X102" s="152" t="str">
        <f t="shared" si="546"/>
        <v/>
      </c>
      <c r="Y102" s="153" t="str">
        <f t="shared" si="547"/>
        <v/>
      </c>
      <c r="Z102" s="153" t="str">
        <f t="shared" si="548"/>
        <v/>
      </c>
      <c r="AA102" s="153" t="str">
        <f t="shared" si="549"/>
        <v/>
      </c>
      <c r="AB102" s="154" t="str">
        <f t="shared" si="550"/>
        <v/>
      </c>
      <c r="AC102" s="152" t="str">
        <f t="shared" si="551"/>
        <v/>
      </c>
      <c r="AD102" s="153" t="str">
        <f t="shared" si="552"/>
        <v/>
      </c>
      <c r="AE102" s="153" t="str">
        <f t="shared" si="553"/>
        <v/>
      </c>
      <c r="AF102" s="153" t="str">
        <f t="shared" si="554"/>
        <v/>
      </c>
      <c r="AG102" s="154" t="str">
        <f t="shared" si="555"/>
        <v/>
      </c>
      <c r="AH102" s="152" t="str">
        <f t="shared" si="556"/>
        <v/>
      </c>
      <c r="AI102" s="153" t="str">
        <f t="shared" si="557"/>
        <v/>
      </c>
      <c r="AJ102" s="153" t="str">
        <f t="shared" si="558"/>
        <v/>
      </c>
      <c r="AK102" s="153" t="str">
        <f t="shared" si="559"/>
        <v/>
      </c>
      <c r="AL102" s="154" t="str">
        <f t="shared" si="560"/>
        <v/>
      </c>
      <c r="AM102" s="152" t="str">
        <f t="shared" si="561"/>
        <v/>
      </c>
      <c r="AN102" s="153" t="str">
        <f t="shared" si="562"/>
        <v/>
      </c>
      <c r="AO102" s="153" t="str">
        <f t="shared" si="563"/>
        <v/>
      </c>
      <c r="AP102" s="153" t="str">
        <f t="shared" si="564"/>
        <v/>
      </c>
      <c r="AQ102" s="154" t="str">
        <f t="shared" si="565"/>
        <v/>
      </c>
      <c r="AR102" s="152" t="str">
        <f t="shared" si="566"/>
        <v/>
      </c>
      <c r="AS102" s="153" t="str">
        <f t="shared" si="567"/>
        <v/>
      </c>
      <c r="AT102" s="153" t="str">
        <f t="shared" si="568"/>
        <v/>
      </c>
      <c r="AU102" s="153" t="str">
        <f t="shared" si="569"/>
        <v/>
      </c>
      <c r="AV102" s="154" t="str">
        <f t="shared" si="570"/>
        <v/>
      </c>
      <c r="AW102" s="152" t="str">
        <f t="shared" si="571"/>
        <v/>
      </c>
      <c r="AX102" s="153" t="str">
        <f t="shared" si="572"/>
        <v/>
      </c>
      <c r="AY102" s="153" t="str">
        <f t="shared" si="573"/>
        <v/>
      </c>
      <c r="AZ102" s="153" t="str">
        <f t="shared" si="574"/>
        <v/>
      </c>
      <c r="BA102" s="154" t="str">
        <f t="shared" si="575"/>
        <v/>
      </c>
      <c r="BB102" s="152">
        <f t="shared" si="576"/>
        <v>0.66311364826419739</v>
      </c>
      <c r="BC102" s="153">
        <f t="shared" si="577"/>
        <v>0.99861139880359218</v>
      </c>
      <c r="BD102" s="153">
        <f t="shared" si="578"/>
        <v>5.8008559875464289E-3</v>
      </c>
      <c r="BE102" s="153">
        <f t="shared" si="579"/>
        <v>0.83872076927882333</v>
      </c>
      <c r="BF102" s="154">
        <f t="shared" si="580"/>
        <v>3.0222302267348372E-2</v>
      </c>
      <c r="BG102" s="152">
        <f t="shared" si="581"/>
        <v>4.4854984926962497E-4</v>
      </c>
      <c r="BH102" s="153">
        <f t="shared" si="582"/>
        <v>0.99398847114192035</v>
      </c>
      <c r="BI102" s="153">
        <f t="shared" si="583"/>
        <v>0.79429656564957096</v>
      </c>
      <c r="BJ102" s="153">
        <f t="shared" si="584"/>
        <v>0.15787989794296373</v>
      </c>
      <c r="BK102" s="154">
        <f t="shared" si="585"/>
        <v>0.83922491986635694</v>
      </c>
      <c r="BL102" s="152">
        <f t="shared" si="586"/>
        <v>6.2210039854024095E-4</v>
      </c>
      <c r="BM102" s="153">
        <f t="shared" si="587"/>
        <v>0.55494984318504115</v>
      </c>
      <c r="BN102" s="153">
        <f t="shared" si="588"/>
        <v>0.34408475096017388</v>
      </c>
      <c r="BO102" s="153">
        <f t="shared" si="589"/>
        <v>0.67770043885776232</v>
      </c>
      <c r="BP102" s="154">
        <f t="shared" si="590"/>
        <v>0.99877898631892692</v>
      </c>
      <c r="BQ102" s="152">
        <f t="shared" si="591"/>
        <v>1.2826580108955118E-3</v>
      </c>
      <c r="BR102" s="153">
        <f t="shared" si="592"/>
        <v>0.99305816352480425</v>
      </c>
      <c r="BS102" s="153">
        <f t="shared" si="593"/>
        <v>0.8638067610582203</v>
      </c>
      <c r="BT102" s="153">
        <f t="shared" si="594"/>
        <v>5.5422705112180122E-2</v>
      </c>
      <c r="BU102" s="154">
        <f t="shared" si="595"/>
        <v>0.85362111180172218</v>
      </c>
      <c r="BV102" s="152">
        <f t="shared" si="525"/>
        <v>4.3022864266370058E-4</v>
      </c>
      <c r="BW102" s="153">
        <f t="shared" si="596"/>
        <v>0.43679280974868229</v>
      </c>
      <c r="BX102" s="153">
        <f t="shared" si="597"/>
        <v>0.99836239362144363</v>
      </c>
      <c r="BY102" s="153">
        <f t="shared" si="598"/>
        <v>0.53557336285375046</v>
      </c>
      <c r="BZ102" s="154">
        <f t="shared" si="599"/>
        <v>0.67786675755092407</v>
      </c>
      <c r="CA102" s="152">
        <f t="shared" si="600"/>
        <v>0.76605024655309273</v>
      </c>
      <c r="CB102" s="153">
        <f t="shared" si="601"/>
        <v>0.9662998065082361</v>
      </c>
      <c r="CC102" s="153">
        <f t="shared" si="602"/>
        <v>7.0894377839976106E-4</v>
      </c>
      <c r="CD102" s="153">
        <f t="shared" si="603"/>
        <v>8.4328989037923394E-2</v>
      </c>
      <c r="CE102" s="154">
        <f t="shared" si="604"/>
        <v>0.9779225753013534</v>
      </c>
      <c r="CF102" s="152">
        <f t="shared" si="605"/>
        <v>0.99991611846417827</v>
      </c>
      <c r="CG102" s="153">
        <f t="shared" si="606"/>
        <v>0.62073305757045849</v>
      </c>
      <c r="CH102" s="153">
        <f t="shared" si="607"/>
        <v>5.5014752938930538E-2</v>
      </c>
      <c r="CI102" s="153">
        <f t="shared" si="608"/>
        <v>0.16404583851077542</v>
      </c>
      <c r="CJ102" s="154">
        <f t="shared" si="609"/>
        <v>6.7513862702045971E-2</v>
      </c>
      <c r="CK102" s="152">
        <f t="shared" si="610"/>
        <v>0.92603488224157959</v>
      </c>
      <c r="CL102" s="153">
        <f t="shared" si="611"/>
        <v>1.3230784990338029E-2</v>
      </c>
      <c r="CM102" s="153">
        <f t="shared" si="612"/>
        <v>0.998826355780008</v>
      </c>
      <c r="CN102" s="153">
        <f t="shared" si="613"/>
        <v>2.9190374524489932E-2</v>
      </c>
      <c r="CO102" s="154">
        <f t="shared" si="614"/>
        <v>0.35306973581632972</v>
      </c>
      <c r="CP102" s="152">
        <f t="shared" si="615"/>
        <v>0.85818623982372155</v>
      </c>
      <c r="CQ102" s="153">
        <f t="shared" si="616"/>
        <v>0.99970651420355772</v>
      </c>
      <c r="CR102" s="153">
        <f t="shared" si="617"/>
        <v>2.7814771986217259E-2</v>
      </c>
      <c r="CS102" s="153">
        <f t="shared" si="618"/>
        <v>0.10145123273877314</v>
      </c>
      <c r="CT102" s="154">
        <f t="shared" si="619"/>
        <v>9.2997881063251006E-2</v>
      </c>
      <c r="CU102" s="152">
        <f t="shared" si="620"/>
        <v>0.99796041943702807</v>
      </c>
      <c r="CV102" s="153">
        <f t="shared" si="621"/>
        <v>1.2028274911808964E-2</v>
      </c>
      <c r="CW102" s="153">
        <f t="shared" si="622"/>
        <v>0.19631686656833455</v>
      </c>
      <c r="CX102" s="153">
        <f t="shared" si="623"/>
        <v>5.499076979241789E-2</v>
      </c>
      <c r="CY102" s="154">
        <f t="shared" si="624"/>
        <v>0.9669229093517242</v>
      </c>
      <c r="CZ102" s="152">
        <f t="shared" si="625"/>
        <v>0.86396582206094452</v>
      </c>
      <c r="DA102" s="153">
        <f t="shared" si="626"/>
        <v>0.58442250739998647</v>
      </c>
      <c r="DB102" s="153">
        <f t="shared" si="627"/>
        <v>1.7190830278959901E-3</v>
      </c>
      <c r="DC102" s="153">
        <f t="shared" si="628"/>
        <v>0.99822124189517247</v>
      </c>
      <c r="DD102" s="154">
        <f t="shared" si="629"/>
        <v>9.664657770998944E-2</v>
      </c>
      <c r="DE102" s="152">
        <f t="shared" si="630"/>
        <v>0.32030121677932505</v>
      </c>
      <c r="DF102" s="153">
        <f t="shared" si="631"/>
        <v>3.1249379334970181E-2</v>
      </c>
      <c r="DG102" s="153">
        <f t="shared" si="632"/>
        <v>6.1658562590690205E-2</v>
      </c>
      <c r="DH102" s="153">
        <f t="shared" si="633"/>
        <v>0.99990451899538657</v>
      </c>
      <c r="DI102" s="154">
        <f t="shared" si="634"/>
        <v>0.55563594664916516</v>
      </c>
      <c r="DJ102" s="152">
        <f t="shared" si="635"/>
        <v>4.5500034605692255E-2</v>
      </c>
      <c r="DK102" s="153">
        <f t="shared" si="636"/>
        <v>0.46798441989689288</v>
      </c>
      <c r="DL102" s="153">
        <f t="shared" si="637"/>
        <v>3.6972580896032559E-3</v>
      </c>
      <c r="DM102" s="153">
        <f t="shared" si="638"/>
        <v>0.97949849646261489</v>
      </c>
      <c r="DN102" s="154">
        <f t="shared" si="639"/>
        <v>0.99192522079645529</v>
      </c>
      <c r="DO102" s="152">
        <f t="shared" si="640"/>
        <v>0.9659894887034024</v>
      </c>
      <c r="DP102" s="153">
        <f t="shared" si="641"/>
        <v>6.7432720004467026E-2</v>
      </c>
      <c r="DQ102" s="153">
        <f t="shared" si="642"/>
        <v>0.27058424775151235</v>
      </c>
      <c r="DR102" s="153">
        <f t="shared" si="643"/>
        <v>6.0866486902148211E-3</v>
      </c>
      <c r="DS102" s="154">
        <f t="shared" si="644"/>
        <v>0.99735193546568268</v>
      </c>
      <c r="DT102" s="152">
        <f t="shared" si="645"/>
        <v>0.99937023965951666</v>
      </c>
      <c r="DU102" s="153">
        <f t="shared" si="646"/>
        <v>0.86533401556888778</v>
      </c>
      <c r="DV102" s="153">
        <f t="shared" si="647"/>
        <v>9.2465145733248988E-3</v>
      </c>
      <c r="DW102" s="153">
        <f t="shared" si="648"/>
        <v>4.9371942330362788E-2</v>
      </c>
      <c r="DX102" s="154">
        <f t="shared" si="649"/>
        <v>0.37331758743661431</v>
      </c>
      <c r="DY102" s="152">
        <f t="shared" si="650"/>
        <v>1.5728205322241623E-3</v>
      </c>
      <c r="DZ102" s="153">
        <f t="shared" si="651"/>
        <v>8.5856200129636476E-2</v>
      </c>
      <c r="EA102" s="153">
        <f t="shared" si="652"/>
        <v>0.62500004634259632</v>
      </c>
      <c r="EB102" s="153">
        <f t="shared" si="653"/>
        <v>0.99750964060673419</v>
      </c>
      <c r="EC102" s="154">
        <f t="shared" si="654"/>
        <v>0.88355352702075307</v>
      </c>
      <c r="ED102" s="152">
        <f t="shared" si="655"/>
        <v>7.3976269028447922E-2</v>
      </c>
      <c r="EE102" s="153">
        <f t="shared" si="656"/>
        <v>0.99996359493424025</v>
      </c>
      <c r="EF102" s="153">
        <f t="shared" si="657"/>
        <v>0.15426123961703622</v>
      </c>
      <c r="EG102" s="153">
        <f t="shared" si="658"/>
        <v>0.24276686775468098</v>
      </c>
      <c r="EH102" s="154">
        <f t="shared" si="659"/>
        <v>0.21059672909897359</v>
      </c>
      <c r="FR102" s="152" t="str">
        <f t="shared" si="660"/>
        <v/>
      </c>
      <c r="FS102" s="153" t="str">
        <f t="shared" si="661"/>
        <v/>
      </c>
      <c r="FT102" s="153" t="e">
        <f t="shared" si="662"/>
        <v>#DIV/0!</v>
      </c>
      <c r="FU102" s="153" t="str">
        <f t="shared" si="663"/>
        <v/>
      </c>
      <c r="FV102" s="154" t="str">
        <f t="shared" si="664"/>
        <v/>
      </c>
      <c r="FW102" s="152" t="str">
        <f t="shared" si="665"/>
        <v/>
      </c>
      <c r="FX102" s="153" t="str">
        <f t="shared" si="666"/>
        <v/>
      </c>
      <c r="FY102" s="153" t="str">
        <f t="shared" si="667"/>
        <v/>
      </c>
      <c r="FZ102" s="153" t="str">
        <f t="shared" si="668"/>
        <v/>
      </c>
      <c r="GA102" s="154" t="str">
        <f t="shared" si="669"/>
        <v/>
      </c>
      <c r="HA102" s="152" t="str">
        <f t="shared" si="670"/>
        <v/>
      </c>
      <c r="HB102" s="153" t="str">
        <f t="shared" si="671"/>
        <v/>
      </c>
      <c r="HC102" s="153" t="str">
        <f t="shared" si="672"/>
        <v/>
      </c>
      <c r="HD102" s="153" t="str">
        <f t="shared" si="673"/>
        <v/>
      </c>
      <c r="HE102" s="154" t="str">
        <f t="shared" si="674"/>
        <v/>
      </c>
      <c r="HF102" s="152" t="str">
        <f t="shared" si="675"/>
        <v/>
      </c>
      <c r="HG102" s="153" t="str">
        <f t="shared" si="676"/>
        <v/>
      </c>
      <c r="HH102" s="153" t="str">
        <f t="shared" si="677"/>
        <v/>
      </c>
      <c r="HI102" s="153" t="str">
        <f t="shared" si="678"/>
        <v/>
      </c>
      <c r="HJ102" s="154" t="str">
        <f t="shared" si="679"/>
        <v/>
      </c>
    </row>
    <row r="103" spans="2:218" x14ac:dyDescent="0.2">
      <c r="B103" s="52" t="s">
        <v>284</v>
      </c>
      <c r="D103" s="152" t="str">
        <f t="shared" si="526"/>
        <v/>
      </c>
      <c r="E103" s="153" t="str">
        <f t="shared" si="527"/>
        <v/>
      </c>
      <c r="F103" s="153" t="str">
        <f t="shared" si="528"/>
        <v/>
      </c>
      <c r="G103" s="153" t="str">
        <f t="shared" si="529"/>
        <v/>
      </c>
      <c r="H103" s="154" t="str">
        <f t="shared" si="530"/>
        <v/>
      </c>
      <c r="I103" s="152">
        <f t="shared" si="531"/>
        <v>0.62239219019497916</v>
      </c>
      <c r="J103" s="153">
        <f t="shared" si="532"/>
        <v>0.99940001098758124</v>
      </c>
      <c r="K103" s="153">
        <f t="shared" si="533"/>
        <v>1.3440746442541702E-3</v>
      </c>
      <c r="L103" s="153">
        <f t="shared" si="534"/>
        <v>0.53245576495565816</v>
      </c>
      <c r="M103" s="154">
        <f t="shared" si="535"/>
        <v>0.26409125627073793</v>
      </c>
      <c r="N103" s="152">
        <f t="shared" si="536"/>
        <v>1.5452326103054361E-2</v>
      </c>
      <c r="O103" s="153">
        <f t="shared" si="537"/>
        <v>0.50165178523434839</v>
      </c>
      <c r="P103" s="153">
        <f t="shared" si="538"/>
        <v>2.2770717995943081E-2</v>
      </c>
      <c r="Q103" s="153">
        <f t="shared" si="539"/>
        <v>0.81898029029264618</v>
      </c>
      <c r="R103" s="154">
        <f t="shared" si="540"/>
        <v>0.99940713513263435</v>
      </c>
      <c r="S103" s="152">
        <f t="shared" si="541"/>
        <v>6.8286771151729111E-2</v>
      </c>
      <c r="T103" s="153">
        <f t="shared" si="542"/>
        <v>1.1900346652693596E-2</v>
      </c>
      <c r="U103" s="153">
        <f t="shared" si="543"/>
        <v>0.99397627080833584</v>
      </c>
      <c r="V103" s="153">
        <f t="shared" si="544"/>
        <v>0.14575195530654897</v>
      </c>
      <c r="W103" s="154">
        <f t="shared" si="545"/>
        <v>0.98907833493207609</v>
      </c>
      <c r="X103" s="152">
        <f t="shared" si="546"/>
        <v>0.99461915897092312</v>
      </c>
      <c r="Y103" s="153">
        <f t="shared" si="547"/>
        <v>0.99028071033346232</v>
      </c>
      <c r="Z103" s="153">
        <f t="shared" si="548"/>
        <v>3.3879222387449323E-2</v>
      </c>
      <c r="AA103" s="153">
        <f t="shared" si="549"/>
        <v>5.3409979916238519E-2</v>
      </c>
      <c r="AB103" s="154">
        <f t="shared" si="550"/>
        <v>7.3795596968491195E-2</v>
      </c>
      <c r="AC103" s="152">
        <f t="shared" si="551"/>
        <v>1.8907060381929629E-3</v>
      </c>
      <c r="AD103" s="153">
        <f t="shared" si="552"/>
        <v>0.9480279005968153</v>
      </c>
      <c r="AE103" s="153">
        <f t="shared" si="553"/>
        <v>8.9676925254235526E-2</v>
      </c>
      <c r="AF103" s="153">
        <f t="shared" si="554"/>
        <v>0.99627905164477848</v>
      </c>
      <c r="AG103" s="154">
        <f t="shared" si="555"/>
        <v>0.4745528726990465</v>
      </c>
      <c r="AH103" s="152">
        <f t="shared" si="556"/>
        <v>4.5855875196493175E-4</v>
      </c>
      <c r="AI103" s="153">
        <f t="shared" si="557"/>
        <v>0.9873136441040592</v>
      </c>
      <c r="AJ103" s="153">
        <f t="shared" si="558"/>
        <v>0.92987951447079176</v>
      </c>
      <c r="AK103" s="153">
        <f t="shared" si="559"/>
        <v>0.77042899635992701</v>
      </c>
      <c r="AL103" s="154">
        <f t="shared" si="560"/>
        <v>0.12796900146265408</v>
      </c>
      <c r="AM103" s="152">
        <f t="shared" si="561"/>
        <v>2.2149352554225583E-2</v>
      </c>
      <c r="AN103" s="153">
        <f t="shared" si="562"/>
        <v>0.99048338322424856</v>
      </c>
      <c r="AO103" s="153">
        <f t="shared" si="563"/>
        <v>6.3775822516419847E-2</v>
      </c>
      <c r="AP103" s="153">
        <f t="shared" si="564"/>
        <v>0.99416589871832006</v>
      </c>
      <c r="AQ103" s="154">
        <f t="shared" si="565"/>
        <v>9.1459490905356933E-2</v>
      </c>
      <c r="AR103" s="152">
        <f t="shared" si="566"/>
        <v>0.93300628384515027</v>
      </c>
      <c r="AS103" s="153">
        <f t="shared" si="567"/>
        <v>5.4150935765147931E-4</v>
      </c>
      <c r="AT103" s="153">
        <f t="shared" si="568"/>
        <v>0.99282559203707899</v>
      </c>
      <c r="AU103" s="153">
        <f t="shared" si="569"/>
        <v>0.16082639489861658</v>
      </c>
      <c r="AV103" s="154">
        <f t="shared" si="570"/>
        <v>0.62252441983068274</v>
      </c>
      <c r="AW103" s="152">
        <f t="shared" si="571"/>
        <v>0.98372117431863082</v>
      </c>
      <c r="AX103" s="153">
        <f t="shared" si="572"/>
        <v>0.99404630502888114</v>
      </c>
      <c r="AY103" s="153">
        <f t="shared" si="573"/>
        <v>3.8633060084297586E-3</v>
      </c>
      <c r="AZ103" s="153">
        <f t="shared" si="574"/>
        <v>0.13056746108080217</v>
      </c>
      <c r="BA103" s="154">
        <f t="shared" si="575"/>
        <v>0.19355450712802255</v>
      </c>
      <c r="BB103" s="152">
        <f t="shared" si="576"/>
        <v>1.8320276425689663E-3</v>
      </c>
      <c r="BC103" s="153">
        <f t="shared" si="577"/>
        <v>0.89901524874310046</v>
      </c>
      <c r="BD103" s="153">
        <f t="shared" si="578"/>
        <v>6.67800893695671E-2</v>
      </c>
      <c r="BE103" s="153">
        <f t="shared" si="579"/>
        <v>0.99696435971017583</v>
      </c>
      <c r="BF103" s="154">
        <f t="shared" si="580"/>
        <v>0.65027588644536416</v>
      </c>
      <c r="BG103" s="152">
        <f t="shared" si="581"/>
        <v>3.3042751867621546E-2</v>
      </c>
      <c r="BH103" s="153">
        <f t="shared" si="582"/>
        <v>2.9143809814710566E-3</v>
      </c>
      <c r="BI103" s="153">
        <f t="shared" si="583"/>
        <v>0.67562116358128199</v>
      </c>
      <c r="BJ103" s="153">
        <f t="shared" si="584"/>
        <v>0.99222275354414835</v>
      </c>
      <c r="BK103" s="154">
        <f t="shared" si="585"/>
        <v>0.95732121899870093</v>
      </c>
      <c r="BL103" s="152">
        <f t="shared" si="586"/>
        <v>0.2088361229896897</v>
      </c>
      <c r="BM103" s="153">
        <f t="shared" si="587"/>
        <v>0.54098831602910757</v>
      </c>
      <c r="BN103" s="153">
        <f t="shared" si="588"/>
        <v>0.13115150741785153</v>
      </c>
      <c r="BO103" s="153">
        <f t="shared" si="589"/>
        <v>0.99992101398377653</v>
      </c>
      <c r="BP103" s="154">
        <f t="shared" si="590"/>
        <v>2.5606914250151214E-2</v>
      </c>
      <c r="BQ103" s="152">
        <f t="shared" si="591"/>
        <v>1.9897053797699286E-2</v>
      </c>
      <c r="BR103" s="153">
        <f t="shared" si="592"/>
        <v>0.99077921681757386</v>
      </c>
      <c r="BS103" s="153">
        <f t="shared" si="593"/>
        <v>0.10962095134290713</v>
      </c>
      <c r="BT103" s="153">
        <f t="shared" si="594"/>
        <v>0.9937655217704312</v>
      </c>
      <c r="BU103" s="154">
        <f t="shared" si="595"/>
        <v>5.8115531506084832E-2</v>
      </c>
      <c r="BV103" s="152">
        <f t="shared" si="525"/>
        <v>0.99339586062267748</v>
      </c>
      <c r="BW103" s="153">
        <f t="shared" si="596"/>
        <v>0.86825383612244689</v>
      </c>
      <c r="BX103" s="153">
        <f t="shared" si="597"/>
        <v>2.4453322482493765E-4</v>
      </c>
      <c r="BY103" s="153">
        <f t="shared" si="598"/>
        <v>0.29912601348466628</v>
      </c>
      <c r="BZ103" s="154">
        <f t="shared" si="599"/>
        <v>0.66177481250642078</v>
      </c>
      <c r="CA103" s="152">
        <f t="shared" si="600"/>
        <v>0.80070247824373808</v>
      </c>
      <c r="CB103" s="153">
        <f t="shared" si="601"/>
        <v>0.99318989333909879</v>
      </c>
      <c r="CC103" s="153">
        <f t="shared" si="602"/>
        <v>0.75730343494448094</v>
      </c>
      <c r="CD103" s="153">
        <f t="shared" si="603"/>
        <v>0.31738331546944121</v>
      </c>
      <c r="CE103" s="154">
        <f t="shared" si="604"/>
        <v>2.0474878933081342E-4</v>
      </c>
      <c r="CF103" s="152">
        <f t="shared" si="605"/>
        <v>0.22011640995278076</v>
      </c>
      <c r="CG103" s="153">
        <f t="shared" si="606"/>
        <v>4.5589436242020409E-3</v>
      </c>
      <c r="CH103" s="153">
        <f t="shared" si="607"/>
        <v>0.1407167315460679</v>
      </c>
      <c r="CI103" s="153">
        <f t="shared" si="608"/>
        <v>0.99902719837356757</v>
      </c>
      <c r="CJ103" s="154">
        <f t="shared" si="609"/>
        <v>0.91278312785094007</v>
      </c>
      <c r="CK103" s="152">
        <f t="shared" si="610"/>
        <v>0.47493240787965224</v>
      </c>
      <c r="CL103" s="153">
        <f t="shared" si="611"/>
        <v>0.99978199433532811</v>
      </c>
      <c r="CM103" s="153">
        <f t="shared" si="612"/>
        <v>0.55511799819205976</v>
      </c>
      <c r="CN103" s="153">
        <f t="shared" si="613"/>
        <v>0.14965091627391788</v>
      </c>
      <c r="CO103" s="154">
        <f t="shared" si="614"/>
        <v>5.3084174767066249E-3</v>
      </c>
      <c r="CP103" s="152">
        <f t="shared" si="615"/>
        <v>3.3784829503002973E-4</v>
      </c>
      <c r="CQ103" s="153">
        <f t="shared" si="616"/>
        <v>0.24761308987161773</v>
      </c>
      <c r="CR103" s="153">
        <f t="shared" si="617"/>
        <v>0.94213671322649506</v>
      </c>
      <c r="CS103" s="153">
        <f t="shared" si="618"/>
        <v>0.56667031592437</v>
      </c>
      <c r="CT103" s="154">
        <f t="shared" si="619"/>
        <v>0.99036859419288703</v>
      </c>
      <c r="CU103" s="152">
        <f t="shared" si="620"/>
        <v>0.99983642201963185</v>
      </c>
      <c r="CV103" s="153">
        <f t="shared" si="621"/>
        <v>6.3091735691509124E-2</v>
      </c>
      <c r="CW103" s="153">
        <f t="shared" si="622"/>
        <v>0.59715459597457454</v>
      </c>
      <c r="CX103" s="153">
        <f t="shared" si="623"/>
        <v>1.5342406986942786E-2</v>
      </c>
      <c r="CY103" s="154">
        <f t="shared" si="624"/>
        <v>0.44104663292460511</v>
      </c>
      <c r="CZ103" s="152">
        <f t="shared" si="625"/>
        <v>9.5462424770881724E-2</v>
      </c>
      <c r="DA103" s="153">
        <f t="shared" si="626"/>
        <v>0.9918104023516483</v>
      </c>
      <c r="DB103" s="153">
        <f t="shared" si="627"/>
        <v>0.67207887646980113</v>
      </c>
      <c r="DC103" s="153">
        <f t="shared" si="628"/>
        <v>0.94426963392884866</v>
      </c>
      <c r="DD103" s="154">
        <f t="shared" si="629"/>
        <v>8.7454000771133768E-4</v>
      </c>
      <c r="DE103" s="152">
        <f t="shared" si="630"/>
        <v>0.40377325934784242</v>
      </c>
      <c r="DF103" s="153">
        <f t="shared" si="631"/>
        <v>0.38167967775764222</v>
      </c>
      <c r="DG103" s="153">
        <f t="shared" si="632"/>
        <v>4.0206169235220736E-4</v>
      </c>
      <c r="DH103" s="153">
        <f t="shared" si="633"/>
        <v>0.8908028445881454</v>
      </c>
      <c r="DI103" s="154">
        <f t="shared" si="634"/>
        <v>0.99615318428747734</v>
      </c>
      <c r="DJ103" s="152">
        <f t="shared" si="635"/>
        <v>0.75156922459788056</v>
      </c>
      <c r="DK103" s="153">
        <f t="shared" si="636"/>
        <v>0.88281937952657041</v>
      </c>
      <c r="DL103" s="153">
        <f t="shared" si="637"/>
        <v>0.99385579125002954</v>
      </c>
      <c r="DM103" s="153">
        <f t="shared" si="638"/>
        <v>0.1325052510425361</v>
      </c>
      <c r="DN103" s="154">
        <f t="shared" si="639"/>
        <v>5.61475008862375E-4</v>
      </c>
      <c r="DO103" s="152">
        <f t="shared" si="640"/>
        <v>5.5442074489298658E-2</v>
      </c>
      <c r="DP103" s="153">
        <f t="shared" si="641"/>
        <v>0.99960953559607313</v>
      </c>
      <c r="DQ103" s="153">
        <f t="shared" si="642"/>
        <v>0.10620784317387226</v>
      </c>
      <c r="DR103" s="153">
        <f t="shared" si="643"/>
        <v>0.89215241156426717</v>
      </c>
      <c r="DS103" s="154">
        <f t="shared" si="644"/>
        <v>3.9515051551513504E-2</v>
      </c>
      <c r="DT103" s="152">
        <f t="shared" si="645"/>
        <v>9.4727192298725657E-2</v>
      </c>
      <c r="DU103" s="153">
        <f t="shared" si="646"/>
        <v>0.99601824468291156</v>
      </c>
      <c r="DV103" s="153">
        <f t="shared" si="647"/>
        <v>0.11548270918550933</v>
      </c>
      <c r="DW103" s="153">
        <f t="shared" si="648"/>
        <v>0.98385642678932661</v>
      </c>
      <c r="DX103" s="154">
        <f t="shared" si="649"/>
        <v>1.1174607359512742E-2</v>
      </c>
      <c r="DY103" s="152">
        <f t="shared" si="650"/>
        <v>4.7860479172078676E-5</v>
      </c>
      <c r="DZ103" s="153">
        <f t="shared" si="651"/>
        <v>0.55829192020202734</v>
      </c>
      <c r="EA103" s="153">
        <f t="shared" si="652"/>
        <v>0.87518353084180323</v>
      </c>
      <c r="EB103" s="153">
        <f t="shared" si="653"/>
        <v>0.92675854532619606</v>
      </c>
      <c r="EC103" s="154">
        <f t="shared" si="654"/>
        <v>0.87518353084180323</v>
      </c>
      <c r="ED103" s="152">
        <f t="shared" si="655"/>
        <v>0.99239188507448217</v>
      </c>
      <c r="EE103" s="153">
        <f t="shared" si="656"/>
        <v>0.9863167888602602</v>
      </c>
      <c r="EF103" s="153">
        <f t="shared" si="657"/>
        <v>2.4695596995604051E-2</v>
      </c>
      <c r="EG103" s="153">
        <f t="shared" si="658"/>
        <v>1.1071341917877491E-2</v>
      </c>
      <c r="EH103" s="154">
        <f t="shared" si="659"/>
        <v>0.35184951935587216</v>
      </c>
      <c r="FR103" s="152" t="str">
        <f t="shared" si="660"/>
        <v/>
      </c>
      <c r="FS103" s="153" t="str">
        <f t="shared" si="661"/>
        <v/>
      </c>
      <c r="FT103" s="153" t="e">
        <f t="shared" si="662"/>
        <v>#DIV/0!</v>
      </c>
      <c r="FU103" s="153" t="str">
        <f t="shared" si="663"/>
        <v/>
      </c>
      <c r="FV103" s="154" t="str">
        <f t="shared" si="664"/>
        <v/>
      </c>
      <c r="FW103" s="152" t="str">
        <f t="shared" si="665"/>
        <v/>
      </c>
      <c r="FX103" s="153" t="str">
        <f t="shared" si="666"/>
        <v/>
      </c>
      <c r="FY103" s="153" t="e">
        <f t="shared" si="667"/>
        <v>#DIV/0!</v>
      </c>
      <c r="FZ103" s="153" t="str">
        <f t="shared" si="668"/>
        <v/>
      </c>
      <c r="GA103" s="154" t="str">
        <f t="shared" si="669"/>
        <v/>
      </c>
      <c r="HA103" s="152" t="str">
        <f t="shared" si="670"/>
        <v/>
      </c>
      <c r="HB103" s="153" t="str">
        <f t="shared" si="671"/>
        <v/>
      </c>
      <c r="HC103" s="153" t="str">
        <f t="shared" si="672"/>
        <v/>
      </c>
      <c r="HD103" s="153" t="str">
        <f t="shared" si="673"/>
        <v/>
      </c>
      <c r="HE103" s="154" t="str">
        <f t="shared" si="674"/>
        <v/>
      </c>
      <c r="HF103" s="152" t="str">
        <f t="shared" si="675"/>
        <v/>
      </c>
      <c r="HG103" s="153" t="str">
        <f t="shared" si="676"/>
        <v/>
      </c>
      <c r="HH103" s="153" t="str">
        <f t="shared" si="677"/>
        <v/>
      </c>
      <c r="HI103" s="153" t="str">
        <f t="shared" si="678"/>
        <v/>
      </c>
      <c r="HJ103" s="154" t="str">
        <f t="shared" si="679"/>
        <v/>
      </c>
    </row>
    <row r="104" spans="2:218" x14ac:dyDescent="0.2">
      <c r="B104" s="52" t="s">
        <v>285</v>
      </c>
      <c r="D104" s="152" t="str">
        <f t="shared" si="526"/>
        <v/>
      </c>
      <c r="E104" s="153" t="str">
        <f t="shared" si="527"/>
        <v/>
      </c>
      <c r="F104" s="153" t="str">
        <f t="shared" si="528"/>
        <v/>
      </c>
      <c r="G104" s="153" t="str">
        <f t="shared" si="529"/>
        <v/>
      </c>
      <c r="H104" s="154" t="str">
        <f t="shared" si="530"/>
        <v/>
      </c>
      <c r="I104" s="152" t="str">
        <f t="shared" si="531"/>
        <v/>
      </c>
      <c r="J104" s="153" t="str">
        <f t="shared" si="532"/>
        <v/>
      </c>
      <c r="K104" s="153" t="str">
        <f t="shared" si="533"/>
        <v/>
      </c>
      <c r="L104" s="153" t="str">
        <f t="shared" si="534"/>
        <v/>
      </c>
      <c r="M104" s="154" t="str">
        <f t="shared" si="535"/>
        <v/>
      </c>
      <c r="N104" s="152" t="str">
        <f t="shared" si="536"/>
        <v/>
      </c>
      <c r="O104" s="153" t="str">
        <f t="shared" si="537"/>
        <v/>
      </c>
      <c r="P104" s="153" t="str">
        <f t="shared" si="538"/>
        <v/>
      </c>
      <c r="Q104" s="153" t="str">
        <f t="shared" si="539"/>
        <v/>
      </c>
      <c r="R104" s="154" t="str">
        <f t="shared" si="540"/>
        <v/>
      </c>
      <c r="S104" s="152" t="str">
        <f t="shared" si="541"/>
        <v/>
      </c>
      <c r="T104" s="153" t="str">
        <f t="shared" si="542"/>
        <v/>
      </c>
      <c r="U104" s="153" t="str">
        <f t="shared" si="543"/>
        <v/>
      </c>
      <c r="V104" s="153" t="str">
        <f t="shared" si="544"/>
        <v/>
      </c>
      <c r="W104" s="154" t="str">
        <f t="shared" si="545"/>
        <v/>
      </c>
      <c r="X104" s="152" t="str">
        <f t="shared" si="546"/>
        <v/>
      </c>
      <c r="Y104" s="153" t="str">
        <f t="shared" si="547"/>
        <v/>
      </c>
      <c r="Z104" s="153" t="str">
        <f t="shared" si="548"/>
        <v/>
      </c>
      <c r="AA104" s="153" t="str">
        <f t="shared" si="549"/>
        <v/>
      </c>
      <c r="AB104" s="154" t="str">
        <f t="shared" si="550"/>
        <v/>
      </c>
      <c r="AC104" s="152" t="str">
        <f t="shared" si="551"/>
        <v/>
      </c>
      <c r="AD104" s="153" t="str">
        <f t="shared" si="552"/>
        <v/>
      </c>
      <c r="AE104" s="153" t="str">
        <f t="shared" si="553"/>
        <v/>
      </c>
      <c r="AF104" s="153" t="str">
        <f t="shared" si="554"/>
        <v/>
      </c>
      <c r="AG104" s="154" t="str">
        <f t="shared" si="555"/>
        <v/>
      </c>
      <c r="AH104" s="152" t="str">
        <f t="shared" si="556"/>
        <v/>
      </c>
      <c r="AI104" s="153" t="str">
        <f t="shared" si="557"/>
        <v/>
      </c>
      <c r="AJ104" s="153" t="str">
        <f t="shared" si="558"/>
        <v/>
      </c>
      <c r="AK104" s="153" t="str">
        <f t="shared" si="559"/>
        <v/>
      </c>
      <c r="AL104" s="154" t="str">
        <f t="shared" si="560"/>
        <v/>
      </c>
      <c r="AM104" s="152" t="str">
        <f t="shared" si="561"/>
        <v/>
      </c>
      <c r="AN104" s="153" t="str">
        <f t="shared" si="562"/>
        <v/>
      </c>
      <c r="AO104" s="153" t="str">
        <f t="shared" si="563"/>
        <v/>
      </c>
      <c r="AP104" s="153" t="str">
        <f t="shared" si="564"/>
        <v/>
      </c>
      <c r="AQ104" s="154" t="str">
        <f t="shared" si="565"/>
        <v/>
      </c>
      <c r="AR104" s="152" t="str">
        <f t="shared" si="566"/>
        <v/>
      </c>
      <c r="AS104" s="153" t="str">
        <f t="shared" si="567"/>
        <v/>
      </c>
      <c r="AT104" s="153" t="str">
        <f t="shared" si="568"/>
        <v/>
      </c>
      <c r="AU104" s="153" t="str">
        <f t="shared" si="569"/>
        <v/>
      </c>
      <c r="AV104" s="154" t="str">
        <f t="shared" si="570"/>
        <v/>
      </c>
      <c r="AW104" s="152" t="str">
        <f t="shared" si="571"/>
        <v/>
      </c>
      <c r="AX104" s="153" t="str">
        <f t="shared" si="572"/>
        <v/>
      </c>
      <c r="AY104" s="153" t="str">
        <f t="shared" si="573"/>
        <v/>
      </c>
      <c r="AZ104" s="153" t="str">
        <f t="shared" si="574"/>
        <v/>
      </c>
      <c r="BA104" s="154" t="str">
        <f t="shared" si="575"/>
        <v/>
      </c>
      <c r="BB104" s="152" t="str">
        <f t="shared" si="576"/>
        <v/>
      </c>
      <c r="BC104" s="153" t="str">
        <f t="shared" si="577"/>
        <v/>
      </c>
      <c r="BD104" s="153" t="str">
        <f t="shared" si="578"/>
        <v/>
      </c>
      <c r="BE104" s="153" t="str">
        <f t="shared" si="579"/>
        <v/>
      </c>
      <c r="BF104" s="154" t="str">
        <f t="shared" si="580"/>
        <v/>
      </c>
      <c r="BG104" s="152" t="str">
        <f t="shared" si="581"/>
        <v/>
      </c>
      <c r="BH104" s="153" t="str">
        <f t="shared" si="582"/>
        <v/>
      </c>
      <c r="BI104" s="153" t="str">
        <f t="shared" si="583"/>
        <v/>
      </c>
      <c r="BJ104" s="153" t="str">
        <f t="shared" si="584"/>
        <v/>
      </c>
      <c r="BK104" s="154" t="str">
        <f t="shared" si="585"/>
        <v/>
      </c>
      <c r="BL104" s="152" t="str">
        <f t="shared" si="586"/>
        <v/>
      </c>
      <c r="BM104" s="153" t="str">
        <f t="shared" si="587"/>
        <v/>
      </c>
      <c r="BN104" s="153" t="str">
        <f t="shared" si="588"/>
        <v/>
      </c>
      <c r="BO104" s="153" t="str">
        <f t="shared" si="589"/>
        <v/>
      </c>
      <c r="BP104" s="154" t="str">
        <f t="shared" si="590"/>
        <v/>
      </c>
      <c r="BQ104" s="152" t="str">
        <f t="shared" si="591"/>
        <v/>
      </c>
      <c r="BR104" s="153" t="str">
        <f t="shared" si="592"/>
        <v/>
      </c>
      <c r="BS104" s="153" t="str">
        <f t="shared" si="593"/>
        <v/>
      </c>
      <c r="BT104" s="153" t="str">
        <f t="shared" si="594"/>
        <v/>
      </c>
      <c r="BU104" s="154" t="str">
        <f t="shared" si="595"/>
        <v/>
      </c>
      <c r="BV104" s="152" t="str">
        <f t="shared" si="525"/>
        <v/>
      </c>
      <c r="BW104" s="153" t="str">
        <f t="shared" si="596"/>
        <v/>
      </c>
      <c r="BX104" s="153" t="str">
        <f t="shared" si="597"/>
        <v/>
      </c>
      <c r="BY104" s="153" t="str">
        <f t="shared" si="598"/>
        <v/>
      </c>
      <c r="BZ104" s="154" t="str">
        <f t="shared" si="599"/>
        <v/>
      </c>
      <c r="CA104" s="152" t="str">
        <f t="shared" si="600"/>
        <v/>
      </c>
      <c r="CB104" s="153" t="str">
        <f t="shared" si="601"/>
        <v/>
      </c>
      <c r="CC104" s="153" t="str">
        <f t="shared" si="602"/>
        <v/>
      </c>
      <c r="CD104" s="153" t="str">
        <f t="shared" si="603"/>
        <v/>
      </c>
      <c r="CE104" s="154" t="str">
        <f t="shared" si="604"/>
        <v/>
      </c>
      <c r="CF104" s="152" t="str">
        <f t="shared" si="605"/>
        <v/>
      </c>
      <c r="CG104" s="153" t="str">
        <f t="shared" si="606"/>
        <v/>
      </c>
      <c r="CH104" s="153" t="str">
        <f t="shared" si="607"/>
        <v/>
      </c>
      <c r="CI104" s="153" t="str">
        <f t="shared" si="608"/>
        <v/>
      </c>
      <c r="CJ104" s="154" t="str">
        <f t="shared" si="609"/>
        <v/>
      </c>
      <c r="CK104" s="152" t="str">
        <f t="shared" si="610"/>
        <v/>
      </c>
      <c r="CL104" s="153" t="str">
        <f t="shared" si="611"/>
        <v/>
      </c>
      <c r="CM104" s="153" t="str">
        <f t="shared" si="612"/>
        <v/>
      </c>
      <c r="CN104" s="153" t="str">
        <f t="shared" si="613"/>
        <v/>
      </c>
      <c r="CO104" s="154" t="str">
        <f t="shared" si="614"/>
        <v/>
      </c>
      <c r="CP104" s="152" t="str">
        <f t="shared" si="615"/>
        <v/>
      </c>
      <c r="CQ104" s="153" t="str">
        <f t="shared" si="616"/>
        <v/>
      </c>
      <c r="CR104" s="153" t="str">
        <f t="shared" si="617"/>
        <v/>
      </c>
      <c r="CS104" s="153" t="str">
        <f t="shared" si="618"/>
        <v/>
      </c>
      <c r="CT104" s="154" t="str">
        <f t="shared" si="619"/>
        <v/>
      </c>
      <c r="CU104" s="152" t="str">
        <f t="shared" si="620"/>
        <v/>
      </c>
      <c r="CV104" s="153" t="str">
        <f t="shared" si="621"/>
        <v/>
      </c>
      <c r="CW104" s="153" t="str">
        <f t="shared" si="622"/>
        <v/>
      </c>
      <c r="CX104" s="153" t="str">
        <f t="shared" si="623"/>
        <v/>
      </c>
      <c r="CY104" s="154" t="str">
        <f t="shared" si="624"/>
        <v/>
      </c>
      <c r="CZ104" s="152" t="str">
        <f t="shared" si="625"/>
        <v/>
      </c>
      <c r="DA104" s="153" t="str">
        <f t="shared" si="626"/>
        <v/>
      </c>
      <c r="DB104" s="153" t="str">
        <f t="shared" si="627"/>
        <v/>
      </c>
      <c r="DC104" s="153" t="str">
        <f t="shared" si="628"/>
        <v/>
      </c>
      <c r="DD104" s="154" t="str">
        <f t="shared" si="629"/>
        <v/>
      </c>
      <c r="DE104" s="152" t="str">
        <f t="shared" si="630"/>
        <v/>
      </c>
      <c r="DF104" s="153" t="str">
        <f t="shared" si="631"/>
        <v/>
      </c>
      <c r="DG104" s="153" t="str">
        <f t="shared" si="632"/>
        <v/>
      </c>
      <c r="DH104" s="153" t="str">
        <f t="shared" si="633"/>
        <v/>
      </c>
      <c r="DI104" s="154" t="str">
        <f t="shared" si="634"/>
        <v/>
      </c>
      <c r="DJ104" s="152" t="str">
        <f t="shared" si="635"/>
        <v/>
      </c>
      <c r="DK104" s="153" t="str">
        <f t="shared" si="636"/>
        <v/>
      </c>
      <c r="DL104" s="153" t="str">
        <f t="shared" si="637"/>
        <v/>
      </c>
      <c r="DM104" s="153" t="str">
        <f t="shared" si="638"/>
        <v/>
      </c>
      <c r="DN104" s="154" t="str">
        <f t="shared" si="639"/>
        <v/>
      </c>
      <c r="DO104" s="152" t="str">
        <f t="shared" si="640"/>
        <v/>
      </c>
      <c r="DP104" s="153" t="str">
        <f t="shared" si="641"/>
        <v/>
      </c>
      <c r="DQ104" s="153" t="str">
        <f t="shared" si="642"/>
        <v/>
      </c>
      <c r="DR104" s="153" t="str">
        <f t="shared" si="643"/>
        <v/>
      </c>
      <c r="DS104" s="154" t="str">
        <f t="shared" si="644"/>
        <v/>
      </c>
      <c r="DT104" s="152" t="str">
        <f t="shared" si="645"/>
        <v/>
      </c>
      <c r="DU104" s="153" t="str">
        <f t="shared" si="646"/>
        <v/>
      </c>
      <c r="DV104" s="153" t="str">
        <f t="shared" si="647"/>
        <v/>
      </c>
      <c r="DW104" s="153" t="str">
        <f t="shared" si="648"/>
        <v/>
      </c>
      <c r="DX104" s="154" t="str">
        <f t="shared" si="649"/>
        <v/>
      </c>
      <c r="DY104" s="152" t="str">
        <f t="shared" si="650"/>
        <v/>
      </c>
      <c r="DZ104" s="153" t="str">
        <f t="shared" si="651"/>
        <v/>
      </c>
      <c r="EA104" s="153" t="str">
        <f t="shared" si="652"/>
        <v/>
      </c>
      <c r="EB104" s="153" t="str">
        <f t="shared" si="653"/>
        <v/>
      </c>
      <c r="EC104" s="154" t="str">
        <f t="shared" si="654"/>
        <v/>
      </c>
      <c r="ED104" s="152" t="str">
        <f t="shared" si="655"/>
        <v/>
      </c>
      <c r="EE104" s="153" t="str">
        <f t="shared" si="656"/>
        <v/>
      </c>
      <c r="EF104" s="153" t="str">
        <f t="shared" si="657"/>
        <v/>
      </c>
      <c r="EG104" s="153" t="str">
        <f t="shared" si="658"/>
        <v/>
      </c>
      <c r="EH104" s="154" t="str">
        <f t="shared" si="659"/>
        <v/>
      </c>
      <c r="FR104" s="152" t="str">
        <f t="shared" si="660"/>
        <v/>
      </c>
      <c r="FS104" s="153" t="str">
        <f t="shared" si="661"/>
        <v/>
      </c>
      <c r="FT104" s="153" t="str">
        <f t="shared" si="662"/>
        <v/>
      </c>
      <c r="FU104" s="153" t="str">
        <f t="shared" si="663"/>
        <v/>
      </c>
      <c r="FV104" s="154" t="str">
        <f t="shared" si="664"/>
        <v/>
      </c>
      <c r="FW104" s="152" t="str">
        <f t="shared" si="665"/>
        <v/>
      </c>
      <c r="FX104" s="153" t="str">
        <f t="shared" si="666"/>
        <v/>
      </c>
      <c r="FY104" s="153" t="str">
        <f t="shared" si="667"/>
        <v/>
      </c>
      <c r="FZ104" s="153" t="str">
        <f t="shared" si="668"/>
        <v/>
      </c>
      <c r="GA104" s="154" t="str">
        <f t="shared" si="669"/>
        <v/>
      </c>
      <c r="HA104" s="152" t="str">
        <f t="shared" si="670"/>
        <v/>
      </c>
      <c r="HB104" s="153" t="str">
        <f t="shared" si="671"/>
        <v/>
      </c>
      <c r="HC104" s="153" t="str">
        <f t="shared" si="672"/>
        <v/>
      </c>
      <c r="HD104" s="153" t="str">
        <f t="shared" si="673"/>
        <v/>
      </c>
      <c r="HE104" s="154" t="str">
        <f t="shared" si="674"/>
        <v/>
      </c>
      <c r="HF104" s="152" t="str">
        <f t="shared" si="675"/>
        <v/>
      </c>
      <c r="HG104" s="153" t="str">
        <f t="shared" si="676"/>
        <v/>
      </c>
      <c r="HH104" s="153" t="str">
        <f t="shared" si="677"/>
        <v/>
      </c>
      <c r="HI104" s="153" t="str">
        <f t="shared" si="678"/>
        <v/>
      </c>
      <c r="HJ104" s="154" t="str">
        <f t="shared" si="679"/>
        <v/>
      </c>
    </row>
    <row r="105" spans="2:218" x14ac:dyDescent="0.2">
      <c r="B105" s="52" t="s">
        <v>286</v>
      </c>
      <c r="D105" s="152" t="str">
        <f t="shared" si="526"/>
        <v/>
      </c>
      <c r="E105" s="153" t="str">
        <f t="shared" si="527"/>
        <v/>
      </c>
      <c r="F105" s="153" t="str">
        <f t="shared" si="528"/>
        <v/>
      </c>
      <c r="G105" s="153" t="str">
        <f t="shared" si="529"/>
        <v/>
      </c>
      <c r="H105" s="154" t="str">
        <f t="shared" si="530"/>
        <v/>
      </c>
      <c r="I105" s="152" t="str">
        <f t="shared" si="531"/>
        <v/>
      </c>
      <c r="J105" s="153" t="str">
        <f t="shared" si="532"/>
        <v/>
      </c>
      <c r="K105" s="153" t="str">
        <f t="shared" si="533"/>
        <v/>
      </c>
      <c r="L105" s="153" t="str">
        <f t="shared" si="534"/>
        <v/>
      </c>
      <c r="M105" s="154" t="str">
        <f t="shared" si="535"/>
        <v/>
      </c>
      <c r="N105" s="152" t="str">
        <f t="shared" si="536"/>
        <v/>
      </c>
      <c r="O105" s="153" t="str">
        <f t="shared" si="537"/>
        <v/>
      </c>
      <c r="P105" s="153" t="str">
        <f t="shared" si="538"/>
        <v/>
      </c>
      <c r="Q105" s="153" t="str">
        <f t="shared" si="539"/>
        <v/>
      </c>
      <c r="R105" s="154" t="str">
        <f t="shared" si="540"/>
        <v/>
      </c>
      <c r="S105" s="152" t="str">
        <f t="shared" si="541"/>
        <v/>
      </c>
      <c r="T105" s="153" t="str">
        <f t="shared" si="542"/>
        <v/>
      </c>
      <c r="U105" s="153" t="str">
        <f t="shared" si="543"/>
        <v/>
      </c>
      <c r="V105" s="153" t="str">
        <f t="shared" si="544"/>
        <v/>
      </c>
      <c r="W105" s="154" t="str">
        <f t="shared" si="545"/>
        <v/>
      </c>
      <c r="X105" s="152" t="str">
        <f t="shared" si="546"/>
        <v/>
      </c>
      <c r="Y105" s="153" t="str">
        <f t="shared" si="547"/>
        <v/>
      </c>
      <c r="Z105" s="153" t="str">
        <f t="shared" si="548"/>
        <v/>
      </c>
      <c r="AA105" s="153" t="str">
        <f t="shared" si="549"/>
        <v/>
      </c>
      <c r="AB105" s="154" t="str">
        <f t="shared" si="550"/>
        <v/>
      </c>
      <c r="AC105" s="152" t="str">
        <f t="shared" si="551"/>
        <v/>
      </c>
      <c r="AD105" s="153" t="str">
        <f t="shared" si="552"/>
        <v/>
      </c>
      <c r="AE105" s="153" t="str">
        <f t="shared" si="553"/>
        <v/>
      </c>
      <c r="AF105" s="153" t="str">
        <f t="shared" si="554"/>
        <v/>
      </c>
      <c r="AG105" s="154" t="str">
        <f t="shared" si="555"/>
        <v/>
      </c>
      <c r="AH105" s="152" t="str">
        <f t="shared" si="556"/>
        <v/>
      </c>
      <c r="AI105" s="153" t="str">
        <f t="shared" si="557"/>
        <v/>
      </c>
      <c r="AJ105" s="153" t="str">
        <f t="shared" si="558"/>
        <v/>
      </c>
      <c r="AK105" s="153" t="str">
        <f t="shared" si="559"/>
        <v/>
      </c>
      <c r="AL105" s="154" t="str">
        <f t="shared" si="560"/>
        <v/>
      </c>
      <c r="AM105" s="152" t="str">
        <f t="shared" si="561"/>
        <v/>
      </c>
      <c r="AN105" s="153" t="str">
        <f t="shared" si="562"/>
        <v/>
      </c>
      <c r="AO105" s="153" t="str">
        <f t="shared" si="563"/>
        <v/>
      </c>
      <c r="AP105" s="153" t="str">
        <f t="shared" si="564"/>
        <v/>
      </c>
      <c r="AQ105" s="154" t="str">
        <f t="shared" si="565"/>
        <v/>
      </c>
      <c r="AR105" s="152" t="str">
        <f t="shared" si="566"/>
        <v/>
      </c>
      <c r="AS105" s="153" t="str">
        <f t="shared" si="567"/>
        <v/>
      </c>
      <c r="AT105" s="153" t="str">
        <f t="shared" si="568"/>
        <v/>
      </c>
      <c r="AU105" s="153" t="str">
        <f t="shared" si="569"/>
        <v/>
      </c>
      <c r="AV105" s="154" t="str">
        <f t="shared" si="570"/>
        <v/>
      </c>
      <c r="AW105" s="152" t="str">
        <f t="shared" si="571"/>
        <v/>
      </c>
      <c r="AX105" s="153" t="str">
        <f t="shared" si="572"/>
        <v/>
      </c>
      <c r="AY105" s="153" t="str">
        <f t="shared" si="573"/>
        <v/>
      </c>
      <c r="AZ105" s="153" t="str">
        <f t="shared" si="574"/>
        <v/>
      </c>
      <c r="BA105" s="154" t="str">
        <f t="shared" si="575"/>
        <v/>
      </c>
      <c r="BB105" s="152" t="str">
        <f t="shared" si="576"/>
        <v/>
      </c>
      <c r="BC105" s="153" t="str">
        <f t="shared" si="577"/>
        <v/>
      </c>
      <c r="BD105" s="153" t="str">
        <f t="shared" si="578"/>
        <v/>
      </c>
      <c r="BE105" s="153" t="str">
        <f t="shared" si="579"/>
        <v/>
      </c>
      <c r="BF105" s="154" t="str">
        <f t="shared" si="580"/>
        <v/>
      </c>
      <c r="BG105" s="152" t="str">
        <f t="shared" si="581"/>
        <v/>
      </c>
      <c r="BH105" s="153" t="str">
        <f t="shared" si="582"/>
        <v/>
      </c>
      <c r="BI105" s="153" t="str">
        <f t="shared" si="583"/>
        <v/>
      </c>
      <c r="BJ105" s="153" t="str">
        <f t="shared" si="584"/>
        <v/>
      </c>
      <c r="BK105" s="154" t="str">
        <f t="shared" si="585"/>
        <v/>
      </c>
      <c r="BL105" s="152" t="str">
        <f t="shared" si="586"/>
        <v/>
      </c>
      <c r="BM105" s="153" t="str">
        <f t="shared" si="587"/>
        <v/>
      </c>
      <c r="BN105" s="153" t="str">
        <f t="shared" si="588"/>
        <v/>
      </c>
      <c r="BO105" s="153" t="str">
        <f t="shared" si="589"/>
        <v/>
      </c>
      <c r="BP105" s="154" t="str">
        <f t="shared" si="590"/>
        <v/>
      </c>
      <c r="BQ105" s="152" t="str">
        <f t="shared" si="591"/>
        <v/>
      </c>
      <c r="BR105" s="153" t="str">
        <f t="shared" si="592"/>
        <v/>
      </c>
      <c r="BS105" s="153" t="str">
        <f t="shared" si="593"/>
        <v/>
      </c>
      <c r="BT105" s="153" t="str">
        <f t="shared" si="594"/>
        <v/>
      </c>
      <c r="BU105" s="154" t="str">
        <f t="shared" si="595"/>
        <v/>
      </c>
      <c r="BV105" s="152" t="str">
        <f t="shared" si="525"/>
        <v/>
      </c>
      <c r="BW105" s="153" t="str">
        <f t="shared" si="596"/>
        <v/>
      </c>
      <c r="BX105" s="153" t="str">
        <f t="shared" si="597"/>
        <v/>
      </c>
      <c r="BY105" s="153" t="str">
        <f t="shared" si="598"/>
        <v/>
      </c>
      <c r="BZ105" s="154" t="str">
        <f t="shared" si="599"/>
        <v/>
      </c>
      <c r="CA105" s="152" t="str">
        <f t="shared" si="600"/>
        <v/>
      </c>
      <c r="CB105" s="153" t="str">
        <f t="shared" si="601"/>
        <v/>
      </c>
      <c r="CC105" s="153" t="str">
        <f t="shared" si="602"/>
        <v/>
      </c>
      <c r="CD105" s="153" t="str">
        <f t="shared" si="603"/>
        <v/>
      </c>
      <c r="CE105" s="154" t="str">
        <f t="shared" si="604"/>
        <v/>
      </c>
      <c r="CF105" s="152">
        <f t="shared" si="605"/>
        <v>0.46617472367983054</v>
      </c>
      <c r="CG105" s="153">
        <f t="shared" si="606"/>
        <v>2.5662676521978531E-3</v>
      </c>
      <c r="CH105" s="153" t="str">
        <f t="shared" si="607"/>
        <v/>
      </c>
      <c r="CI105" s="153">
        <f t="shared" si="608"/>
        <v>0.93096973190791754</v>
      </c>
      <c r="CJ105" s="154">
        <f t="shared" si="609"/>
        <v>0.91930811469963258</v>
      </c>
      <c r="CK105" s="152">
        <f t="shared" si="610"/>
        <v>0.88069427446537363</v>
      </c>
      <c r="CL105" s="153">
        <f t="shared" si="611"/>
        <v>0.18153091945540814</v>
      </c>
      <c r="CM105" s="153">
        <f t="shared" si="612"/>
        <v>4.9268441707892908E-4</v>
      </c>
      <c r="CN105" s="153">
        <f t="shared" si="613"/>
        <v>0.66587716383814033</v>
      </c>
      <c r="CO105" s="154">
        <f t="shared" si="614"/>
        <v>0.9953005863206178</v>
      </c>
      <c r="CP105" s="152">
        <f t="shared" si="615"/>
        <v>0.99880682923481523</v>
      </c>
      <c r="CQ105" s="153">
        <f t="shared" si="616"/>
        <v>0.12297816223133125</v>
      </c>
      <c r="CR105" s="153">
        <f t="shared" si="617"/>
        <v>8.6067140372686913E-3</v>
      </c>
      <c r="CS105" s="153">
        <f t="shared" si="618"/>
        <v>0.94508746943436261</v>
      </c>
      <c r="CT105" s="154">
        <f t="shared" si="619"/>
        <v>0.13697119230999996</v>
      </c>
      <c r="CU105" s="152">
        <f t="shared" si="620"/>
        <v>0.55845316079652929</v>
      </c>
      <c r="CV105" s="153">
        <f t="shared" si="621"/>
        <v>0.46599426377986841</v>
      </c>
      <c r="CW105" s="153">
        <f t="shared" si="622"/>
        <v>0.93026422942221254</v>
      </c>
      <c r="CX105" s="153">
        <f t="shared" si="623"/>
        <v>1.3065734655078791E-4</v>
      </c>
      <c r="CY105" s="154">
        <f t="shared" si="624"/>
        <v>0.98263278678833266</v>
      </c>
      <c r="CZ105" s="152">
        <f t="shared" si="625"/>
        <v>0.34958283971081949</v>
      </c>
      <c r="DA105" s="153">
        <f t="shared" si="626"/>
        <v>0.11349073479273954</v>
      </c>
      <c r="DB105" s="153">
        <f t="shared" si="627"/>
        <v>5.0029595352132994E-3</v>
      </c>
      <c r="DC105" s="153">
        <f t="shared" si="628"/>
        <v>0.99955375377076916</v>
      </c>
      <c r="DD105" s="154">
        <f t="shared" si="629"/>
        <v>0.80173946740141833</v>
      </c>
      <c r="DE105" s="152">
        <f t="shared" si="630"/>
        <v>0.87663477130634349</v>
      </c>
      <c r="DF105" s="153">
        <f t="shared" si="631"/>
        <v>6.0110729384140705E-3</v>
      </c>
      <c r="DG105" s="153">
        <f t="shared" si="632"/>
        <v>0.67538222612598264</v>
      </c>
      <c r="DH105" s="153">
        <f t="shared" si="633"/>
        <v>0.99796065272282453</v>
      </c>
      <c r="DI105" s="154">
        <f t="shared" si="634"/>
        <v>2.4209714525197643E-2</v>
      </c>
      <c r="DJ105" s="152">
        <f t="shared" si="635"/>
        <v>2.620856587026036E-2</v>
      </c>
      <c r="DK105" s="153">
        <f t="shared" si="636"/>
        <v>2.8320623826742831E-3</v>
      </c>
      <c r="DL105" s="153">
        <f t="shared" si="637"/>
        <v>0.79975158964523674</v>
      </c>
      <c r="DM105" s="153">
        <f t="shared" si="638"/>
        <v>0.93091559648797129</v>
      </c>
      <c r="DN105" s="154">
        <f t="shared" si="639"/>
        <v>0.99141226972485852</v>
      </c>
      <c r="DO105" s="152">
        <f t="shared" si="640"/>
        <v>0.50453275517002449</v>
      </c>
      <c r="DP105" s="153">
        <f t="shared" si="641"/>
        <v>0.11932181589177553</v>
      </c>
      <c r="DQ105" s="153">
        <f t="shared" si="642"/>
        <v>5.0010453950286665E-2</v>
      </c>
      <c r="DR105" s="153">
        <f t="shared" si="643"/>
        <v>0.99753654386543933</v>
      </c>
      <c r="DS105" s="154" t="str">
        <f t="shared" si="644"/>
        <v/>
      </c>
      <c r="DT105" s="152">
        <f t="shared" si="645"/>
        <v>0.84134474606854304</v>
      </c>
      <c r="DU105" s="153">
        <f t="shared" si="646"/>
        <v>0.15865525393145699</v>
      </c>
      <c r="DV105" s="153" t="str">
        <f t="shared" si="647"/>
        <v/>
      </c>
      <c r="DW105" s="153" t="str">
        <f t="shared" si="648"/>
        <v/>
      </c>
      <c r="DX105" s="154" t="str">
        <f t="shared" si="649"/>
        <v/>
      </c>
      <c r="DY105" s="152" t="str">
        <f t="shared" si="650"/>
        <v/>
      </c>
      <c r="DZ105" s="153">
        <f t="shared" si="651"/>
        <v>9.7925095472365803E-3</v>
      </c>
      <c r="EA105" s="153">
        <f t="shared" si="652"/>
        <v>0.31768831306131584</v>
      </c>
      <c r="EB105" s="153">
        <f t="shared" si="653"/>
        <v>0.6227054139540138</v>
      </c>
      <c r="EC105" s="154">
        <f t="shared" si="654"/>
        <v>0.99371603379867635</v>
      </c>
      <c r="ED105" s="152">
        <f t="shared" si="655"/>
        <v>0.13013407800745166</v>
      </c>
      <c r="EE105" s="153">
        <f t="shared" si="656"/>
        <v>6.4818650974144174E-2</v>
      </c>
      <c r="EF105" s="153">
        <f t="shared" si="657"/>
        <v>0.99993259778194554</v>
      </c>
      <c r="EG105" s="153">
        <f t="shared" si="658"/>
        <v>8.7997934964986937E-2</v>
      </c>
      <c r="EH105" s="154">
        <f t="shared" si="659"/>
        <v>0.57023273204826508</v>
      </c>
      <c r="FR105" s="152" t="str">
        <f t="shared" si="660"/>
        <v/>
      </c>
      <c r="FS105" s="153" t="str">
        <f t="shared" si="661"/>
        <v/>
      </c>
      <c r="FT105" s="153" t="e">
        <f t="shared" si="662"/>
        <v>#DIV/0!</v>
      </c>
      <c r="FU105" s="153" t="str">
        <f t="shared" si="663"/>
        <v/>
      </c>
      <c r="FV105" s="154" t="str">
        <f t="shared" si="664"/>
        <v/>
      </c>
      <c r="FW105" s="152" t="str">
        <f t="shared" si="665"/>
        <v/>
      </c>
      <c r="FX105" s="153" t="str">
        <f t="shared" si="666"/>
        <v/>
      </c>
      <c r="FY105" s="153" t="e">
        <f t="shared" si="667"/>
        <v>#DIV/0!</v>
      </c>
      <c r="FZ105" s="153" t="str">
        <f t="shared" si="668"/>
        <v/>
      </c>
      <c r="GA105" s="154" t="str">
        <f t="shared" si="669"/>
        <v/>
      </c>
      <c r="HA105" s="152" t="str">
        <f t="shared" si="670"/>
        <v/>
      </c>
      <c r="HB105" s="153" t="str">
        <f t="shared" si="671"/>
        <v/>
      </c>
      <c r="HC105" s="153" t="str">
        <f t="shared" si="672"/>
        <v/>
      </c>
      <c r="HD105" s="153" t="str">
        <f t="shared" si="673"/>
        <v/>
      </c>
      <c r="HE105" s="154" t="str">
        <f t="shared" si="674"/>
        <v/>
      </c>
      <c r="HF105" s="152" t="str">
        <f t="shared" si="675"/>
        <v/>
      </c>
      <c r="HG105" s="153" t="str">
        <f t="shared" si="676"/>
        <v/>
      </c>
      <c r="HH105" s="153" t="str">
        <f t="shared" si="677"/>
        <v/>
      </c>
      <c r="HI105" s="153" t="str">
        <f t="shared" si="678"/>
        <v/>
      </c>
      <c r="HJ105" s="154" t="str">
        <f t="shared" si="679"/>
        <v/>
      </c>
    </row>
    <row r="106" spans="2:218" x14ac:dyDescent="0.2">
      <c r="B106" s="52" t="s">
        <v>287</v>
      </c>
      <c r="D106" s="152" t="str">
        <f t="shared" si="526"/>
        <v/>
      </c>
      <c r="E106" s="153" t="str">
        <f t="shared" si="527"/>
        <v/>
      </c>
      <c r="F106" s="153" t="str">
        <f t="shared" si="528"/>
        <v/>
      </c>
      <c r="G106" s="153" t="str">
        <f t="shared" si="529"/>
        <v/>
      </c>
      <c r="H106" s="154" t="str">
        <f t="shared" si="530"/>
        <v/>
      </c>
      <c r="I106" s="152" t="str">
        <f t="shared" si="531"/>
        <v/>
      </c>
      <c r="J106" s="153" t="str">
        <f t="shared" si="532"/>
        <v/>
      </c>
      <c r="K106" s="153" t="str">
        <f t="shared" si="533"/>
        <v/>
      </c>
      <c r="L106" s="153" t="str">
        <f t="shared" si="534"/>
        <v/>
      </c>
      <c r="M106" s="154" t="str">
        <f t="shared" si="535"/>
        <v/>
      </c>
      <c r="N106" s="152" t="str">
        <f t="shared" si="536"/>
        <v/>
      </c>
      <c r="O106" s="153" t="str">
        <f t="shared" si="537"/>
        <v/>
      </c>
      <c r="P106" s="153" t="str">
        <f t="shared" si="538"/>
        <v/>
      </c>
      <c r="Q106" s="153" t="str">
        <f t="shared" si="539"/>
        <v/>
      </c>
      <c r="R106" s="154" t="str">
        <f t="shared" si="540"/>
        <v/>
      </c>
      <c r="S106" s="152" t="str">
        <f t="shared" si="541"/>
        <v/>
      </c>
      <c r="T106" s="153" t="str">
        <f t="shared" si="542"/>
        <v/>
      </c>
      <c r="U106" s="153" t="str">
        <f t="shared" si="543"/>
        <v/>
      </c>
      <c r="V106" s="153" t="str">
        <f t="shared" si="544"/>
        <v/>
      </c>
      <c r="W106" s="154" t="str">
        <f t="shared" si="545"/>
        <v/>
      </c>
      <c r="X106" s="152" t="str">
        <f t="shared" si="546"/>
        <v/>
      </c>
      <c r="Y106" s="153" t="str">
        <f t="shared" si="547"/>
        <v/>
      </c>
      <c r="Z106" s="153" t="str">
        <f t="shared" si="548"/>
        <v/>
      </c>
      <c r="AA106" s="153" t="str">
        <f t="shared" si="549"/>
        <v/>
      </c>
      <c r="AB106" s="154" t="str">
        <f t="shared" si="550"/>
        <v/>
      </c>
      <c r="AC106" s="152" t="str">
        <f t="shared" si="551"/>
        <v/>
      </c>
      <c r="AD106" s="153" t="str">
        <f t="shared" si="552"/>
        <v/>
      </c>
      <c r="AE106" s="153" t="str">
        <f t="shared" si="553"/>
        <v/>
      </c>
      <c r="AF106" s="153" t="str">
        <f t="shared" si="554"/>
        <v/>
      </c>
      <c r="AG106" s="154" t="str">
        <f t="shared" si="555"/>
        <v/>
      </c>
      <c r="AH106" s="152" t="str">
        <f t="shared" si="556"/>
        <v/>
      </c>
      <c r="AI106" s="153" t="str">
        <f t="shared" si="557"/>
        <v/>
      </c>
      <c r="AJ106" s="153" t="str">
        <f t="shared" si="558"/>
        <v/>
      </c>
      <c r="AK106" s="153" t="str">
        <f t="shared" si="559"/>
        <v/>
      </c>
      <c r="AL106" s="154" t="str">
        <f t="shared" si="560"/>
        <v/>
      </c>
      <c r="AM106" s="152" t="str">
        <f t="shared" si="561"/>
        <v/>
      </c>
      <c r="AN106" s="153" t="str">
        <f t="shared" si="562"/>
        <v/>
      </c>
      <c r="AO106" s="153" t="str">
        <f t="shared" si="563"/>
        <v/>
      </c>
      <c r="AP106" s="153" t="str">
        <f t="shared" si="564"/>
        <v/>
      </c>
      <c r="AQ106" s="154" t="str">
        <f t="shared" si="565"/>
        <v/>
      </c>
      <c r="AR106" s="152" t="str">
        <f t="shared" si="566"/>
        <v/>
      </c>
      <c r="AS106" s="153" t="str">
        <f t="shared" si="567"/>
        <v/>
      </c>
      <c r="AT106" s="153" t="str">
        <f t="shared" si="568"/>
        <v/>
      </c>
      <c r="AU106" s="153" t="str">
        <f t="shared" si="569"/>
        <v/>
      </c>
      <c r="AV106" s="154" t="str">
        <f t="shared" si="570"/>
        <v/>
      </c>
      <c r="AW106" s="152" t="str">
        <f t="shared" si="571"/>
        <v/>
      </c>
      <c r="AX106" s="153" t="str">
        <f t="shared" si="572"/>
        <v/>
      </c>
      <c r="AY106" s="153" t="str">
        <f t="shared" si="573"/>
        <v/>
      </c>
      <c r="AZ106" s="153" t="str">
        <f t="shared" si="574"/>
        <v/>
      </c>
      <c r="BA106" s="154" t="str">
        <f t="shared" si="575"/>
        <v/>
      </c>
      <c r="BB106" s="152" t="str">
        <f t="shared" si="576"/>
        <v/>
      </c>
      <c r="BC106" s="153" t="str">
        <f t="shared" si="577"/>
        <v/>
      </c>
      <c r="BD106" s="153" t="str">
        <f t="shared" si="578"/>
        <v/>
      </c>
      <c r="BE106" s="153" t="str">
        <f t="shared" si="579"/>
        <v/>
      </c>
      <c r="BF106" s="154" t="str">
        <f t="shared" si="580"/>
        <v/>
      </c>
      <c r="BG106" s="152" t="str">
        <f t="shared" si="581"/>
        <v/>
      </c>
      <c r="BH106" s="153" t="str">
        <f t="shared" si="582"/>
        <v/>
      </c>
      <c r="BI106" s="153" t="str">
        <f t="shared" si="583"/>
        <v/>
      </c>
      <c r="BJ106" s="153" t="str">
        <f t="shared" si="584"/>
        <v/>
      </c>
      <c r="BK106" s="154" t="str">
        <f t="shared" si="585"/>
        <v/>
      </c>
      <c r="BL106" s="152" t="str">
        <f t="shared" si="586"/>
        <v/>
      </c>
      <c r="BM106" s="153" t="str">
        <f t="shared" si="587"/>
        <v/>
      </c>
      <c r="BN106" s="153" t="str">
        <f t="shared" si="588"/>
        <v/>
      </c>
      <c r="BO106" s="153" t="str">
        <f t="shared" si="589"/>
        <v/>
      </c>
      <c r="BP106" s="154" t="str">
        <f t="shared" si="590"/>
        <v/>
      </c>
      <c r="BQ106" s="152" t="str">
        <f t="shared" si="591"/>
        <v/>
      </c>
      <c r="BR106" s="153" t="str">
        <f t="shared" si="592"/>
        <v/>
      </c>
      <c r="BS106" s="153" t="str">
        <f t="shared" si="593"/>
        <v/>
      </c>
      <c r="BT106" s="153" t="str">
        <f t="shared" si="594"/>
        <v/>
      </c>
      <c r="BU106" s="154" t="str">
        <f t="shared" si="595"/>
        <v/>
      </c>
      <c r="BV106" s="152" t="str">
        <f t="shared" si="525"/>
        <v/>
      </c>
      <c r="BW106" s="153" t="str">
        <f t="shared" si="596"/>
        <v/>
      </c>
      <c r="BX106" s="153" t="str">
        <f t="shared" si="597"/>
        <v/>
      </c>
      <c r="BY106" s="153" t="str">
        <f t="shared" si="598"/>
        <v/>
      </c>
      <c r="BZ106" s="154" t="str">
        <f t="shared" si="599"/>
        <v/>
      </c>
      <c r="CA106" s="152" t="str">
        <f t="shared" si="600"/>
        <v/>
      </c>
      <c r="CB106" s="153" t="str">
        <f t="shared" si="601"/>
        <v/>
      </c>
      <c r="CC106" s="153" t="str">
        <f t="shared" si="602"/>
        <v/>
      </c>
      <c r="CD106" s="153" t="str">
        <f t="shared" si="603"/>
        <v/>
      </c>
      <c r="CE106" s="154" t="str">
        <f t="shared" si="604"/>
        <v/>
      </c>
      <c r="CF106" s="152" t="str">
        <f t="shared" si="605"/>
        <v/>
      </c>
      <c r="CG106" s="153">
        <f t="shared" si="606"/>
        <v>0.97691827755863847</v>
      </c>
      <c r="CH106" s="153" t="str">
        <f t="shared" si="607"/>
        <v/>
      </c>
      <c r="CI106" s="153">
        <f t="shared" si="608"/>
        <v>0.19441889708956761</v>
      </c>
      <c r="CJ106" s="154">
        <f t="shared" si="609"/>
        <v>0.12878172929568163</v>
      </c>
      <c r="CK106" s="152">
        <f t="shared" si="610"/>
        <v>0.32777820197776375</v>
      </c>
      <c r="CL106" s="153">
        <f t="shared" si="611"/>
        <v>7.1406508426127072E-2</v>
      </c>
      <c r="CM106" s="153">
        <f t="shared" si="612"/>
        <v>0.97202674933356303</v>
      </c>
      <c r="CN106" s="153" t="str">
        <f t="shared" si="613"/>
        <v/>
      </c>
      <c r="CO106" s="154" t="str">
        <f t="shared" si="614"/>
        <v/>
      </c>
      <c r="CP106" s="152">
        <f t="shared" si="615"/>
        <v>0.99989150728842879</v>
      </c>
      <c r="CQ106" s="153">
        <f t="shared" si="616"/>
        <v>0.6857621839165785</v>
      </c>
      <c r="CR106" s="153">
        <f t="shared" si="617"/>
        <v>0.10312441729718484</v>
      </c>
      <c r="CS106" s="153">
        <f t="shared" si="618"/>
        <v>3.5945236107203432E-2</v>
      </c>
      <c r="CT106" s="154">
        <f t="shared" si="619"/>
        <v>0.13167923892015126</v>
      </c>
      <c r="CU106" s="152">
        <f t="shared" si="620"/>
        <v>0.27601680041631893</v>
      </c>
      <c r="CV106" s="153">
        <f t="shared" si="621"/>
        <v>0.99994364766321753</v>
      </c>
      <c r="CW106" s="153">
        <f t="shared" si="622"/>
        <v>0.41011612273842779</v>
      </c>
      <c r="CX106" s="153">
        <f t="shared" si="623"/>
        <v>9.0064185313689982E-2</v>
      </c>
      <c r="CY106" s="154">
        <f t="shared" si="624"/>
        <v>4.4645182076952804E-2</v>
      </c>
      <c r="CZ106" s="152" t="str">
        <f t="shared" si="625"/>
        <v/>
      </c>
      <c r="DA106" s="153" t="str">
        <f t="shared" si="626"/>
        <v/>
      </c>
      <c r="DB106" s="153" t="str">
        <f t="shared" si="627"/>
        <v/>
      </c>
      <c r="DC106" s="153" t="str">
        <f t="shared" si="628"/>
        <v/>
      </c>
      <c r="DD106" s="154" t="str">
        <f t="shared" si="629"/>
        <v/>
      </c>
      <c r="DE106" s="152" t="str">
        <f t="shared" si="630"/>
        <v/>
      </c>
      <c r="DF106" s="153" t="str">
        <f t="shared" si="631"/>
        <v/>
      </c>
      <c r="DG106" s="153" t="str">
        <f t="shared" si="632"/>
        <v/>
      </c>
      <c r="DH106" s="153" t="str">
        <f t="shared" si="633"/>
        <v/>
      </c>
      <c r="DI106" s="154" t="str">
        <f t="shared" si="634"/>
        <v/>
      </c>
      <c r="DJ106" s="152" t="str">
        <f t="shared" si="635"/>
        <v/>
      </c>
      <c r="DK106" s="153" t="str">
        <f t="shared" si="636"/>
        <v/>
      </c>
      <c r="DL106" s="153" t="str">
        <f t="shared" si="637"/>
        <v/>
      </c>
      <c r="DM106" s="153" t="str">
        <f t="shared" si="638"/>
        <v/>
      </c>
      <c r="DN106" s="154" t="str">
        <f t="shared" si="639"/>
        <v/>
      </c>
      <c r="DO106" s="152" t="str">
        <f t="shared" si="640"/>
        <v/>
      </c>
      <c r="DP106" s="153" t="str">
        <f t="shared" si="641"/>
        <v/>
      </c>
      <c r="DQ106" s="153" t="str">
        <f t="shared" si="642"/>
        <v/>
      </c>
      <c r="DR106" s="153" t="str">
        <f t="shared" si="643"/>
        <v/>
      </c>
      <c r="DS106" s="154" t="str">
        <f t="shared" si="644"/>
        <v/>
      </c>
      <c r="DT106" s="152" t="str">
        <f t="shared" si="645"/>
        <v/>
      </c>
      <c r="DU106" s="153" t="str">
        <f t="shared" si="646"/>
        <v/>
      </c>
      <c r="DV106" s="153" t="str">
        <f t="shared" si="647"/>
        <v/>
      </c>
      <c r="DW106" s="153" t="str">
        <f t="shared" si="648"/>
        <v/>
      </c>
      <c r="DX106" s="154" t="str">
        <f t="shared" si="649"/>
        <v/>
      </c>
      <c r="DY106" s="152" t="str">
        <f t="shared" si="650"/>
        <v/>
      </c>
      <c r="DZ106" s="153" t="str">
        <f t="shared" si="651"/>
        <v/>
      </c>
      <c r="EA106" s="153" t="str">
        <f t="shared" si="652"/>
        <v/>
      </c>
      <c r="EB106" s="153" t="str">
        <f t="shared" si="653"/>
        <v/>
      </c>
      <c r="EC106" s="154" t="str">
        <f t="shared" si="654"/>
        <v/>
      </c>
      <c r="ED106" s="152" t="str">
        <f t="shared" si="655"/>
        <v/>
      </c>
      <c r="EE106" s="153" t="str">
        <f t="shared" si="656"/>
        <v/>
      </c>
      <c r="EF106" s="153" t="str">
        <f t="shared" si="657"/>
        <v/>
      </c>
      <c r="EG106" s="153" t="str">
        <f t="shared" si="658"/>
        <v/>
      </c>
      <c r="EH106" s="154" t="str">
        <f t="shared" si="659"/>
        <v/>
      </c>
      <c r="FR106" s="152" t="str">
        <f t="shared" si="660"/>
        <v/>
      </c>
      <c r="FS106" s="153" t="str">
        <f t="shared" si="661"/>
        <v/>
      </c>
      <c r="FT106" s="153" t="e">
        <f t="shared" si="662"/>
        <v>#DIV/0!</v>
      </c>
      <c r="FU106" s="153" t="str">
        <f t="shared" si="663"/>
        <v/>
      </c>
      <c r="FV106" s="154" t="str">
        <f t="shared" si="664"/>
        <v/>
      </c>
      <c r="FW106" s="152" t="str">
        <f t="shared" si="665"/>
        <v/>
      </c>
      <c r="FX106" s="153" t="str">
        <f t="shared" si="666"/>
        <v/>
      </c>
      <c r="FY106" s="153" t="e">
        <f t="shared" si="667"/>
        <v>#DIV/0!</v>
      </c>
      <c r="FZ106" s="153" t="str">
        <f t="shared" si="668"/>
        <v/>
      </c>
      <c r="GA106" s="154" t="str">
        <f t="shared" si="669"/>
        <v/>
      </c>
      <c r="HA106" s="152" t="str">
        <f t="shared" si="670"/>
        <v/>
      </c>
      <c r="HB106" s="153" t="str">
        <f t="shared" si="671"/>
        <v/>
      </c>
      <c r="HC106" s="153" t="str">
        <f t="shared" si="672"/>
        <v/>
      </c>
      <c r="HD106" s="153" t="str">
        <f t="shared" si="673"/>
        <v/>
      </c>
      <c r="HE106" s="154" t="str">
        <f t="shared" si="674"/>
        <v/>
      </c>
      <c r="HF106" s="152" t="str">
        <f t="shared" si="675"/>
        <v/>
      </c>
      <c r="HG106" s="153" t="str">
        <f t="shared" si="676"/>
        <v/>
      </c>
      <c r="HH106" s="153" t="str">
        <f t="shared" si="677"/>
        <v/>
      </c>
      <c r="HI106" s="153" t="str">
        <f t="shared" si="678"/>
        <v/>
      </c>
      <c r="HJ106" s="154" t="str">
        <f t="shared" si="679"/>
        <v/>
      </c>
    </row>
    <row r="107" spans="2:218" x14ac:dyDescent="0.2">
      <c r="B107" s="52" t="s">
        <v>122</v>
      </c>
      <c r="D107" s="152" t="str">
        <f t="shared" si="526"/>
        <v/>
      </c>
      <c r="E107" s="153" t="str">
        <f t="shared" si="527"/>
        <v/>
      </c>
      <c r="F107" s="153" t="str">
        <f t="shared" si="528"/>
        <v/>
      </c>
      <c r="G107" s="153" t="str">
        <f t="shared" si="529"/>
        <v/>
      </c>
      <c r="H107" s="154" t="str">
        <f t="shared" si="530"/>
        <v/>
      </c>
      <c r="I107" s="152" t="str">
        <f t="shared" si="531"/>
        <v/>
      </c>
      <c r="J107" s="153" t="str">
        <f t="shared" si="532"/>
        <v/>
      </c>
      <c r="K107" s="153" t="str">
        <f t="shared" si="533"/>
        <v/>
      </c>
      <c r="L107" s="153" t="str">
        <f t="shared" si="534"/>
        <v/>
      </c>
      <c r="M107" s="154" t="str">
        <f t="shared" si="535"/>
        <v/>
      </c>
      <c r="N107" s="152" t="str">
        <f t="shared" si="536"/>
        <v/>
      </c>
      <c r="O107" s="153" t="str">
        <f t="shared" si="537"/>
        <v/>
      </c>
      <c r="P107" s="153" t="str">
        <f t="shared" si="538"/>
        <v/>
      </c>
      <c r="Q107" s="153" t="str">
        <f t="shared" si="539"/>
        <v/>
      </c>
      <c r="R107" s="154" t="str">
        <f t="shared" si="540"/>
        <v/>
      </c>
      <c r="S107" s="152" t="str">
        <f t="shared" si="541"/>
        <v/>
      </c>
      <c r="T107" s="153" t="str">
        <f t="shared" si="542"/>
        <v/>
      </c>
      <c r="U107" s="153" t="str">
        <f t="shared" si="543"/>
        <v/>
      </c>
      <c r="V107" s="153" t="str">
        <f t="shared" si="544"/>
        <v/>
      </c>
      <c r="W107" s="154" t="str">
        <f t="shared" si="545"/>
        <v/>
      </c>
      <c r="X107" s="152" t="str">
        <f t="shared" si="546"/>
        <v/>
      </c>
      <c r="Y107" s="153" t="str">
        <f t="shared" si="547"/>
        <v/>
      </c>
      <c r="Z107" s="153" t="str">
        <f t="shared" si="548"/>
        <v/>
      </c>
      <c r="AA107" s="153" t="str">
        <f t="shared" si="549"/>
        <v/>
      </c>
      <c r="AB107" s="154" t="str">
        <f t="shared" si="550"/>
        <v/>
      </c>
      <c r="AC107" s="152" t="str">
        <f t="shared" si="551"/>
        <v/>
      </c>
      <c r="AD107" s="153" t="str">
        <f t="shared" si="552"/>
        <v/>
      </c>
      <c r="AE107" s="153" t="str">
        <f t="shared" si="553"/>
        <v/>
      </c>
      <c r="AF107" s="153" t="str">
        <f t="shared" si="554"/>
        <v/>
      </c>
      <c r="AG107" s="154" t="str">
        <f t="shared" si="555"/>
        <v/>
      </c>
      <c r="AH107" s="152" t="str">
        <f t="shared" si="556"/>
        <v/>
      </c>
      <c r="AI107" s="153" t="str">
        <f t="shared" si="557"/>
        <v/>
      </c>
      <c r="AJ107" s="153" t="str">
        <f t="shared" si="558"/>
        <v/>
      </c>
      <c r="AK107" s="153" t="str">
        <f t="shared" si="559"/>
        <v/>
      </c>
      <c r="AL107" s="154" t="str">
        <f t="shared" si="560"/>
        <v/>
      </c>
      <c r="AM107" s="152" t="str">
        <f t="shared" si="561"/>
        <v/>
      </c>
      <c r="AN107" s="153" t="str">
        <f t="shared" si="562"/>
        <v/>
      </c>
      <c r="AO107" s="153" t="str">
        <f t="shared" si="563"/>
        <v/>
      </c>
      <c r="AP107" s="153" t="str">
        <f t="shared" si="564"/>
        <v/>
      </c>
      <c r="AQ107" s="154" t="str">
        <f t="shared" si="565"/>
        <v/>
      </c>
      <c r="AR107" s="152" t="str">
        <f t="shared" si="566"/>
        <v/>
      </c>
      <c r="AS107" s="153" t="str">
        <f t="shared" si="567"/>
        <v/>
      </c>
      <c r="AT107" s="153" t="str">
        <f t="shared" si="568"/>
        <v/>
      </c>
      <c r="AU107" s="153" t="str">
        <f t="shared" si="569"/>
        <v/>
      </c>
      <c r="AV107" s="154" t="str">
        <f t="shared" si="570"/>
        <v/>
      </c>
      <c r="AW107" s="152" t="str">
        <f t="shared" si="571"/>
        <v/>
      </c>
      <c r="AX107" s="153" t="str">
        <f t="shared" si="572"/>
        <v/>
      </c>
      <c r="AY107" s="153" t="str">
        <f t="shared" si="573"/>
        <v/>
      </c>
      <c r="AZ107" s="153" t="str">
        <f t="shared" si="574"/>
        <v/>
      </c>
      <c r="BA107" s="154" t="str">
        <f t="shared" si="575"/>
        <v/>
      </c>
      <c r="BB107" s="152" t="str">
        <f t="shared" si="576"/>
        <v/>
      </c>
      <c r="BC107" s="153" t="str">
        <f t="shared" si="577"/>
        <v/>
      </c>
      <c r="BD107" s="153" t="str">
        <f t="shared" si="578"/>
        <v/>
      </c>
      <c r="BE107" s="153" t="str">
        <f t="shared" si="579"/>
        <v/>
      </c>
      <c r="BF107" s="154" t="str">
        <f t="shared" si="580"/>
        <v/>
      </c>
      <c r="BG107" s="152" t="str">
        <f t="shared" si="581"/>
        <v/>
      </c>
      <c r="BH107" s="153" t="str">
        <f t="shared" si="582"/>
        <v/>
      </c>
      <c r="BI107" s="153" t="str">
        <f t="shared" si="583"/>
        <v/>
      </c>
      <c r="BJ107" s="153" t="str">
        <f t="shared" si="584"/>
        <v/>
      </c>
      <c r="BK107" s="154" t="str">
        <f t="shared" si="585"/>
        <v/>
      </c>
      <c r="BL107" s="152" t="str">
        <f t="shared" si="586"/>
        <v/>
      </c>
      <c r="BM107" s="153" t="str">
        <f t="shared" si="587"/>
        <v/>
      </c>
      <c r="BN107" s="153" t="str">
        <f t="shared" si="588"/>
        <v/>
      </c>
      <c r="BO107" s="153" t="str">
        <f t="shared" si="589"/>
        <v/>
      </c>
      <c r="BP107" s="154" t="str">
        <f t="shared" si="590"/>
        <v/>
      </c>
      <c r="BQ107" s="152" t="str">
        <f t="shared" si="591"/>
        <v/>
      </c>
      <c r="BR107" s="153" t="str">
        <f t="shared" si="592"/>
        <v/>
      </c>
      <c r="BS107" s="153" t="str">
        <f t="shared" si="593"/>
        <v/>
      </c>
      <c r="BT107" s="153" t="str">
        <f t="shared" si="594"/>
        <v/>
      </c>
      <c r="BU107" s="154" t="str">
        <f t="shared" si="595"/>
        <v/>
      </c>
      <c r="BV107" s="152" t="str">
        <f t="shared" si="525"/>
        <v/>
      </c>
      <c r="BW107" s="153" t="str">
        <f t="shared" si="596"/>
        <v/>
      </c>
      <c r="BX107" s="153" t="str">
        <f t="shared" si="597"/>
        <v/>
      </c>
      <c r="BY107" s="153" t="str">
        <f t="shared" si="598"/>
        <v/>
      </c>
      <c r="BZ107" s="154" t="str">
        <f t="shared" si="599"/>
        <v/>
      </c>
      <c r="CA107" s="152" t="str">
        <f t="shared" si="600"/>
        <v/>
      </c>
      <c r="CB107" s="153" t="str">
        <f t="shared" si="601"/>
        <v/>
      </c>
      <c r="CC107" s="153" t="str">
        <f t="shared" si="602"/>
        <v/>
      </c>
      <c r="CD107" s="153" t="str">
        <f t="shared" si="603"/>
        <v/>
      </c>
      <c r="CE107" s="154" t="str">
        <f t="shared" si="604"/>
        <v/>
      </c>
      <c r="CF107" s="152" t="str">
        <f t="shared" si="605"/>
        <v/>
      </c>
      <c r="CG107" s="153" t="str">
        <f t="shared" si="606"/>
        <v/>
      </c>
      <c r="CH107" s="153" t="str">
        <f t="shared" si="607"/>
        <v/>
      </c>
      <c r="CI107" s="153" t="str">
        <f t="shared" si="608"/>
        <v/>
      </c>
      <c r="CJ107" s="154" t="str">
        <f t="shared" si="609"/>
        <v/>
      </c>
      <c r="CK107" s="152" t="str">
        <f t="shared" si="610"/>
        <v/>
      </c>
      <c r="CL107" s="153" t="str">
        <f t="shared" si="611"/>
        <v/>
      </c>
      <c r="CM107" s="153" t="str">
        <f t="shared" si="612"/>
        <v/>
      </c>
      <c r="CN107" s="153" t="str">
        <f t="shared" si="613"/>
        <v/>
      </c>
      <c r="CO107" s="154" t="str">
        <f t="shared" si="614"/>
        <v/>
      </c>
      <c r="CP107" s="152" t="str">
        <f t="shared" si="615"/>
        <v/>
      </c>
      <c r="CQ107" s="153" t="str">
        <f t="shared" si="616"/>
        <v/>
      </c>
      <c r="CR107" s="153" t="str">
        <f t="shared" si="617"/>
        <v/>
      </c>
      <c r="CS107" s="153" t="str">
        <f t="shared" si="618"/>
        <v/>
      </c>
      <c r="CT107" s="154" t="str">
        <f t="shared" si="619"/>
        <v/>
      </c>
      <c r="CU107" s="152" t="str">
        <f t="shared" si="620"/>
        <v/>
      </c>
      <c r="CV107" s="153" t="str">
        <f t="shared" si="621"/>
        <v/>
      </c>
      <c r="CW107" s="153" t="str">
        <f t="shared" si="622"/>
        <v/>
      </c>
      <c r="CX107" s="153" t="str">
        <f t="shared" si="623"/>
        <v/>
      </c>
      <c r="CY107" s="154" t="str">
        <f t="shared" si="624"/>
        <v/>
      </c>
      <c r="CZ107" s="152" t="str">
        <f t="shared" si="625"/>
        <v/>
      </c>
      <c r="DA107" s="153" t="str">
        <f t="shared" si="626"/>
        <v/>
      </c>
      <c r="DB107" s="153" t="str">
        <f t="shared" si="627"/>
        <v/>
      </c>
      <c r="DC107" s="153" t="str">
        <f t="shared" si="628"/>
        <v/>
      </c>
      <c r="DD107" s="154" t="str">
        <f t="shared" si="629"/>
        <v/>
      </c>
      <c r="DE107" s="152" t="str">
        <f t="shared" si="630"/>
        <v/>
      </c>
      <c r="DF107" s="153" t="str">
        <f t="shared" si="631"/>
        <v/>
      </c>
      <c r="DG107" s="153" t="str">
        <f t="shared" si="632"/>
        <v/>
      </c>
      <c r="DH107" s="153" t="str">
        <f t="shared" si="633"/>
        <v/>
      </c>
      <c r="DI107" s="154" t="str">
        <f t="shared" si="634"/>
        <v/>
      </c>
      <c r="DJ107" s="152" t="str">
        <f t="shared" si="635"/>
        <v/>
      </c>
      <c r="DK107" s="153" t="str">
        <f t="shared" si="636"/>
        <v/>
      </c>
      <c r="DL107" s="153" t="str">
        <f t="shared" si="637"/>
        <v/>
      </c>
      <c r="DM107" s="153" t="str">
        <f t="shared" si="638"/>
        <v/>
      </c>
      <c r="DN107" s="154" t="str">
        <f t="shared" si="639"/>
        <v/>
      </c>
      <c r="DO107" s="152" t="str">
        <f t="shared" si="640"/>
        <v/>
      </c>
      <c r="DP107" s="153" t="str">
        <f t="shared" si="641"/>
        <v/>
      </c>
      <c r="DQ107" s="153" t="str">
        <f t="shared" si="642"/>
        <v/>
      </c>
      <c r="DR107" s="153" t="str">
        <f t="shared" si="643"/>
        <v/>
      </c>
      <c r="DS107" s="154" t="str">
        <f t="shared" si="644"/>
        <v/>
      </c>
      <c r="DT107" s="152" t="str">
        <f t="shared" si="645"/>
        <v/>
      </c>
      <c r="DU107" s="153" t="str">
        <f t="shared" si="646"/>
        <v/>
      </c>
      <c r="DV107" s="153" t="str">
        <f t="shared" si="647"/>
        <v/>
      </c>
      <c r="DW107" s="153">
        <f t="shared" si="648"/>
        <v>0.84134474606854348</v>
      </c>
      <c r="DX107" s="154">
        <f t="shared" si="649"/>
        <v>0.15865525393145757</v>
      </c>
      <c r="DY107" s="152" t="str">
        <f t="shared" si="650"/>
        <v/>
      </c>
      <c r="DZ107" s="153" t="str">
        <f t="shared" si="651"/>
        <v/>
      </c>
      <c r="EA107" s="153" t="str">
        <f t="shared" si="652"/>
        <v/>
      </c>
      <c r="EB107" s="153" t="str">
        <f t="shared" si="653"/>
        <v/>
      </c>
      <c r="EC107" s="154" t="str">
        <f t="shared" si="654"/>
        <v/>
      </c>
      <c r="ED107" s="152" t="str">
        <f t="shared" si="655"/>
        <v/>
      </c>
      <c r="EE107" s="153" t="str">
        <f t="shared" si="656"/>
        <v/>
      </c>
      <c r="EF107" s="153" t="str">
        <f t="shared" si="657"/>
        <v/>
      </c>
      <c r="EG107" s="153" t="str">
        <f t="shared" si="658"/>
        <v/>
      </c>
      <c r="EH107" s="154" t="str">
        <f t="shared" si="659"/>
        <v/>
      </c>
      <c r="FR107" s="152" t="str">
        <f t="shared" si="660"/>
        <v/>
      </c>
      <c r="FS107" s="153" t="str">
        <f t="shared" si="661"/>
        <v/>
      </c>
      <c r="FT107" s="153" t="str">
        <f t="shared" si="662"/>
        <v/>
      </c>
      <c r="FU107" s="153" t="str">
        <f t="shared" si="663"/>
        <v/>
      </c>
      <c r="FV107" s="154" t="str">
        <f t="shared" si="664"/>
        <v/>
      </c>
      <c r="FW107" s="152" t="str">
        <f t="shared" si="665"/>
        <v/>
      </c>
      <c r="FX107" s="153" t="str">
        <f t="shared" si="666"/>
        <v/>
      </c>
      <c r="FY107" s="153" t="str">
        <f t="shared" si="667"/>
        <v/>
      </c>
      <c r="FZ107" s="153" t="str">
        <f t="shared" si="668"/>
        <v/>
      </c>
      <c r="GA107" s="154" t="str">
        <f t="shared" si="669"/>
        <v/>
      </c>
      <c r="HA107" s="152" t="str">
        <f t="shared" si="670"/>
        <v/>
      </c>
      <c r="HB107" s="153" t="str">
        <f t="shared" si="671"/>
        <v/>
      </c>
      <c r="HC107" s="153" t="str">
        <f t="shared" si="672"/>
        <v/>
      </c>
      <c r="HD107" s="153" t="str">
        <f t="shared" si="673"/>
        <v/>
      </c>
      <c r="HE107" s="154" t="str">
        <f t="shared" si="674"/>
        <v/>
      </c>
      <c r="HF107" s="152" t="str">
        <f t="shared" si="675"/>
        <v/>
      </c>
      <c r="HG107" s="153" t="str">
        <f t="shared" si="676"/>
        <v/>
      </c>
      <c r="HH107" s="153" t="str">
        <f t="shared" si="677"/>
        <v/>
      </c>
      <c r="HI107" s="153" t="str">
        <f t="shared" si="678"/>
        <v/>
      </c>
      <c r="HJ107" s="154" t="str">
        <f t="shared" si="679"/>
        <v/>
      </c>
    </row>
    <row r="108" spans="2:218" x14ac:dyDescent="0.2">
      <c r="B108" s="52" t="s">
        <v>288</v>
      </c>
      <c r="D108" s="152" t="str">
        <f t="shared" si="526"/>
        <v/>
      </c>
      <c r="E108" s="153" t="str">
        <f t="shared" si="527"/>
        <v/>
      </c>
      <c r="F108" s="153" t="str">
        <f t="shared" si="528"/>
        <v/>
      </c>
      <c r="G108" s="153" t="str">
        <f t="shared" si="529"/>
        <v/>
      </c>
      <c r="H108" s="154" t="str">
        <f t="shared" si="530"/>
        <v/>
      </c>
      <c r="I108" s="152">
        <f t="shared" si="531"/>
        <v>0.95387268364253008</v>
      </c>
      <c r="J108" s="153">
        <f t="shared" si="532"/>
        <v>3.0858023430113325E-2</v>
      </c>
      <c r="K108" s="153">
        <f t="shared" si="533"/>
        <v>1.7993892638616797E-3</v>
      </c>
      <c r="L108" s="153">
        <f t="shared" si="534"/>
        <v>0.97717516124930759</v>
      </c>
      <c r="M108" s="154">
        <f t="shared" si="535"/>
        <v>0.86377397622680241</v>
      </c>
      <c r="N108" s="152">
        <f t="shared" si="536"/>
        <v>0.70933961131426693</v>
      </c>
      <c r="O108" s="153">
        <f t="shared" si="537"/>
        <v>0.99868950227392439</v>
      </c>
      <c r="P108" s="153">
        <f t="shared" si="538"/>
        <v>0.16011429507104727</v>
      </c>
      <c r="Q108" s="153">
        <f t="shared" si="539"/>
        <v>0.69148416447837102</v>
      </c>
      <c r="R108" s="154">
        <f t="shared" si="540"/>
        <v>1.0827555504882927E-3</v>
      </c>
      <c r="S108" s="152">
        <f t="shared" si="541"/>
        <v>0.23263558767091636</v>
      </c>
      <c r="T108" s="153">
        <f t="shared" si="542"/>
        <v>0.917688568243334</v>
      </c>
      <c r="U108" s="153">
        <f t="shared" si="543"/>
        <v>4.4436811200683955E-2</v>
      </c>
      <c r="V108" s="153">
        <f t="shared" si="544"/>
        <v>0.99925326107792134</v>
      </c>
      <c r="W108" s="154">
        <f t="shared" si="545"/>
        <v>1.6418353406363703E-2</v>
      </c>
      <c r="X108" s="152">
        <f t="shared" si="546"/>
        <v>0.18775687009627215</v>
      </c>
      <c r="Y108" s="153">
        <f t="shared" si="547"/>
        <v>0.72026316160430448</v>
      </c>
      <c r="Z108" s="153">
        <f t="shared" si="548"/>
        <v>0.22762901399531488</v>
      </c>
      <c r="AA108" s="153">
        <f t="shared" si="549"/>
        <v>7.0282237475962663E-3</v>
      </c>
      <c r="AB108" s="154">
        <f t="shared" si="550"/>
        <v>0.99977175180043765</v>
      </c>
      <c r="AC108" s="152">
        <f t="shared" si="551"/>
        <v>0.9865378399748832</v>
      </c>
      <c r="AD108" s="153">
        <f t="shared" si="552"/>
        <v>0.90855444798150264</v>
      </c>
      <c r="AE108" s="153">
        <f t="shared" si="553"/>
        <v>0.86573226200841713</v>
      </c>
      <c r="AF108" s="153">
        <f t="shared" si="554"/>
        <v>8.7780030476550242E-4</v>
      </c>
      <c r="AG108" s="154">
        <f t="shared" si="555"/>
        <v>6.3976377250618624E-2</v>
      </c>
      <c r="AH108" s="152">
        <f t="shared" si="556"/>
        <v>0.68734477111100512</v>
      </c>
      <c r="AI108" s="153">
        <f t="shared" si="557"/>
        <v>1.2969335302524707E-2</v>
      </c>
      <c r="AJ108" s="153">
        <f t="shared" si="558"/>
        <v>0.99703044295595444</v>
      </c>
      <c r="AK108" s="153">
        <f t="shared" si="559"/>
        <v>9.6614560486646666E-3</v>
      </c>
      <c r="AL108" s="154">
        <f t="shared" si="560"/>
        <v>0.90773055292294635</v>
      </c>
      <c r="AM108" s="152">
        <f t="shared" si="561"/>
        <v>0.91081086365040642</v>
      </c>
      <c r="AN108" s="153">
        <f t="shared" si="562"/>
        <v>7.7948940417951675E-4</v>
      </c>
      <c r="AO108" s="153">
        <f t="shared" si="563"/>
        <v>0.95469419998597882</v>
      </c>
      <c r="AP108" s="153">
        <f t="shared" si="564"/>
        <v>5.8598143593370025E-2</v>
      </c>
      <c r="AQ108" s="154">
        <f t="shared" si="565"/>
        <v>0.95469419998597882</v>
      </c>
      <c r="AR108" s="152" t="str">
        <f t="shared" si="566"/>
        <v/>
      </c>
      <c r="AS108" s="153" t="str">
        <f t="shared" si="567"/>
        <v/>
      </c>
      <c r="AT108" s="153" t="str">
        <f t="shared" si="568"/>
        <v/>
      </c>
      <c r="AU108" s="153" t="str">
        <f t="shared" si="569"/>
        <v/>
      </c>
      <c r="AV108" s="154" t="str">
        <f t="shared" si="570"/>
        <v/>
      </c>
      <c r="AW108" s="152" t="str">
        <f t="shared" si="571"/>
        <v/>
      </c>
      <c r="AX108" s="153" t="str">
        <f t="shared" si="572"/>
        <v/>
      </c>
      <c r="AY108" s="153" t="str">
        <f t="shared" si="573"/>
        <v/>
      </c>
      <c r="AZ108" s="153" t="str">
        <f t="shared" si="574"/>
        <v/>
      </c>
      <c r="BA108" s="154" t="str">
        <f t="shared" si="575"/>
        <v/>
      </c>
      <c r="BB108" s="152" t="str">
        <f t="shared" si="576"/>
        <v/>
      </c>
      <c r="BC108" s="153" t="str">
        <f t="shared" si="577"/>
        <v/>
      </c>
      <c r="BD108" s="153" t="str">
        <f t="shared" si="578"/>
        <v/>
      </c>
      <c r="BE108" s="153" t="str">
        <f t="shared" si="579"/>
        <v/>
      </c>
      <c r="BF108" s="154" t="str">
        <f t="shared" si="580"/>
        <v/>
      </c>
      <c r="BG108" s="152">
        <f t="shared" si="581"/>
        <v>5.725431379232592E-3</v>
      </c>
      <c r="BH108" s="153">
        <f t="shared" si="582"/>
        <v>0.43979308948712609</v>
      </c>
      <c r="BI108" s="153">
        <f t="shared" si="583"/>
        <v>0.99030498827216284</v>
      </c>
      <c r="BJ108" s="153" t="str">
        <f t="shared" si="584"/>
        <v/>
      </c>
      <c r="BK108" s="154">
        <f t="shared" si="585"/>
        <v>0.63389132595862252</v>
      </c>
      <c r="BL108" s="152">
        <f t="shared" si="586"/>
        <v>0.99988855287361289</v>
      </c>
      <c r="BM108" s="153">
        <f t="shared" si="587"/>
        <v>0.10322903870118824</v>
      </c>
      <c r="BN108" s="153">
        <f t="shared" si="588"/>
        <v>0.64787519785943981</v>
      </c>
      <c r="BO108" s="153">
        <f t="shared" si="589"/>
        <v>0.20716356275114828</v>
      </c>
      <c r="BP108" s="154">
        <f t="shared" si="590"/>
        <v>2.3214633291072879E-2</v>
      </c>
      <c r="BQ108" s="152">
        <f t="shared" si="591"/>
        <v>1.6950160450968203E-3</v>
      </c>
      <c r="BR108" s="153">
        <f t="shared" si="592"/>
        <v>4.1324051191348632E-2</v>
      </c>
      <c r="BS108" s="153">
        <f t="shared" si="593"/>
        <v>0.96064226785139251</v>
      </c>
      <c r="BT108" s="153">
        <f t="shared" si="594"/>
        <v>0.98575555925091196</v>
      </c>
      <c r="BU108" s="154">
        <f t="shared" si="595"/>
        <v>0.76325424254673258</v>
      </c>
      <c r="BV108" s="152">
        <f t="shared" si="525"/>
        <v>4.942764910098452E-3</v>
      </c>
      <c r="BW108" s="153">
        <f t="shared" si="596"/>
        <v>0.48806251899023334</v>
      </c>
      <c r="BX108" s="153">
        <f t="shared" si="597"/>
        <v>0.93030038555701922</v>
      </c>
      <c r="BY108" s="153">
        <f t="shared" si="598"/>
        <v>4.2040732700008826E-2</v>
      </c>
      <c r="BZ108" s="154">
        <f t="shared" si="599"/>
        <v>0.99787633411538723</v>
      </c>
      <c r="CA108" s="152">
        <f t="shared" si="600"/>
        <v>4.3652035688739543E-2</v>
      </c>
      <c r="CB108" s="153">
        <f t="shared" si="601"/>
        <v>0.35798687230875537</v>
      </c>
      <c r="CC108" s="153">
        <f t="shared" si="602"/>
        <v>0.99642226917789456</v>
      </c>
      <c r="CD108" s="153">
        <f t="shared" si="603"/>
        <v>6.3906903535732688E-3</v>
      </c>
      <c r="CE108" s="154">
        <f t="shared" si="604"/>
        <v>0.96952931953811605</v>
      </c>
      <c r="CF108" s="152" t="str">
        <f t="shared" si="605"/>
        <v/>
      </c>
      <c r="CG108" s="153" t="str">
        <f t="shared" si="606"/>
        <v/>
      </c>
      <c r="CH108" s="153" t="str">
        <f t="shared" si="607"/>
        <v/>
      </c>
      <c r="CI108" s="153" t="str">
        <f t="shared" si="608"/>
        <v/>
      </c>
      <c r="CJ108" s="154" t="str">
        <f t="shared" si="609"/>
        <v/>
      </c>
      <c r="CK108" s="152" t="str">
        <f t="shared" si="610"/>
        <v/>
      </c>
      <c r="CL108" s="153" t="str">
        <f t="shared" si="611"/>
        <v/>
      </c>
      <c r="CM108" s="153" t="str">
        <f t="shared" si="612"/>
        <v/>
      </c>
      <c r="CN108" s="153" t="str">
        <f t="shared" si="613"/>
        <v/>
      </c>
      <c r="CO108" s="154" t="str">
        <f t="shared" si="614"/>
        <v/>
      </c>
      <c r="CP108" s="152" t="str">
        <f t="shared" si="615"/>
        <v/>
      </c>
      <c r="CQ108" s="153">
        <f t="shared" si="616"/>
        <v>0.14979122814970625</v>
      </c>
      <c r="CR108" s="153">
        <f t="shared" si="617"/>
        <v>0.97722445782115186</v>
      </c>
      <c r="CS108" s="153">
        <f t="shared" si="618"/>
        <v>0.16797448138990984</v>
      </c>
      <c r="CT108" s="154" t="str">
        <f t="shared" si="619"/>
        <v/>
      </c>
      <c r="CU108" s="152" t="str">
        <f t="shared" si="620"/>
        <v/>
      </c>
      <c r="CV108" s="153" t="str">
        <f t="shared" si="621"/>
        <v/>
      </c>
      <c r="CW108" s="153" t="str">
        <f t="shared" si="622"/>
        <v/>
      </c>
      <c r="CX108" s="153">
        <f t="shared" si="623"/>
        <v>0.84134474606854281</v>
      </c>
      <c r="CY108" s="154">
        <f t="shared" si="624"/>
        <v>0.15865525393145674</v>
      </c>
      <c r="CZ108" s="152">
        <f t="shared" si="625"/>
        <v>2.3665935565623697E-3</v>
      </c>
      <c r="DA108" s="153">
        <f t="shared" si="626"/>
        <v>0.7597509149656867</v>
      </c>
      <c r="DB108" s="153">
        <f t="shared" si="627"/>
        <v>3.9290393589047137E-2</v>
      </c>
      <c r="DC108" s="153">
        <f t="shared" si="628"/>
        <v>0.99551858090517309</v>
      </c>
      <c r="DD108" s="154">
        <f t="shared" si="629"/>
        <v>0.89700403005705476</v>
      </c>
      <c r="DE108" s="152">
        <f t="shared" si="630"/>
        <v>0.12336906584712179</v>
      </c>
      <c r="DF108" s="153">
        <f t="shared" si="631"/>
        <v>0.41735978786892081</v>
      </c>
      <c r="DG108" s="153">
        <f t="shared" si="632"/>
        <v>7.801272497081492E-2</v>
      </c>
      <c r="DH108" s="153">
        <f t="shared" si="633"/>
        <v>0.99995478900789803</v>
      </c>
      <c r="DI108" s="154">
        <f t="shared" si="634"/>
        <v>0.12935927681295017</v>
      </c>
      <c r="DJ108" s="152">
        <f t="shared" si="635"/>
        <v>2.4825699169874811E-4</v>
      </c>
      <c r="DK108" s="153">
        <f t="shared" si="636"/>
        <v>0.94060207941073215</v>
      </c>
      <c r="DL108" s="153">
        <f t="shared" si="637"/>
        <v>0.42933997026255893</v>
      </c>
      <c r="DM108" s="153">
        <f t="shared" si="638"/>
        <v>0.98970093276568394</v>
      </c>
      <c r="DN108" s="154">
        <f t="shared" si="639"/>
        <v>0.41510452094509742</v>
      </c>
      <c r="DO108" s="152">
        <f t="shared" si="640"/>
        <v>6.8383083651450873E-3</v>
      </c>
      <c r="DP108" s="153">
        <f t="shared" si="641"/>
        <v>1.757643297843086E-2</v>
      </c>
      <c r="DQ108" s="153">
        <f t="shared" si="642"/>
        <v>0.60082350002841844</v>
      </c>
      <c r="DR108" s="153">
        <f t="shared" si="643"/>
        <v>0.97346546731905803</v>
      </c>
      <c r="DS108" s="154">
        <f t="shared" si="644"/>
        <v>0.99139994672676302</v>
      </c>
      <c r="DT108" s="152">
        <f t="shared" si="645"/>
        <v>7.8228417704480065E-5</v>
      </c>
      <c r="DU108" s="153">
        <f t="shared" si="646"/>
        <v>0.89174690816121061</v>
      </c>
      <c r="DV108" s="153">
        <f t="shared" si="647"/>
        <v>0.67826543214569246</v>
      </c>
      <c r="DW108" s="153">
        <f t="shared" si="648"/>
        <v>0.976660711396937</v>
      </c>
      <c r="DX108" s="154">
        <f t="shared" si="649"/>
        <v>0.53691305425004043</v>
      </c>
      <c r="DY108" s="152" t="str">
        <f t="shared" si="650"/>
        <v/>
      </c>
      <c r="DZ108" s="153" t="str">
        <f t="shared" si="651"/>
        <v/>
      </c>
      <c r="EA108" s="153" t="str">
        <f t="shared" si="652"/>
        <v/>
      </c>
      <c r="EB108" s="153" t="str">
        <f t="shared" si="653"/>
        <v/>
      </c>
      <c r="EC108" s="154" t="e">
        <f t="shared" si="654"/>
        <v>#DIV/0!</v>
      </c>
      <c r="ED108" s="152">
        <f t="shared" si="655"/>
        <v>0.70705860062476689</v>
      </c>
      <c r="EE108" s="153">
        <f t="shared" si="656"/>
        <v>0.71963834364356183</v>
      </c>
      <c r="EF108" s="153">
        <f t="shared" si="657"/>
        <v>1.1029828262524802E-3</v>
      </c>
      <c r="EG108" s="153">
        <f t="shared" si="658"/>
        <v>0.99857118028082359</v>
      </c>
      <c r="EH108" s="154">
        <f t="shared" si="659"/>
        <v>0.14726707129069622</v>
      </c>
      <c r="FR108" s="152" t="str">
        <f t="shared" si="660"/>
        <v/>
      </c>
      <c r="FS108" s="153" t="str">
        <f t="shared" si="661"/>
        <v/>
      </c>
      <c r="FT108" s="153" t="str">
        <f t="shared" si="662"/>
        <v/>
      </c>
      <c r="FU108" s="153" t="str">
        <f t="shared" si="663"/>
        <v/>
      </c>
      <c r="FV108" s="154" t="str">
        <f t="shared" si="664"/>
        <v/>
      </c>
      <c r="FW108" s="152" t="str">
        <f t="shared" si="665"/>
        <v/>
      </c>
      <c r="FX108" s="153" t="str">
        <f t="shared" si="666"/>
        <v/>
      </c>
      <c r="FY108" s="153" t="str">
        <f t="shared" si="667"/>
        <v/>
      </c>
      <c r="FZ108" s="153" t="str">
        <f t="shared" si="668"/>
        <v/>
      </c>
      <c r="GA108" s="154" t="str">
        <f t="shared" si="669"/>
        <v/>
      </c>
      <c r="HA108" s="152" t="str">
        <f t="shared" si="670"/>
        <v/>
      </c>
      <c r="HB108" s="153" t="str">
        <f t="shared" si="671"/>
        <v/>
      </c>
      <c r="HC108" s="153" t="str">
        <f t="shared" si="672"/>
        <v/>
      </c>
      <c r="HD108" s="153" t="str">
        <f t="shared" si="673"/>
        <v/>
      </c>
      <c r="HE108" s="154" t="str">
        <f t="shared" si="674"/>
        <v/>
      </c>
      <c r="HF108" s="152" t="str">
        <f t="shared" si="675"/>
        <v/>
      </c>
      <c r="HG108" s="153" t="str">
        <f t="shared" si="676"/>
        <v/>
      </c>
      <c r="HH108" s="153" t="str">
        <f t="shared" si="677"/>
        <v/>
      </c>
      <c r="HI108" s="153" t="str">
        <f t="shared" si="678"/>
        <v/>
      </c>
      <c r="HJ108" s="154" t="str">
        <f t="shared" si="679"/>
        <v/>
      </c>
    </row>
    <row r="109" spans="2:218" x14ac:dyDescent="0.2">
      <c r="B109" s="52" t="s">
        <v>289</v>
      </c>
      <c r="D109" s="152" t="str">
        <f t="shared" si="526"/>
        <v/>
      </c>
      <c r="E109" s="153" t="str">
        <f t="shared" si="527"/>
        <v/>
      </c>
      <c r="F109" s="153" t="str">
        <f t="shared" si="528"/>
        <v/>
      </c>
      <c r="G109" s="153" t="str">
        <f t="shared" si="529"/>
        <v/>
      </c>
      <c r="H109" s="154" t="str">
        <f t="shared" si="530"/>
        <v/>
      </c>
      <c r="I109" s="152">
        <f t="shared" si="531"/>
        <v>0.99587818894331159</v>
      </c>
      <c r="J109" s="153">
        <f t="shared" si="532"/>
        <v>6.5549767927341643E-2</v>
      </c>
      <c r="K109" s="153">
        <f t="shared" si="533"/>
        <v>1.3721833150069902E-3</v>
      </c>
      <c r="L109" s="153">
        <f t="shared" si="534"/>
        <v>0.78757788732695877</v>
      </c>
      <c r="M109" s="154">
        <f t="shared" si="535"/>
        <v>0.85652098791737519</v>
      </c>
      <c r="N109" s="152">
        <f t="shared" si="536"/>
        <v>1.6653076823674555E-2</v>
      </c>
      <c r="O109" s="153">
        <f t="shared" si="537"/>
        <v>0.28489299112732303</v>
      </c>
      <c r="P109" s="153">
        <f t="shared" si="538"/>
        <v>0.93238061659788429</v>
      </c>
      <c r="Q109" s="153">
        <f t="shared" si="539"/>
        <v>0.9989315244019944</v>
      </c>
      <c r="R109" s="154">
        <f t="shared" si="540"/>
        <v>3.0914063488403937E-2</v>
      </c>
      <c r="S109" s="152">
        <f t="shared" si="541"/>
        <v>1.0118518567563198E-2</v>
      </c>
      <c r="T109" s="153">
        <f t="shared" si="542"/>
        <v>0.99104780959033956</v>
      </c>
      <c r="U109" s="153">
        <f t="shared" si="543"/>
        <v>0.99104780959033956</v>
      </c>
      <c r="V109" s="153">
        <f t="shared" si="544"/>
        <v>4.4614376056632571E-2</v>
      </c>
      <c r="W109" s="154">
        <f t="shared" si="545"/>
        <v>0.23768305081841115</v>
      </c>
      <c r="X109" s="152">
        <f t="shared" si="546"/>
        <v>7.8400465237288518E-3</v>
      </c>
      <c r="Y109" s="153">
        <f t="shared" si="547"/>
        <v>0.99851579255432332</v>
      </c>
      <c r="Z109" s="153">
        <f t="shared" si="548"/>
        <v>0.86801538298144931</v>
      </c>
      <c r="AA109" s="153">
        <f t="shared" si="549"/>
        <v>0.62694309122282577</v>
      </c>
      <c r="AB109" s="154">
        <f t="shared" si="550"/>
        <v>2.2992080970606989E-2</v>
      </c>
      <c r="AC109" s="152">
        <f t="shared" si="551"/>
        <v>1.1280923063619991E-4</v>
      </c>
      <c r="AD109" s="153">
        <f t="shared" si="552"/>
        <v>0.7450883485924662</v>
      </c>
      <c r="AE109" s="153">
        <f t="shared" si="553"/>
        <v>0.98586300536498161</v>
      </c>
      <c r="AF109" s="153">
        <f t="shared" si="554"/>
        <v>0.85325249581427087</v>
      </c>
      <c r="AG109" s="154">
        <f t="shared" si="555"/>
        <v>0.41503754565129397</v>
      </c>
      <c r="AH109" s="152">
        <f t="shared" si="556"/>
        <v>6.7943714194981241E-5</v>
      </c>
      <c r="AI109" s="153">
        <f t="shared" si="557"/>
        <v>0.96364571983094882</v>
      </c>
      <c r="AJ109" s="153">
        <f t="shared" si="558"/>
        <v>0.48117060479889467</v>
      </c>
      <c r="AK109" s="153">
        <f t="shared" si="559"/>
        <v>0.79781960927086326</v>
      </c>
      <c r="AL109" s="154">
        <f t="shared" si="560"/>
        <v>0.89144289207653615</v>
      </c>
      <c r="AM109" s="152">
        <f t="shared" si="561"/>
        <v>0.99986433261669438</v>
      </c>
      <c r="AN109" s="153">
        <f t="shared" si="562"/>
        <v>8.7056058692401683E-2</v>
      </c>
      <c r="AO109" s="153">
        <f t="shared" si="563"/>
        <v>0.41841018144508446</v>
      </c>
      <c r="AP109" s="153">
        <f t="shared" si="564"/>
        <v>1.3930309541063878E-2</v>
      </c>
      <c r="AQ109" s="154">
        <f t="shared" si="565"/>
        <v>0.54897847015291368</v>
      </c>
      <c r="AR109" s="152">
        <f t="shared" si="566"/>
        <v>0.62923880933624443</v>
      </c>
      <c r="AS109" s="153">
        <f t="shared" si="567"/>
        <v>0.91571022422688064</v>
      </c>
      <c r="AT109" s="153">
        <f t="shared" si="568"/>
        <v>0.23585886598755171</v>
      </c>
      <c r="AU109" s="153">
        <f t="shared" si="569"/>
        <v>0.9922655839995933</v>
      </c>
      <c r="AV109" s="154">
        <f t="shared" si="570"/>
        <v>3.2702965594088597E-4</v>
      </c>
      <c r="AW109" s="152">
        <f t="shared" si="571"/>
        <v>0.13564259006042012</v>
      </c>
      <c r="AX109" s="153">
        <f t="shared" si="572"/>
        <v>0.15624221034831365</v>
      </c>
      <c r="AY109" s="153">
        <f t="shared" si="573"/>
        <v>0.66562026285448295</v>
      </c>
      <c r="AZ109" s="153">
        <f t="shared" si="574"/>
        <v>0.99988550828492662</v>
      </c>
      <c r="BA109" s="154">
        <f t="shared" si="575"/>
        <v>2.2620422405522936E-2</v>
      </c>
      <c r="BB109" s="152">
        <f t="shared" si="576"/>
        <v>0.21890096495077899</v>
      </c>
      <c r="BC109" s="153">
        <f t="shared" si="577"/>
        <v>0.9997657919567029</v>
      </c>
      <c r="BD109" s="153">
        <f t="shared" si="578"/>
        <v>0.21890096495077899</v>
      </c>
      <c r="BE109" s="153">
        <f t="shared" si="579"/>
        <v>6.2037889954711985E-3</v>
      </c>
      <c r="BF109" s="154">
        <f t="shared" si="580"/>
        <v>0.71019677905000167</v>
      </c>
      <c r="BG109" s="152">
        <f t="shared" si="581"/>
        <v>0.78637674536746327</v>
      </c>
      <c r="BH109" s="153">
        <f t="shared" si="582"/>
        <v>1.195423087673703E-2</v>
      </c>
      <c r="BI109" s="153">
        <f t="shared" si="583"/>
        <v>0.72745592162393935</v>
      </c>
      <c r="BJ109" s="153">
        <f t="shared" si="584"/>
        <v>1.4948194830303191E-2</v>
      </c>
      <c r="BK109" s="154">
        <f t="shared" si="585"/>
        <v>0.99878130778967478</v>
      </c>
      <c r="BL109" s="152">
        <f t="shared" si="586"/>
        <v>0.96280780729558324</v>
      </c>
      <c r="BM109" s="153">
        <f t="shared" si="587"/>
        <v>0.46276928637657488</v>
      </c>
      <c r="BN109" s="153">
        <f t="shared" si="588"/>
        <v>0.91727550395467927</v>
      </c>
      <c r="BO109" s="153">
        <f t="shared" si="589"/>
        <v>0.76227707105710041</v>
      </c>
      <c r="BP109" s="154">
        <f t="shared" si="590"/>
        <v>7.4898711972657479E-5</v>
      </c>
      <c r="BQ109" s="152">
        <f t="shared" si="591"/>
        <v>0.93674034008202089</v>
      </c>
      <c r="BR109" s="153">
        <f t="shared" si="592"/>
        <v>0.9617210272050668</v>
      </c>
      <c r="BS109" s="153">
        <f t="shared" si="593"/>
        <v>0.22623071544492446</v>
      </c>
      <c r="BT109" s="153">
        <f t="shared" si="594"/>
        <v>0.8511142798921445</v>
      </c>
      <c r="BU109" s="154">
        <f t="shared" si="595"/>
        <v>1.6604075032695438E-4</v>
      </c>
      <c r="BV109" s="152">
        <f t="shared" si="525"/>
        <v>3.6189654376867553E-2</v>
      </c>
      <c r="BW109" s="153">
        <f t="shared" si="596"/>
        <v>0.76429243887868936</v>
      </c>
      <c r="BX109" s="153">
        <f t="shared" si="597"/>
        <v>7.8873910604688076E-3</v>
      </c>
      <c r="BY109" s="153">
        <f t="shared" si="598"/>
        <v>0.60772771546326809</v>
      </c>
      <c r="BZ109" s="154">
        <f t="shared" si="599"/>
        <v>0.99935282572920292</v>
      </c>
      <c r="CA109" s="152">
        <f t="shared" si="600"/>
        <v>6.5532361607689008E-2</v>
      </c>
      <c r="CB109" s="153">
        <f t="shared" si="601"/>
        <v>0.12627429154760236</v>
      </c>
      <c r="CC109" s="153">
        <f t="shared" si="602"/>
        <v>0.70158065883227649</v>
      </c>
      <c r="CD109" s="153">
        <f t="shared" si="603"/>
        <v>5.8072810638445237E-2</v>
      </c>
      <c r="CE109" s="154">
        <f t="shared" si="604"/>
        <v>0.99989061986991035</v>
      </c>
      <c r="CF109" s="152">
        <f t="shared" si="605"/>
        <v>0.45608450452383353</v>
      </c>
      <c r="CG109" s="153">
        <f t="shared" si="606"/>
        <v>0.99943914925240418</v>
      </c>
      <c r="CH109" s="153">
        <f t="shared" si="607"/>
        <v>0.81705973252139652</v>
      </c>
      <c r="CI109" s="153">
        <f t="shared" si="608"/>
        <v>7.3063487971138808E-3</v>
      </c>
      <c r="CJ109" s="154">
        <f t="shared" si="609"/>
        <v>5.3682340837967829E-2</v>
      </c>
      <c r="CK109" s="152">
        <f t="shared" si="610"/>
        <v>0.10063466597796411</v>
      </c>
      <c r="CL109" s="153">
        <f t="shared" si="611"/>
        <v>0.24403744230963176</v>
      </c>
      <c r="CM109" s="153" t="str">
        <f t="shared" si="612"/>
        <v/>
      </c>
      <c r="CN109" s="153">
        <f t="shared" si="613"/>
        <v>0.975656216326514</v>
      </c>
      <c r="CO109" s="154" t="str">
        <f t="shared" si="614"/>
        <v/>
      </c>
      <c r="CP109" s="152">
        <f t="shared" si="615"/>
        <v>0.96766799281041849</v>
      </c>
      <c r="CQ109" s="153">
        <f t="shared" si="616"/>
        <v>6.1075597805837267E-2</v>
      </c>
      <c r="CR109" s="153" t="str">
        <f t="shared" si="617"/>
        <v/>
      </c>
      <c r="CS109" s="153">
        <f t="shared" si="618"/>
        <v>0.94552017383622278</v>
      </c>
      <c r="CT109" s="154">
        <f t="shared" si="619"/>
        <v>2.8412551869872425E-2</v>
      </c>
      <c r="CU109" s="152">
        <f t="shared" si="620"/>
        <v>0.6790632873057364</v>
      </c>
      <c r="CV109" s="153">
        <f t="shared" si="621"/>
        <v>0.82027755253436563</v>
      </c>
      <c r="CW109" s="153">
        <f t="shared" si="622"/>
        <v>3.7714085269601412E-2</v>
      </c>
      <c r="CX109" s="153">
        <f t="shared" si="623"/>
        <v>0.99865172401176572</v>
      </c>
      <c r="CY109" s="154">
        <f t="shared" si="624"/>
        <v>4.6068876529327457E-3</v>
      </c>
      <c r="CZ109" s="152">
        <f t="shared" si="625"/>
        <v>0.98682376021002383</v>
      </c>
      <c r="DA109" s="153">
        <f t="shared" si="626"/>
        <v>0.97833004385617783</v>
      </c>
      <c r="DB109" s="153">
        <f t="shared" si="627"/>
        <v>2.887287241493485E-3</v>
      </c>
      <c r="DC109" s="153">
        <f t="shared" si="628"/>
        <v>0.62725579563258071</v>
      </c>
      <c r="DD109" s="154">
        <f t="shared" si="629"/>
        <v>3.548445365334188E-2</v>
      </c>
      <c r="DE109" s="152">
        <f t="shared" si="630"/>
        <v>0.65908823590424936</v>
      </c>
      <c r="DF109" s="153">
        <f t="shared" si="631"/>
        <v>0.78087858344341099</v>
      </c>
      <c r="DG109" s="153">
        <f t="shared" si="632"/>
        <v>6.0998370245696883E-2</v>
      </c>
      <c r="DH109" s="153">
        <f t="shared" si="633"/>
        <v>0.99895350108856129</v>
      </c>
      <c r="DI109" s="154">
        <f t="shared" si="634"/>
        <v>3.3097692017280181E-3</v>
      </c>
      <c r="DJ109" s="152">
        <f t="shared" si="635"/>
        <v>4.8390966740269135E-3</v>
      </c>
      <c r="DK109" s="153">
        <f t="shared" si="636"/>
        <v>0.91088276157722547</v>
      </c>
      <c r="DL109" s="153">
        <f t="shared" si="637"/>
        <v>0.97061693375817637</v>
      </c>
      <c r="DM109" s="153">
        <f t="shared" si="638"/>
        <v>1.1063232023270527E-2</v>
      </c>
      <c r="DN109" s="154">
        <f t="shared" si="639"/>
        <v>0.94941001010250958</v>
      </c>
      <c r="DO109" s="152">
        <f t="shared" si="640"/>
        <v>0.79686531311125985</v>
      </c>
      <c r="DP109" s="153">
        <f t="shared" si="641"/>
        <v>0.50751865805169216</v>
      </c>
      <c r="DQ109" s="153">
        <f t="shared" si="642"/>
        <v>5.3224454707480884E-2</v>
      </c>
      <c r="DR109" s="153">
        <f t="shared" si="643"/>
        <v>6.5320288654802418E-3</v>
      </c>
      <c r="DS109" s="154">
        <f t="shared" si="644"/>
        <v>0.99941697311874045</v>
      </c>
      <c r="DT109" s="152">
        <f t="shared" si="645"/>
        <v>0.99956068278149979</v>
      </c>
      <c r="DU109" s="153">
        <f t="shared" si="646"/>
        <v>1.6828862705906875E-2</v>
      </c>
      <c r="DV109" s="153">
        <f t="shared" si="647"/>
        <v>3.9915342171526244E-2</v>
      </c>
      <c r="DW109" s="153">
        <f t="shared" si="648"/>
        <v>0.3083315291140748</v>
      </c>
      <c r="DX109" s="154">
        <f t="shared" si="649"/>
        <v>0.85305992569635791</v>
      </c>
      <c r="DY109" s="152">
        <f t="shared" si="650"/>
        <v>0.97263463063032785</v>
      </c>
      <c r="DZ109" s="153">
        <f t="shared" si="651"/>
        <v>7.45840764509101E-2</v>
      </c>
      <c r="EA109" s="153">
        <f t="shared" si="652"/>
        <v>0.31613589474457704</v>
      </c>
      <c r="EB109" s="153" t="str">
        <f t="shared" si="653"/>
        <v/>
      </c>
      <c r="EC109" s="154" t="str">
        <f t="shared" si="654"/>
        <v/>
      </c>
      <c r="ED109" s="152">
        <f t="shared" si="655"/>
        <v>0.12110640264294791</v>
      </c>
      <c r="EE109" s="153">
        <f t="shared" si="656"/>
        <v>0.91280627666642411</v>
      </c>
      <c r="EF109" s="153">
        <f t="shared" si="657"/>
        <v>0.36138525428652302</v>
      </c>
      <c r="EG109" s="153">
        <f t="shared" si="658"/>
        <v>0.99850186462850443</v>
      </c>
      <c r="EH109" s="154">
        <f t="shared" si="659"/>
        <v>2.5383341323373526E-3</v>
      </c>
      <c r="FR109" s="152" t="str">
        <f t="shared" si="660"/>
        <v/>
      </c>
      <c r="FS109" s="153" t="str">
        <f t="shared" si="661"/>
        <v/>
      </c>
      <c r="FT109" s="153" t="str">
        <f t="shared" si="662"/>
        <v/>
      </c>
      <c r="FU109" s="153" t="str">
        <f t="shared" si="663"/>
        <v/>
      </c>
      <c r="FV109" s="154" t="str">
        <f t="shared" si="664"/>
        <v/>
      </c>
      <c r="FW109" s="152" t="str">
        <f t="shared" si="665"/>
        <v/>
      </c>
      <c r="FX109" s="153" t="str">
        <f t="shared" si="666"/>
        <v/>
      </c>
      <c r="FY109" s="153" t="str">
        <f t="shared" si="667"/>
        <v/>
      </c>
      <c r="FZ109" s="153" t="str">
        <f t="shared" si="668"/>
        <v/>
      </c>
      <c r="GA109" s="154" t="str">
        <f t="shared" si="669"/>
        <v/>
      </c>
      <c r="HA109" s="152" t="str">
        <f t="shared" si="670"/>
        <v/>
      </c>
      <c r="HB109" s="153" t="str">
        <f t="shared" si="671"/>
        <v/>
      </c>
      <c r="HC109" s="153" t="str">
        <f t="shared" si="672"/>
        <v/>
      </c>
      <c r="HD109" s="153" t="str">
        <f t="shared" si="673"/>
        <v/>
      </c>
      <c r="HE109" s="154" t="str">
        <f t="shared" si="674"/>
        <v/>
      </c>
      <c r="HF109" s="152" t="str">
        <f t="shared" si="675"/>
        <v/>
      </c>
      <c r="HG109" s="153" t="str">
        <f t="shared" si="676"/>
        <v/>
      </c>
      <c r="HH109" s="153" t="str">
        <f t="shared" si="677"/>
        <v/>
      </c>
      <c r="HI109" s="153" t="str">
        <f t="shared" si="678"/>
        <v/>
      </c>
      <c r="HJ109" s="154" t="str">
        <f t="shared" si="679"/>
        <v/>
      </c>
    </row>
    <row r="110" spans="2:218" x14ac:dyDescent="0.2">
      <c r="B110" s="52" t="s">
        <v>79</v>
      </c>
      <c r="D110" s="155" t="str">
        <f t="shared" si="526"/>
        <v/>
      </c>
      <c r="E110" s="156" t="str">
        <f t="shared" si="527"/>
        <v/>
      </c>
      <c r="F110" s="156" t="str">
        <f t="shared" si="528"/>
        <v/>
      </c>
      <c r="G110" s="156" t="str">
        <f t="shared" si="529"/>
        <v/>
      </c>
      <c r="H110" s="157" t="str">
        <f t="shared" si="530"/>
        <v/>
      </c>
      <c r="I110" s="155" t="str">
        <f t="shared" si="531"/>
        <v/>
      </c>
      <c r="J110" s="156" t="str">
        <f t="shared" si="532"/>
        <v/>
      </c>
      <c r="K110" s="156" t="str">
        <f t="shared" si="533"/>
        <v/>
      </c>
      <c r="L110" s="156" t="str">
        <f t="shared" si="534"/>
        <v/>
      </c>
      <c r="M110" s="157" t="str">
        <f t="shared" si="535"/>
        <v/>
      </c>
      <c r="N110" s="155" t="str">
        <f t="shared" si="536"/>
        <v/>
      </c>
      <c r="O110" s="156" t="str">
        <f t="shared" si="537"/>
        <v/>
      </c>
      <c r="P110" s="156" t="str">
        <f t="shared" si="538"/>
        <v/>
      </c>
      <c r="Q110" s="156" t="str">
        <f t="shared" si="539"/>
        <v/>
      </c>
      <c r="R110" s="157" t="str">
        <f t="shared" si="540"/>
        <v/>
      </c>
      <c r="S110" s="155" t="str">
        <f t="shared" si="541"/>
        <v/>
      </c>
      <c r="T110" s="156" t="str">
        <f t="shared" si="542"/>
        <v/>
      </c>
      <c r="U110" s="156" t="str">
        <f t="shared" si="543"/>
        <v/>
      </c>
      <c r="V110" s="156" t="str">
        <f t="shared" si="544"/>
        <v/>
      </c>
      <c r="W110" s="157" t="str">
        <f t="shared" si="545"/>
        <v/>
      </c>
      <c r="X110" s="155" t="str">
        <f t="shared" si="546"/>
        <v/>
      </c>
      <c r="Y110" s="156" t="str">
        <f t="shared" si="547"/>
        <v/>
      </c>
      <c r="Z110" s="156" t="str">
        <f t="shared" si="548"/>
        <v/>
      </c>
      <c r="AA110" s="156" t="str">
        <f t="shared" si="549"/>
        <v/>
      </c>
      <c r="AB110" s="157" t="str">
        <f t="shared" si="550"/>
        <v/>
      </c>
      <c r="AC110" s="155" t="str">
        <f t="shared" si="551"/>
        <v/>
      </c>
      <c r="AD110" s="156" t="str">
        <f t="shared" si="552"/>
        <v/>
      </c>
      <c r="AE110" s="156" t="str">
        <f t="shared" si="553"/>
        <v/>
      </c>
      <c r="AF110" s="156" t="str">
        <f t="shared" si="554"/>
        <v/>
      </c>
      <c r="AG110" s="157" t="str">
        <f t="shared" si="555"/>
        <v/>
      </c>
      <c r="AH110" s="155" t="str">
        <f t="shared" si="556"/>
        <v/>
      </c>
      <c r="AI110" s="156" t="str">
        <f t="shared" si="557"/>
        <v/>
      </c>
      <c r="AJ110" s="156" t="str">
        <f t="shared" si="558"/>
        <v/>
      </c>
      <c r="AK110" s="156" t="str">
        <f t="shared" si="559"/>
        <v/>
      </c>
      <c r="AL110" s="157" t="str">
        <f t="shared" si="560"/>
        <v/>
      </c>
      <c r="AM110" s="155" t="str">
        <f t="shared" si="561"/>
        <v/>
      </c>
      <c r="AN110" s="156" t="str">
        <f t="shared" si="562"/>
        <v/>
      </c>
      <c r="AO110" s="156" t="str">
        <f t="shared" si="563"/>
        <v/>
      </c>
      <c r="AP110" s="156" t="str">
        <f t="shared" si="564"/>
        <v/>
      </c>
      <c r="AQ110" s="157" t="str">
        <f t="shared" si="565"/>
        <v/>
      </c>
      <c r="AR110" s="155" t="str">
        <f t="shared" si="566"/>
        <v/>
      </c>
      <c r="AS110" s="156" t="str">
        <f t="shared" si="567"/>
        <v/>
      </c>
      <c r="AT110" s="156" t="str">
        <f t="shared" si="568"/>
        <v/>
      </c>
      <c r="AU110" s="156" t="str">
        <f t="shared" si="569"/>
        <v/>
      </c>
      <c r="AV110" s="157" t="str">
        <f t="shared" si="570"/>
        <v/>
      </c>
      <c r="AW110" s="155" t="str">
        <f t="shared" si="571"/>
        <v/>
      </c>
      <c r="AX110" s="156" t="str">
        <f t="shared" si="572"/>
        <v/>
      </c>
      <c r="AY110" s="156" t="str">
        <f t="shared" si="573"/>
        <v/>
      </c>
      <c r="AZ110" s="156" t="str">
        <f t="shared" si="574"/>
        <v/>
      </c>
      <c r="BA110" s="157" t="str">
        <f t="shared" si="575"/>
        <v/>
      </c>
      <c r="BB110" s="155" t="str">
        <f t="shared" si="576"/>
        <v/>
      </c>
      <c r="BC110" s="156" t="str">
        <f t="shared" si="577"/>
        <v/>
      </c>
      <c r="BD110" s="156" t="str">
        <f t="shared" si="578"/>
        <v/>
      </c>
      <c r="BE110" s="156" t="str">
        <f t="shared" si="579"/>
        <v/>
      </c>
      <c r="BF110" s="157" t="str">
        <f t="shared" si="580"/>
        <v/>
      </c>
      <c r="BG110" s="155" t="str">
        <f t="shared" si="581"/>
        <v/>
      </c>
      <c r="BH110" s="156" t="str">
        <f t="shared" si="582"/>
        <v/>
      </c>
      <c r="BI110" s="156" t="str">
        <f t="shared" si="583"/>
        <v/>
      </c>
      <c r="BJ110" s="156" t="str">
        <f t="shared" si="584"/>
        <v/>
      </c>
      <c r="BK110" s="157" t="str">
        <f t="shared" si="585"/>
        <v/>
      </c>
      <c r="BL110" s="155" t="str">
        <f t="shared" si="586"/>
        <v/>
      </c>
      <c r="BM110" s="156" t="str">
        <f t="shared" si="587"/>
        <v/>
      </c>
      <c r="BN110" s="156" t="str">
        <f t="shared" si="588"/>
        <v/>
      </c>
      <c r="BO110" s="156" t="str">
        <f t="shared" si="589"/>
        <v/>
      </c>
      <c r="BP110" s="157" t="str">
        <f t="shared" si="590"/>
        <v/>
      </c>
      <c r="BQ110" s="155" t="str">
        <f t="shared" si="591"/>
        <v/>
      </c>
      <c r="BR110" s="156" t="str">
        <f t="shared" si="592"/>
        <v/>
      </c>
      <c r="BS110" s="156" t="str">
        <f t="shared" si="593"/>
        <v/>
      </c>
      <c r="BT110" s="156" t="str">
        <f t="shared" si="594"/>
        <v/>
      </c>
      <c r="BU110" s="157" t="str">
        <f t="shared" si="595"/>
        <v/>
      </c>
      <c r="BV110" s="155" t="str">
        <f t="shared" si="525"/>
        <v/>
      </c>
      <c r="BW110" s="156" t="str">
        <f t="shared" si="596"/>
        <v/>
      </c>
      <c r="BX110" s="156" t="str">
        <f t="shared" si="597"/>
        <v/>
      </c>
      <c r="BY110" s="156" t="str">
        <f t="shared" si="598"/>
        <v/>
      </c>
      <c r="BZ110" s="157" t="str">
        <f t="shared" si="599"/>
        <v/>
      </c>
      <c r="CA110" s="155" t="str">
        <f t="shared" si="600"/>
        <v/>
      </c>
      <c r="CB110" s="156" t="str">
        <f t="shared" si="601"/>
        <v/>
      </c>
      <c r="CC110" s="156" t="str">
        <f t="shared" si="602"/>
        <v/>
      </c>
      <c r="CD110" s="156" t="str">
        <f t="shared" si="603"/>
        <v/>
      </c>
      <c r="CE110" s="157" t="str">
        <f t="shared" si="604"/>
        <v/>
      </c>
      <c r="CF110" s="155" t="str">
        <f t="shared" si="605"/>
        <v/>
      </c>
      <c r="CG110" s="156" t="str">
        <f t="shared" si="606"/>
        <v/>
      </c>
      <c r="CH110" s="156" t="str">
        <f t="shared" si="607"/>
        <v/>
      </c>
      <c r="CI110" s="156" t="str">
        <f t="shared" si="608"/>
        <v/>
      </c>
      <c r="CJ110" s="157" t="str">
        <f t="shared" si="609"/>
        <v/>
      </c>
      <c r="CK110" s="155" t="str">
        <f t="shared" si="610"/>
        <v/>
      </c>
      <c r="CL110" s="156" t="str">
        <f t="shared" si="611"/>
        <v/>
      </c>
      <c r="CM110" s="156" t="str">
        <f t="shared" si="612"/>
        <v/>
      </c>
      <c r="CN110" s="156" t="str">
        <f t="shared" si="613"/>
        <v/>
      </c>
      <c r="CO110" s="157" t="str">
        <f t="shared" si="614"/>
        <v/>
      </c>
      <c r="CP110" s="155" t="str">
        <f t="shared" si="615"/>
        <v/>
      </c>
      <c r="CQ110" s="156" t="str">
        <f t="shared" si="616"/>
        <v/>
      </c>
      <c r="CR110" s="156" t="str">
        <f t="shared" si="617"/>
        <v/>
      </c>
      <c r="CS110" s="156" t="str">
        <f t="shared" si="618"/>
        <v/>
      </c>
      <c r="CT110" s="157" t="str">
        <f t="shared" si="619"/>
        <v/>
      </c>
      <c r="CU110" s="155" t="str">
        <f t="shared" si="620"/>
        <v/>
      </c>
      <c r="CV110" s="156" t="str">
        <f t="shared" si="621"/>
        <v/>
      </c>
      <c r="CW110" s="156" t="str">
        <f t="shared" si="622"/>
        <v/>
      </c>
      <c r="CX110" s="156" t="str">
        <f t="shared" si="623"/>
        <v/>
      </c>
      <c r="CY110" s="157" t="str">
        <f t="shared" si="624"/>
        <v/>
      </c>
      <c r="CZ110" s="155" t="str">
        <f t="shared" si="625"/>
        <v/>
      </c>
      <c r="DA110" s="156" t="str">
        <f t="shared" si="626"/>
        <v/>
      </c>
      <c r="DB110" s="156" t="str">
        <f t="shared" si="627"/>
        <v/>
      </c>
      <c r="DC110" s="156" t="str">
        <f t="shared" si="628"/>
        <v/>
      </c>
      <c r="DD110" s="157" t="str">
        <f t="shared" si="629"/>
        <v/>
      </c>
      <c r="DE110" s="155" t="str">
        <f t="shared" si="630"/>
        <v/>
      </c>
      <c r="DF110" s="156" t="str">
        <f t="shared" si="631"/>
        <v/>
      </c>
      <c r="DG110" s="156" t="str">
        <f t="shared" si="632"/>
        <v/>
      </c>
      <c r="DH110" s="156" t="str">
        <f t="shared" si="633"/>
        <v/>
      </c>
      <c r="DI110" s="157" t="str">
        <f t="shared" si="634"/>
        <v/>
      </c>
      <c r="DJ110" s="155" t="str">
        <f t="shared" si="635"/>
        <v/>
      </c>
      <c r="DK110" s="156" t="str">
        <f t="shared" si="636"/>
        <v/>
      </c>
      <c r="DL110" s="156" t="str">
        <f t="shared" si="637"/>
        <v/>
      </c>
      <c r="DM110" s="156" t="str">
        <f t="shared" si="638"/>
        <v/>
      </c>
      <c r="DN110" s="157" t="str">
        <f t="shared" si="639"/>
        <v/>
      </c>
      <c r="DO110" s="155" t="str">
        <f t="shared" si="640"/>
        <v/>
      </c>
      <c r="DP110" s="156" t="str">
        <f t="shared" si="641"/>
        <v/>
      </c>
      <c r="DQ110" s="156" t="str">
        <f t="shared" si="642"/>
        <v/>
      </c>
      <c r="DR110" s="156" t="str">
        <f t="shared" si="643"/>
        <v/>
      </c>
      <c r="DS110" s="157" t="str">
        <f t="shared" si="644"/>
        <v/>
      </c>
      <c r="DT110" s="155" t="str">
        <f t="shared" si="645"/>
        <v/>
      </c>
      <c r="DU110" s="156" t="str">
        <f t="shared" si="646"/>
        <v/>
      </c>
      <c r="DV110" s="156" t="str">
        <f t="shared" si="647"/>
        <v/>
      </c>
      <c r="DW110" s="156" t="str">
        <f t="shared" si="648"/>
        <v/>
      </c>
      <c r="DX110" s="157" t="str">
        <f t="shared" si="649"/>
        <v/>
      </c>
      <c r="DY110" s="155" t="str">
        <f t="shared" si="650"/>
        <v/>
      </c>
      <c r="DZ110" s="156" t="str">
        <f t="shared" si="651"/>
        <v/>
      </c>
      <c r="EA110" s="156" t="str">
        <f t="shared" si="652"/>
        <v/>
      </c>
      <c r="EB110" s="156" t="str">
        <f t="shared" si="653"/>
        <v/>
      </c>
      <c r="EC110" s="157" t="str">
        <f t="shared" si="654"/>
        <v/>
      </c>
      <c r="ED110" s="155" t="str">
        <f t="shared" si="655"/>
        <v/>
      </c>
      <c r="EE110" s="156" t="str">
        <f t="shared" si="656"/>
        <v/>
      </c>
      <c r="EF110" s="156" t="str">
        <f t="shared" si="657"/>
        <v/>
      </c>
      <c r="EG110" s="156" t="str">
        <f t="shared" si="658"/>
        <v/>
      </c>
      <c r="EH110" s="157" t="str">
        <f t="shared" si="659"/>
        <v/>
      </c>
      <c r="FR110" s="155" t="str">
        <f t="shared" si="660"/>
        <v/>
      </c>
      <c r="FS110" s="156" t="str">
        <f t="shared" si="661"/>
        <v/>
      </c>
      <c r="FT110" s="156" t="str">
        <f t="shared" si="662"/>
        <v/>
      </c>
      <c r="FU110" s="156" t="str">
        <f t="shared" si="663"/>
        <v/>
      </c>
      <c r="FV110" s="157" t="str">
        <f t="shared" si="664"/>
        <v/>
      </c>
      <c r="FW110" s="155" t="str">
        <f t="shared" si="665"/>
        <v/>
      </c>
      <c r="FX110" s="156" t="str">
        <f t="shared" si="666"/>
        <v/>
      </c>
      <c r="FY110" s="156" t="str">
        <f t="shared" si="667"/>
        <v/>
      </c>
      <c r="FZ110" s="156" t="str">
        <f t="shared" si="668"/>
        <v/>
      </c>
      <c r="GA110" s="157" t="str">
        <f t="shared" si="669"/>
        <v/>
      </c>
      <c r="HA110" s="155" t="str">
        <f t="shared" si="670"/>
        <v/>
      </c>
      <c r="HB110" s="156" t="str">
        <f t="shared" si="671"/>
        <v/>
      </c>
      <c r="HC110" s="156" t="str">
        <f t="shared" si="672"/>
        <v/>
      </c>
      <c r="HD110" s="156" t="str">
        <f t="shared" si="673"/>
        <v/>
      </c>
      <c r="HE110" s="157" t="str">
        <f t="shared" si="674"/>
        <v/>
      </c>
      <c r="HF110" s="155" t="str">
        <f t="shared" si="675"/>
        <v/>
      </c>
      <c r="HG110" s="156" t="str">
        <f t="shared" si="676"/>
        <v/>
      </c>
      <c r="HH110" s="156" t="str">
        <f t="shared" si="677"/>
        <v/>
      </c>
      <c r="HI110" s="156" t="str">
        <f t="shared" si="678"/>
        <v/>
      </c>
      <c r="HJ110" s="157" t="str">
        <f t="shared" si="679"/>
        <v/>
      </c>
    </row>
    <row r="111" spans="2:218" x14ac:dyDescent="0.2">
      <c r="I111" s="70"/>
    </row>
  </sheetData>
  <conditionalFormatting sqref="D25:FQ25">
    <cfRule type="colorScale" priority="38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6:FQ37">
    <cfRule type="colorScale" priority="38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4">
    <cfRule type="colorScale" priority="38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5:FQ37">
    <cfRule type="colorScale" priority="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8:M80">
    <cfRule type="cellIs" dxfId="293" priority="294" operator="notBetween">
      <formula>0.0001</formula>
      <formula>1</formula>
    </cfRule>
    <cfRule type="cellIs" dxfId="292" priority="295" operator="notBetween">
      <formula>0.02</formula>
      <formula>0.98</formula>
    </cfRule>
    <cfRule type="cellIs" dxfId="291" priority="296" operator="notBetween">
      <formula>0.05</formula>
      <formula>0.95</formula>
    </cfRule>
  </conditionalFormatting>
  <conditionalFormatting sqref="I98:M110">
    <cfRule type="cellIs" dxfId="290" priority="291" operator="notBetween">
      <formula>0.0001</formula>
      <formula>1</formula>
    </cfRule>
    <cfRule type="cellIs" dxfId="289" priority="292" operator="notBetween">
      <formula>0.02</formula>
      <formula>0.98</formula>
    </cfRule>
    <cfRule type="cellIs" dxfId="288" priority="293" operator="notBetween">
      <formula>0.05</formula>
      <formula>0.95</formula>
    </cfRule>
  </conditionalFormatting>
  <conditionalFormatting sqref="N68:R80">
    <cfRule type="cellIs" dxfId="287" priority="280" operator="notBetween">
      <formula>0.0001</formula>
      <formula>1</formula>
    </cfRule>
    <cfRule type="cellIs" dxfId="286" priority="281" operator="notBetween">
      <formula>0.02</formula>
      <formula>0.98</formula>
    </cfRule>
    <cfRule type="cellIs" dxfId="285" priority="282" operator="notBetween">
      <formula>0.05</formula>
      <formula>0.95</formula>
    </cfRule>
  </conditionalFormatting>
  <conditionalFormatting sqref="N98:R110">
    <cfRule type="cellIs" dxfId="284" priority="277" operator="notBetween">
      <formula>0.0001</formula>
      <formula>1</formula>
    </cfRule>
    <cfRule type="cellIs" dxfId="283" priority="278" operator="notBetween">
      <formula>0.02</formula>
      <formula>0.98</formula>
    </cfRule>
    <cfRule type="cellIs" dxfId="282" priority="279" operator="notBetween">
      <formula>0.05</formula>
      <formula>0.95</formula>
    </cfRule>
  </conditionalFormatting>
  <conditionalFormatting sqref="S68:W80">
    <cfRule type="cellIs" dxfId="281" priority="273" operator="notBetween">
      <formula>0.0001</formula>
      <formula>1</formula>
    </cfRule>
    <cfRule type="cellIs" dxfId="280" priority="274" operator="notBetween">
      <formula>0.02</formula>
      <formula>0.98</formula>
    </cfRule>
    <cfRule type="cellIs" dxfId="279" priority="275" operator="notBetween">
      <formula>0.05</formula>
      <formula>0.95</formula>
    </cfRule>
  </conditionalFormatting>
  <conditionalFormatting sqref="S98:W110">
    <cfRule type="cellIs" dxfId="278" priority="270" operator="notBetween">
      <formula>0.0001</formula>
      <formula>1</formula>
    </cfRule>
    <cfRule type="cellIs" dxfId="277" priority="271" operator="notBetween">
      <formula>0.02</formula>
      <formula>0.98</formula>
    </cfRule>
    <cfRule type="cellIs" dxfId="276" priority="272" operator="notBetween">
      <formula>0.05</formula>
      <formula>0.95</formula>
    </cfRule>
  </conditionalFormatting>
  <conditionalFormatting sqref="X68:AB80">
    <cfRule type="cellIs" dxfId="275" priority="266" operator="notBetween">
      <formula>0.0001</formula>
      <formula>1</formula>
    </cfRule>
    <cfRule type="cellIs" dxfId="274" priority="267" operator="notBetween">
      <formula>0.02</formula>
      <formula>0.98</formula>
    </cfRule>
    <cfRule type="cellIs" dxfId="273" priority="268" operator="notBetween">
      <formula>0.05</formula>
      <formula>0.95</formula>
    </cfRule>
  </conditionalFormatting>
  <conditionalFormatting sqref="X98:AB110">
    <cfRule type="cellIs" dxfId="272" priority="263" operator="notBetween">
      <formula>0.0001</formula>
      <formula>1</formula>
    </cfRule>
    <cfRule type="cellIs" dxfId="271" priority="264" operator="notBetween">
      <formula>0.02</formula>
      <formula>0.98</formula>
    </cfRule>
    <cfRule type="cellIs" dxfId="270" priority="265" operator="notBetween">
      <formula>0.05</formula>
      <formula>0.95</formula>
    </cfRule>
  </conditionalFormatting>
  <conditionalFormatting sqref="AC68:AG80">
    <cfRule type="cellIs" dxfId="269" priority="259" operator="notBetween">
      <formula>0.0001</formula>
      <formula>1</formula>
    </cfRule>
    <cfRule type="cellIs" dxfId="268" priority="260" operator="notBetween">
      <formula>0.02</formula>
      <formula>0.98</formula>
    </cfRule>
    <cfRule type="cellIs" dxfId="267" priority="261" operator="notBetween">
      <formula>0.05</formula>
      <formula>0.95</formula>
    </cfRule>
  </conditionalFormatting>
  <conditionalFormatting sqref="AC98:AG110">
    <cfRule type="cellIs" dxfId="266" priority="256" operator="notBetween">
      <formula>0.0001</formula>
      <formula>1</formula>
    </cfRule>
    <cfRule type="cellIs" dxfId="265" priority="257" operator="notBetween">
      <formula>0.02</formula>
      <formula>0.98</formula>
    </cfRule>
    <cfRule type="cellIs" dxfId="264" priority="258" operator="notBetween">
      <formula>0.05</formula>
      <formula>0.95</formula>
    </cfRule>
  </conditionalFormatting>
  <conditionalFormatting sqref="AH68:AL80">
    <cfRule type="cellIs" dxfId="263" priority="252" operator="notBetween">
      <formula>0.0001</formula>
      <formula>1</formula>
    </cfRule>
    <cfRule type="cellIs" dxfId="262" priority="253" operator="notBetween">
      <formula>0.02</formula>
      <formula>0.98</formula>
    </cfRule>
    <cfRule type="cellIs" dxfId="261" priority="254" operator="notBetween">
      <formula>0.05</formula>
      <formula>0.95</formula>
    </cfRule>
  </conditionalFormatting>
  <conditionalFormatting sqref="AH98:AL110">
    <cfRule type="cellIs" dxfId="260" priority="249" operator="notBetween">
      <formula>0.0001</formula>
      <formula>1</formula>
    </cfRule>
    <cfRule type="cellIs" dxfId="259" priority="250" operator="notBetween">
      <formula>0.02</formula>
      <formula>0.98</formula>
    </cfRule>
    <cfRule type="cellIs" dxfId="258" priority="251" operator="notBetween">
      <formula>0.05</formula>
      <formula>0.95</formula>
    </cfRule>
  </conditionalFormatting>
  <conditionalFormatting sqref="AM68:AQ80">
    <cfRule type="cellIs" dxfId="257" priority="245" operator="notBetween">
      <formula>0.0001</formula>
      <formula>1</formula>
    </cfRule>
    <cfRule type="cellIs" dxfId="256" priority="246" operator="notBetween">
      <formula>0.02</formula>
      <formula>0.98</formula>
    </cfRule>
    <cfRule type="cellIs" dxfId="255" priority="247" operator="notBetween">
      <formula>0.05</formula>
      <formula>0.95</formula>
    </cfRule>
  </conditionalFormatting>
  <conditionalFormatting sqref="AM98:AQ110">
    <cfRule type="cellIs" dxfId="254" priority="242" operator="notBetween">
      <formula>0.0001</formula>
      <formula>1</formula>
    </cfRule>
    <cfRule type="cellIs" dxfId="253" priority="243" operator="notBetween">
      <formula>0.02</formula>
      <formula>0.98</formula>
    </cfRule>
    <cfRule type="cellIs" dxfId="252" priority="244" operator="notBetween">
      <formula>0.05</formula>
      <formula>0.95</formula>
    </cfRule>
  </conditionalFormatting>
  <conditionalFormatting sqref="AR68:AV80">
    <cfRule type="cellIs" dxfId="251" priority="238" operator="notBetween">
      <formula>0.0001</formula>
      <formula>1</formula>
    </cfRule>
    <cfRule type="cellIs" dxfId="250" priority="239" operator="notBetween">
      <formula>0.02</formula>
      <formula>0.98</formula>
    </cfRule>
    <cfRule type="cellIs" dxfId="249" priority="240" operator="notBetween">
      <formula>0.05</formula>
      <formula>0.95</formula>
    </cfRule>
  </conditionalFormatting>
  <conditionalFormatting sqref="AR98:AV110">
    <cfRule type="cellIs" dxfId="248" priority="235" operator="notBetween">
      <formula>0.0001</formula>
      <formula>1</formula>
    </cfRule>
    <cfRule type="cellIs" dxfId="247" priority="236" operator="notBetween">
      <formula>0.02</formula>
      <formula>0.98</formula>
    </cfRule>
    <cfRule type="cellIs" dxfId="246" priority="237" operator="notBetween">
      <formula>0.05</formula>
      <formula>0.95</formula>
    </cfRule>
  </conditionalFormatting>
  <conditionalFormatting sqref="AW68:BA80">
    <cfRule type="cellIs" dxfId="245" priority="231" operator="notBetween">
      <formula>0.0001</formula>
      <formula>1</formula>
    </cfRule>
    <cfRule type="cellIs" dxfId="244" priority="232" operator="notBetween">
      <formula>0.02</formula>
      <formula>0.98</formula>
    </cfRule>
    <cfRule type="cellIs" dxfId="243" priority="233" operator="notBetween">
      <formula>0.05</formula>
      <formula>0.95</formula>
    </cfRule>
  </conditionalFormatting>
  <conditionalFormatting sqref="AW98:BA110">
    <cfRule type="cellIs" dxfId="242" priority="228" operator="notBetween">
      <formula>0.0001</formula>
      <formula>1</formula>
    </cfRule>
    <cfRule type="cellIs" dxfId="241" priority="229" operator="notBetween">
      <formula>0.02</formula>
      <formula>0.98</formula>
    </cfRule>
    <cfRule type="cellIs" dxfId="240" priority="230" operator="notBetween">
      <formula>0.05</formula>
      <formula>0.95</formula>
    </cfRule>
  </conditionalFormatting>
  <conditionalFormatting sqref="BB68:BF80">
    <cfRule type="cellIs" dxfId="239" priority="224" operator="notBetween">
      <formula>0.0001</formula>
      <formula>1</formula>
    </cfRule>
    <cfRule type="cellIs" dxfId="238" priority="225" operator="notBetween">
      <formula>0.02</formula>
      <formula>0.98</formula>
    </cfRule>
    <cfRule type="cellIs" dxfId="237" priority="226" operator="notBetween">
      <formula>0.05</formula>
      <formula>0.95</formula>
    </cfRule>
  </conditionalFormatting>
  <conditionalFormatting sqref="BB98:BF110">
    <cfRule type="cellIs" dxfId="236" priority="221" operator="notBetween">
      <formula>0.0001</formula>
      <formula>1</formula>
    </cfRule>
    <cfRule type="cellIs" dxfId="235" priority="222" operator="notBetween">
      <formula>0.02</formula>
      <formula>0.98</formula>
    </cfRule>
    <cfRule type="cellIs" dxfId="234" priority="223" operator="notBetween">
      <formula>0.05</formula>
      <formula>0.95</formula>
    </cfRule>
  </conditionalFormatting>
  <conditionalFormatting sqref="BG68:BK80">
    <cfRule type="cellIs" dxfId="233" priority="217" operator="notBetween">
      <formula>0.0001</formula>
      <formula>1</formula>
    </cfRule>
    <cfRule type="cellIs" dxfId="232" priority="218" operator="notBetween">
      <formula>0.02</formula>
      <formula>0.98</formula>
    </cfRule>
    <cfRule type="cellIs" dxfId="231" priority="219" operator="notBetween">
      <formula>0.05</formula>
      <formula>0.95</formula>
    </cfRule>
  </conditionalFormatting>
  <conditionalFormatting sqref="BG98:BK110">
    <cfRule type="cellIs" dxfId="230" priority="214" operator="notBetween">
      <formula>0.0001</formula>
      <formula>1</formula>
    </cfRule>
    <cfRule type="cellIs" dxfId="229" priority="215" operator="notBetween">
      <formula>0.02</formula>
      <formula>0.98</formula>
    </cfRule>
    <cfRule type="cellIs" dxfId="228" priority="216" operator="notBetween">
      <formula>0.05</formula>
      <formula>0.95</formula>
    </cfRule>
  </conditionalFormatting>
  <conditionalFormatting sqref="BL68:BP80">
    <cfRule type="cellIs" dxfId="227" priority="210" operator="notBetween">
      <formula>0.0001</formula>
      <formula>1</formula>
    </cfRule>
    <cfRule type="cellIs" dxfId="226" priority="211" operator="notBetween">
      <formula>0.02</formula>
      <formula>0.98</formula>
    </cfRule>
    <cfRule type="cellIs" dxfId="225" priority="212" operator="notBetween">
      <formula>0.05</formula>
      <formula>0.95</formula>
    </cfRule>
  </conditionalFormatting>
  <conditionalFormatting sqref="BL98:BP110">
    <cfRule type="cellIs" dxfId="224" priority="207" operator="notBetween">
      <formula>0.0001</formula>
      <formula>1</formula>
    </cfRule>
    <cfRule type="cellIs" dxfId="223" priority="208" operator="notBetween">
      <formula>0.02</formula>
      <formula>0.98</formula>
    </cfRule>
    <cfRule type="cellIs" dxfId="222" priority="209" operator="notBetween">
      <formula>0.05</formula>
      <formula>0.95</formula>
    </cfRule>
  </conditionalFormatting>
  <conditionalFormatting sqref="BQ68:BU80">
    <cfRule type="cellIs" dxfId="221" priority="203" operator="notBetween">
      <formula>0.0001</formula>
      <formula>1</formula>
    </cfRule>
    <cfRule type="cellIs" dxfId="220" priority="204" operator="notBetween">
      <formula>0.02</formula>
      <formula>0.98</formula>
    </cfRule>
    <cfRule type="cellIs" dxfId="219" priority="205" operator="notBetween">
      <formula>0.05</formula>
      <formula>0.95</formula>
    </cfRule>
  </conditionalFormatting>
  <conditionalFormatting sqref="BQ98:BU110">
    <cfRule type="cellIs" dxfId="218" priority="200" operator="notBetween">
      <formula>0.0001</formula>
      <formula>1</formula>
    </cfRule>
    <cfRule type="cellIs" dxfId="217" priority="201" operator="notBetween">
      <formula>0.02</formula>
      <formula>0.98</formula>
    </cfRule>
    <cfRule type="cellIs" dxfId="216" priority="202" operator="notBetween">
      <formula>0.05</formula>
      <formula>0.95</formula>
    </cfRule>
  </conditionalFormatting>
  <conditionalFormatting sqref="BV68:BZ80">
    <cfRule type="cellIs" dxfId="215" priority="196" operator="notBetween">
      <formula>0.0001</formula>
      <formula>1</formula>
    </cfRule>
    <cfRule type="cellIs" dxfId="214" priority="197" operator="notBetween">
      <formula>0.02</formula>
      <formula>0.98</formula>
    </cfRule>
    <cfRule type="cellIs" dxfId="213" priority="198" operator="notBetween">
      <formula>0.05</formula>
      <formula>0.95</formula>
    </cfRule>
  </conditionalFormatting>
  <conditionalFormatting sqref="BV98:BZ110">
    <cfRule type="cellIs" dxfId="212" priority="193" operator="notBetween">
      <formula>0.0001</formula>
      <formula>1</formula>
    </cfRule>
    <cfRule type="cellIs" dxfId="211" priority="194" operator="notBetween">
      <formula>0.02</formula>
      <formula>0.98</formula>
    </cfRule>
    <cfRule type="cellIs" dxfId="210" priority="195" operator="notBetween">
      <formula>0.05</formula>
      <formula>0.95</formula>
    </cfRule>
  </conditionalFormatting>
  <conditionalFormatting sqref="CA68:CE80">
    <cfRule type="cellIs" dxfId="209" priority="189" operator="notBetween">
      <formula>0.0001</formula>
      <formula>1</formula>
    </cfRule>
    <cfRule type="cellIs" dxfId="208" priority="190" operator="notBetween">
      <formula>0.02</formula>
      <formula>0.98</formula>
    </cfRule>
    <cfRule type="cellIs" dxfId="207" priority="191" operator="notBetween">
      <formula>0.05</formula>
      <formula>0.95</formula>
    </cfRule>
  </conditionalFormatting>
  <conditionalFormatting sqref="CA98:CE110">
    <cfRule type="cellIs" dxfId="206" priority="186" operator="notBetween">
      <formula>0.0001</formula>
      <formula>1</formula>
    </cfRule>
    <cfRule type="cellIs" dxfId="205" priority="187" operator="notBetween">
      <formula>0.02</formula>
      <formula>0.98</formula>
    </cfRule>
    <cfRule type="cellIs" dxfId="204" priority="188" operator="notBetween">
      <formula>0.05</formula>
      <formula>0.95</formula>
    </cfRule>
  </conditionalFormatting>
  <conditionalFormatting sqref="CF68:CJ80">
    <cfRule type="cellIs" dxfId="203" priority="182" operator="notBetween">
      <formula>0.0001</formula>
      <formula>1</formula>
    </cfRule>
    <cfRule type="cellIs" dxfId="202" priority="183" operator="notBetween">
      <formula>0.02</formula>
      <formula>0.98</formula>
    </cfRule>
    <cfRule type="cellIs" dxfId="201" priority="184" operator="notBetween">
      <formula>0.05</formula>
      <formula>0.95</formula>
    </cfRule>
  </conditionalFormatting>
  <conditionalFormatting sqref="CF98:CJ110">
    <cfRule type="cellIs" dxfId="200" priority="179" operator="notBetween">
      <formula>0.0001</formula>
      <formula>1</formula>
    </cfRule>
    <cfRule type="cellIs" dxfId="199" priority="180" operator="notBetween">
      <formula>0.02</formula>
      <formula>0.98</formula>
    </cfRule>
    <cfRule type="cellIs" dxfId="198" priority="181" operator="notBetween">
      <formula>0.05</formula>
      <formula>0.95</formula>
    </cfRule>
  </conditionalFormatting>
  <conditionalFormatting sqref="CK68:CO80">
    <cfRule type="cellIs" dxfId="197" priority="175" operator="notBetween">
      <formula>0.0001</formula>
      <formula>1</formula>
    </cfRule>
    <cfRule type="cellIs" dxfId="196" priority="176" operator="notBetween">
      <formula>0.02</formula>
      <formula>0.98</formula>
    </cfRule>
    <cfRule type="cellIs" dxfId="195" priority="177" operator="notBetween">
      <formula>0.05</formula>
      <formula>0.95</formula>
    </cfRule>
  </conditionalFormatting>
  <conditionalFormatting sqref="CK98:CO110">
    <cfRule type="cellIs" dxfId="194" priority="172" operator="notBetween">
      <formula>0.0001</formula>
      <formula>1</formula>
    </cfRule>
    <cfRule type="cellIs" dxfId="193" priority="173" operator="notBetween">
      <formula>0.02</formula>
      <formula>0.98</formula>
    </cfRule>
    <cfRule type="cellIs" dxfId="192" priority="174" operator="notBetween">
      <formula>0.05</formula>
      <formula>0.95</formula>
    </cfRule>
  </conditionalFormatting>
  <conditionalFormatting sqref="CP68:CT80">
    <cfRule type="cellIs" dxfId="191" priority="168" operator="notBetween">
      <formula>0.0001</formula>
      <formula>1</formula>
    </cfRule>
    <cfRule type="cellIs" dxfId="190" priority="169" operator="notBetween">
      <formula>0.02</formula>
      <formula>0.98</formula>
    </cfRule>
    <cfRule type="cellIs" dxfId="189" priority="170" operator="notBetween">
      <formula>0.05</formula>
      <formula>0.95</formula>
    </cfRule>
  </conditionalFormatting>
  <conditionalFormatting sqref="CP98:CT110">
    <cfRule type="cellIs" dxfId="188" priority="165" operator="notBetween">
      <formula>0.0001</formula>
      <formula>1</formula>
    </cfRule>
    <cfRule type="cellIs" dxfId="187" priority="166" operator="notBetween">
      <formula>0.02</formula>
      <formula>0.98</formula>
    </cfRule>
    <cfRule type="cellIs" dxfId="186" priority="167" operator="notBetween">
      <formula>0.05</formula>
      <formula>0.95</formula>
    </cfRule>
  </conditionalFormatting>
  <conditionalFormatting sqref="CU68:CY80">
    <cfRule type="cellIs" dxfId="185" priority="161" operator="notBetween">
      <formula>0.0001</formula>
      <formula>1</formula>
    </cfRule>
    <cfRule type="cellIs" dxfId="184" priority="162" operator="notBetween">
      <formula>0.02</formula>
      <formula>0.98</formula>
    </cfRule>
    <cfRule type="cellIs" dxfId="183" priority="163" operator="notBetween">
      <formula>0.05</formula>
      <formula>0.95</formula>
    </cfRule>
  </conditionalFormatting>
  <conditionalFormatting sqref="CU98:CY110">
    <cfRule type="cellIs" dxfId="182" priority="158" operator="notBetween">
      <formula>0.0001</formula>
      <formula>1</formula>
    </cfRule>
    <cfRule type="cellIs" dxfId="181" priority="159" operator="notBetween">
      <formula>0.02</formula>
      <formula>0.98</formula>
    </cfRule>
    <cfRule type="cellIs" dxfId="180" priority="160" operator="notBetween">
      <formula>0.05</formula>
      <formula>0.95</formula>
    </cfRule>
  </conditionalFormatting>
  <conditionalFormatting sqref="CZ68:DD80">
    <cfRule type="cellIs" dxfId="179" priority="154" operator="notBetween">
      <formula>0.0001</formula>
      <formula>1</formula>
    </cfRule>
    <cfRule type="cellIs" dxfId="178" priority="155" operator="notBetween">
      <formula>0.02</formula>
      <formula>0.98</formula>
    </cfRule>
    <cfRule type="cellIs" dxfId="177" priority="156" operator="notBetween">
      <formula>0.05</formula>
      <formula>0.95</formula>
    </cfRule>
  </conditionalFormatting>
  <conditionalFormatting sqref="CZ98:DD110">
    <cfRule type="cellIs" dxfId="176" priority="151" operator="notBetween">
      <formula>0.0001</formula>
      <formula>1</formula>
    </cfRule>
    <cfRule type="cellIs" dxfId="175" priority="152" operator="notBetween">
      <formula>0.02</formula>
      <formula>0.98</formula>
    </cfRule>
    <cfRule type="cellIs" dxfId="174" priority="153" operator="notBetween">
      <formula>0.05</formula>
      <formula>0.95</formula>
    </cfRule>
  </conditionalFormatting>
  <conditionalFormatting sqref="DE68:DI80">
    <cfRule type="cellIs" dxfId="173" priority="147" operator="notBetween">
      <formula>0.0001</formula>
      <formula>1</formula>
    </cfRule>
    <cfRule type="cellIs" dxfId="172" priority="148" operator="notBetween">
      <formula>0.02</formula>
      <formula>0.98</formula>
    </cfRule>
    <cfRule type="cellIs" dxfId="171" priority="149" operator="notBetween">
      <formula>0.05</formula>
      <formula>0.95</formula>
    </cfRule>
  </conditionalFormatting>
  <conditionalFormatting sqref="DE98:DI110">
    <cfRule type="cellIs" dxfId="170" priority="144" operator="notBetween">
      <formula>0.0001</formula>
      <formula>1</formula>
    </cfRule>
    <cfRule type="cellIs" dxfId="169" priority="145" operator="notBetween">
      <formula>0.02</formula>
      <formula>0.98</formula>
    </cfRule>
    <cfRule type="cellIs" dxfId="168" priority="146" operator="notBetween">
      <formula>0.05</formula>
      <formula>0.95</formula>
    </cfRule>
  </conditionalFormatting>
  <conditionalFormatting sqref="DJ68:DN80">
    <cfRule type="cellIs" dxfId="167" priority="140" operator="notBetween">
      <formula>0.0001</formula>
      <formula>1</formula>
    </cfRule>
    <cfRule type="cellIs" dxfId="166" priority="141" operator="notBetween">
      <formula>0.02</formula>
      <formula>0.98</formula>
    </cfRule>
    <cfRule type="cellIs" dxfId="165" priority="142" operator="notBetween">
      <formula>0.05</formula>
      <formula>0.95</formula>
    </cfRule>
  </conditionalFormatting>
  <conditionalFormatting sqref="DJ98:DN110">
    <cfRule type="cellIs" dxfId="164" priority="137" operator="notBetween">
      <formula>0.0001</formula>
      <formula>1</formula>
    </cfRule>
    <cfRule type="cellIs" dxfId="163" priority="138" operator="notBetween">
      <formula>0.02</formula>
      <formula>0.98</formula>
    </cfRule>
    <cfRule type="cellIs" dxfId="162" priority="139" operator="notBetween">
      <formula>0.05</formula>
      <formula>0.95</formula>
    </cfRule>
  </conditionalFormatting>
  <conditionalFormatting sqref="DO68:DS80">
    <cfRule type="cellIs" dxfId="161" priority="133" operator="notBetween">
      <formula>0.0001</formula>
      <formula>1</formula>
    </cfRule>
    <cfRule type="cellIs" dxfId="160" priority="134" operator="notBetween">
      <formula>0.02</formula>
      <formula>0.98</formula>
    </cfRule>
    <cfRule type="cellIs" dxfId="159" priority="135" operator="notBetween">
      <formula>0.05</formula>
      <formula>0.95</formula>
    </cfRule>
  </conditionalFormatting>
  <conditionalFormatting sqref="DO98:DS110">
    <cfRule type="cellIs" dxfId="158" priority="130" operator="notBetween">
      <formula>0.0001</formula>
      <formula>1</formula>
    </cfRule>
    <cfRule type="cellIs" dxfId="157" priority="131" operator="notBetween">
      <formula>0.02</formula>
      <formula>0.98</formula>
    </cfRule>
    <cfRule type="cellIs" dxfId="156" priority="132" operator="notBetween">
      <formula>0.05</formula>
      <formula>0.95</formula>
    </cfRule>
  </conditionalFormatting>
  <conditionalFormatting sqref="DT68:DX80">
    <cfRule type="cellIs" dxfId="155" priority="126" operator="notBetween">
      <formula>0.0001</formula>
      <formula>1</formula>
    </cfRule>
    <cfRule type="cellIs" dxfId="154" priority="127" operator="notBetween">
      <formula>0.02</formula>
      <formula>0.98</formula>
    </cfRule>
    <cfRule type="cellIs" dxfId="153" priority="128" operator="notBetween">
      <formula>0.05</formula>
      <formula>0.95</formula>
    </cfRule>
  </conditionalFormatting>
  <conditionalFormatting sqref="DT98:DX110">
    <cfRule type="cellIs" dxfId="152" priority="123" operator="notBetween">
      <formula>0.0001</formula>
      <formula>1</formula>
    </cfRule>
    <cfRule type="cellIs" dxfId="151" priority="124" operator="notBetween">
      <formula>0.02</formula>
      <formula>0.98</formula>
    </cfRule>
    <cfRule type="cellIs" dxfId="150" priority="125" operator="notBetween">
      <formula>0.05</formula>
      <formula>0.95</formula>
    </cfRule>
  </conditionalFormatting>
  <conditionalFormatting sqref="DY68:EC80">
    <cfRule type="cellIs" dxfId="149" priority="119" operator="notBetween">
      <formula>0.0001</formula>
      <formula>1</formula>
    </cfRule>
    <cfRule type="cellIs" dxfId="148" priority="120" operator="notBetween">
      <formula>0.02</formula>
      <formula>0.98</formula>
    </cfRule>
    <cfRule type="cellIs" dxfId="147" priority="121" operator="notBetween">
      <formula>0.05</formula>
      <formula>0.95</formula>
    </cfRule>
  </conditionalFormatting>
  <conditionalFormatting sqref="DY98:EC110">
    <cfRule type="cellIs" dxfId="146" priority="116" operator="notBetween">
      <formula>0.0001</formula>
      <formula>1</formula>
    </cfRule>
    <cfRule type="cellIs" dxfId="145" priority="117" operator="notBetween">
      <formula>0.02</formula>
      <formula>0.98</formula>
    </cfRule>
    <cfRule type="cellIs" dxfId="144" priority="118" operator="notBetween">
      <formula>0.05</formula>
      <formula>0.95</formula>
    </cfRule>
  </conditionalFormatting>
  <conditionalFormatting sqref="ED68:EH80">
    <cfRule type="cellIs" dxfId="143" priority="112" operator="notBetween">
      <formula>0.0001</formula>
      <formula>1</formula>
    </cfRule>
    <cfRule type="cellIs" dxfId="142" priority="113" operator="notBetween">
      <formula>0.02</formula>
      <formula>0.98</formula>
    </cfRule>
    <cfRule type="cellIs" dxfId="141" priority="114" operator="notBetween">
      <formula>0.05</formula>
      <formula>0.95</formula>
    </cfRule>
  </conditionalFormatting>
  <conditionalFormatting sqref="ED98:EH110">
    <cfRule type="cellIs" dxfId="140" priority="109" operator="notBetween">
      <formula>0.0001</formula>
      <formula>1</formula>
    </cfRule>
    <cfRule type="cellIs" dxfId="139" priority="110" operator="notBetween">
      <formula>0.02</formula>
      <formula>0.98</formula>
    </cfRule>
    <cfRule type="cellIs" dxfId="138" priority="111" operator="notBetween">
      <formula>0.05</formula>
      <formula>0.95</formula>
    </cfRule>
  </conditionalFormatting>
  <conditionalFormatting sqref="I83:M95">
    <cfRule type="colorScale" priority="76">
      <colorScale>
        <cfvo type="num" val="0"/>
        <cfvo type="num" val="0.25"/>
        <cfvo type="num" val="0.5"/>
        <color theme="0"/>
        <color theme="5"/>
        <color rgb="FFC00000"/>
      </colorScale>
    </cfRule>
  </conditionalFormatting>
  <conditionalFormatting sqref="N83:R95">
    <cfRule type="colorScale" priority="75">
      <colorScale>
        <cfvo type="num" val="0"/>
        <cfvo type="num" val="0.25"/>
        <cfvo type="num" val="0.5"/>
        <color theme="0"/>
        <color theme="5"/>
        <color rgb="FFC00000"/>
      </colorScale>
    </cfRule>
  </conditionalFormatting>
  <conditionalFormatting sqref="S83:W95">
    <cfRule type="colorScale" priority="74">
      <colorScale>
        <cfvo type="num" val="0"/>
        <cfvo type="num" val="0.25"/>
        <cfvo type="num" val="0.5"/>
        <color theme="0"/>
        <color theme="5"/>
        <color rgb="FFC00000"/>
      </colorScale>
    </cfRule>
  </conditionalFormatting>
  <conditionalFormatting sqref="X83:AB95">
    <cfRule type="colorScale" priority="73">
      <colorScale>
        <cfvo type="num" val="0"/>
        <cfvo type="num" val="0.25"/>
        <cfvo type="num" val="0.5"/>
        <color theme="0"/>
        <color theme="5"/>
        <color rgb="FFC00000"/>
      </colorScale>
    </cfRule>
  </conditionalFormatting>
  <conditionalFormatting sqref="AC83:AG95">
    <cfRule type="colorScale" priority="72">
      <colorScale>
        <cfvo type="num" val="0"/>
        <cfvo type="num" val="0.25"/>
        <cfvo type="num" val="0.5"/>
        <color theme="0"/>
        <color theme="5"/>
        <color rgb="FFC00000"/>
      </colorScale>
    </cfRule>
  </conditionalFormatting>
  <conditionalFormatting sqref="AH83:AL95">
    <cfRule type="colorScale" priority="71">
      <colorScale>
        <cfvo type="num" val="0"/>
        <cfvo type="num" val="0.25"/>
        <cfvo type="num" val="0.5"/>
        <color theme="0"/>
        <color theme="5"/>
        <color rgb="FFC00000"/>
      </colorScale>
    </cfRule>
  </conditionalFormatting>
  <conditionalFormatting sqref="AM83:AQ95">
    <cfRule type="colorScale" priority="70">
      <colorScale>
        <cfvo type="num" val="0"/>
        <cfvo type="num" val="0.25"/>
        <cfvo type="num" val="0.5"/>
        <color theme="0"/>
        <color theme="5"/>
        <color rgb="FFC00000"/>
      </colorScale>
    </cfRule>
  </conditionalFormatting>
  <conditionalFormatting sqref="AR83:AV95">
    <cfRule type="colorScale" priority="69">
      <colorScale>
        <cfvo type="num" val="0"/>
        <cfvo type="num" val="0.25"/>
        <cfvo type="num" val="0.5"/>
        <color theme="0"/>
        <color theme="5"/>
        <color rgb="FFC00000"/>
      </colorScale>
    </cfRule>
  </conditionalFormatting>
  <conditionalFormatting sqref="AW83:BA95">
    <cfRule type="colorScale" priority="68">
      <colorScale>
        <cfvo type="num" val="0"/>
        <cfvo type="num" val="0.25"/>
        <cfvo type="num" val="0.5"/>
        <color theme="0"/>
        <color theme="5"/>
        <color rgb="FFC00000"/>
      </colorScale>
    </cfRule>
  </conditionalFormatting>
  <conditionalFormatting sqref="BB83:BF95">
    <cfRule type="colorScale" priority="67">
      <colorScale>
        <cfvo type="num" val="0"/>
        <cfvo type="num" val="0.25"/>
        <cfvo type="num" val="0.5"/>
        <color theme="0"/>
        <color theme="5"/>
        <color rgb="FFC00000"/>
      </colorScale>
    </cfRule>
  </conditionalFormatting>
  <conditionalFormatting sqref="BG83:BK95">
    <cfRule type="colorScale" priority="66">
      <colorScale>
        <cfvo type="num" val="0"/>
        <cfvo type="num" val="0.25"/>
        <cfvo type="num" val="0.5"/>
        <color theme="0"/>
        <color theme="5"/>
        <color rgb="FFC00000"/>
      </colorScale>
    </cfRule>
  </conditionalFormatting>
  <conditionalFormatting sqref="BL83:BP95">
    <cfRule type="colorScale" priority="65">
      <colorScale>
        <cfvo type="num" val="0"/>
        <cfvo type="num" val="0.25"/>
        <cfvo type="num" val="0.5"/>
        <color theme="0"/>
        <color theme="5"/>
        <color rgb="FFC00000"/>
      </colorScale>
    </cfRule>
  </conditionalFormatting>
  <conditionalFormatting sqref="BQ83:BU95">
    <cfRule type="colorScale" priority="64">
      <colorScale>
        <cfvo type="num" val="0"/>
        <cfvo type="num" val="0.25"/>
        <cfvo type="num" val="0.5"/>
        <color theme="0"/>
        <color theme="5"/>
        <color rgb="FFC00000"/>
      </colorScale>
    </cfRule>
  </conditionalFormatting>
  <conditionalFormatting sqref="BV83:BZ95">
    <cfRule type="colorScale" priority="63">
      <colorScale>
        <cfvo type="num" val="0"/>
        <cfvo type="num" val="0.25"/>
        <cfvo type="num" val="0.5"/>
        <color theme="0"/>
        <color theme="5"/>
        <color rgb="FFC00000"/>
      </colorScale>
    </cfRule>
  </conditionalFormatting>
  <conditionalFormatting sqref="CA83:CE95">
    <cfRule type="colorScale" priority="62">
      <colorScale>
        <cfvo type="num" val="0"/>
        <cfvo type="num" val="0.25"/>
        <cfvo type="num" val="0.5"/>
        <color theme="0"/>
        <color theme="5"/>
        <color rgb="FFC00000"/>
      </colorScale>
    </cfRule>
  </conditionalFormatting>
  <conditionalFormatting sqref="CF83:CJ95">
    <cfRule type="colorScale" priority="61">
      <colorScale>
        <cfvo type="num" val="0"/>
        <cfvo type="num" val="0.25"/>
        <cfvo type="num" val="0.5"/>
        <color theme="0"/>
        <color theme="5"/>
        <color rgb="FFC00000"/>
      </colorScale>
    </cfRule>
  </conditionalFormatting>
  <conditionalFormatting sqref="CK83:CO95">
    <cfRule type="colorScale" priority="60">
      <colorScale>
        <cfvo type="num" val="0"/>
        <cfvo type="num" val="0.25"/>
        <cfvo type="num" val="0.5"/>
        <color theme="0"/>
        <color theme="5"/>
        <color rgb="FFC00000"/>
      </colorScale>
    </cfRule>
  </conditionalFormatting>
  <conditionalFormatting sqref="CP83:CT95">
    <cfRule type="colorScale" priority="59">
      <colorScale>
        <cfvo type="num" val="0"/>
        <cfvo type="num" val="0.25"/>
        <cfvo type="num" val="0.5"/>
        <color theme="0"/>
        <color theme="5"/>
        <color rgb="FFC00000"/>
      </colorScale>
    </cfRule>
  </conditionalFormatting>
  <conditionalFormatting sqref="CU83:CY95">
    <cfRule type="colorScale" priority="58">
      <colorScale>
        <cfvo type="num" val="0"/>
        <cfvo type="num" val="0.25"/>
        <cfvo type="num" val="0.5"/>
        <color theme="0"/>
        <color theme="5"/>
        <color rgb="FFC00000"/>
      </colorScale>
    </cfRule>
  </conditionalFormatting>
  <conditionalFormatting sqref="CZ83:DD95">
    <cfRule type="colorScale" priority="57">
      <colorScale>
        <cfvo type="num" val="0"/>
        <cfvo type="num" val="0.25"/>
        <cfvo type="num" val="0.5"/>
        <color theme="0"/>
        <color theme="5"/>
        <color rgb="FFC00000"/>
      </colorScale>
    </cfRule>
  </conditionalFormatting>
  <conditionalFormatting sqref="DE83:DI95">
    <cfRule type="colorScale" priority="56">
      <colorScale>
        <cfvo type="num" val="0"/>
        <cfvo type="num" val="0.25"/>
        <cfvo type="num" val="0.5"/>
        <color theme="0"/>
        <color theme="5"/>
        <color rgb="FFC00000"/>
      </colorScale>
    </cfRule>
  </conditionalFormatting>
  <conditionalFormatting sqref="DJ83:DN95">
    <cfRule type="colorScale" priority="55">
      <colorScale>
        <cfvo type="num" val="0"/>
        <cfvo type="num" val="0.25"/>
        <cfvo type="num" val="0.5"/>
        <color theme="0"/>
        <color theme="5"/>
        <color rgb="FFC00000"/>
      </colorScale>
    </cfRule>
  </conditionalFormatting>
  <conditionalFormatting sqref="DO83:DS95">
    <cfRule type="colorScale" priority="54">
      <colorScale>
        <cfvo type="num" val="0"/>
        <cfvo type="num" val="0.25"/>
        <cfvo type="num" val="0.5"/>
        <color theme="0"/>
        <color theme="5"/>
        <color rgb="FFC00000"/>
      </colorScale>
    </cfRule>
  </conditionalFormatting>
  <conditionalFormatting sqref="DT83:DX95">
    <cfRule type="colorScale" priority="53">
      <colorScale>
        <cfvo type="num" val="0"/>
        <cfvo type="num" val="0.25"/>
        <cfvo type="num" val="0.5"/>
        <color theme="0"/>
        <color theme="5"/>
        <color rgb="FFC00000"/>
      </colorScale>
    </cfRule>
  </conditionalFormatting>
  <conditionalFormatting sqref="DY83:EC95">
    <cfRule type="colorScale" priority="52">
      <colorScale>
        <cfvo type="num" val="0"/>
        <cfvo type="num" val="0.25"/>
        <cfvo type="num" val="0.5"/>
        <color theme="0"/>
        <color theme="5"/>
        <color rgb="FFC00000"/>
      </colorScale>
    </cfRule>
  </conditionalFormatting>
  <conditionalFormatting sqref="ED83:EH95">
    <cfRule type="colorScale" priority="51">
      <colorScale>
        <cfvo type="num" val="0"/>
        <cfvo type="num" val="0.25"/>
        <cfvo type="num" val="0.5"/>
        <color theme="0"/>
        <color theme="5"/>
        <color rgb="FFC00000"/>
      </colorScale>
    </cfRule>
  </conditionalFormatting>
  <conditionalFormatting sqref="JF57:KL57">
    <cfRule type="colorScale" priority="38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68:H80">
    <cfRule type="cellIs" dxfId="137" priority="48" operator="notBetween">
      <formula>0.0001</formula>
      <formula>1</formula>
    </cfRule>
    <cfRule type="cellIs" dxfId="136" priority="49" operator="notBetween">
      <formula>0.02</formula>
      <formula>0.98</formula>
    </cfRule>
    <cfRule type="cellIs" dxfId="135" priority="50" operator="notBetween">
      <formula>0.05</formula>
      <formula>0.95</formula>
    </cfRule>
  </conditionalFormatting>
  <conditionalFormatting sqref="D98:H110">
    <cfRule type="cellIs" dxfId="134" priority="45" operator="notBetween">
      <formula>0.0001</formula>
      <formula>1</formula>
    </cfRule>
    <cfRule type="cellIs" dxfId="133" priority="46" operator="notBetween">
      <formula>0.02</formula>
      <formula>0.98</formula>
    </cfRule>
    <cfRule type="cellIs" dxfId="132" priority="47" operator="notBetween">
      <formula>0.05</formula>
      <formula>0.95</formula>
    </cfRule>
  </conditionalFormatting>
  <conditionalFormatting sqref="D83:H95">
    <cfRule type="colorScale" priority="44">
      <colorScale>
        <cfvo type="num" val="0"/>
        <cfvo type="num" val="0.25"/>
        <cfvo type="num" val="0.5"/>
        <color theme="0"/>
        <color theme="5"/>
        <color rgb="FFC00000"/>
      </colorScale>
    </cfRule>
  </conditionalFormatting>
  <conditionalFormatting sqref="FR25:GZ25 IY25:JB25"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R26:GZ37 IY26:JB37"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R25:GZ37 IY25:JB37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R68:FV80">
    <cfRule type="cellIs" dxfId="131" priority="38" operator="notBetween">
      <formula>0.0001</formula>
      <formula>1</formula>
    </cfRule>
    <cfRule type="cellIs" dxfId="130" priority="39" operator="notBetween">
      <formula>0.02</formula>
      <formula>0.98</formula>
    </cfRule>
    <cfRule type="cellIs" dxfId="129" priority="40" operator="notBetween">
      <formula>0.05</formula>
      <formula>0.95</formula>
    </cfRule>
  </conditionalFormatting>
  <conditionalFormatting sqref="FR98:FV110">
    <cfRule type="cellIs" dxfId="128" priority="35" operator="notBetween">
      <formula>0.0001</formula>
      <formula>1</formula>
    </cfRule>
    <cfRule type="cellIs" dxfId="127" priority="36" operator="notBetween">
      <formula>0.02</formula>
      <formula>0.98</formula>
    </cfRule>
    <cfRule type="cellIs" dxfId="126" priority="37" operator="notBetween">
      <formula>0.05</formula>
      <formula>0.95</formula>
    </cfRule>
  </conditionalFormatting>
  <conditionalFormatting sqref="FW68:GA80">
    <cfRule type="cellIs" dxfId="125" priority="32" operator="notBetween">
      <formula>0.0001</formula>
      <formula>1</formula>
    </cfRule>
    <cfRule type="cellIs" dxfId="124" priority="33" operator="notBetween">
      <formula>0.02</formula>
      <formula>0.98</formula>
    </cfRule>
    <cfRule type="cellIs" dxfId="123" priority="34" operator="notBetween">
      <formula>0.05</formula>
      <formula>0.95</formula>
    </cfRule>
  </conditionalFormatting>
  <conditionalFormatting sqref="FW98:GA110">
    <cfRule type="cellIs" dxfId="122" priority="29" operator="notBetween">
      <formula>0.0001</formula>
      <formula>1</formula>
    </cfRule>
    <cfRule type="cellIs" dxfId="121" priority="30" operator="notBetween">
      <formula>0.02</formula>
      <formula>0.98</formula>
    </cfRule>
    <cfRule type="cellIs" dxfId="120" priority="31" operator="notBetween">
      <formula>0.05</formula>
      <formula>0.95</formula>
    </cfRule>
  </conditionalFormatting>
  <conditionalFormatting sqref="FR83:FV95">
    <cfRule type="colorScale" priority="28">
      <colorScale>
        <cfvo type="num" val="0"/>
        <cfvo type="num" val="0.25"/>
        <cfvo type="num" val="0.5"/>
        <color theme="0"/>
        <color theme="5"/>
        <color rgb="FFC00000"/>
      </colorScale>
    </cfRule>
  </conditionalFormatting>
  <conditionalFormatting sqref="FW83:GA95">
    <cfRule type="colorScale" priority="27">
      <colorScale>
        <cfvo type="num" val="0"/>
        <cfvo type="num" val="0.25"/>
        <cfvo type="num" val="0.5"/>
        <color theme="0"/>
        <color theme="5"/>
        <color rgb="FFC00000"/>
      </colorScale>
    </cfRule>
  </conditionalFormatting>
  <conditionalFormatting sqref="HA25:II25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A26:II37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A25:II3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A68:HE80">
    <cfRule type="cellIs" dxfId="119" priority="21" operator="notBetween">
      <formula>0.0001</formula>
      <formula>1</formula>
    </cfRule>
    <cfRule type="cellIs" dxfId="118" priority="22" operator="notBetween">
      <formula>0.02</formula>
      <formula>0.98</formula>
    </cfRule>
    <cfRule type="cellIs" dxfId="117" priority="23" operator="notBetween">
      <formula>0.05</formula>
      <formula>0.95</formula>
    </cfRule>
  </conditionalFormatting>
  <conditionalFormatting sqref="HA98:HE110">
    <cfRule type="cellIs" dxfId="116" priority="18" operator="notBetween">
      <formula>0.0001</formula>
      <formula>1</formula>
    </cfRule>
    <cfRule type="cellIs" dxfId="115" priority="19" operator="notBetween">
      <formula>0.02</formula>
      <formula>0.98</formula>
    </cfRule>
    <cfRule type="cellIs" dxfId="114" priority="20" operator="notBetween">
      <formula>0.05</formula>
      <formula>0.95</formula>
    </cfRule>
  </conditionalFormatting>
  <conditionalFormatting sqref="HF68:HJ80">
    <cfRule type="cellIs" dxfId="113" priority="15" operator="notBetween">
      <formula>0.0001</formula>
      <formula>1</formula>
    </cfRule>
    <cfRule type="cellIs" dxfId="112" priority="16" operator="notBetween">
      <formula>0.02</formula>
      <formula>0.98</formula>
    </cfRule>
    <cfRule type="cellIs" dxfId="111" priority="17" operator="notBetween">
      <formula>0.05</formula>
      <formula>0.95</formula>
    </cfRule>
  </conditionalFormatting>
  <conditionalFormatting sqref="HF98:HJ110">
    <cfRule type="cellIs" dxfId="110" priority="12" operator="notBetween">
      <formula>0.0001</formula>
      <formula>1</formula>
    </cfRule>
    <cfRule type="cellIs" dxfId="109" priority="13" operator="notBetween">
      <formula>0.02</formula>
      <formula>0.98</formula>
    </cfRule>
    <cfRule type="cellIs" dxfId="108" priority="14" operator="notBetween">
      <formula>0.05</formula>
      <formula>0.95</formula>
    </cfRule>
  </conditionalFormatting>
  <conditionalFormatting sqref="HA83:HE95">
    <cfRule type="colorScale" priority="11">
      <colorScale>
        <cfvo type="num" val="0"/>
        <cfvo type="num" val="0.25"/>
        <cfvo type="num" val="0.5"/>
        <color theme="0"/>
        <color theme="5"/>
        <color rgb="FFC00000"/>
      </colorScale>
    </cfRule>
  </conditionalFormatting>
  <conditionalFormatting sqref="HF83:HJ95">
    <cfRule type="colorScale" priority="10">
      <colorScale>
        <cfvo type="num" val="0"/>
        <cfvo type="num" val="0.25"/>
        <cfvo type="num" val="0.5"/>
        <color theme="0"/>
        <color theme="5"/>
        <color rgb="FFC00000"/>
      </colorScale>
    </cfRule>
  </conditionalFormatting>
  <conditionalFormatting sqref="IJ25:IS25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J26:IS37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J25:IS3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T25:IX25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T26:IX37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T25:IX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M57:KT57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U57:LB57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C5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A110"/>
  <sheetViews>
    <sheetView zoomScale="85" zoomScaleNormal="85" workbookViewId="0">
      <pane xSplit="3" ySplit="2" topLeftCell="CF69" activePane="bottomRight" state="frozen"/>
      <selection pane="topRight" activeCell="D1" sqref="D1"/>
      <selection pane="bottomLeft" activeCell="A3" sqref="A3"/>
      <selection pane="bottomRight" activeCell="CP57" sqref="CP57:CW59"/>
    </sheetView>
  </sheetViews>
  <sheetFormatPr defaultColWidth="9" defaultRowHeight="12.75" x14ac:dyDescent="0.2"/>
  <cols>
    <col min="1" max="1" width="9" style="51"/>
    <col min="2" max="2" width="23.125" style="52" bestFit="1" customWidth="1"/>
    <col min="3" max="3" width="9.375" style="53" bestFit="1" customWidth="1"/>
    <col min="4" max="4" width="8.625" style="54" bestFit="1" customWidth="1"/>
    <col min="5" max="8" width="10.375" style="54" bestFit="1" customWidth="1"/>
    <col min="9" max="9" width="8.625" style="54" bestFit="1" customWidth="1"/>
    <col min="10" max="13" width="10.375" style="54" bestFit="1" customWidth="1"/>
    <col min="14" max="14" width="8.625" style="54" bestFit="1" customWidth="1"/>
    <col min="15" max="18" width="10.375" style="54" bestFit="1" customWidth="1"/>
    <col min="19" max="19" width="8.625" style="54" bestFit="1" customWidth="1"/>
    <col min="20" max="23" width="10.375" style="54" bestFit="1" customWidth="1"/>
    <col min="24" max="24" width="8.625" style="54" bestFit="1" customWidth="1"/>
    <col min="25" max="28" width="10.375" style="54" bestFit="1" customWidth="1"/>
    <col min="29" max="29" width="8.625" style="54" bestFit="1" customWidth="1"/>
    <col min="30" max="33" width="10.375" style="54" bestFit="1" customWidth="1"/>
    <col min="34" max="34" width="8.625" style="54" bestFit="1" customWidth="1"/>
    <col min="35" max="38" width="10.375" style="54" bestFit="1" customWidth="1"/>
    <col min="39" max="39" width="8.625" style="54" bestFit="1" customWidth="1"/>
    <col min="40" max="43" width="10.375" style="54" bestFit="1" customWidth="1"/>
    <col min="44" max="44" width="8.625" style="54" bestFit="1" customWidth="1"/>
    <col min="45" max="48" width="10.375" style="54" bestFit="1" customWidth="1"/>
    <col min="49" max="49" width="8.625" style="54" bestFit="1" customWidth="1"/>
    <col min="50" max="53" width="10.375" style="54" bestFit="1" customWidth="1"/>
    <col min="54" max="54" width="8.625" style="54" bestFit="1" customWidth="1"/>
    <col min="55" max="58" width="10.375" style="54" bestFit="1" customWidth="1"/>
    <col min="59" max="59" width="8.625" style="54" bestFit="1" customWidth="1"/>
    <col min="60" max="63" width="10.375" style="54" bestFit="1" customWidth="1"/>
    <col min="64" max="64" width="8.625" style="54" bestFit="1" customWidth="1"/>
    <col min="65" max="68" width="10.375" style="54" bestFit="1" customWidth="1"/>
    <col min="69" max="69" width="8.625" style="54" bestFit="1" customWidth="1"/>
    <col min="70" max="73" width="10.375" style="54" bestFit="1" customWidth="1"/>
    <col min="74" max="74" width="8.625" style="54" bestFit="1" customWidth="1"/>
    <col min="75" max="78" width="10.375" style="54" bestFit="1" customWidth="1"/>
    <col min="79" max="79" width="8.625" style="54" bestFit="1" customWidth="1"/>
    <col min="80" max="83" width="10.375" style="54" bestFit="1" customWidth="1"/>
    <col min="84" max="84" width="9" style="54"/>
    <col min="85" max="85" width="14.5" style="54" bestFit="1" customWidth="1"/>
    <col min="86" max="87" width="10.875" style="54" bestFit="1" customWidth="1"/>
    <col min="88" max="88" width="10.375" style="54" bestFit="1" customWidth="1"/>
    <col min="89" max="90" width="10.875" style="54" bestFit="1" customWidth="1"/>
    <col min="91" max="91" width="10.375" style="54" bestFit="1" customWidth="1"/>
    <col min="92" max="93" width="10.875" style="54" bestFit="1" customWidth="1"/>
    <col min="94" max="94" width="10.375" style="54" bestFit="1" customWidth="1"/>
    <col min="95" max="96" width="10.875" style="54" bestFit="1" customWidth="1"/>
    <col min="97" max="97" width="10.375" style="54" bestFit="1" customWidth="1"/>
    <col min="98" max="99" width="10.875" style="54" bestFit="1" customWidth="1"/>
    <col min="100" max="100" width="10.375" style="54" bestFit="1" customWidth="1"/>
    <col min="101" max="101" width="10.875" style="54" bestFit="1" customWidth="1"/>
    <col min="102" max="105" width="10" style="54" bestFit="1" customWidth="1"/>
    <col min="106" max="16384" width="9" style="54"/>
  </cols>
  <sheetData>
    <row r="1" spans="1:105" x14ac:dyDescent="0.2">
      <c r="A1" s="51" t="s">
        <v>57</v>
      </c>
    </row>
    <row r="2" spans="1:105" s="56" customFormat="1" ht="15" x14ac:dyDescent="0.25">
      <c r="B2" s="62" t="s">
        <v>52</v>
      </c>
      <c r="C2" s="61"/>
      <c r="D2" s="158" t="str">
        <f>D8</f>
        <v>R300-B-2-S1</v>
      </c>
      <c r="E2" s="158" t="str">
        <f t="shared" ref="E2:BP2" si="0">E8</f>
        <v>R300-B-2-S1</v>
      </c>
      <c r="F2" s="158" t="str">
        <f t="shared" si="0"/>
        <v>R300-B-2-S1</v>
      </c>
      <c r="G2" s="158" t="str">
        <f t="shared" si="0"/>
        <v>R300-B-2-S1</v>
      </c>
      <c r="H2" s="158" t="str">
        <f t="shared" si="0"/>
        <v>R300-B-2-S1</v>
      </c>
      <c r="I2" s="158" t="str">
        <f t="shared" si="0"/>
        <v>R300-B-2-S2</v>
      </c>
      <c r="J2" s="158" t="str">
        <f t="shared" si="0"/>
        <v>R300-B-2-S2</v>
      </c>
      <c r="K2" s="158" t="str">
        <f t="shared" si="0"/>
        <v>R300-B-2-S2</v>
      </c>
      <c r="L2" s="158" t="str">
        <f t="shared" si="0"/>
        <v>R300-B-2-S2</v>
      </c>
      <c r="M2" s="158" t="str">
        <f t="shared" si="0"/>
        <v>R300-B-2-S2</v>
      </c>
      <c r="N2" s="158" t="str">
        <f t="shared" si="0"/>
        <v>R300-B-2-S3</v>
      </c>
      <c r="O2" s="158" t="str">
        <f t="shared" si="0"/>
        <v>R300-B-2-S3</v>
      </c>
      <c r="P2" s="158" t="str">
        <f t="shared" si="0"/>
        <v>R300-B-2-S3</v>
      </c>
      <c r="Q2" s="158" t="str">
        <f t="shared" si="0"/>
        <v>R300-B-2-S3</v>
      </c>
      <c r="R2" s="158" t="str">
        <f t="shared" si="0"/>
        <v>R300-B-2-S3</v>
      </c>
      <c r="S2" s="158" t="str">
        <f t="shared" si="0"/>
        <v>R300-B-2-S4</v>
      </c>
      <c r="T2" s="158" t="str">
        <f t="shared" si="0"/>
        <v>R300-B-2-S4</v>
      </c>
      <c r="U2" s="158" t="str">
        <f t="shared" si="0"/>
        <v>R300-B-2-S4</v>
      </c>
      <c r="V2" s="158" t="str">
        <f t="shared" si="0"/>
        <v>R300-B-2-S4</v>
      </c>
      <c r="W2" s="158" t="str">
        <f t="shared" si="0"/>
        <v>R300-B-2-S4</v>
      </c>
      <c r="X2" s="158" t="str">
        <f t="shared" si="0"/>
        <v>R300-B-2-S5</v>
      </c>
      <c r="Y2" s="158" t="str">
        <f t="shared" si="0"/>
        <v>R300-B-2-S5</v>
      </c>
      <c r="Z2" s="158" t="str">
        <f t="shared" si="0"/>
        <v>R300-B-2-S5</v>
      </c>
      <c r="AA2" s="158" t="str">
        <f t="shared" si="0"/>
        <v>R300-B-2-S5</v>
      </c>
      <c r="AB2" s="158" t="str">
        <f t="shared" si="0"/>
        <v>R300-B-2-S5</v>
      </c>
      <c r="AC2" s="158" t="str">
        <f t="shared" si="0"/>
        <v>R300-B-2-S6</v>
      </c>
      <c r="AD2" s="158" t="str">
        <f t="shared" si="0"/>
        <v>R300-B-2-S6</v>
      </c>
      <c r="AE2" s="158" t="str">
        <f t="shared" si="0"/>
        <v>R300-B-2-S6</v>
      </c>
      <c r="AF2" s="158" t="str">
        <f t="shared" si="0"/>
        <v>R300-B-2-S6</v>
      </c>
      <c r="AG2" s="158" t="str">
        <f t="shared" si="0"/>
        <v>R300-B-2-S6</v>
      </c>
      <c r="AH2" s="158" t="str">
        <f t="shared" si="0"/>
        <v>R300-B-2-S7</v>
      </c>
      <c r="AI2" s="158" t="str">
        <f t="shared" si="0"/>
        <v>R300-B-2-S7</v>
      </c>
      <c r="AJ2" s="158" t="str">
        <f t="shared" si="0"/>
        <v>R300-B-2-S7</v>
      </c>
      <c r="AK2" s="158" t="str">
        <f t="shared" si="0"/>
        <v>R300-B-2-S7</v>
      </c>
      <c r="AL2" s="158" t="str">
        <f t="shared" si="0"/>
        <v>R300-B-2-S7</v>
      </c>
      <c r="AM2" s="158" t="str">
        <f t="shared" si="0"/>
        <v>R300-B-2-Ret</v>
      </c>
      <c r="AN2" s="158" t="str">
        <f t="shared" si="0"/>
        <v>R300-B-2-Ret</v>
      </c>
      <c r="AO2" s="158" t="str">
        <f t="shared" si="0"/>
        <v>R300-B-2-Ret</v>
      </c>
      <c r="AP2" s="158" t="str">
        <f t="shared" si="0"/>
        <v>R300-B-2-Ret</v>
      </c>
      <c r="AQ2" s="158" t="str">
        <f t="shared" si="0"/>
        <v>R300-B-2-Ret</v>
      </c>
      <c r="AR2" s="158" t="str">
        <f t="shared" si="0"/>
        <v>R300-C-1-S1</v>
      </c>
      <c r="AS2" s="158" t="str">
        <f t="shared" si="0"/>
        <v>R300-C-1-S1</v>
      </c>
      <c r="AT2" s="158" t="str">
        <f t="shared" si="0"/>
        <v>R300-C-1-S1</v>
      </c>
      <c r="AU2" s="158" t="str">
        <f t="shared" si="0"/>
        <v>R300-C-1-S1</v>
      </c>
      <c r="AV2" s="158" t="str">
        <f t="shared" si="0"/>
        <v>R300-C-1-S1</v>
      </c>
      <c r="AW2" s="158" t="str">
        <f t="shared" si="0"/>
        <v>R300-C-1-S2</v>
      </c>
      <c r="AX2" s="158" t="str">
        <f t="shared" si="0"/>
        <v>R300-C-1-S2</v>
      </c>
      <c r="AY2" s="158" t="str">
        <f t="shared" si="0"/>
        <v>R300-C-1-S2</v>
      </c>
      <c r="AZ2" s="158" t="str">
        <f t="shared" si="0"/>
        <v>R300-C-1-S2</v>
      </c>
      <c r="BA2" s="158" t="str">
        <f t="shared" si="0"/>
        <v>R300-C-1-S2</v>
      </c>
      <c r="BB2" s="158" t="str">
        <f t="shared" si="0"/>
        <v>R300-C-1-S3</v>
      </c>
      <c r="BC2" s="158" t="str">
        <f t="shared" si="0"/>
        <v>R300-C-1-S3</v>
      </c>
      <c r="BD2" s="158" t="str">
        <f t="shared" si="0"/>
        <v>R300-C-1-S3</v>
      </c>
      <c r="BE2" s="158" t="str">
        <f t="shared" si="0"/>
        <v>R300-C-1-S3</v>
      </c>
      <c r="BF2" s="158" t="str">
        <f t="shared" si="0"/>
        <v>R300-C-1-S3</v>
      </c>
      <c r="BG2" s="158" t="str">
        <f t="shared" si="0"/>
        <v>R300-C-1-S4</v>
      </c>
      <c r="BH2" s="158" t="str">
        <f t="shared" si="0"/>
        <v>R300-C-1-S4</v>
      </c>
      <c r="BI2" s="158" t="str">
        <f t="shared" si="0"/>
        <v>R300-C-1-S4</v>
      </c>
      <c r="BJ2" s="158" t="str">
        <f t="shared" si="0"/>
        <v>R300-C-1-S4</v>
      </c>
      <c r="BK2" s="158" t="str">
        <f t="shared" si="0"/>
        <v>R300-C-1-S4</v>
      </c>
      <c r="BL2" s="158" t="str">
        <f t="shared" si="0"/>
        <v>R300-C-1-S5</v>
      </c>
      <c r="BM2" s="158" t="str">
        <f t="shared" si="0"/>
        <v>R300-C-1-S5</v>
      </c>
      <c r="BN2" s="158" t="str">
        <f t="shared" si="0"/>
        <v>R300-C-1-S5</v>
      </c>
      <c r="BO2" s="158" t="str">
        <f t="shared" si="0"/>
        <v>R300-C-1-S5</v>
      </c>
      <c r="BP2" s="158" t="str">
        <f t="shared" si="0"/>
        <v>R300-C-1-S5</v>
      </c>
      <c r="BQ2" s="158" t="str">
        <f t="shared" ref="BQ2:CE2" si="1">BQ8</f>
        <v>R300-C-1-S6</v>
      </c>
      <c r="BR2" s="158" t="str">
        <f t="shared" si="1"/>
        <v>R300-C-1-S6</v>
      </c>
      <c r="BS2" s="158" t="str">
        <f t="shared" si="1"/>
        <v>R300-C-1-S6</v>
      </c>
      <c r="BT2" s="158" t="str">
        <f t="shared" si="1"/>
        <v>R300-C-1-S6</v>
      </c>
      <c r="BU2" s="158" t="str">
        <f t="shared" si="1"/>
        <v>R300-C-1-S6</v>
      </c>
      <c r="BV2" s="158" t="str">
        <f t="shared" si="1"/>
        <v>R300-C-1-S7</v>
      </c>
      <c r="BW2" s="158" t="str">
        <f t="shared" si="1"/>
        <v>R300-C-1-S7</v>
      </c>
      <c r="BX2" s="158" t="str">
        <f t="shared" si="1"/>
        <v>R300-C-1-S7</v>
      </c>
      <c r="BY2" s="158" t="str">
        <f t="shared" si="1"/>
        <v>R300-C-1-S7</v>
      </c>
      <c r="BZ2" s="158" t="str">
        <f t="shared" si="1"/>
        <v>R300-C-1-S7</v>
      </c>
      <c r="CA2" s="158" t="str">
        <f t="shared" si="1"/>
        <v>R300-C-1-Ret</v>
      </c>
      <c r="CB2" s="158" t="str">
        <f t="shared" si="1"/>
        <v>R300-C-1-Ret</v>
      </c>
      <c r="CC2" s="158" t="str">
        <f t="shared" si="1"/>
        <v>R300-C-1-Ret</v>
      </c>
      <c r="CD2" s="158" t="str">
        <f t="shared" si="1"/>
        <v>R300-C-1-Ret</v>
      </c>
      <c r="CE2" s="158" t="str">
        <f t="shared" si="1"/>
        <v>R300-C-1-Ret</v>
      </c>
      <c r="CH2" s="56" t="str">
        <f>CH8</f>
        <v>R300-B-2-S1</v>
      </c>
      <c r="CI2" s="56" t="str">
        <f t="shared" ref="CI2:CW2" si="2">CI8</f>
        <v>R300-B-2-S2</v>
      </c>
      <c r="CJ2" s="56" t="str">
        <f t="shared" si="2"/>
        <v>R300-B-2-S3</v>
      </c>
      <c r="CK2" s="56" t="str">
        <f t="shared" si="2"/>
        <v>R300-B-2-S4</v>
      </c>
      <c r="CL2" s="56" t="str">
        <f t="shared" si="2"/>
        <v>R300-B-2-S5</v>
      </c>
      <c r="CM2" s="56" t="str">
        <f t="shared" si="2"/>
        <v>R300-B-2-S6</v>
      </c>
      <c r="CN2" s="56" t="str">
        <f t="shared" si="2"/>
        <v>R300-B-2-S7</v>
      </c>
      <c r="CO2" s="56" t="str">
        <f t="shared" si="2"/>
        <v>R300-B-2-Ret</v>
      </c>
      <c r="CP2" s="56" t="str">
        <f t="shared" si="2"/>
        <v>R300-C-1-S1</v>
      </c>
      <c r="CQ2" s="56" t="str">
        <f t="shared" si="2"/>
        <v>R300-C-1-S2</v>
      </c>
      <c r="CR2" s="56" t="str">
        <f t="shared" si="2"/>
        <v>R300-C-1-S3</v>
      </c>
      <c r="CS2" s="56" t="str">
        <f t="shared" si="2"/>
        <v>R300-C-1-S4</v>
      </c>
      <c r="CT2" s="56" t="str">
        <f t="shared" si="2"/>
        <v>R300-C-1-S5</v>
      </c>
      <c r="CU2" s="56" t="str">
        <f t="shared" si="2"/>
        <v>R300-C-1-S6</v>
      </c>
      <c r="CV2" s="56" t="str">
        <f t="shared" si="2"/>
        <v>R300-C-1-S7</v>
      </c>
      <c r="CW2" s="56" t="str">
        <f t="shared" si="2"/>
        <v>R300-C-1-Ret</v>
      </c>
    </row>
    <row r="3" spans="1:105" s="56" customFormat="1" ht="15" x14ac:dyDescent="0.25">
      <c r="B3" s="62" t="s">
        <v>60</v>
      </c>
      <c r="C3" s="61"/>
      <c r="D3" s="56">
        <v>38</v>
      </c>
      <c r="E3" s="56">
        <v>38</v>
      </c>
      <c r="F3" s="56">
        <v>38</v>
      </c>
      <c r="G3" s="56">
        <v>38</v>
      </c>
      <c r="H3" s="56">
        <v>38</v>
      </c>
      <c r="I3" s="56">
        <v>39</v>
      </c>
      <c r="J3" s="56">
        <v>39</v>
      </c>
      <c r="K3" s="56">
        <v>39</v>
      </c>
      <c r="L3" s="56">
        <v>39</v>
      </c>
      <c r="M3" s="56">
        <v>39</v>
      </c>
      <c r="N3" s="56">
        <v>40</v>
      </c>
      <c r="O3" s="56">
        <v>40</v>
      </c>
      <c r="P3" s="56">
        <v>40</v>
      </c>
      <c r="Q3" s="56">
        <v>40</v>
      </c>
      <c r="R3" s="56">
        <v>40</v>
      </c>
      <c r="S3" s="56">
        <v>41</v>
      </c>
      <c r="T3" s="56">
        <v>41</v>
      </c>
      <c r="U3" s="56">
        <v>41</v>
      </c>
      <c r="V3" s="56">
        <v>41</v>
      </c>
      <c r="W3" s="56">
        <v>41</v>
      </c>
      <c r="X3" s="56">
        <v>42</v>
      </c>
      <c r="Y3" s="56">
        <v>42</v>
      </c>
      <c r="Z3" s="56">
        <v>42</v>
      </c>
      <c r="AA3" s="56">
        <v>42</v>
      </c>
      <c r="AB3" s="56">
        <v>42</v>
      </c>
      <c r="AC3" s="56">
        <v>43</v>
      </c>
      <c r="AD3" s="56">
        <v>43</v>
      </c>
      <c r="AE3" s="56">
        <v>43</v>
      </c>
      <c r="AF3" s="56">
        <v>43</v>
      </c>
      <c r="AG3" s="56">
        <v>43</v>
      </c>
      <c r="AH3" s="56">
        <v>44</v>
      </c>
      <c r="AI3" s="56">
        <v>44</v>
      </c>
      <c r="AJ3" s="56">
        <v>44</v>
      </c>
      <c r="AK3" s="56">
        <v>44</v>
      </c>
      <c r="AL3" s="56">
        <v>44</v>
      </c>
      <c r="AM3" s="56">
        <v>45</v>
      </c>
      <c r="AN3" s="56">
        <v>45</v>
      </c>
      <c r="AO3" s="56">
        <v>45</v>
      </c>
      <c r="AP3" s="56">
        <v>45</v>
      </c>
      <c r="AQ3" s="56">
        <v>45</v>
      </c>
      <c r="AR3" s="56">
        <v>54</v>
      </c>
      <c r="AS3" s="56">
        <v>54</v>
      </c>
      <c r="AT3" s="56">
        <v>54</v>
      </c>
      <c r="AU3" s="56">
        <v>54</v>
      </c>
      <c r="AV3" s="56">
        <v>54</v>
      </c>
      <c r="AW3" s="56">
        <v>55</v>
      </c>
      <c r="AX3" s="56">
        <v>55</v>
      </c>
      <c r="AY3" s="56">
        <v>55</v>
      </c>
      <c r="AZ3" s="56">
        <v>55</v>
      </c>
      <c r="BA3" s="56">
        <v>55</v>
      </c>
      <c r="BB3" s="56">
        <v>56</v>
      </c>
      <c r="BC3" s="56">
        <v>56</v>
      </c>
      <c r="BD3" s="56">
        <v>56</v>
      </c>
      <c r="BE3" s="56">
        <v>56</v>
      </c>
      <c r="BF3" s="56">
        <v>56</v>
      </c>
      <c r="BG3" s="56">
        <v>57</v>
      </c>
      <c r="BH3" s="56">
        <v>57</v>
      </c>
      <c r="BI3" s="56">
        <v>57</v>
      </c>
      <c r="BJ3" s="56">
        <v>57</v>
      </c>
      <c r="BK3" s="56">
        <v>57</v>
      </c>
      <c r="BL3" s="56">
        <v>58</v>
      </c>
      <c r="BM3" s="56">
        <v>58</v>
      </c>
      <c r="BN3" s="56">
        <v>58</v>
      </c>
      <c r="BO3" s="56">
        <v>58</v>
      </c>
      <c r="BP3" s="56">
        <v>58</v>
      </c>
      <c r="BQ3" s="56">
        <v>59</v>
      </c>
      <c r="BR3" s="56">
        <v>59</v>
      </c>
      <c r="BS3" s="56">
        <v>59</v>
      </c>
      <c r="BT3" s="56">
        <v>59</v>
      </c>
      <c r="BU3" s="56">
        <v>59</v>
      </c>
      <c r="BV3" s="56">
        <v>60</v>
      </c>
      <c r="BW3" s="56">
        <v>60</v>
      </c>
      <c r="BX3" s="56">
        <v>60</v>
      </c>
      <c r="BY3" s="56">
        <v>60</v>
      </c>
      <c r="BZ3" s="56">
        <v>60</v>
      </c>
      <c r="CA3" s="56">
        <v>61</v>
      </c>
      <c r="CB3" s="56">
        <v>61</v>
      </c>
      <c r="CC3" s="56">
        <v>61</v>
      </c>
      <c r="CD3" s="56">
        <v>61</v>
      </c>
      <c r="CE3" s="56">
        <v>61</v>
      </c>
      <c r="CH3" s="56">
        <v>38</v>
      </c>
      <c r="CI3" s="56">
        <v>39</v>
      </c>
      <c r="CJ3" s="56">
        <v>40</v>
      </c>
      <c r="CK3" s="56">
        <v>41</v>
      </c>
      <c r="CL3" s="56">
        <v>42</v>
      </c>
      <c r="CM3" s="56">
        <v>43</v>
      </c>
      <c r="CN3" s="56">
        <v>44</v>
      </c>
      <c r="CO3" s="56">
        <v>45</v>
      </c>
      <c r="CP3" s="56">
        <v>54</v>
      </c>
      <c r="CQ3" s="56">
        <v>55</v>
      </c>
      <c r="CR3" s="56">
        <v>56</v>
      </c>
      <c r="CS3" s="56">
        <v>57</v>
      </c>
      <c r="CT3" s="56">
        <v>58</v>
      </c>
      <c r="CU3" s="56">
        <v>59</v>
      </c>
      <c r="CV3" s="56">
        <v>60</v>
      </c>
      <c r="CW3" s="56">
        <v>61</v>
      </c>
    </row>
    <row r="4" spans="1:105" s="56" customFormat="1" ht="15" x14ac:dyDescent="0.25">
      <c r="B4" s="62" t="s">
        <v>53</v>
      </c>
      <c r="C4" s="61"/>
      <c r="D4" s="56">
        <v>1</v>
      </c>
      <c r="E4" s="56">
        <v>2</v>
      </c>
      <c r="F4" s="56">
        <v>3</v>
      </c>
      <c r="G4" s="56">
        <v>4</v>
      </c>
      <c r="H4" s="56">
        <v>5</v>
      </c>
      <c r="I4" s="56">
        <v>1</v>
      </c>
      <c r="J4" s="56">
        <v>2</v>
      </c>
      <c r="K4" s="56">
        <v>3</v>
      </c>
      <c r="L4" s="56">
        <v>4</v>
      </c>
      <c r="M4" s="56">
        <v>5</v>
      </c>
      <c r="N4" s="56">
        <v>1</v>
      </c>
      <c r="O4" s="56">
        <v>2</v>
      </c>
      <c r="P4" s="56">
        <v>3</v>
      </c>
      <c r="Q4" s="56">
        <v>4</v>
      </c>
      <c r="R4" s="56">
        <v>5</v>
      </c>
      <c r="S4" s="56">
        <v>1</v>
      </c>
      <c r="T4" s="56">
        <v>2</v>
      </c>
      <c r="U4" s="56">
        <v>3</v>
      </c>
      <c r="V4" s="56">
        <v>4</v>
      </c>
      <c r="W4" s="56">
        <v>5</v>
      </c>
      <c r="X4" s="56">
        <v>1</v>
      </c>
      <c r="Y4" s="56">
        <v>2</v>
      </c>
      <c r="Z4" s="56">
        <v>3</v>
      </c>
      <c r="AA4" s="56">
        <v>4</v>
      </c>
      <c r="AB4" s="56">
        <v>5</v>
      </c>
      <c r="AC4" s="56">
        <v>1</v>
      </c>
      <c r="AD4" s="56">
        <v>2</v>
      </c>
      <c r="AE4" s="56">
        <v>3</v>
      </c>
      <c r="AF4" s="56">
        <v>4</v>
      </c>
      <c r="AG4" s="56">
        <v>5</v>
      </c>
      <c r="AH4" s="56">
        <v>1</v>
      </c>
      <c r="AI4" s="56">
        <v>2</v>
      </c>
      <c r="AJ4" s="56">
        <v>3</v>
      </c>
      <c r="AK4" s="56">
        <v>4</v>
      </c>
      <c r="AL4" s="56">
        <v>5</v>
      </c>
      <c r="AM4" s="56">
        <v>1</v>
      </c>
      <c r="AN4" s="56">
        <v>2</v>
      </c>
      <c r="AO4" s="56">
        <v>3</v>
      </c>
      <c r="AP4" s="56">
        <v>4</v>
      </c>
      <c r="AQ4" s="56">
        <v>5</v>
      </c>
      <c r="AR4" s="56">
        <v>1</v>
      </c>
      <c r="AS4" s="56">
        <v>2</v>
      </c>
      <c r="AT4" s="56">
        <v>3</v>
      </c>
      <c r="AU4" s="56">
        <v>4</v>
      </c>
      <c r="AV4" s="56">
        <v>5</v>
      </c>
      <c r="AW4" s="56">
        <v>1</v>
      </c>
      <c r="AX4" s="56">
        <v>2</v>
      </c>
      <c r="AY4" s="56">
        <v>3</v>
      </c>
      <c r="AZ4" s="56">
        <v>4</v>
      </c>
      <c r="BA4" s="56">
        <v>5</v>
      </c>
      <c r="BB4" s="56">
        <v>1</v>
      </c>
      <c r="BC4" s="56">
        <v>2</v>
      </c>
      <c r="BD4" s="56">
        <v>3</v>
      </c>
      <c r="BE4" s="56">
        <v>4</v>
      </c>
      <c r="BF4" s="56">
        <v>5</v>
      </c>
      <c r="BG4" s="56">
        <v>1</v>
      </c>
      <c r="BH4" s="56">
        <v>2</v>
      </c>
      <c r="BI4" s="56">
        <v>3</v>
      </c>
      <c r="BJ4" s="56">
        <v>4</v>
      </c>
      <c r="BK4" s="56">
        <v>5</v>
      </c>
      <c r="BL4" s="56">
        <v>1</v>
      </c>
      <c r="BM4" s="56">
        <v>2</v>
      </c>
      <c r="BN4" s="56">
        <v>3</v>
      </c>
      <c r="BO4" s="56">
        <v>4</v>
      </c>
      <c r="BP4" s="56">
        <v>5</v>
      </c>
      <c r="BQ4" s="56">
        <v>1</v>
      </c>
      <c r="BR4" s="56">
        <v>2</v>
      </c>
      <c r="BS4" s="56">
        <v>3</v>
      </c>
      <c r="BT4" s="56">
        <v>4</v>
      </c>
      <c r="BU4" s="56">
        <v>5</v>
      </c>
      <c r="BV4" s="56">
        <v>1</v>
      </c>
      <c r="BW4" s="56">
        <v>2</v>
      </c>
      <c r="BX4" s="56">
        <v>3</v>
      </c>
      <c r="BY4" s="56">
        <v>4</v>
      </c>
      <c r="BZ4" s="56">
        <v>5</v>
      </c>
      <c r="CA4" s="56">
        <v>1</v>
      </c>
      <c r="CB4" s="56">
        <v>2</v>
      </c>
      <c r="CC4" s="56">
        <v>3</v>
      </c>
      <c r="CD4" s="56">
        <v>4</v>
      </c>
      <c r="CE4" s="56">
        <v>5</v>
      </c>
    </row>
    <row r="5" spans="1:105" s="56" customFormat="1" ht="15" x14ac:dyDescent="0.25">
      <c r="B5" s="62" t="s">
        <v>86</v>
      </c>
      <c r="C5" s="61"/>
      <c r="D5" s="56">
        <v>1</v>
      </c>
      <c r="E5" s="56">
        <v>1</v>
      </c>
      <c r="F5" s="56">
        <v>1</v>
      </c>
      <c r="G5" s="56">
        <v>1</v>
      </c>
      <c r="H5" s="56">
        <v>1</v>
      </c>
      <c r="I5" s="56">
        <v>1</v>
      </c>
      <c r="J5" s="56">
        <v>1</v>
      </c>
      <c r="K5" s="56">
        <v>1</v>
      </c>
      <c r="L5" s="56">
        <v>0</v>
      </c>
      <c r="M5" s="56">
        <v>1</v>
      </c>
      <c r="N5" s="56">
        <v>1</v>
      </c>
      <c r="O5" s="56">
        <v>1</v>
      </c>
      <c r="P5" s="56">
        <v>1</v>
      </c>
      <c r="Q5" s="56">
        <v>1</v>
      </c>
      <c r="R5" s="56">
        <v>1</v>
      </c>
      <c r="S5" s="56">
        <v>1</v>
      </c>
      <c r="T5" s="56">
        <v>1</v>
      </c>
      <c r="U5" s="56">
        <v>1</v>
      </c>
      <c r="V5" s="56">
        <v>1</v>
      </c>
      <c r="W5" s="56">
        <v>1</v>
      </c>
      <c r="X5" s="56">
        <v>1</v>
      </c>
      <c r="Y5" s="56">
        <v>1</v>
      </c>
      <c r="Z5" s="56">
        <v>1</v>
      </c>
      <c r="AA5" s="56">
        <v>1</v>
      </c>
      <c r="AB5" s="56">
        <v>1</v>
      </c>
      <c r="AC5" s="56">
        <v>1</v>
      </c>
      <c r="AD5" s="56">
        <v>1</v>
      </c>
      <c r="AE5" s="56">
        <v>1</v>
      </c>
      <c r="AF5" s="56">
        <v>1</v>
      </c>
      <c r="AG5" s="56">
        <v>1</v>
      </c>
      <c r="AH5" s="56">
        <v>1</v>
      </c>
      <c r="AI5" s="56">
        <v>1</v>
      </c>
      <c r="AJ5" s="56">
        <v>1</v>
      </c>
      <c r="AK5" s="56">
        <v>1</v>
      </c>
      <c r="AL5" s="56">
        <v>1</v>
      </c>
      <c r="AM5" s="56">
        <v>0</v>
      </c>
      <c r="AN5" s="56">
        <v>1</v>
      </c>
      <c r="AO5" s="56">
        <v>1</v>
      </c>
      <c r="AP5" s="56">
        <v>1</v>
      </c>
      <c r="AQ5" s="56">
        <v>1</v>
      </c>
      <c r="AR5" s="56">
        <v>1</v>
      </c>
      <c r="AS5" s="56">
        <v>1</v>
      </c>
      <c r="AT5" s="56">
        <v>1</v>
      </c>
      <c r="AU5" s="56">
        <v>1</v>
      </c>
      <c r="AV5" s="56">
        <v>1</v>
      </c>
      <c r="AW5" s="56">
        <v>1</v>
      </c>
      <c r="AX5" s="56">
        <v>1</v>
      </c>
      <c r="AY5" s="56">
        <v>1</v>
      </c>
      <c r="AZ5" s="56">
        <v>1</v>
      </c>
      <c r="BA5" s="56">
        <v>1</v>
      </c>
      <c r="BB5" s="56">
        <v>1</v>
      </c>
      <c r="BC5" s="56">
        <v>1</v>
      </c>
      <c r="BD5" s="56">
        <v>1</v>
      </c>
      <c r="BE5" s="56">
        <v>1</v>
      </c>
      <c r="BF5" s="56">
        <v>1</v>
      </c>
      <c r="BG5" s="56">
        <v>1</v>
      </c>
      <c r="BH5" s="56">
        <v>1</v>
      </c>
      <c r="BI5" s="56">
        <v>1</v>
      </c>
      <c r="BJ5" s="56">
        <v>1</v>
      </c>
      <c r="BK5" s="56">
        <v>1</v>
      </c>
      <c r="BL5" s="56">
        <v>1</v>
      </c>
      <c r="BM5" s="56">
        <v>1</v>
      </c>
      <c r="BN5" s="56">
        <v>1</v>
      </c>
      <c r="BO5" s="56">
        <v>1</v>
      </c>
      <c r="BP5" s="56">
        <v>1</v>
      </c>
      <c r="BQ5" s="56">
        <v>1</v>
      </c>
      <c r="BR5" s="56">
        <v>1</v>
      </c>
      <c r="BS5" s="56">
        <v>1</v>
      </c>
      <c r="BT5" s="56">
        <v>1</v>
      </c>
      <c r="BU5" s="56">
        <v>1</v>
      </c>
      <c r="BV5" s="56">
        <v>1</v>
      </c>
      <c r="BW5" s="56">
        <v>1</v>
      </c>
      <c r="BX5" s="56">
        <v>1</v>
      </c>
      <c r="BY5" s="56">
        <v>1</v>
      </c>
      <c r="BZ5" s="56">
        <v>1</v>
      </c>
      <c r="CA5" s="56">
        <v>1</v>
      </c>
      <c r="CB5" s="56">
        <v>1</v>
      </c>
      <c r="CC5" s="56">
        <v>1</v>
      </c>
      <c r="CD5" s="56">
        <v>1</v>
      </c>
      <c r="CE5" s="56">
        <v>1</v>
      </c>
    </row>
    <row r="6" spans="1:105" s="56" customFormat="1" ht="15" x14ac:dyDescent="0.25">
      <c r="B6" s="62" t="s">
        <v>87</v>
      </c>
      <c r="C6" s="61"/>
      <c r="D6" s="61">
        <f t="shared" ref="D6:R6" si="3">D3*D5</f>
        <v>38</v>
      </c>
      <c r="E6" s="61">
        <f t="shared" si="3"/>
        <v>38</v>
      </c>
      <c r="F6" s="61">
        <f t="shared" si="3"/>
        <v>38</v>
      </c>
      <c r="G6" s="61">
        <f t="shared" si="3"/>
        <v>38</v>
      </c>
      <c r="H6" s="61">
        <f t="shared" si="3"/>
        <v>38</v>
      </c>
      <c r="I6" s="61">
        <f t="shared" si="3"/>
        <v>39</v>
      </c>
      <c r="J6" s="61">
        <f t="shared" si="3"/>
        <v>39</v>
      </c>
      <c r="K6" s="61">
        <f t="shared" si="3"/>
        <v>39</v>
      </c>
      <c r="L6" s="61">
        <f t="shared" si="3"/>
        <v>0</v>
      </c>
      <c r="M6" s="61">
        <f t="shared" si="3"/>
        <v>39</v>
      </c>
      <c r="N6" s="61">
        <f t="shared" si="3"/>
        <v>40</v>
      </c>
      <c r="O6" s="61">
        <f t="shared" si="3"/>
        <v>40</v>
      </c>
      <c r="P6" s="61">
        <f t="shared" si="3"/>
        <v>40</v>
      </c>
      <c r="Q6" s="61">
        <f t="shared" si="3"/>
        <v>40</v>
      </c>
      <c r="R6" s="61">
        <f t="shared" si="3"/>
        <v>40</v>
      </c>
      <c r="S6" s="61">
        <f t="shared" ref="S6:CD6" si="4">S3*S5</f>
        <v>41</v>
      </c>
      <c r="T6" s="61">
        <f t="shared" si="4"/>
        <v>41</v>
      </c>
      <c r="U6" s="61">
        <f t="shared" si="4"/>
        <v>41</v>
      </c>
      <c r="V6" s="61">
        <f t="shared" si="4"/>
        <v>41</v>
      </c>
      <c r="W6" s="61">
        <f t="shared" si="4"/>
        <v>41</v>
      </c>
      <c r="X6" s="61">
        <f t="shared" si="4"/>
        <v>42</v>
      </c>
      <c r="Y6" s="61">
        <f t="shared" si="4"/>
        <v>42</v>
      </c>
      <c r="Z6" s="61">
        <f t="shared" si="4"/>
        <v>42</v>
      </c>
      <c r="AA6" s="61">
        <f t="shared" si="4"/>
        <v>42</v>
      </c>
      <c r="AB6" s="61">
        <f t="shared" si="4"/>
        <v>42</v>
      </c>
      <c r="AC6" s="61">
        <f t="shared" si="4"/>
        <v>43</v>
      </c>
      <c r="AD6" s="61">
        <f t="shared" si="4"/>
        <v>43</v>
      </c>
      <c r="AE6" s="61">
        <f t="shared" si="4"/>
        <v>43</v>
      </c>
      <c r="AF6" s="61">
        <f t="shared" si="4"/>
        <v>43</v>
      </c>
      <c r="AG6" s="61">
        <f t="shared" si="4"/>
        <v>43</v>
      </c>
      <c r="AH6" s="61">
        <f t="shared" si="4"/>
        <v>44</v>
      </c>
      <c r="AI6" s="61">
        <f t="shared" si="4"/>
        <v>44</v>
      </c>
      <c r="AJ6" s="61">
        <f t="shared" si="4"/>
        <v>44</v>
      </c>
      <c r="AK6" s="61">
        <f t="shared" si="4"/>
        <v>44</v>
      </c>
      <c r="AL6" s="61">
        <f t="shared" si="4"/>
        <v>44</v>
      </c>
      <c r="AM6" s="61">
        <f t="shared" si="4"/>
        <v>0</v>
      </c>
      <c r="AN6" s="61">
        <f t="shared" si="4"/>
        <v>45</v>
      </c>
      <c r="AO6" s="61">
        <f t="shared" si="4"/>
        <v>45</v>
      </c>
      <c r="AP6" s="61">
        <f t="shared" si="4"/>
        <v>45</v>
      </c>
      <c r="AQ6" s="61">
        <f t="shared" si="4"/>
        <v>45</v>
      </c>
      <c r="AR6" s="61">
        <f t="shared" si="4"/>
        <v>54</v>
      </c>
      <c r="AS6" s="61">
        <f t="shared" si="4"/>
        <v>54</v>
      </c>
      <c r="AT6" s="61">
        <f t="shared" si="4"/>
        <v>54</v>
      </c>
      <c r="AU6" s="61">
        <f t="shared" si="4"/>
        <v>54</v>
      </c>
      <c r="AV6" s="61">
        <f t="shared" si="4"/>
        <v>54</v>
      </c>
      <c r="AW6" s="61">
        <f t="shared" si="4"/>
        <v>55</v>
      </c>
      <c r="AX6" s="61">
        <f t="shared" si="4"/>
        <v>55</v>
      </c>
      <c r="AY6" s="61">
        <f t="shared" si="4"/>
        <v>55</v>
      </c>
      <c r="AZ6" s="61">
        <f t="shared" si="4"/>
        <v>55</v>
      </c>
      <c r="BA6" s="61">
        <f t="shared" si="4"/>
        <v>55</v>
      </c>
      <c r="BB6" s="61">
        <f t="shared" si="4"/>
        <v>56</v>
      </c>
      <c r="BC6" s="61">
        <f t="shared" si="4"/>
        <v>56</v>
      </c>
      <c r="BD6" s="61">
        <f t="shared" si="4"/>
        <v>56</v>
      </c>
      <c r="BE6" s="61">
        <f t="shared" si="4"/>
        <v>56</v>
      </c>
      <c r="BF6" s="61">
        <f t="shared" si="4"/>
        <v>56</v>
      </c>
      <c r="BG6" s="61">
        <f t="shared" si="4"/>
        <v>57</v>
      </c>
      <c r="BH6" s="61">
        <f t="shared" si="4"/>
        <v>57</v>
      </c>
      <c r="BI6" s="61">
        <f t="shared" si="4"/>
        <v>57</v>
      </c>
      <c r="BJ6" s="61">
        <f t="shared" si="4"/>
        <v>57</v>
      </c>
      <c r="BK6" s="61">
        <f t="shared" si="4"/>
        <v>57</v>
      </c>
      <c r="BL6" s="61">
        <f t="shared" si="4"/>
        <v>58</v>
      </c>
      <c r="BM6" s="61">
        <f t="shared" si="4"/>
        <v>58</v>
      </c>
      <c r="BN6" s="61">
        <f t="shared" si="4"/>
        <v>58</v>
      </c>
      <c r="BO6" s="61">
        <f t="shared" si="4"/>
        <v>58</v>
      </c>
      <c r="BP6" s="61">
        <f t="shared" si="4"/>
        <v>58</v>
      </c>
      <c r="BQ6" s="61">
        <f t="shared" si="4"/>
        <v>59</v>
      </c>
      <c r="BR6" s="61">
        <f t="shared" si="4"/>
        <v>59</v>
      </c>
      <c r="BS6" s="61">
        <f t="shared" si="4"/>
        <v>59</v>
      </c>
      <c r="BT6" s="61">
        <f t="shared" si="4"/>
        <v>59</v>
      </c>
      <c r="BU6" s="61">
        <f t="shared" si="4"/>
        <v>59</v>
      </c>
      <c r="BV6" s="61">
        <f t="shared" si="4"/>
        <v>60</v>
      </c>
      <c r="BW6" s="61">
        <f t="shared" si="4"/>
        <v>60</v>
      </c>
      <c r="BX6" s="61">
        <f t="shared" si="4"/>
        <v>60</v>
      </c>
      <c r="BY6" s="61">
        <f t="shared" si="4"/>
        <v>60</v>
      </c>
      <c r="BZ6" s="61">
        <f t="shared" si="4"/>
        <v>60</v>
      </c>
      <c r="CA6" s="61">
        <f t="shared" si="4"/>
        <v>61</v>
      </c>
      <c r="CB6" s="61">
        <f t="shared" si="4"/>
        <v>61</v>
      </c>
      <c r="CC6" s="61">
        <f t="shared" si="4"/>
        <v>61</v>
      </c>
      <c r="CD6" s="61">
        <f t="shared" si="4"/>
        <v>61</v>
      </c>
      <c r="CE6" s="61">
        <f t="shared" ref="CE6" si="5">CE3*CE5</f>
        <v>61</v>
      </c>
      <c r="CG6" s="56" t="s">
        <v>90</v>
      </c>
      <c r="CH6" s="56">
        <v>38</v>
      </c>
      <c r="CI6" s="56">
        <v>39</v>
      </c>
      <c r="CJ6" s="56">
        <v>40</v>
      </c>
      <c r="CK6" s="56">
        <v>41</v>
      </c>
      <c r="CL6" s="56">
        <v>42</v>
      </c>
      <c r="CM6" s="56">
        <v>43</v>
      </c>
      <c r="CN6" s="56">
        <v>44</v>
      </c>
      <c r="CO6" s="56">
        <v>45</v>
      </c>
      <c r="CP6" s="56">
        <v>54</v>
      </c>
      <c r="CQ6" s="56">
        <v>55</v>
      </c>
      <c r="CR6" s="56">
        <v>56</v>
      </c>
      <c r="CS6" s="56">
        <v>57</v>
      </c>
      <c r="CT6" s="56">
        <v>58</v>
      </c>
      <c r="CU6" s="56">
        <v>59</v>
      </c>
      <c r="CV6" s="56">
        <v>60</v>
      </c>
      <c r="CW6" s="56">
        <v>61</v>
      </c>
    </row>
    <row r="7" spans="1:105" s="56" customFormat="1" ht="15.75" x14ac:dyDescent="0.25">
      <c r="B7" s="117" t="s">
        <v>37</v>
      </c>
      <c r="C7" s="61">
        <v>2</v>
      </c>
      <c r="D7" s="77">
        <f>VLOOKUP(D$3,Conditions!$B:$AI,$C7,FALSE)</f>
        <v>43311</v>
      </c>
      <c r="E7" s="77">
        <f>VLOOKUP(E$3,Conditions!$B:$AI,$C7,FALSE)</f>
        <v>43311</v>
      </c>
      <c r="F7" s="77">
        <f>VLOOKUP(F$3,Conditions!$B:$AI,$C7,FALSE)</f>
        <v>43311</v>
      </c>
      <c r="G7" s="77">
        <f>VLOOKUP(G$3,Conditions!$B:$AI,$C7,FALSE)</f>
        <v>43311</v>
      </c>
      <c r="H7" s="77">
        <f>VLOOKUP(H$3,Conditions!$B:$AI,$C7,FALSE)</f>
        <v>43311</v>
      </c>
      <c r="I7" s="77">
        <f>VLOOKUP(I$3,Conditions!$B:$AI,$C7,FALSE)</f>
        <v>43311</v>
      </c>
      <c r="J7" s="77">
        <f>VLOOKUP(J$3,Conditions!$B:$AI,$C7,FALSE)</f>
        <v>43311</v>
      </c>
      <c r="K7" s="77">
        <f>VLOOKUP(K$3,Conditions!$B:$AI,$C7,FALSE)</f>
        <v>43311</v>
      </c>
      <c r="L7" s="77">
        <f>VLOOKUP(L$3,Conditions!$B:$AI,$C7,FALSE)</f>
        <v>43311</v>
      </c>
      <c r="M7" s="77">
        <f>VLOOKUP(M$3,Conditions!$B:$AI,$C7,FALSE)</f>
        <v>43311</v>
      </c>
      <c r="N7" s="77">
        <f>VLOOKUP(N$3,Conditions!$B:$AI,$C7,FALSE)</f>
        <v>43311</v>
      </c>
      <c r="O7" s="77">
        <f>VLOOKUP(O$3,Conditions!$B:$AI,$C7,FALSE)</f>
        <v>43311</v>
      </c>
      <c r="P7" s="77">
        <f>VLOOKUP(P$3,Conditions!$B:$AI,$C7,FALSE)</f>
        <v>43311</v>
      </c>
      <c r="Q7" s="77">
        <f>VLOOKUP(Q$3,Conditions!$B:$AI,$C7,FALSE)</f>
        <v>43311</v>
      </c>
      <c r="R7" s="77">
        <f>VLOOKUP(R$3,Conditions!$B:$AI,$C7,FALSE)</f>
        <v>43311</v>
      </c>
      <c r="S7" s="77">
        <f>VLOOKUP(S$3,Conditions!$B:$AI,$C7,FALSE)</f>
        <v>43311</v>
      </c>
      <c r="T7" s="77">
        <f>VLOOKUP(T$3,Conditions!$B:$AI,$C7,FALSE)</f>
        <v>43311</v>
      </c>
      <c r="U7" s="77">
        <f>VLOOKUP(U$3,Conditions!$B:$AI,$C7,FALSE)</f>
        <v>43311</v>
      </c>
      <c r="V7" s="77">
        <f>VLOOKUP(V$3,Conditions!$B:$AI,$C7,FALSE)</f>
        <v>43311</v>
      </c>
      <c r="W7" s="77">
        <f>VLOOKUP(W$3,Conditions!$B:$AI,$C7,FALSE)</f>
        <v>43311</v>
      </c>
      <c r="X7" s="77">
        <f>VLOOKUP(X$3,Conditions!$B:$AI,$C7,FALSE)</f>
        <v>43311</v>
      </c>
      <c r="Y7" s="77">
        <f>VLOOKUP(Y$3,Conditions!$B:$AI,$C7,FALSE)</f>
        <v>43311</v>
      </c>
      <c r="Z7" s="77">
        <f>VLOOKUP(Z$3,Conditions!$B:$AI,$C7,FALSE)</f>
        <v>43311</v>
      </c>
      <c r="AA7" s="77">
        <f>VLOOKUP(AA$3,Conditions!$B:$AI,$C7,FALSE)</f>
        <v>43311</v>
      </c>
      <c r="AB7" s="77">
        <f>VLOOKUP(AB$3,Conditions!$B:$AI,$C7,FALSE)</f>
        <v>43311</v>
      </c>
      <c r="AC7" s="77">
        <f>VLOOKUP(AC$3,Conditions!$B:$AI,$C7,FALSE)</f>
        <v>43311</v>
      </c>
      <c r="AD7" s="77">
        <f>VLOOKUP(AD$3,Conditions!$B:$AI,$C7,FALSE)</f>
        <v>43311</v>
      </c>
      <c r="AE7" s="77">
        <f>VLOOKUP(AE$3,Conditions!$B:$AI,$C7,FALSE)</f>
        <v>43311</v>
      </c>
      <c r="AF7" s="77">
        <f>VLOOKUP(AF$3,Conditions!$B:$AI,$C7,FALSE)</f>
        <v>43311</v>
      </c>
      <c r="AG7" s="77">
        <f>VLOOKUP(AG$3,Conditions!$B:$AI,$C7,FALSE)</f>
        <v>43311</v>
      </c>
      <c r="AH7" s="77">
        <f>VLOOKUP(AH$3,Conditions!$B:$AI,$C7,FALSE)</f>
        <v>43311</v>
      </c>
      <c r="AI7" s="77">
        <f>VLOOKUP(AI$3,Conditions!$B:$AI,$C7,FALSE)</f>
        <v>43311</v>
      </c>
      <c r="AJ7" s="77">
        <f>VLOOKUP(AJ$3,Conditions!$B:$AI,$C7,FALSE)</f>
        <v>43311</v>
      </c>
      <c r="AK7" s="77">
        <f>VLOOKUP(AK$3,Conditions!$B:$AI,$C7,FALSE)</f>
        <v>43311</v>
      </c>
      <c r="AL7" s="77">
        <f>VLOOKUP(AL$3,Conditions!$B:$AI,$C7,FALSE)</f>
        <v>43311</v>
      </c>
      <c r="AM7" s="77">
        <f>VLOOKUP(AM$3,Conditions!$B:$AI,$C7,FALSE)</f>
        <v>43311</v>
      </c>
      <c r="AN7" s="77">
        <f>VLOOKUP(AN$3,Conditions!$B:$AI,$C7,FALSE)</f>
        <v>43311</v>
      </c>
      <c r="AO7" s="77">
        <f>VLOOKUP(AO$3,Conditions!$B:$AI,$C7,FALSE)</f>
        <v>43311</v>
      </c>
      <c r="AP7" s="77">
        <f>VLOOKUP(AP$3,Conditions!$B:$AI,$C7,FALSE)</f>
        <v>43311</v>
      </c>
      <c r="AQ7" s="77">
        <f>VLOOKUP(AQ$3,Conditions!$B:$AI,$C7,FALSE)</f>
        <v>43311</v>
      </c>
      <c r="AR7" s="77">
        <f>VLOOKUP(AR$3,Conditions!$B:$AI,$C7,FALSE)</f>
        <v>43320</v>
      </c>
      <c r="AS7" s="77">
        <f>VLOOKUP(AS$3,Conditions!$B:$AI,$C7,FALSE)</f>
        <v>43320</v>
      </c>
      <c r="AT7" s="77">
        <f>VLOOKUP(AT$3,Conditions!$B:$AI,$C7,FALSE)</f>
        <v>43320</v>
      </c>
      <c r="AU7" s="77">
        <f>VLOOKUP(AU$3,Conditions!$B:$AI,$C7,FALSE)</f>
        <v>43320</v>
      </c>
      <c r="AV7" s="77">
        <f>VLOOKUP(AV$3,Conditions!$B:$AI,$C7,FALSE)</f>
        <v>43320</v>
      </c>
      <c r="AW7" s="77">
        <f>VLOOKUP(AW$3,Conditions!$B:$AI,$C7,FALSE)</f>
        <v>43320</v>
      </c>
      <c r="AX7" s="77">
        <f>VLOOKUP(AX$3,Conditions!$B:$AI,$C7,FALSE)</f>
        <v>43320</v>
      </c>
      <c r="AY7" s="77">
        <f>VLOOKUP(AY$3,Conditions!$B:$AI,$C7,FALSE)</f>
        <v>43320</v>
      </c>
      <c r="AZ7" s="77">
        <f>VLOOKUP(AZ$3,Conditions!$B:$AI,$C7,FALSE)</f>
        <v>43320</v>
      </c>
      <c r="BA7" s="77">
        <f>VLOOKUP(BA$3,Conditions!$B:$AI,$C7,FALSE)</f>
        <v>43320</v>
      </c>
      <c r="BB7" s="77">
        <f>VLOOKUP(BB$3,Conditions!$B:$AI,$C7,FALSE)</f>
        <v>43320</v>
      </c>
      <c r="BC7" s="77">
        <f>VLOOKUP(BC$3,Conditions!$B:$AI,$C7,FALSE)</f>
        <v>43320</v>
      </c>
      <c r="BD7" s="77">
        <f>VLOOKUP(BD$3,Conditions!$B:$AI,$C7,FALSE)</f>
        <v>43320</v>
      </c>
      <c r="BE7" s="77">
        <f>VLOOKUP(BE$3,Conditions!$B:$AI,$C7,FALSE)</f>
        <v>43320</v>
      </c>
      <c r="BF7" s="77">
        <f>VLOOKUP(BF$3,Conditions!$B:$AI,$C7,FALSE)</f>
        <v>43320</v>
      </c>
      <c r="BG7" s="77">
        <f>VLOOKUP(BG$3,Conditions!$B:$AI,$C7,FALSE)</f>
        <v>43320</v>
      </c>
      <c r="BH7" s="77">
        <f>VLOOKUP(BH$3,Conditions!$B:$AI,$C7,FALSE)</f>
        <v>43320</v>
      </c>
      <c r="BI7" s="77">
        <f>VLOOKUP(BI$3,Conditions!$B:$AI,$C7,FALSE)</f>
        <v>43320</v>
      </c>
      <c r="BJ7" s="77">
        <f>VLOOKUP(BJ$3,Conditions!$B:$AI,$C7,FALSE)</f>
        <v>43320</v>
      </c>
      <c r="BK7" s="77">
        <f>VLOOKUP(BK$3,Conditions!$B:$AI,$C7,FALSE)</f>
        <v>43320</v>
      </c>
      <c r="BL7" s="77">
        <f>VLOOKUP(BL$3,Conditions!$B:$AI,$C7,FALSE)</f>
        <v>43320</v>
      </c>
      <c r="BM7" s="77">
        <f>VLOOKUP(BM$3,Conditions!$B:$AI,$C7,FALSE)</f>
        <v>43320</v>
      </c>
      <c r="BN7" s="77">
        <f>VLOOKUP(BN$3,Conditions!$B:$AI,$C7,FALSE)</f>
        <v>43320</v>
      </c>
      <c r="BO7" s="77">
        <f>VLOOKUP(BO$3,Conditions!$B:$AI,$C7,FALSE)</f>
        <v>43320</v>
      </c>
      <c r="BP7" s="77">
        <f>VLOOKUP(BP$3,Conditions!$B:$AI,$C7,FALSE)</f>
        <v>43320</v>
      </c>
      <c r="BQ7" s="77">
        <f>VLOOKUP(BQ$3,Conditions!$B:$AI,$C7,FALSE)</f>
        <v>43320</v>
      </c>
      <c r="BR7" s="77">
        <f>VLOOKUP(BR$3,Conditions!$B:$AI,$C7,FALSE)</f>
        <v>43320</v>
      </c>
      <c r="BS7" s="77">
        <f>VLOOKUP(BS$3,Conditions!$B:$AI,$C7,FALSE)</f>
        <v>43320</v>
      </c>
      <c r="BT7" s="77">
        <f>VLOOKUP(BT$3,Conditions!$B:$AI,$C7,FALSE)</f>
        <v>43320</v>
      </c>
      <c r="BU7" s="77">
        <f>VLOOKUP(BU$3,Conditions!$B:$AI,$C7,FALSE)</f>
        <v>43320</v>
      </c>
      <c r="BV7" s="77">
        <f>VLOOKUP(BV$3,Conditions!$B:$AI,$C7,FALSE)</f>
        <v>43320</v>
      </c>
      <c r="BW7" s="77">
        <f>VLOOKUP(BW$3,Conditions!$B:$AI,$C7,FALSE)</f>
        <v>43320</v>
      </c>
      <c r="BX7" s="77">
        <f>VLOOKUP(BX$3,Conditions!$B:$AI,$C7,FALSE)</f>
        <v>43320</v>
      </c>
      <c r="BY7" s="77">
        <f>VLOOKUP(BY$3,Conditions!$B:$AI,$C7,FALSE)</f>
        <v>43320</v>
      </c>
      <c r="BZ7" s="77">
        <f>VLOOKUP(BZ$3,Conditions!$B:$AI,$C7,FALSE)</f>
        <v>43320</v>
      </c>
      <c r="CA7" s="77">
        <f>VLOOKUP(CA$3,Conditions!$B:$AI,$C7,FALSE)</f>
        <v>43320</v>
      </c>
      <c r="CB7" s="77">
        <f>VLOOKUP(CB$3,Conditions!$B:$AI,$C7,FALSE)</f>
        <v>43320</v>
      </c>
      <c r="CC7" s="77">
        <f>VLOOKUP(CC$3,Conditions!$B:$AI,$C7,FALSE)</f>
        <v>43320</v>
      </c>
      <c r="CD7" s="77">
        <f>VLOOKUP(CD$3,Conditions!$B:$AI,$C7,FALSE)</f>
        <v>43320</v>
      </c>
      <c r="CE7" s="77">
        <f>VLOOKUP(CE$3,Conditions!$B:$AI,$C7,FALSE)</f>
        <v>43320</v>
      </c>
      <c r="CG7" s="56" t="str">
        <f t="shared" ref="CG7:CG21" si="6">B7</f>
        <v>Date Run</v>
      </c>
      <c r="CH7" s="77">
        <f>VLOOKUP(CH$6,Conditions!$B:$AI,$C7,FALSE)</f>
        <v>43311</v>
      </c>
      <c r="CI7" s="77">
        <f>VLOOKUP(CI$6,Conditions!$B:$AI,$C7,FALSE)</f>
        <v>43311</v>
      </c>
      <c r="CJ7" s="77">
        <f>VLOOKUP(CJ$6,Conditions!$B:$AI,$C7,FALSE)</f>
        <v>43311</v>
      </c>
      <c r="CK7" s="77">
        <f>VLOOKUP(CK$6,Conditions!$B:$AI,$C7,FALSE)</f>
        <v>43311</v>
      </c>
      <c r="CL7" s="77">
        <f>VLOOKUP(CL$6,Conditions!$B:$AI,$C7,FALSE)</f>
        <v>43311</v>
      </c>
      <c r="CM7" s="77">
        <f>VLOOKUP(CM$6,Conditions!$B:$AI,$C7,FALSE)</f>
        <v>43311</v>
      </c>
      <c r="CN7" s="77">
        <f>VLOOKUP(CN$6,Conditions!$B:$AI,$C7,FALSE)</f>
        <v>43311</v>
      </c>
      <c r="CO7" s="77">
        <f>VLOOKUP(CO$6,Conditions!$B:$AI,$C7,FALSE)</f>
        <v>43311</v>
      </c>
      <c r="CP7" s="77">
        <f>VLOOKUP(CP$6,Conditions!$B:$AI,$C7,FALSE)</f>
        <v>43320</v>
      </c>
      <c r="CQ7" s="77">
        <f>VLOOKUP(CQ$6,Conditions!$B:$AI,$C7,FALSE)</f>
        <v>43320</v>
      </c>
      <c r="CR7" s="77">
        <f>VLOOKUP(CR$6,Conditions!$B:$AI,$C7,FALSE)</f>
        <v>43320</v>
      </c>
      <c r="CS7" s="77">
        <f>VLOOKUP(CS$6,Conditions!$B:$AI,$C7,FALSE)</f>
        <v>43320</v>
      </c>
      <c r="CT7" s="77">
        <f>VLOOKUP(CT$6,Conditions!$B:$AI,$C7,FALSE)</f>
        <v>43320</v>
      </c>
      <c r="CU7" s="77">
        <f>VLOOKUP(CU$6,Conditions!$B:$AI,$C7,FALSE)</f>
        <v>43320</v>
      </c>
      <c r="CV7" s="77">
        <f>VLOOKUP(CV$6,Conditions!$B:$AI,$C7,FALSE)</f>
        <v>43320</v>
      </c>
      <c r="CW7" s="77">
        <f>VLOOKUP(CW$6,Conditions!$B:$AI,$C7,FALSE)</f>
        <v>43320</v>
      </c>
      <c r="CX7" s="77"/>
      <c r="CY7" s="77"/>
      <c r="CZ7" s="77"/>
      <c r="DA7" s="77"/>
    </row>
    <row r="8" spans="1:105" s="56" customFormat="1" ht="15.75" x14ac:dyDescent="0.25">
      <c r="B8" s="117" t="s">
        <v>38</v>
      </c>
      <c r="C8" s="61">
        <v>3</v>
      </c>
      <c r="D8" s="83" t="str">
        <f>VLOOKUP(D$3,Conditions!$B:$AI,$C8,FALSE)</f>
        <v>R300-B-2-S1</v>
      </c>
      <c r="E8" s="83" t="str">
        <f>VLOOKUP(E$3,Conditions!$B:$AI,$C8,FALSE)</f>
        <v>R300-B-2-S1</v>
      </c>
      <c r="F8" s="83" t="str">
        <f>VLOOKUP(F$3,Conditions!$B:$AI,$C8,FALSE)</f>
        <v>R300-B-2-S1</v>
      </c>
      <c r="G8" s="83" t="str">
        <f>VLOOKUP(G$3,Conditions!$B:$AI,$C8,FALSE)</f>
        <v>R300-B-2-S1</v>
      </c>
      <c r="H8" s="83" t="str">
        <f>VLOOKUP(H$3,Conditions!$B:$AI,$C8,FALSE)</f>
        <v>R300-B-2-S1</v>
      </c>
      <c r="I8" s="83" t="str">
        <f>VLOOKUP(I$3,Conditions!$B:$AI,$C8,FALSE)</f>
        <v>R300-B-2-S2</v>
      </c>
      <c r="J8" s="83" t="str">
        <f>VLOOKUP(J$3,Conditions!$B:$AI,$C8,FALSE)</f>
        <v>R300-B-2-S2</v>
      </c>
      <c r="K8" s="83" t="str">
        <f>VLOOKUP(K$3,Conditions!$B:$AI,$C8,FALSE)</f>
        <v>R300-B-2-S2</v>
      </c>
      <c r="L8" s="83" t="str">
        <f>VLOOKUP(L$3,Conditions!$B:$AI,$C8,FALSE)</f>
        <v>R300-B-2-S2</v>
      </c>
      <c r="M8" s="83" t="str">
        <f>VLOOKUP(M$3,Conditions!$B:$AI,$C8,FALSE)</f>
        <v>R300-B-2-S2</v>
      </c>
      <c r="N8" s="83" t="str">
        <f>VLOOKUP(N$3,Conditions!$B:$AI,$C8,FALSE)</f>
        <v>R300-B-2-S3</v>
      </c>
      <c r="O8" s="83" t="str">
        <f>VLOOKUP(O$3,Conditions!$B:$AI,$C8,FALSE)</f>
        <v>R300-B-2-S3</v>
      </c>
      <c r="P8" s="83" t="str">
        <f>VLOOKUP(P$3,Conditions!$B:$AI,$C8,FALSE)</f>
        <v>R300-B-2-S3</v>
      </c>
      <c r="Q8" s="83" t="str">
        <f>VLOOKUP(Q$3,Conditions!$B:$AI,$C8,FALSE)</f>
        <v>R300-B-2-S3</v>
      </c>
      <c r="R8" s="83" t="str">
        <f>VLOOKUP(R$3,Conditions!$B:$AI,$C8,FALSE)</f>
        <v>R300-B-2-S3</v>
      </c>
      <c r="S8" s="83" t="str">
        <f>VLOOKUP(S$3,Conditions!$B:$AI,$C8,FALSE)</f>
        <v>R300-B-2-S4</v>
      </c>
      <c r="T8" s="83" t="str">
        <f>VLOOKUP(T$3,Conditions!$B:$AI,$C8,FALSE)</f>
        <v>R300-B-2-S4</v>
      </c>
      <c r="U8" s="83" t="str">
        <f>VLOOKUP(U$3,Conditions!$B:$AI,$C8,FALSE)</f>
        <v>R300-B-2-S4</v>
      </c>
      <c r="V8" s="83" t="str">
        <f>VLOOKUP(V$3,Conditions!$B:$AI,$C8,FALSE)</f>
        <v>R300-B-2-S4</v>
      </c>
      <c r="W8" s="83" t="str">
        <f>VLOOKUP(W$3,Conditions!$B:$AI,$C8,FALSE)</f>
        <v>R300-B-2-S4</v>
      </c>
      <c r="X8" s="83" t="str">
        <f>VLOOKUP(X$3,Conditions!$B:$AI,$C8,FALSE)</f>
        <v>R300-B-2-S5</v>
      </c>
      <c r="Y8" s="83" t="str">
        <f>VLOOKUP(Y$3,Conditions!$B:$AI,$C8,FALSE)</f>
        <v>R300-B-2-S5</v>
      </c>
      <c r="Z8" s="83" t="str">
        <f>VLOOKUP(Z$3,Conditions!$B:$AI,$C8,FALSE)</f>
        <v>R300-B-2-S5</v>
      </c>
      <c r="AA8" s="83" t="str">
        <f>VLOOKUP(AA$3,Conditions!$B:$AI,$C8,FALSE)</f>
        <v>R300-B-2-S5</v>
      </c>
      <c r="AB8" s="83" t="str">
        <f>VLOOKUP(AB$3,Conditions!$B:$AI,$C8,FALSE)</f>
        <v>R300-B-2-S5</v>
      </c>
      <c r="AC8" s="83" t="str">
        <f>VLOOKUP(AC$3,Conditions!$B:$AI,$C8,FALSE)</f>
        <v>R300-B-2-S6</v>
      </c>
      <c r="AD8" s="83" t="str">
        <f>VLOOKUP(AD$3,Conditions!$B:$AI,$C8,FALSE)</f>
        <v>R300-B-2-S6</v>
      </c>
      <c r="AE8" s="83" t="str">
        <f>VLOOKUP(AE$3,Conditions!$B:$AI,$C8,FALSE)</f>
        <v>R300-B-2-S6</v>
      </c>
      <c r="AF8" s="83" t="str">
        <f>VLOOKUP(AF$3,Conditions!$B:$AI,$C8,FALSE)</f>
        <v>R300-B-2-S6</v>
      </c>
      <c r="AG8" s="83" t="str">
        <f>VLOOKUP(AG$3,Conditions!$B:$AI,$C8,FALSE)</f>
        <v>R300-B-2-S6</v>
      </c>
      <c r="AH8" s="83" t="str">
        <f>VLOOKUP(AH$3,Conditions!$B:$AI,$C8,FALSE)</f>
        <v>R300-B-2-S7</v>
      </c>
      <c r="AI8" s="83" t="str">
        <f>VLOOKUP(AI$3,Conditions!$B:$AI,$C8,FALSE)</f>
        <v>R300-B-2-S7</v>
      </c>
      <c r="AJ8" s="83" t="str">
        <f>VLOOKUP(AJ$3,Conditions!$B:$AI,$C8,FALSE)</f>
        <v>R300-B-2-S7</v>
      </c>
      <c r="AK8" s="83" t="str">
        <f>VLOOKUP(AK$3,Conditions!$B:$AI,$C8,FALSE)</f>
        <v>R300-B-2-S7</v>
      </c>
      <c r="AL8" s="83" t="str">
        <f>VLOOKUP(AL$3,Conditions!$B:$AI,$C8,FALSE)</f>
        <v>R300-B-2-S7</v>
      </c>
      <c r="AM8" s="83" t="str">
        <f>VLOOKUP(AM$3,Conditions!$B:$AI,$C8,FALSE)</f>
        <v>R300-B-2-Ret</v>
      </c>
      <c r="AN8" s="83" t="str">
        <f>VLOOKUP(AN$3,Conditions!$B:$AI,$C8,FALSE)</f>
        <v>R300-B-2-Ret</v>
      </c>
      <c r="AO8" s="83" t="str">
        <f>VLOOKUP(AO$3,Conditions!$B:$AI,$C8,FALSE)</f>
        <v>R300-B-2-Ret</v>
      </c>
      <c r="AP8" s="83" t="str">
        <f>VLOOKUP(AP$3,Conditions!$B:$AI,$C8,FALSE)</f>
        <v>R300-B-2-Ret</v>
      </c>
      <c r="AQ8" s="83" t="str">
        <f>VLOOKUP(AQ$3,Conditions!$B:$AI,$C8,FALSE)</f>
        <v>R300-B-2-Ret</v>
      </c>
      <c r="AR8" s="83" t="str">
        <f>VLOOKUP(AR$3,Conditions!$B:$AI,$C8,FALSE)</f>
        <v>R300-C-1-S1</v>
      </c>
      <c r="AS8" s="83" t="str">
        <f>VLOOKUP(AS$3,Conditions!$B:$AI,$C8,FALSE)</f>
        <v>R300-C-1-S1</v>
      </c>
      <c r="AT8" s="83" t="str">
        <f>VLOOKUP(AT$3,Conditions!$B:$AI,$C8,FALSE)</f>
        <v>R300-C-1-S1</v>
      </c>
      <c r="AU8" s="83" t="str">
        <f>VLOOKUP(AU$3,Conditions!$B:$AI,$C8,FALSE)</f>
        <v>R300-C-1-S1</v>
      </c>
      <c r="AV8" s="83" t="str">
        <f>VLOOKUP(AV$3,Conditions!$B:$AI,$C8,FALSE)</f>
        <v>R300-C-1-S1</v>
      </c>
      <c r="AW8" s="83" t="str">
        <f>VLOOKUP(AW$3,Conditions!$B:$AI,$C8,FALSE)</f>
        <v>R300-C-1-S2</v>
      </c>
      <c r="AX8" s="83" t="str">
        <f>VLOOKUP(AX$3,Conditions!$B:$AI,$C8,FALSE)</f>
        <v>R300-C-1-S2</v>
      </c>
      <c r="AY8" s="83" t="str">
        <f>VLOOKUP(AY$3,Conditions!$B:$AI,$C8,FALSE)</f>
        <v>R300-C-1-S2</v>
      </c>
      <c r="AZ8" s="83" t="str">
        <f>VLOOKUP(AZ$3,Conditions!$B:$AI,$C8,FALSE)</f>
        <v>R300-C-1-S2</v>
      </c>
      <c r="BA8" s="83" t="str">
        <f>VLOOKUP(BA$3,Conditions!$B:$AI,$C8,FALSE)</f>
        <v>R300-C-1-S2</v>
      </c>
      <c r="BB8" s="83" t="str">
        <f>VLOOKUP(BB$3,Conditions!$B:$AI,$C8,FALSE)</f>
        <v>R300-C-1-S3</v>
      </c>
      <c r="BC8" s="83" t="str">
        <f>VLOOKUP(BC$3,Conditions!$B:$AI,$C8,FALSE)</f>
        <v>R300-C-1-S3</v>
      </c>
      <c r="BD8" s="83" t="str">
        <f>VLOOKUP(BD$3,Conditions!$B:$AI,$C8,FALSE)</f>
        <v>R300-C-1-S3</v>
      </c>
      <c r="BE8" s="83" t="str">
        <f>VLOOKUP(BE$3,Conditions!$B:$AI,$C8,FALSE)</f>
        <v>R300-C-1-S3</v>
      </c>
      <c r="BF8" s="83" t="str">
        <f>VLOOKUP(BF$3,Conditions!$B:$AI,$C8,FALSE)</f>
        <v>R300-C-1-S3</v>
      </c>
      <c r="BG8" s="83" t="str">
        <f>VLOOKUP(BG$3,Conditions!$B:$AI,$C8,FALSE)</f>
        <v>R300-C-1-S4</v>
      </c>
      <c r="BH8" s="83" t="str">
        <f>VLOOKUP(BH$3,Conditions!$B:$AI,$C8,FALSE)</f>
        <v>R300-C-1-S4</v>
      </c>
      <c r="BI8" s="83" t="str">
        <f>VLOOKUP(BI$3,Conditions!$B:$AI,$C8,FALSE)</f>
        <v>R300-C-1-S4</v>
      </c>
      <c r="BJ8" s="83" t="str">
        <f>VLOOKUP(BJ$3,Conditions!$B:$AI,$C8,FALSE)</f>
        <v>R300-C-1-S4</v>
      </c>
      <c r="BK8" s="83" t="str">
        <f>VLOOKUP(BK$3,Conditions!$B:$AI,$C8,FALSE)</f>
        <v>R300-C-1-S4</v>
      </c>
      <c r="BL8" s="83" t="str">
        <f>VLOOKUP(BL$3,Conditions!$B:$AI,$C8,FALSE)</f>
        <v>R300-C-1-S5</v>
      </c>
      <c r="BM8" s="83" t="str">
        <f>VLOOKUP(BM$3,Conditions!$B:$AI,$C8,FALSE)</f>
        <v>R300-C-1-S5</v>
      </c>
      <c r="BN8" s="83" t="str">
        <f>VLOOKUP(BN$3,Conditions!$B:$AI,$C8,FALSE)</f>
        <v>R300-C-1-S5</v>
      </c>
      <c r="BO8" s="83" t="str">
        <f>VLOOKUP(BO$3,Conditions!$B:$AI,$C8,FALSE)</f>
        <v>R300-C-1-S5</v>
      </c>
      <c r="BP8" s="83" t="str">
        <f>VLOOKUP(BP$3,Conditions!$B:$AI,$C8,FALSE)</f>
        <v>R300-C-1-S5</v>
      </c>
      <c r="BQ8" s="83" t="str">
        <f>VLOOKUP(BQ$3,Conditions!$B:$AI,$C8,FALSE)</f>
        <v>R300-C-1-S6</v>
      </c>
      <c r="BR8" s="83" t="str">
        <f>VLOOKUP(BR$3,Conditions!$B:$AI,$C8,FALSE)</f>
        <v>R300-C-1-S6</v>
      </c>
      <c r="BS8" s="83" t="str">
        <f>VLOOKUP(BS$3,Conditions!$B:$AI,$C8,FALSE)</f>
        <v>R300-C-1-S6</v>
      </c>
      <c r="BT8" s="83" t="str">
        <f>VLOOKUP(BT$3,Conditions!$B:$AI,$C8,FALSE)</f>
        <v>R300-C-1-S6</v>
      </c>
      <c r="BU8" s="83" t="str">
        <f>VLOOKUP(BU$3,Conditions!$B:$AI,$C8,FALSE)</f>
        <v>R300-C-1-S6</v>
      </c>
      <c r="BV8" s="83" t="str">
        <f>VLOOKUP(BV$3,Conditions!$B:$AI,$C8,FALSE)</f>
        <v>R300-C-1-S7</v>
      </c>
      <c r="BW8" s="83" t="str">
        <f>VLOOKUP(BW$3,Conditions!$B:$AI,$C8,FALSE)</f>
        <v>R300-C-1-S7</v>
      </c>
      <c r="BX8" s="83" t="str">
        <f>VLOOKUP(BX$3,Conditions!$B:$AI,$C8,FALSE)</f>
        <v>R300-C-1-S7</v>
      </c>
      <c r="BY8" s="83" t="str">
        <f>VLOOKUP(BY$3,Conditions!$B:$AI,$C8,FALSE)</f>
        <v>R300-C-1-S7</v>
      </c>
      <c r="BZ8" s="83" t="str">
        <f>VLOOKUP(BZ$3,Conditions!$B:$AI,$C8,FALSE)</f>
        <v>R300-C-1-S7</v>
      </c>
      <c r="CA8" s="83" t="str">
        <f>VLOOKUP(CA$3,Conditions!$B:$AI,$C8,FALSE)</f>
        <v>R300-C-1-Ret</v>
      </c>
      <c r="CB8" s="83" t="str">
        <f>VLOOKUP(CB$3,Conditions!$B:$AI,$C8,FALSE)</f>
        <v>R300-C-1-Ret</v>
      </c>
      <c r="CC8" s="83" t="str">
        <f>VLOOKUP(CC$3,Conditions!$B:$AI,$C8,FALSE)</f>
        <v>R300-C-1-Ret</v>
      </c>
      <c r="CD8" s="83" t="str">
        <f>VLOOKUP(CD$3,Conditions!$B:$AI,$C8,FALSE)</f>
        <v>R300-C-1-Ret</v>
      </c>
      <c r="CE8" s="83" t="str">
        <f>VLOOKUP(CE$3,Conditions!$B:$AI,$C8,FALSE)</f>
        <v>R300-C-1-Ret</v>
      </c>
      <c r="CG8" s="56" t="str">
        <f t="shared" si="6"/>
        <v>Run Name</v>
      </c>
      <c r="CH8" s="83" t="str">
        <f>VLOOKUP(CH$6,Conditions!$B:$AI,$C8,FALSE)</f>
        <v>R300-B-2-S1</v>
      </c>
      <c r="CI8" s="83" t="str">
        <f>VLOOKUP(CI$6,Conditions!$B:$AI,$C8,FALSE)</f>
        <v>R300-B-2-S2</v>
      </c>
      <c r="CJ8" s="83" t="str">
        <f>VLOOKUP(CJ$6,Conditions!$B:$AI,$C8,FALSE)</f>
        <v>R300-B-2-S3</v>
      </c>
      <c r="CK8" s="83" t="str">
        <f>VLOOKUP(CK$6,Conditions!$B:$AI,$C8,FALSE)</f>
        <v>R300-B-2-S4</v>
      </c>
      <c r="CL8" s="83" t="str">
        <f>VLOOKUP(CL$6,Conditions!$B:$AI,$C8,FALSE)</f>
        <v>R300-B-2-S5</v>
      </c>
      <c r="CM8" s="83" t="str">
        <f>VLOOKUP(CM$6,Conditions!$B:$AI,$C8,FALSE)</f>
        <v>R300-B-2-S6</v>
      </c>
      <c r="CN8" s="83" t="str">
        <f>VLOOKUP(CN$6,Conditions!$B:$AI,$C8,FALSE)</f>
        <v>R300-B-2-S7</v>
      </c>
      <c r="CO8" s="83" t="str">
        <f>VLOOKUP(CO$6,Conditions!$B:$AI,$C8,FALSE)</f>
        <v>R300-B-2-Ret</v>
      </c>
      <c r="CP8" s="83" t="str">
        <f>VLOOKUP(CP$6,Conditions!$B:$AI,$C8,FALSE)</f>
        <v>R300-C-1-S1</v>
      </c>
      <c r="CQ8" s="83" t="str">
        <f>VLOOKUP(CQ$6,Conditions!$B:$AI,$C8,FALSE)</f>
        <v>R300-C-1-S2</v>
      </c>
      <c r="CR8" s="83" t="str">
        <f>VLOOKUP(CR$6,Conditions!$B:$AI,$C8,FALSE)</f>
        <v>R300-C-1-S3</v>
      </c>
      <c r="CS8" s="83" t="str">
        <f>VLOOKUP(CS$6,Conditions!$B:$AI,$C8,FALSE)</f>
        <v>R300-C-1-S4</v>
      </c>
      <c r="CT8" s="83" t="str">
        <f>VLOOKUP(CT$6,Conditions!$B:$AI,$C8,FALSE)</f>
        <v>R300-C-1-S5</v>
      </c>
      <c r="CU8" s="83" t="str">
        <f>VLOOKUP(CU$6,Conditions!$B:$AI,$C8,FALSE)</f>
        <v>R300-C-1-S6</v>
      </c>
      <c r="CV8" s="83" t="str">
        <f>VLOOKUP(CV$6,Conditions!$B:$AI,$C8,FALSE)</f>
        <v>R300-C-1-S7</v>
      </c>
      <c r="CW8" s="83" t="str">
        <f>VLOOKUP(CW$6,Conditions!$B:$AI,$C8,FALSE)</f>
        <v>R300-C-1-Ret</v>
      </c>
      <c r="CX8" s="83"/>
      <c r="CY8" s="83"/>
      <c r="CZ8" s="83"/>
      <c r="DA8" s="83"/>
    </row>
    <row r="9" spans="1:105" s="56" customFormat="1" ht="15.75" x14ac:dyDescent="0.25">
      <c r="B9" s="117" t="s">
        <v>42</v>
      </c>
      <c r="C9" s="61">
        <v>4</v>
      </c>
      <c r="D9" s="83">
        <f>VLOOKUP(D$3,Conditions!$B:$AI,$C9,FALSE)</f>
        <v>0</v>
      </c>
      <c r="E9" s="83">
        <f>VLOOKUP(E$3,Conditions!$B:$AI,$C9,FALSE)</f>
        <v>0</v>
      </c>
      <c r="F9" s="83">
        <f>VLOOKUP(F$3,Conditions!$B:$AI,$C9,FALSE)</f>
        <v>0</v>
      </c>
      <c r="G9" s="83">
        <f>VLOOKUP(G$3,Conditions!$B:$AI,$C9,FALSE)</f>
        <v>0</v>
      </c>
      <c r="H9" s="83">
        <f>VLOOKUP(H$3,Conditions!$B:$AI,$C9,FALSE)</f>
        <v>0</v>
      </c>
      <c r="I9" s="83">
        <f>VLOOKUP(I$3,Conditions!$B:$AI,$C9,FALSE)</f>
        <v>2</v>
      </c>
      <c r="J9" s="83">
        <f>VLOOKUP(J$3,Conditions!$B:$AI,$C9,FALSE)</f>
        <v>2</v>
      </c>
      <c r="K9" s="83">
        <f>VLOOKUP(K$3,Conditions!$B:$AI,$C9,FALSE)</f>
        <v>2</v>
      </c>
      <c r="L9" s="83">
        <f>VLOOKUP(L$3,Conditions!$B:$AI,$C9,FALSE)</f>
        <v>2</v>
      </c>
      <c r="M9" s="83">
        <f>VLOOKUP(M$3,Conditions!$B:$AI,$C9,FALSE)</f>
        <v>2</v>
      </c>
      <c r="N9" s="83">
        <f>VLOOKUP(N$3,Conditions!$B:$AI,$C9,FALSE)</f>
        <v>4</v>
      </c>
      <c r="O9" s="83">
        <f>VLOOKUP(O$3,Conditions!$B:$AI,$C9,FALSE)</f>
        <v>4</v>
      </c>
      <c r="P9" s="83">
        <f>VLOOKUP(P$3,Conditions!$B:$AI,$C9,FALSE)</f>
        <v>4</v>
      </c>
      <c r="Q9" s="83">
        <f>VLOOKUP(Q$3,Conditions!$B:$AI,$C9,FALSE)</f>
        <v>4</v>
      </c>
      <c r="R9" s="83">
        <f>VLOOKUP(R$3,Conditions!$B:$AI,$C9,FALSE)</f>
        <v>4</v>
      </c>
      <c r="S9" s="83">
        <f>VLOOKUP(S$3,Conditions!$B:$AI,$C9,FALSE)</f>
        <v>8</v>
      </c>
      <c r="T9" s="83">
        <f>VLOOKUP(T$3,Conditions!$B:$AI,$C9,FALSE)</f>
        <v>8</v>
      </c>
      <c r="U9" s="83">
        <f>VLOOKUP(U$3,Conditions!$B:$AI,$C9,FALSE)</f>
        <v>8</v>
      </c>
      <c r="V9" s="83">
        <f>VLOOKUP(V$3,Conditions!$B:$AI,$C9,FALSE)</f>
        <v>8</v>
      </c>
      <c r="W9" s="83">
        <f>VLOOKUP(W$3,Conditions!$B:$AI,$C9,FALSE)</f>
        <v>8</v>
      </c>
      <c r="X9" s="83">
        <f>VLOOKUP(X$3,Conditions!$B:$AI,$C9,FALSE)</f>
        <v>12</v>
      </c>
      <c r="Y9" s="83">
        <f>VLOOKUP(Y$3,Conditions!$B:$AI,$C9,FALSE)</f>
        <v>12</v>
      </c>
      <c r="Z9" s="83">
        <f>VLOOKUP(Z$3,Conditions!$B:$AI,$C9,FALSE)</f>
        <v>12</v>
      </c>
      <c r="AA9" s="83">
        <f>VLOOKUP(AA$3,Conditions!$B:$AI,$C9,FALSE)</f>
        <v>12</v>
      </c>
      <c r="AB9" s="83">
        <f>VLOOKUP(AB$3,Conditions!$B:$AI,$C9,FALSE)</f>
        <v>12</v>
      </c>
      <c r="AC9" s="83">
        <f>VLOOKUP(AC$3,Conditions!$B:$AI,$C9,FALSE)</f>
        <v>24</v>
      </c>
      <c r="AD9" s="83">
        <f>VLOOKUP(AD$3,Conditions!$B:$AI,$C9,FALSE)</f>
        <v>24</v>
      </c>
      <c r="AE9" s="83">
        <f>VLOOKUP(AE$3,Conditions!$B:$AI,$C9,FALSE)</f>
        <v>24</v>
      </c>
      <c r="AF9" s="83">
        <f>VLOOKUP(AF$3,Conditions!$B:$AI,$C9,FALSE)</f>
        <v>24</v>
      </c>
      <c r="AG9" s="83">
        <f>VLOOKUP(AG$3,Conditions!$B:$AI,$C9,FALSE)</f>
        <v>24</v>
      </c>
      <c r="AH9" s="83">
        <f>VLOOKUP(AH$3,Conditions!$B:$AI,$C9,FALSE)</f>
        <v>30</v>
      </c>
      <c r="AI9" s="83">
        <f>VLOOKUP(AI$3,Conditions!$B:$AI,$C9,FALSE)</f>
        <v>30</v>
      </c>
      <c r="AJ9" s="83">
        <f>VLOOKUP(AJ$3,Conditions!$B:$AI,$C9,FALSE)</f>
        <v>30</v>
      </c>
      <c r="AK9" s="83">
        <f>VLOOKUP(AK$3,Conditions!$B:$AI,$C9,FALSE)</f>
        <v>30</v>
      </c>
      <c r="AL9" s="83">
        <f>VLOOKUP(AL$3,Conditions!$B:$AI,$C9,FALSE)</f>
        <v>30</v>
      </c>
      <c r="AM9" s="83">
        <f>VLOOKUP(AM$3,Conditions!$B:$AI,$C9,FALSE)</f>
        <v>31</v>
      </c>
      <c r="AN9" s="83">
        <f>VLOOKUP(AN$3,Conditions!$B:$AI,$C9,FALSE)</f>
        <v>31</v>
      </c>
      <c r="AO9" s="83">
        <f>VLOOKUP(AO$3,Conditions!$B:$AI,$C9,FALSE)</f>
        <v>31</v>
      </c>
      <c r="AP9" s="83">
        <f>VLOOKUP(AP$3,Conditions!$B:$AI,$C9,FALSE)</f>
        <v>31</v>
      </c>
      <c r="AQ9" s="83">
        <f>VLOOKUP(AQ$3,Conditions!$B:$AI,$C9,FALSE)</f>
        <v>31</v>
      </c>
      <c r="AR9" s="83">
        <f>VLOOKUP(AR$3,Conditions!$B:$AI,$C9,FALSE)</f>
        <v>0</v>
      </c>
      <c r="AS9" s="83">
        <f>VLOOKUP(AS$3,Conditions!$B:$AI,$C9,FALSE)</f>
        <v>0</v>
      </c>
      <c r="AT9" s="83">
        <f>VLOOKUP(AT$3,Conditions!$B:$AI,$C9,FALSE)</f>
        <v>0</v>
      </c>
      <c r="AU9" s="83">
        <f>VLOOKUP(AU$3,Conditions!$B:$AI,$C9,FALSE)</f>
        <v>0</v>
      </c>
      <c r="AV9" s="83">
        <f>VLOOKUP(AV$3,Conditions!$B:$AI,$C9,FALSE)</f>
        <v>0</v>
      </c>
      <c r="AW9" s="83">
        <f>VLOOKUP(AW$3,Conditions!$B:$AI,$C9,FALSE)</f>
        <v>2</v>
      </c>
      <c r="AX9" s="83">
        <f>VLOOKUP(AX$3,Conditions!$B:$AI,$C9,FALSE)</f>
        <v>2</v>
      </c>
      <c r="AY9" s="83">
        <f>VLOOKUP(AY$3,Conditions!$B:$AI,$C9,FALSE)</f>
        <v>2</v>
      </c>
      <c r="AZ9" s="83">
        <f>VLOOKUP(AZ$3,Conditions!$B:$AI,$C9,FALSE)</f>
        <v>2</v>
      </c>
      <c r="BA9" s="83">
        <f>VLOOKUP(BA$3,Conditions!$B:$AI,$C9,FALSE)</f>
        <v>2</v>
      </c>
      <c r="BB9" s="83">
        <f>VLOOKUP(BB$3,Conditions!$B:$AI,$C9,FALSE)</f>
        <v>4</v>
      </c>
      <c r="BC9" s="83">
        <f>VLOOKUP(BC$3,Conditions!$B:$AI,$C9,FALSE)</f>
        <v>4</v>
      </c>
      <c r="BD9" s="83">
        <f>VLOOKUP(BD$3,Conditions!$B:$AI,$C9,FALSE)</f>
        <v>4</v>
      </c>
      <c r="BE9" s="83">
        <f>VLOOKUP(BE$3,Conditions!$B:$AI,$C9,FALSE)</f>
        <v>4</v>
      </c>
      <c r="BF9" s="83">
        <f>VLOOKUP(BF$3,Conditions!$B:$AI,$C9,FALSE)</f>
        <v>4</v>
      </c>
      <c r="BG9" s="83">
        <f>VLOOKUP(BG$3,Conditions!$B:$AI,$C9,FALSE)</f>
        <v>8</v>
      </c>
      <c r="BH9" s="83">
        <f>VLOOKUP(BH$3,Conditions!$B:$AI,$C9,FALSE)</f>
        <v>8</v>
      </c>
      <c r="BI9" s="83">
        <f>VLOOKUP(BI$3,Conditions!$B:$AI,$C9,FALSE)</f>
        <v>8</v>
      </c>
      <c r="BJ9" s="83">
        <f>VLOOKUP(BJ$3,Conditions!$B:$AI,$C9,FALSE)</f>
        <v>8</v>
      </c>
      <c r="BK9" s="83">
        <f>VLOOKUP(BK$3,Conditions!$B:$AI,$C9,FALSE)</f>
        <v>8</v>
      </c>
      <c r="BL9" s="83">
        <f>VLOOKUP(BL$3,Conditions!$B:$AI,$C9,FALSE)</f>
        <v>12</v>
      </c>
      <c r="BM9" s="83">
        <f>VLOOKUP(BM$3,Conditions!$B:$AI,$C9,FALSE)</f>
        <v>12</v>
      </c>
      <c r="BN9" s="83">
        <f>VLOOKUP(BN$3,Conditions!$B:$AI,$C9,FALSE)</f>
        <v>12</v>
      </c>
      <c r="BO9" s="83">
        <f>VLOOKUP(BO$3,Conditions!$B:$AI,$C9,FALSE)</f>
        <v>12</v>
      </c>
      <c r="BP9" s="83">
        <f>VLOOKUP(BP$3,Conditions!$B:$AI,$C9,FALSE)</f>
        <v>12</v>
      </c>
      <c r="BQ9" s="83">
        <f>VLOOKUP(BQ$3,Conditions!$B:$AI,$C9,FALSE)</f>
        <v>24</v>
      </c>
      <c r="BR9" s="83">
        <f>VLOOKUP(BR$3,Conditions!$B:$AI,$C9,FALSE)</f>
        <v>24</v>
      </c>
      <c r="BS9" s="83">
        <f>VLOOKUP(BS$3,Conditions!$B:$AI,$C9,FALSE)</f>
        <v>24</v>
      </c>
      <c r="BT9" s="83">
        <f>VLOOKUP(BT$3,Conditions!$B:$AI,$C9,FALSE)</f>
        <v>24</v>
      </c>
      <c r="BU9" s="83">
        <f>VLOOKUP(BU$3,Conditions!$B:$AI,$C9,FALSE)</f>
        <v>24</v>
      </c>
      <c r="BV9" s="83">
        <f>VLOOKUP(BV$3,Conditions!$B:$AI,$C9,FALSE)</f>
        <v>30</v>
      </c>
      <c r="BW9" s="83">
        <f>VLOOKUP(BW$3,Conditions!$B:$AI,$C9,FALSE)</f>
        <v>30</v>
      </c>
      <c r="BX9" s="83">
        <f>VLOOKUP(BX$3,Conditions!$B:$AI,$C9,FALSE)</f>
        <v>30</v>
      </c>
      <c r="BY9" s="83">
        <f>VLOOKUP(BY$3,Conditions!$B:$AI,$C9,FALSE)</f>
        <v>30</v>
      </c>
      <c r="BZ9" s="83">
        <f>VLOOKUP(BZ$3,Conditions!$B:$AI,$C9,FALSE)</f>
        <v>30</v>
      </c>
      <c r="CA9" s="83">
        <f>VLOOKUP(CA$3,Conditions!$B:$AI,$C9,FALSE)</f>
        <v>31</v>
      </c>
      <c r="CB9" s="83">
        <f>VLOOKUP(CB$3,Conditions!$B:$AI,$C9,FALSE)</f>
        <v>31</v>
      </c>
      <c r="CC9" s="83">
        <f>VLOOKUP(CC$3,Conditions!$B:$AI,$C9,FALSE)</f>
        <v>31</v>
      </c>
      <c r="CD9" s="83">
        <f>VLOOKUP(CD$3,Conditions!$B:$AI,$C9,FALSE)</f>
        <v>31</v>
      </c>
      <c r="CE9" s="83">
        <f>VLOOKUP(CE$3,Conditions!$B:$AI,$C9,FALSE)</f>
        <v>31</v>
      </c>
      <c r="CG9" s="56" t="str">
        <f t="shared" si="6"/>
        <v>Run Time</v>
      </c>
      <c r="CH9" s="83">
        <f>VLOOKUP(CH$6,Conditions!$B:$AI,$C9,FALSE)</f>
        <v>0</v>
      </c>
      <c r="CI9" s="83">
        <f>VLOOKUP(CI$6,Conditions!$B:$AI,$C9,FALSE)</f>
        <v>2</v>
      </c>
      <c r="CJ9" s="83">
        <f>VLOOKUP(CJ$6,Conditions!$B:$AI,$C9,FALSE)</f>
        <v>4</v>
      </c>
      <c r="CK9" s="83">
        <f>VLOOKUP(CK$6,Conditions!$B:$AI,$C9,FALSE)</f>
        <v>8</v>
      </c>
      <c r="CL9" s="83">
        <f>VLOOKUP(CL$6,Conditions!$B:$AI,$C9,FALSE)</f>
        <v>12</v>
      </c>
      <c r="CM9" s="83">
        <f>VLOOKUP(CM$6,Conditions!$B:$AI,$C9,FALSE)</f>
        <v>24</v>
      </c>
      <c r="CN9" s="83">
        <f>VLOOKUP(CN$6,Conditions!$B:$AI,$C9,FALSE)</f>
        <v>30</v>
      </c>
      <c r="CO9" s="83">
        <f>VLOOKUP(CO$6,Conditions!$B:$AI,$C9,FALSE)</f>
        <v>31</v>
      </c>
      <c r="CP9" s="83">
        <f>VLOOKUP(CP$6,Conditions!$B:$AI,$C9,FALSE)</f>
        <v>0</v>
      </c>
      <c r="CQ9" s="83">
        <f>VLOOKUP(CQ$6,Conditions!$B:$AI,$C9,FALSE)</f>
        <v>2</v>
      </c>
      <c r="CR9" s="83">
        <f>VLOOKUP(CR$6,Conditions!$B:$AI,$C9,FALSE)</f>
        <v>4</v>
      </c>
      <c r="CS9" s="83">
        <f>VLOOKUP(CS$6,Conditions!$B:$AI,$C9,FALSE)</f>
        <v>8</v>
      </c>
      <c r="CT9" s="83">
        <f>VLOOKUP(CT$6,Conditions!$B:$AI,$C9,FALSE)</f>
        <v>12</v>
      </c>
      <c r="CU9" s="83">
        <f>VLOOKUP(CU$6,Conditions!$B:$AI,$C9,FALSE)</f>
        <v>24</v>
      </c>
      <c r="CV9" s="83">
        <f>VLOOKUP(CV$6,Conditions!$B:$AI,$C9,FALSE)</f>
        <v>30</v>
      </c>
      <c r="CW9" s="83">
        <f>VLOOKUP(CW$6,Conditions!$B:$AI,$C9,FALSE)</f>
        <v>31</v>
      </c>
      <c r="CX9" s="83"/>
      <c r="CY9" s="83"/>
      <c r="CZ9" s="83"/>
      <c r="DA9" s="83"/>
    </row>
    <row r="10" spans="1:105" s="56" customFormat="1" ht="15.75" x14ac:dyDescent="0.25">
      <c r="B10" s="117" t="s">
        <v>44</v>
      </c>
      <c r="C10" s="61">
        <v>5</v>
      </c>
      <c r="D10" s="83">
        <f>VLOOKUP(D$3,Conditions!$B:$AI,$C10,FALSE)</f>
        <v>300</v>
      </c>
      <c r="E10" s="83">
        <f>VLOOKUP(E$3,Conditions!$B:$AI,$C10,FALSE)</f>
        <v>300</v>
      </c>
      <c r="F10" s="83">
        <f>VLOOKUP(F$3,Conditions!$B:$AI,$C10,FALSE)</f>
        <v>300</v>
      </c>
      <c r="G10" s="83">
        <f>VLOOKUP(G$3,Conditions!$B:$AI,$C10,FALSE)</f>
        <v>300</v>
      </c>
      <c r="H10" s="83">
        <f>VLOOKUP(H$3,Conditions!$B:$AI,$C10,FALSE)</f>
        <v>300</v>
      </c>
      <c r="I10" s="83">
        <f>VLOOKUP(I$3,Conditions!$B:$AI,$C10,FALSE)</f>
        <v>300</v>
      </c>
      <c r="J10" s="83">
        <f>VLOOKUP(J$3,Conditions!$B:$AI,$C10,FALSE)</f>
        <v>300</v>
      </c>
      <c r="K10" s="83">
        <f>VLOOKUP(K$3,Conditions!$B:$AI,$C10,FALSE)</f>
        <v>300</v>
      </c>
      <c r="L10" s="83">
        <f>VLOOKUP(L$3,Conditions!$B:$AI,$C10,FALSE)</f>
        <v>300</v>
      </c>
      <c r="M10" s="83">
        <f>VLOOKUP(M$3,Conditions!$B:$AI,$C10,FALSE)</f>
        <v>300</v>
      </c>
      <c r="N10" s="83">
        <f>VLOOKUP(N$3,Conditions!$B:$AI,$C10,FALSE)</f>
        <v>300</v>
      </c>
      <c r="O10" s="83">
        <f>VLOOKUP(O$3,Conditions!$B:$AI,$C10,FALSE)</f>
        <v>300</v>
      </c>
      <c r="P10" s="83">
        <f>VLOOKUP(P$3,Conditions!$B:$AI,$C10,FALSE)</f>
        <v>300</v>
      </c>
      <c r="Q10" s="83">
        <f>VLOOKUP(Q$3,Conditions!$B:$AI,$C10,FALSE)</f>
        <v>300</v>
      </c>
      <c r="R10" s="83">
        <f>VLOOKUP(R$3,Conditions!$B:$AI,$C10,FALSE)</f>
        <v>300</v>
      </c>
      <c r="S10" s="83">
        <f>VLOOKUP(S$3,Conditions!$B:$AI,$C10,FALSE)</f>
        <v>300</v>
      </c>
      <c r="T10" s="83">
        <f>VLOOKUP(T$3,Conditions!$B:$AI,$C10,FALSE)</f>
        <v>300</v>
      </c>
      <c r="U10" s="83">
        <f>VLOOKUP(U$3,Conditions!$B:$AI,$C10,FALSE)</f>
        <v>300</v>
      </c>
      <c r="V10" s="83">
        <f>VLOOKUP(V$3,Conditions!$B:$AI,$C10,FALSE)</f>
        <v>300</v>
      </c>
      <c r="W10" s="83">
        <f>VLOOKUP(W$3,Conditions!$B:$AI,$C10,FALSE)</f>
        <v>300</v>
      </c>
      <c r="X10" s="83">
        <f>VLOOKUP(X$3,Conditions!$B:$AI,$C10,FALSE)</f>
        <v>300</v>
      </c>
      <c r="Y10" s="83">
        <f>VLOOKUP(Y$3,Conditions!$B:$AI,$C10,FALSE)</f>
        <v>300</v>
      </c>
      <c r="Z10" s="83">
        <f>VLOOKUP(Z$3,Conditions!$B:$AI,$C10,FALSE)</f>
        <v>300</v>
      </c>
      <c r="AA10" s="83">
        <f>VLOOKUP(AA$3,Conditions!$B:$AI,$C10,FALSE)</f>
        <v>300</v>
      </c>
      <c r="AB10" s="83">
        <f>VLOOKUP(AB$3,Conditions!$B:$AI,$C10,FALSE)</f>
        <v>300</v>
      </c>
      <c r="AC10" s="83">
        <f>VLOOKUP(AC$3,Conditions!$B:$AI,$C10,FALSE)</f>
        <v>300</v>
      </c>
      <c r="AD10" s="83">
        <f>VLOOKUP(AD$3,Conditions!$B:$AI,$C10,FALSE)</f>
        <v>300</v>
      </c>
      <c r="AE10" s="83">
        <f>VLOOKUP(AE$3,Conditions!$B:$AI,$C10,FALSE)</f>
        <v>300</v>
      </c>
      <c r="AF10" s="83">
        <f>VLOOKUP(AF$3,Conditions!$B:$AI,$C10,FALSE)</f>
        <v>300</v>
      </c>
      <c r="AG10" s="83">
        <f>VLOOKUP(AG$3,Conditions!$B:$AI,$C10,FALSE)</f>
        <v>300</v>
      </c>
      <c r="AH10" s="83">
        <f>VLOOKUP(AH$3,Conditions!$B:$AI,$C10,FALSE)</f>
        <v>300</v>
      </c>
      <c r="AI10" s="83">
        <f>VLOOKUP(AI$3,Conditions!$B:$AI,$C10,FALSE)</f>
        <v>300</v>
      </c>
      <c r="AJ10" s="83">
        <f>VLOOKUP(AJ$3,Conditions!$B:$AI,$C10,FALSE)</f>
        <v>300</v>
      </c>
      <c r="AK10" s="83">
        <f>VLOOKUP(AK$3,Conditions!$B:$AI,$C10,FALSE)</f>
        <v>300</v>
      </c>
      <c r="AL10" s="83">
        <f>VLOOKUP(AL$3,Conditions!$B:$AI,$C10,FALSE)</f>
        <v>300</v>
      </c>
      <c r="AM10" s="83">
        <f>VLOOKUP(AM$3,Conditions!$B:$AI,$C10,FALSE)</f>
        <v>300</v>
      </c>
      <c r="AN10" s="83">
        <f>VLOOKUP(AN$3,Conditions!$B:$AI,$C10,FALSE)</f>
        <v>300</v>
      </c>
      <c r="AO10" s="83">
        <f>VLOOKUP(AO$3,Conditions!$B:$AI,$C10,FALSE)</f>
        <v>300</v>
      </c>
      <c r="AP10" s="83">
        <f>VLOOKUP(AP$3,Conditions!$B:$AI,$C10,FALSE)</f>
        <v>300</v>
      </c>
      <c r="AQ10" s="83">
        <f>VLOOKUP(AQ$3,Conditions!$B:$AI,$C10,FALSE)</f>
        <v>300</v>
      </c>
      <c r="AR10" s="83">
        <f>VLOOKUP(AR$3,Conditions!$B:$AI,$C10,FALSE)</f>
        <v>300</v>
      </c>
      <c r="AS10" s="83">
        <f>VLOOKUP(AS$3,Conditions!$B:$AI,$C10,FALSE)</f>
        <v>300</v>
      </c>
      <c r="AT10" s="83">
        <f>VLOOKUP(AT$3,Conditions!$B:$AI,$C10,FALSE)</f>
        <v>300</v>
      </c>
      <c r="AU10" s="83">
        <f>VLOOKUP(AU$3,Conditions!$B:$AI,$C10,FALSE)</f>
        <v>300</v>
      </c>
      <c r="AV10" s="83">
        <f>VLOOKUP(AV$3,Conditions!$B:$AI,$C10,FALSE)</f>
        <v>300</v>
      </c>
      <c r="AW10" s="83">
        <f>VLOOKUP(AW$3,Conditions!$B:$AI,$C10,FALSE)</f>
        <v>300</v>
      </c>
      <c r="AX10" s="83">
        <f>VLOOKUP(AX$3,Conditions!$B:$AI,$C10,FALSE)</f>
        <v>300</v>
      </c>
      <c r="AY10" s="83">
        <f>VLOOKUP(AY$3,Conditions!$B:$AI,$C10,FALSE)</f>
        <v>300</v>
      </c>
      <c r="AZ10" s="83">
        <f>VLOOKUP(AZ$3,Conditions!$B:$AI,$C10,FALSE)</f>
        <v>300</v>
      </c>
      <c r="BA10" s="83">
        <f>VLOOKUP(BA$3,Conditions!$B:$AI,$C10,FALSE)</f>
        <v>300</v>
      </c>
      <c r="BB10" s="83">
        <f>VLOOKUP(BB$3,Conditions!$B:$AI,$C10,FALSE)</f>
        <v>300</v>
      </c>
      <c r="BC10" s="83">
        <f>VLOOKUP(BC$3,Conditions!$B:$AI,$C10,FALSE)</f>
        <v>300</v>
      </c>
      <c r="BD10" s="83">
        <f>VLOOKUP(BD$3,Conditions!$B:$AI,$C10,FALSE)</f>
        <v>300</v>
      </c>
      <c r="BE10" s="83">
        <f>VLOOKUP(BE$3,Conditions!$B:$AI,$C10,FALSE)</f>
        <v>300</v>
      </c>
      <c r="BF10" s="83">
        <f>VLOOKUP(BF$3,Conditions!$B:$AI,$C10,FALSE)</f>
        <v>300</v>
      </c>
      <c r="BG10" s="83">
        <f>VLOOKUP(BG$3,Conditions!$B:$AI,$C10,FALSE)</f>
        <v>300</v>
      </c>
      <c r="BH10" s="83">
        <f>VLOOKUP(BH$3,Conditions!$B:$AI,$C10,FALSE)</f>
        <v>300</v>
      </c>
      <c r="BI10" s="83">
        <f>VLOOKUP(BI$3,Conditions!$B:$AI,$C10,FALSE)</f>
        <v>300</v>
      </c>
      <c r="BJ10" s="83">
        <f>VLOOKUP(BJ$3,Conditions!$B:$AI,$C10,FALSE)</f>
        <v>300</v>
      </c>
      <c r="BK10" s="83">
        <f>VLOOKUP(BK$3,Conditions!$B:$AI,$C10,FALSE)</f>
        <v>300</v>
      </c>
      <c r="BL10" s="83">
        <f>VLOOKUP(BL$3,Conditions!$B:$AI,$C10,FALSE)</f>
        <v>300</v>
      </c>
      <c r="BM10" s="83">
        <f>VLOOKUP(BM$3,Conditions!$B:$AI,$C10,FALSE)</f>
        <v>300</v>
      </c>
      <c r="BN10" s="83">
        <f>VLOOKUP(BN$3,Conditions!$B:$AI,$C10,FALSE)</f>
        <v>300</v>
      </c>
      <c r="BO10" s="83">
        <f>VLOOKUP(BO$3,Conditions!$B:$AI,$C10,FALSE)</f>
        <v>300</v>
      </c>
      <c r="BP10" s="83">
        <f>VLOOKUP(BP$3,Conditions!$B:$AI,$C10,FALSE)</f>
        <v>300</v>
      </c>
      <c r="BQ10" s="83">
        <f>VLOOKUP(BQ$3,Conditions!$B:$AI,$C10,FALSE)</f>
        <v>300</v>
      </c>
      <c r="BR10" s="83">
        <f>VLOOKUP(BR$3,Conditions!$B:$AI,$C10,FALSE)</f>
        <v>300</v>
      </c>
      <c r="BS10" s="83">
        <f>VLOOKUP(BS$3,Conditions!$B:$AI,$C10,FALSE)</f>
        <v>300</v>
      </c>
      <c r="BT10" s="83">
        <f>VLOOKUP(BT$3,Conditions!$B:$AI,$C10,FALSE)</f>
        <v>300</v>
      </c>
      <c r="BU10" s="83">
        <f>VLOOKUP(BU$3,Conditions!$B:$AI,$C10,FALSE)</f>
        <v>300</v>
      </c>
      <c r="BV10" s="83">
        <f>VLOOKUP(BV$3,Conditions!$B:$AI,$C10,FALSE)</f>
        <v>300</v>
      </c>
      <c r="BW10" s="83">
        <f>VLOOKUP(BW$3,Conditions!$B:$AI,$C10,FALSE)</f>
        <v>300</v>
      </c>
      <c r="BX10" s="83">
        <f>VLOOKUP(BX$3,Conditions!$B:$AI,$C10,FALSE)</f>
        <v>300</v>
      </c>
      <c r="BY10" s="83">
        <f>VLOOKUP(BY$3,Conditions!$B:$AI,$C10,FALSE)</f>
        <v>300</v>
      </c>
      <c r="BZ10" s="83">
        <f>VLOOKUP(BZ$3,Conditions!$B:$AI,$C10,FALSE)</f>
        <v>300</v>
      </c>
      <c r="CA10" s="83">
        <f>VLOOKUP(CA$3,Conditions!$B:$AI,$C10,FALSE)</f>
        <v>300</v>
      </c>
      <c r="CB10" s="83">
        <f>VLOOKUP(CB$3,Conditions!$B:$AI,$C10,FALSE)</f>
        <v>300</v>
      </c>
      <c r="CC10" s="83">
        <f>VLOOKUP(CC$3,Conditions!$B:$AI,$C10,FALSE)</f>
        <v>300</v>
      </c>
      <c r="CD10" s="83">
        <f>VLOOKUP(CD$3,Conditions!$B:$AI,$C10,FALSE)</f>
        <v>300</v>
      </c>
      <c r="CE10" s="83">
        <f>VLOOKUP(CE$3,Conditions!$B:$AI,$C10,FALSE)</f>
        <v>300</v>
      </c>
      <c r="CG10" s="56" t="str">
        <f t="shared" si="6"/>
        <v>Reactor Size</v>
      </c>
      <c r="CH10" s="83">
        <f>VLOOKUP(CH$6,Conditions!$B:$AI,$C10,FALSE)</f>
        <v>300</v>
      </c>
      <c r="CI10" s="83">
        <f>VLOOKUP(CI$6,Conditions!$B:$AI,$C10,FALSE)</f>
        <v>300</v>
      </c>
      <c r="CJ10" s="83">
        <f>VLOOKUP(CJ$6,Conditions!$B:$AI,$C10,FALSE)</f>
        <v>300</v>
      </c>
      <c r="CK10" s="83">
        <f>VLOOKUP(CK$6,Conditions!$B:$AI,$C10,FALSE)</f>
        <v>300</v>
      </c>
      <c r="CL10" s="83">
        <f>VLOOKUP(CL$6,Conditions!$B:$AI,$C10,FALSE)</f>
        <v>300</v>
      </c>
      <c r="CM10" s="83">
        <f>VLOOKUP(CM$6,Conditions!$B:$AI,$C10,FALSE)</f>
        <v>300</v>
      </c>
      <c r="CN10" s="83">
        <f>VLOOKUP(CN$6,Conditions!$B:$AI,$C10,FALSE)</f>
        <v>300</v>
      </c>
      <c r="CO10" s="83">
        <f>VLOOKUP(CO$6,Conditions!$B:$AI,$C10,FALSE)</f>
        <v>300</v>
      </c>
      <c r="CP10" s="83">
        <f>VLOOKUP(CP$6,Conditions!$B:$AI,$C10,FALSE)</f>
        <v>300</v>
      </c>
      <c r="CQ10" s="83">
        <f>VLOOKUP(CQ$6,Conditions!$B:$AI,$C10,FALSE)</f>
        <v>300</v>
      </c>
      <c r="CR10" s="83">
        <f>VLOOKUP(CR$6,Conditions!$B:$AI,$C10,FALSE)</f>
        <v>300</v>
      </c>
      <c r="CS10" s="83">
        <f>VLOOKUP(CS$6,Conditions!$B:$AI,$C10,FALSE)</f>
        <v>300</v>
      </c>
      <c r="CT10" s="83">
        <f>VLOOKUP(CT$6,Conditions!$B:$AI,$C10,FALSE)</f>
        <v>300</v>
      </c>
      <c r="CU10" s="83">
        <f>VLOOKUP(CU$6,Conditions!$B:$AI,$C10,FALSE)</f>
        <v>300</v>
      </c>
      <c r="CV10" s="83">
        <f>VLOOKUP(CV$6,Conditions!$B:$AI,$C10,FALSE)</f>
        <v>300</v>
      </c>
      <c r="CW10" s="83">
        <f>VLOOKUP(CW$6,Conditions!$B:$AI,$C10,FALSE)</f>
        <v>300</v>
      </c>
      <c r="CX10" s="83"/>
      <c r="CY10" s="83"/>
      <c r="CZ10" s="83"/>
      <c r="DA10" s="83"/>
    </row>
    <row r="11" spans="1:105" s="56" customFormat="1" ht="15.75" x14ac:dyDescent="0.25">
      <c r="B11" s="117" t="s">
        <v>47</v>
      </c>
      <c r="C11" s="61">
        <v>6</v>
      </c>
      <c r="D11" s="83">
        <f>VLOOKUP(D$3,Conditions!$B:$AI,$C11,FALSE)</f>
        <v>200</v>
      </c>
      <c r="E11" s="83">
        <f>VLOOKUP(E$3,Conditions!$B:$AI,$C11,FALSE)</f>
        <v>200</v>
      </c>
      <c r="F11" s="83">
        <f>VLOOKUP(F$3,Conditions!$B:$AI,$C11,FALSE)</f>
        <v>200</v>
      </c>
      <c r="G11" s="83">
        <f>VLOOKUP(G$3,Conditions!$B:$AI,$C11,FALSE)</f>
        <v>200</v>
      </c>
      <c r="H11" s="83">
        <f>VLOOKUP(H$3,Conditions!$B:$AI,$C11,FALSE)</f>
        <v>200</v>
      </c>
      <c r="I11" s="83">
        <f>VLOOKUP(I$3,Conditions!$B:$AI,$C11,FALSE)</f>
        <v>200</v>
      </c>
      <c r="J11" s="83">
        <f>VLOOKUP(J$3,Conditions!$B:$AI,$C11,FALSE)</f>
        <v>200</v>
      </c>
      <c r="K11" s="83">
        <f>VLOOKUP(K$3,Conditions!$B:$AI,$C11,FALSE)</f>
        <v>200</v>
      </c>
      <c r="L11" s="83">
        <f>VLOOKUP(L$3,Conditions!$B:$AI,$C11,FALSE)</f>
        <v>200</v>
      </c>
      <c r="M11" s="83">
        <f>VLOOKUP(M$3,Conditions!$B:$AI,$C11,FALSE)</f>
        <v>200</v>
      </c>
      <c r="N11" s="83">
        <f>VLOOKUP(N$3,Conditions!$B:$AI,$C11,FALSE)</f>
        <v>200</v>
      </c>
      <c r="O11" s="83">
        <f>VLOOKUP(O$3,Conditions!$B:$AI,$C11,FALSE)</f>
        <v>200</v>
      </c>
      <c r="P11" s="83">
        <f>VLOOKUP(P$3,Conditions!$B:$AI,$C11,FALSE)</f>
        <v>200</v>
      </c>
      <c r="Q11" s="83">
        <f>VLOOKUP(Q$3,Conditions!$B:$AI,$C11,FALSE)</f>
        <v>200</v>
      </c>
      <c r="R11" s="83">
        <f>VLOOKUP(R$3,Conditions!$B:$AI,$C11,FALSE)</f>
        <v>200</v>
      </c>
      <c r="S11" s="83">
        <f>VLOOKUP(S$3,Conditions!$B:$AI,$C11,FALSE)</f>
        <v>200</v>
      </c>
      <c r="T11" s="83">
        <f>VLOOKUP(T$3,Conditions!$B:$AI,$C11,FALSE)</f>
        <v>200</v>
      </c>
      <c r="U11" s="83">
        <f>VLOOKUP(U$3,Conditions!$B:$AI,$C11,FALSE)</f>
        <v>200</v>
      </c>
      <c r="V11" s="83">
        <f>VLOOKUP(V$3,Conditions!$B:$AI,$C11,FALSE)</f>
        <v>200</v>
      </c>
      <c r="W11" s="83">
        <f>VLOOKUP(W$3,Conditions!$B:$AI,$C11,FALSE)</f>
        <v>200</v>
      </c>
      <c r="X11" s="83">
        <f>VLOOKUP(X$3,Conditions!$B:$AI,$C11,FALSE)</f>
        <v>200</v>
      </c>
      <c r="Y11" s="83">
        <f>VLOOKUP(Y$3,Conditions!$B:$AI,$C11,FALSE)</f>
        <v>200</v>
      </c>
      <c r="Z11" s="83">
        <f>VLOOKUP(Z$3,Conditions!$B:$AI,$C11,FALSE)</f>
        <v>200</v>
      </c>
      <c r="AA11" s="83">
        <f>VLOOKUP(AA$3,Conditions!$B:$AI,$C11,FALSE)</f>
        <v>200</v>
      </c>
      <c r="AB11" s="83">
        <f>VLOOKUP(AB$3,Conditions!$B:$AI,$C11,FALSE)</f>
        <v>200</v>
      </c>
      <c r="AC11" s="83">
        <f>VLOOKUP(AC$3,Conditions!$B:$AI,$C11,FALSE)</f>
        <v>200</v>
      </c>
      <c r="AD11" s="83">
        <f>VLOOKUP(AD$3,Conditions!$B:$AI,$C11,FALSE)</f>
        <v>200</v>
      </c>
      <c r="AE11" s="83">
        <f>VLOOKUP(AE$3,Conditions!$B:$AI,$C11,FALSE)</f>
        <v>200</v>
      </c>
      <c r="AF11" s="83">
        <f>VLOOKUP(AF$3,Conditions!$B:$AI,$C11,FALSE)</f>
        <v>200</v>
      </c>
      <c r="AG11" s="83">
        <f>VLOOKUP(AG$3,Conditions!$B:$AI,$C11,FALSE)</f>
        <v>200</v>
      </c>
      <c r="AH11" s="83">
        <f>VLOOKUP(AH$3,Conditions!$B:$AI,$C11,FALSE)</f>
        <v>200</v>
      </c>
      <c r="AI11" s="83">
        <f>VLOOKUP(AI$3,Conditions!$B:$AI,$C11,FALSE)</f>
        <v>200</v>
      </c>
      <c r="AJ11" s="83">
        <f>VLOOKUP(AJ$3,Conditions!$B:$AI,$C11,FALSE)</f>
        <v>200</v>
      </c>
      <c r="AK11" s="83">
        <f>VLOOKUP(AK$3,Conditions!$B:$AI,$C11,FALSE)</f>
        <v>200</v>
      </c>
      <c r="AL11" s="83">
        <f>VLOOKUP(AL$3,Conditions!$B:$AI,$C11,FALSE)</f>
        <v>200</v>
      </c>
      <c r="AM11" s="83">
        <f>VLOOKUP(AM$3,Conditions!$B:$AI,$C11,FALSE)</f>
        <v>200</v>
      </c>
      <c r="AN11" s="83">
        <f>VLOOKUP(AN$3,Conditions!$B:$AI,$C11,FALSE)</f>
        <v>200</v>
      </c>
      <c r="AO11" s="83">
        <f>VLOOKUP(AO$3,Conditions!$B:$AI,$C11,FALSE)</f>
        <v>200</v>
      </c>
      <c r="AP11" s="83">
        <f>VLOOKUP(AP$3,Conditions!$B:$AI,$C11,FALSE)</f>
        <v>200</v>
      </c>
      <c r="AQ11" s="83">
        <f>VLOOKUP(AQ$3,Conditions!$B:$AI,$C11,FALSE)</f>
        <v>200</v>
      </c>
      <c r="AR11" s="83">
        <f>VLOOKUP(AR$3,Conditions!$B:$AI,$C11,FALSE)</f>
        <v>200</v>
      </c>
      <c r="AS11" s="83">
        <f>VLOOKUP(AS$3,Conditions!$B:$AI,$C11,FALSE)</f>
        <v>200</v>
      </c>
      <c r="AT11" s="83">
        <f>VLOOKUP(AT$3,Conditions!$B:$AI,$C11,FALSE)</f>
        <v>200</v>
      </c>
      <c r="AU11" s="83">
        <f>VLOOKUP(AU$3,Conditions!$B:$AI,$C11,FALSE)</f>
        <v>200</v>
      </c>
      <c r="AV11" s="83">
        <f>VLOOKUP(AV$3,Conditions!$B:$AI,$C11,FALSE)</f>
        <v>200</v>
      </c>
      <c r="AW11" s="83">
        <f>VLOOKUP(AW$3,Conditions!$B:$AI,$C11,FALSE)</f>
        <v>200</v>
      </c>
      <c r="AX11" s="83">
        <f>VLOOKUP(AX$3,Conditions!$B:$AI,$C11,FALSE)</f>
        <v>200</v>
      </c>
      <c r="AY11" s="83">
        <f>VLOOKUP(AY$3,Conditions!$B:$AI,$C11,FALSE)</f>
        <v>200</v>
      </c>
      <c r="AZ11" s="83">
        <f>VLOOKUP(AZ$3,Conditions!$B:$AI,$C11,FALSE)</f>
        <v>200</v>
      </c>
      <c r="BA11" s="83">
        <f>VLOOKUP(BA$3,Conditions!$B:$AI,$C11,FALSE)</f>
        <v>200</v>
      </c>
      <c r="BB11" s="83">
        <f>VLOOKUP(BB$3,Conditions!$B:$AI,$C11,FALSE)</f>
        <v>200</v>
      </c>
      <c r="BC11" s="83">
        <f>VLOOKUP(BC$3,Conditions!$B:$AI,$C11,FALSE)</f>
        <v>200</v>
      </c>
      <c r="BD11" s="83">
        <f>VLOOKUP(BD$3,Conditions!$B:$AI,$C11,FALSE)</f>
        <v>200</v>
      </c>
      <c r="BE11" s="83">
        <f>VLOOKUP(BE$3,Conditions!$B:$AI,$C11,FALSE)</f>
        <v>200</v>
      </c>
      <c r="BF11" s="83">
        <f>VLOOKUP(BF$3,Conditions!$B:$AI,$C11,FALSE)</f>
        <v>200</v>
      </c>
      <c r="BG11" s="83">
        <f>VLOOKUP(BG$3,Conditions!$B:$AI,$C11,FALSE)</f>
        <v>200</v>
      </c>
      <c r="BH11" s="83">
        <f>VLOOKUP(BH$3,Conditions!$B:$AI,$C11,FALSE)</f>
        <v>200</v>
      </c>
      <c r="BI11" s="83">
        <f>VLOOKUP(BI$3,Conditions!$B:$AI,$C11,FALSE)</f>
        <v>200</v>
      </c>
      <c r="BJ11" s="83">
        <f>VLOOKUP(BJ$3,Conditions!$B:$AI,$C11,FALSE)</f>
        <v>200</v>
      </c>
      <c r="BK11" s="83">
        <f>VLOOKUP(BK$3,Conditions!$B:$AI,$C11,FALSE)</f>
        <v>200</v>
      </c>
      <c r="BL11" s="83">
        <f>VLOOKUP(BL$3,Conditions!$B:$AI,$C11,FALSE)</f>
        <v>200</v>
      </c>
      <c r="BM11" s="83">
        <f>VLOOKUP(BM$3,Conditions!$B:$AI,$C11,FALSE)</f>
        <v>200</v>
      </c>
      <c r="BN11" s="83">
        <f>VLOOKUP(BN$3,Conditions!$B:$AI,$C11,FALSE)</f>
        <v>200</v>
      </c>
      <c r="BO11" s="83">
        <f>VLOOKUP(BO$3,Conditions!$B:$AI,$C11,FALSE)</f>
        <v>200</v>
      </c>
      <c r="BP11" s="83">
        <f>VLOOKUP(BP$3,Conditions!$B:$AI,$C11,FALSE)</f>
        <v>200</v>
      </c>
      <c r="BQ11" s="83">
        <f>VLOOKUP(BQ$3,Conditions!$B:$AI,$C11,FALSE)</f>
        <v>200</v>
      </c>
      <c r="BR11" s="83">
        <f>VLOOKUP(BR$3,Conditions!$B:$AI,$C11,FALSE)</f>
        <v>200</v>
      </c>
      <c r="BS11" s="83">
        <f>VLOOKUP(BS$3,Conditions!$B:$AI,$C11,FALSE)</f>
        <v>200</v>
      </c>
      <c r="BT11" s="83">
        <f>VLOOKUP(BT$3,Conditions!$B:$AI,$C11,FALSE)</f>
        <v>200</v>
      </c>
      <c r="BU11" s="83">
        <f>VLOOKUP(BU$3,Conditions!$B:$AI,$C11,FALSE)</f>
        <v>200</v>
      </c>
      <c r="BV11" s="83">
        <f>VLOOKUP(BV$3,Conditions!$B:$AI,$C11,FALSE)</f>
        <v>200</v>
      </c>
      <c r="BW11" s="83">
        <f>VLOOKUP(BW$3,Conditions!$B:$AI,$C11,FALSE)</f>
        <v>200</v>
      </c>
      <c r="BX11" s="83">
        <f>VLOOKUP(BX$3,Conditions!$B:$AI,$C11,FALSE)</f>
        <v>200</v>
      </c>
      <c r="BY11" s="83">
        <f>VLOOKUP(BY$3,Conditions!$B:$AI,$C11,FALSE)</f>
        <v>200</v>
      </c>
      <c r="BZ11" s="83">
        <f>VLOOKUP(BZ$3,Conditions!$B:$AI,$C11,FALSE)</f>
        <v>200</v>
      </c>
      <c r="CA11" s="83">
        <f>VLOOKUP(CA$3,Conditions!$B:$AI,$C11,FALSE)</f>
        <v>200</v>
      </c>
      <c r="CB11" s="83">
        <f>VLOOKUP(CB$3,Conditions!$B:$AI,$C11,FALSE)</f>
        <v>200</v>
      </c>
      <c r="CC11" s="83">
        <f>VLOOKUP(CC$3,Conditions!$B:$AI,$C11,FALSE)</f>
        <v>200</v>
      </c>
      <c r="CD11" s="83">
        <f>VLOOKUP(CD$3,Conditions!$B:$AI,$C11,FALSE)</f>
        <v>200</v>
      </c>
      <c r="CE11" s="83">
        <f>VLOOKUP(CE$3,Conditions!$B:$AI,$C11,FALSE)</f>
        <v>200</v>
      </c>
      <c r="CG11" s="56" t="str">
        <f t="shared" si="6"/>
        <v>Temp</v>
      </c>
      <c r="CH11" s="83">
        <f>VLOOKUP(CH$6,Conditions!$B:$AI,$C11,FALSE)</f>
        <v>200</v>
      </c>
      <c r="CI11" s="83">
        <f>VLOOKUP(CI$6,Conditions!$B:$AI,$C11,FALSE)</f>
        <v>200</v>
      </c>
      <c r="CJ11" s="83">
        <f>VLOOKUP(CJ$6,Conditions!$B:$AI,$C11,FALSE)</f>
        <v>200</v>
      </c>
      <c r="CK11" s="83">
        <f>VLOOKUP(CK$6,Conditions!$B:$AI,$C11,FALSE)</f>
        <v>200</v>
      </c>
      <c r="CL11" s="83">
        <f>VLOOKUP(CL$6,Conditions!$B:$AI,$C11,FALSE)</f>
        <v>200</v>
      </c>
      <c r="CM11" s="83">
        <f>VLOOKUP(CM$6,Conditions!$B:$AI,$C11,FALSE)</f>
        <v>200</v>
      </c>
      <c r="CN11" s="83">
        <f>VLOOKUP(CN$6,Conditions!$B:$AI,$C11,FALSE)</f>
        <v>200</v>
      </c>
      <c r="CO11" s="83">
        <f>VLOOKUP(CO$6,Conditions!$B:$AI,$C11,FALSE)</f>
        <v>200</v>
      </c>
      <c r="CP11" s="83">
        <f>VLOOKUP(CP$6,Conditions!$B:$AI,$C11,FALSE)</f>
        <v>200</v>
      </c>
      <c r="CQ11" s="83">
        <f>VLOOKUP(CQ$6,Conditions!$B:$AI,$C11,FALSE)</f>
        <v>200</v>
      </c>
      <c r="CR11" s="83">
        <f>VLOOKUP(CR$6,Conditions!$B:$AI,$C11,FALSE)</f>
        <v>200</v>
      </c>
      <c r="CS11" s="83">
        <f>VLOOKUP(CS$6,Conditions!$B:$AI,$C11,FALSE)</f>
        <v>200</v>
      </c>
      <c r="CT11" s="83">
        <f>VLOOKUP(CT$6,Conditions!$B:$AI,$C11,FALSE)</f>
        <v>200</v>
      </c>
      <c r="CU11" s="83">
        <f>VLOOKUP(CU$6,Conditions!$B:$AI,$C11,FALSE)</f>
        <v>200</v>
      </c>
      <c r="CV11" s="83">
        <f>VLOOKUP(CV$6,Conditions!$B:$AI,$C11,FALSE)</f>
        <v>200</v>
      </c>
      <c r="CW11" s="83">
        <f>VLOOKUP(CW$6,Conditions!$B:$AI,$C11,FALSE)</f>
        <v>200</v>
      </c>
      <c r="CX11" s="83"/>
      <c r="CY11" s="83"/>
      <c r="CZ11" s="83"/>
      <c r="DA11" s="83"/>
    </row>
    <row r="12" spans="1:105" s="56" customFormat="1" ht="15.75" x14ac:dyDescent="0.25">
      <c r="B12" s="117" t="s">
        <v>82</v>
      </c>
      <c r="C12" s="61">
        <v>7</v>
      </c>
      <c r="D12" s="83">
        <f>VLOOKUP(D$3,Conditions!$B:$AI,$C12,FALSE)</f>
        <v>40</v>
      </c>
      <c r="E12" s="83">
        <f>VLOOKUP(E$3,Conditions!$B:$AI,$C12,FALSE)</f>
        <v>40</v>
      </c>
      <c r="F12" s="83">
        <f>VLOOKUP(F$3,Conditions!$B:$AI,$C12,FALSE)</f>
        <v>40</v>
      </c>
      <c r="G12" s="83">
        <f>VLOOKUP(G$3,Conditions!$B:$AI,$C12,FALSE)</f>
        <v>40</v>
      </c>
      <c r="H12" s="83">
        <f>VLOOKUP(H$3,Conditions!$B:$AI,$C12,FALSE)</f>
        <v>40</v>
      </c>
      <c r="I12" s="83">
        <f>VLOOKUP(I$3,Conditions!$B:$AI,$C12,FALSE)</f>
        <v>40</v>
      </c>
      <c r="J12" s="83">
        <f>VLOOKUP(J$3,Conditions!$B:$AI,$C12,FALSE)</f>
        <v>40</v>
      </c>
      <c r="K12" s="83">
        <f>VLOOKUP(K$3,Conditions!$B:$AI,$C12,FALSE)</f>
        <v>40</v>
      </c>
      <c r="L12" s="83">
        <f>VLOOKUP(L$3,Conditions!$B:$AI,$C12,FALSE)</f>
        <v>40</v>
      </c>
      <c r="M12" s="83">
        <f>VLOOKUP(M$3,Conditions!$B:$AI,$C12,FALSE)</f>
        <v>40</v>
      </c>
      <c r="N12" s="83">
        <f>VLOOKUP(N$3,Conditions!$B:$AI,$C12,FALSE)</f>
        <v>40</v>
      </c>
      <c r="O12" s="83">
        <f>VLOOKUP(O$3,Conditions!$B:$AI,$C12,FALSE)</f>
        <v>40</v>
      </c>
      <c r="P12" s="83">
        <f>VLOOKUP(P$3,Conditions!$B:$AI,$C12,FALSE)</f>
        <v>40</v>
      </c>
      <c r="Q12" s="83">
        <f>VLOOKUP(Q$3,Conditions!$B:$AI,$C12,FALSE)</f>
        <v>40</v>
      </c>
      <c r="R12" s="83">
        <f>VLOOKUP(R$3,Conditions!$B:$AI,$C12,FALSE)</f>
        <v>40</v>
      </c>
      <c r="S12" s="83">
        <f>VLOOKUP(S$3,Conditions!$B:$AI,$C12,FALSE)</f>
        <v>40</v>
      </c>
      <c r="T12" s="83">
        <f>VLOOKUP(T$3,Conditions!$B:$AI,$C12,FALSE)</f>
        <v>40</v>
      </c>
      <c r="U12" s="83">
        <f>VLOOKUP(U$3,Conditions!$B:$AI,$C12,FALSE)</f>
        <v>40</v>
      </c>
      <c r="V12" s="83">
        <f>VLOOKUP(V$3,Conditions!$B:$AI,$C12,FALSE)</f>
        <v>40</v>
      </c>
      <c r="W12" s="83">
        <f>VLOOKUP(W$3,Conditions!$B:$AI,$C12,FALSE)</f>
        <v>40</v>
      </c>
      <c r="X12" s="83">
        <f>VLOOKUP(X$3,Conditions!$B:$AI,$C12,FALSE)</f>
        <v>40</v>
      </c>
      <c r="Y12" s="83">
        <f>VLOOKUP(Y$3,Conditions!$B:$AI,$C12,FALSE)</f>
        <v>40</v>
      </c>
      <c r="Z12" s="83">
        <f>VLOOKUP(Z$3,Conditions!$B:$AI,$C12,FALSE)</f>
        <v>40</v>
      </c>
      <c r="AA12" s="83">
        <f>VLOOKUP(AA$3,Conditions!$B:$AI,$C12,FALSE)</f>
        <v>40</v>
      </c>
      <c r="AB12" s="83">
        <f>VLOOKUP(AB$3,Conditions!$B:$AI,$C12,FALSE)</f>
        <v>40</v>
      </c>
      <c r="AC12" s="83">
        <f>VLOOKUP(AC$3,Conditions!$B:$AI,$C12,FALSE)</f>
        <v>40</v>
      </c>
      <c r="AD12" s="83">
        <f>VLOOKUP(AD$3,Conditions!$B:$AI,$C12,FALSE)</f>
        <v>40</v>
      </c>
      <c r="AE12" s="83">
        <f>VLOOKUP(AE$3,Conditions!$B:$AI,$C12,FALSE)</f>
        <v>40</v>
      </c>
      <c r="AF12" s="83">
        <f>VLOOKUP(AF$3,Conditions!$B:$AI,$C12,FALSE)</f>
        <v>40</v>
      </c>
      <c r="AG12" s="83">
        <f>VLOOKUP(AG$3,Conditions!$B:$AI,$C12,FALSE)</f>
        <v>40</v>
      </c>
      <c r="AH12" s="83">
        <f>VLOOKUP(AH$3,Conditions!$B:$AI,$C12,FALSE)</f>
        <v>40</v>
      </c>
      <c r="AI12" s="83">
        <f>VLOOKUP(AI$3,Conditions!$B:$AI,$C12,FALSE)</f>
        <v>40</v>
      </c>
      <c r="AJ12" s="83">
        <f>VLOOKUP(AJ$3,Conditions!$B:$AI,$C12,FALSE)</f>
        <v>40</v>
      </c>
      <c r="AK12" s="83">
        <f>VLOOKUP(AK$3,Conditions!$B:$AI,$C12,FALSE)</f>
        <v>40</v>
      </c>
      <c r="AL12" s="83">
        <f>VLOOKUP(AL$3,Conditions!$B:$AI,$C12,FALSE)</f>
        <v>40</v>
      </c>
      <c r="AM12" s="83">
        <f>VLOOKUP(AM$3,Conditions!$B:$AI,$C12,FALSE)</f>
        <v>40</v>
      </c>
      <c r="AN12" s="83">
        <f>VLOOKUP(AN$3,Conditions!$B:$AI,$C12,FALSE)</f>
        <v>40</v>
      </c>
      <c r="AO12" s="83">
        <f>VLOOKUP(AO$3,Conditions!$B:$AI,$C12,FALSE)</f>
        <v>40</v>
      </c>
      <c r="AP12" s="83">
        <f>VLOOKUP(AP$3,Conditions!$B:$AI,$C12,FALSE)</f>
        <v>40</v>
      </c>
      <c r="AQ12" s="83">
        <f>VLOOKUP(AQ$3,Conditions!$B:$AI,$C12,FALSE)</f>
        <v>40</v>
      </c>
      <c r="AR12" s="83">
        <f>VLOOKUP(AR$3,Conditions!$B:$AI,$C12,FALSE)</f>
        <v>40</v>
      </c>
      <c r="AS12" s="83">
        <f>VLOOKUP(AS$3,Conditions!$B:$AI,$C12,FALSE)</f>
        <v>40</v>
      </c>
      <c r="AT12" s="83">
        <f>VLOOKUP(AT$3,Conditions!$B:$AI,$C12,FALSE)</f>
        <v>40</v>
      </c>
      <c r="AU12" s="83">
        <f>VLOOKUP(AU$3,Conditions!$B:$AI,$C12,FALSE)</f>
        <v>40</v>
      </c>
      <c r="AV12" s="83">
        <f>VLOOKUP(AV$3,Conditions!$B:$AI,$C12,FALSE)</f>
        <v>40</v>
      </c>
      <c r="AW12" s="83">
        <f>VLOOKUP(AW$3,Conditions!$B:$AI,$C12,FALSE)</f>
        <v>40</v>
      </c>
      <c r="AX12" s="83">
        <f>VLOOKUP(AX$3,Conditions!$B:$AI,$C12,FALSE)</f>
        <v>40</v>
      </c>
      <c r="AY12" s="83">
        <f>VLOOKUP(AY$3,Conditions!$B:$AI,$C12,FALSE)</f>
        <v>40</v>
      </c>
      <c r="AZ12" s="83">
        <f>VLOOKUP(AZ$3,Conditions!$B:$AI,$C12,FALSE)</f>
        <v>40</v>
      </c>
      <c r="BA12" s="83">
        <f>VLOOKUP(BA$3,Conditions!$B:$AI,$C12,FALSE)</f>
        <v>40</v>
      </c>
      <c r="BB12" s="83">
        <f>VLOOKUP(BB$3,Conditions!$B:$AI,$C12,FALSE)</f>
        <v>40</v>
      </c>
      <c r="BC12" s="83">
        <f>VLOOKUP(BC$3,Conditions!$B:$AI,$C12,FALSE)</f>
        <v>40</v>
      </c>
      <c r="BD12" s="83">
        <f>VLOOKUP(BD$3,Conditions!$B:$AI,$C12,FALSE)</f>
        <v>40</v>
      </c>
      <c r="BE12" s="83">
        <f>VLOOKUP(BE$3,Conditions!$B:$AI,$C12,FALSE)</f>
        <v>40</v>
      </c>
      <c r="BF12" s="83">
        <f>VLOOKUP(BF$3,Conditions!$B:$AI,$C12,FALSE)</f>
        <v>40</v>
      </c>
      <c r="BG12" s="83">
        <f>VLOOKUP(BG$3,Conditions!$B:$AI,$C12,FALSE)</f>
        <v>40</v>
      </c>
      <c r="BH12" s="83">
        <f>VLOOKUP(BH$3,Conditions!$B:$AI,$C12,FALSE)</f>
        <v>40</v>
      </c>
      <c r="BI12" s="83">
        <f>VLOOKUP(BI$3,Conditions!$B:$AI,$C12,FALSE)</f>
        <v>40</v>
      </c>
      <c r="BJ12" s="83">
        <f>VLOOKUP(BJ$3,Conditions!$B:$AI,$C12,FALSE)</f>
        <v>40</v>
      </c>
      <c r="BK12" s="83">
        <f>VLOOKUP(BK$3,Conditions!$B:$AI,$C12,FALSE)</f>
        <v>40</v>
      </c>
      <c r="BL12" s="83">
        <f>VLOOKUP(BL$3,Conditions!$B:$AI,$C12,FALSE)</f>
        <v>40</v>
      </c>
      <c r="BM12" s="83">
        <f>VLOOKUP(BM$3,Conditions!$B:$AI,$C12,FALSE)</f>
        <v>40</v>
      </c>
      <c r="BN12" s="83">
        <f>VLOOKUP(BN$3,Conditions!$B:$AI,$C12,FALSE)</f>
        <v>40</v>
      </c>
      <c r="BO12" s="83">
        <f>VLOOKUP(BO$3,Conditions!$B:$AI,$C12,FALSE)</f>
        <v>40</v>
      </c>
      <c r="BP12" s="83">
        <f>VLOOKUP(BP$3,Conditions!$B:$AI,$C12,FALSE)</f>
        <v>40</v>
      </c>
      <c r="BQ12" s="83">
        <f>VLOOKUP(BQ$3,Conditions!$B:$AI,$C12,FALSE)</f>
        <v>40</v>
      </c>
      <c r="BR12" s="83">
        <f>VLOOKUP(BR$3,Conditions!$B:$AI,$C12,FALSE)</f>
        <v>40</v>
      </c>
      <c r="BS12" s="83">
        <f>VLOOKUP(BS$3,Conditions!$B:$AI,$C12,FALSE)</f>
        <v>40</v>
      </c>
      <c r="BT12" s="83">
        <f>VLOOKUP(BT$3,Conditions!$B:$AI,$C12,FALSE)</f>
        <v>40</v>
      </c>
      <c r="BU12" s="83">
        <f>VLOOKUP(BU$3,Conditions!$B:$AI,$C12,FALSE)</f>
        <v>40</v>
      </c>
      <c r="BV12" s="83">
        <f>VLOOKUP(BV$3,Conditions!$B:$AI,$C12,FALSE)</f>
        <v>40</v>
      </c>
      <c r="BW12" s="83">
        <f>VLOOKUP(BW$3,Conditions!$B:$AI,$C12,FALSE)</f>
        <v>40</v>
      </c>
      <c r="BX12" s="83">
        <f>VLOOKUP(BX$3,Conditions!$B:$AI,$C12,FALSE)</f>
        <v>40</v>
      </c>
      <c r="BY12" s="83">
        <f>VLOOKUP(BY$3,Conditions!$B:$AI,$C12,FALSE)</f>
        <v>40</v>
      </c>
      <c r="BZ12" s="83">
        <f>VLOOKUP(BZ$3,Conditions!$B:$AI,$C12,FALSE)</f>
        <v>40</v>
      </c>
      <c r="CA12" s="83">
        <f>VLOOKUP(CA$3,Conditions!$B:$AI,$C12,FALSE)</f>
        <v>40</v>
      </c>
      <c r="CB12" s="83">
        <f>VLOOKUP(CB$3,Conditions!$B:$AI,$C12,FALSE)</f>
        <v>40</v>
      </c>
      <c r="CC12" s="83">
        <f>VLOOKUP(CC$3,Conditions!$B:$AI,$C12,FALSE)</f>
        <v>40</v>
      </c>
      <c r="CD12" s="83">
        <f>VLOOKUP(CD$3,Conditions!$B:$AI,$C12,FALSE)</f>
        <v>40</v>
      </c>
      <c r="CE12" s="83">
        <f>VLOOKUP(CE$3,Conditions!$B:$AI,$C12,FALSE)</f>
        <v>40</v>
      </c>
      <c r="CG12" s="56" t="str">
        <f t="shared" si="6"/>
        <v>Pressure (H2)</v>
      </c>
      <c r="CH12" s="83">
        <f>VLOOKUP(CH$6,Conditions!$B:$AI,$C12,FALSE)</f>
        <v>40</v>
      </c>
      <c r="CI12" s="83">
        <f>VLOOKUP(CI$6,Conditions!$B:$AI,$C12,FALSE)</f>
        <v>40</v>
      </c>
      <c r="CJ12" s="83">
        <f>VLOOKUP(CJ$6,Conditions!$B:$AI,$C12,FALSE)</f>
        <v>40</v>
      </c>
      <c r="CK12" s="83">
        <f>VLOOKUP(CK$6,Conditions!$B:$AI,$C12,FALSE)</f>
        <v>40</v>
      </c>
      <c r="CL12" s="83">
        <f>VLOOKUP(CL$6,Conditions!$B:$AI,$C12,FALSE)</f>
        <v>40</v>
      </c>
      <c r="CM12" s="83">
        <f>VLOOKUP(CM$6,Conditions!$B:$AI,$C12,FALSE)</f>
        <v>40</v>
      </c>
      <c r="CN12" s="83">
        <f>VLOOKUP(CN$6,Conditions!$B:$AI,$C12,FALSE)</f>
        <v>40</v>
      </c>
      <c r="CO12" s="83">
        <f>VLOOKUP(CO$6,Conditions!$B:$AI,$C12,FALSE)</f>
        <v>40</v>
      </c>
      <c r="CP12" s="83">
        <f>VLOOKUP(CP$6,Conditions!$B:$AI,$C12,FALSE)</f>
        <v>40</v>
      </c>
      <c r="CQ12" s="83">
        <f>VLOOKUP(CQ$6,Conditions!$B:$AI,$C12,FALSE)</f>
        <v>40</v>
      </c>
      <c r="CR12" s="83">
        <f>VLOOKUP(CR$6,Conditions!$B:$AI,$C12,FALSE)</f>
        <v>40</v>
      </c>
      <c r="CS12" s="83">
        <f>VLOOKUP(CS$6,Conditions!$B:$AI,$C12,FALSE)</f>
        <v>40</v>
      </c>
      <c r="CT12" s="83">
        <f>VLOOKUP(CT$6,Conditions!$B:$AI,$C12,FALSE)</f>
        <v>40</v>
      </c>
      <c r="CU12" s="83">
        <f>VLOOKUP(CU$6,Conditions!$B:$AI,$C12,FALSE)</f>
        <v>40</v>
      </c>
      <c r="CV12" s="83">
        <f>VLOOKUP(CV$6,Conditions!$B:$AI,$C12,FALSE)</f>
        <v>40</v>
      </c>
      <c r="CW12" s="83">
        <f>VLOOKUP(CW$6,Conditions!$B:$AI,$C12,FALSE)</f>
        <v>40</v>
      </c>
      <c r="CX12" s="83"/>
      <c r="CY12" s="83"/>
      <c r="CZ12" s="83"/>
      <c r="DA12" s="83"/>
    </row>
    <row r="13" spans="1:105" s="56" customFormat="1" ht="15.75" x14ac:dyDescent="0.25">
      <c r="B13" s="117" t="s">
        <v>81</v>
      </c>
      <c r="C13" s="61">
        <v>8</v>
      </c>
      <c r="D13" s="83" t="str">
        <f>VLOOKUP(D$3,Conditions!$B:$AI,$C13,FALSE)</f>
        <v>Ethanol</v>
      </c>
      <c r="E13" s="83" t="str">
        <f>VLOOKUP(E$3,Conditions!$B:$AI,$C13,FALSE)</f>
        <v>Ethanol</v>
      </c>
      <c r="F13" s="83" t="str">
        <f>VLOOKUP(F$3,Conditions!$B:$AI,$C13,FALSE)</f>
        <v>Ethanol</v>
      </c>
      <c r="G13" s="83" t="str">
        <f>VLOOKUP(G$3,Conditions!$B:$AI,$C13,FALSE)</f>
        <v>Ethanol</v>
      </c>
      <c r="H13" s="83" t="str">
        <f>VLOOKUP(H$3,Conditions!$B:$AI,$C13,FALSE)</f>
        <v>Ethanol</v>
      </c>
      <c r="I13" s="83" t="str">
        <f>VLOOKUP(I$3,Conditions!$B:$AI,$C13,FALSE)</f>
        <v>Ethanol</v>
      </c>
      <c r="J13" s="83" t="str">
        <f>VLOOKUP(J$3,Conditions!$B:$AI,$C13,FALSE)</f>
        <v>Ethanol</v>
      </c>
      <c r="K13" s="83" t="str">
        <f>VLOOKUP(K$3,Conditions!$B:$AI,$C13,FALSE)</f>
        <v>Ethanol</v>
      </c>
      <c r="L13" s="83" t="str">
        <f>VLOOKUP(L$3,Conditions!$B:$AI,$C13,FALSE)</f>
        <v>Ethanol</v>
      </c>
      <c r="M13" s="83" t="str">
        <f>VLOOKUP(M$3,Conditions!$B:$AI,$C13,FALSE)</f>
        <v>Ethanol</v>
      </c>
      <c r="N13" s="83" t="str">
        <f>VLOOKUP(N$3,Conditions!$B:$AI,$C13,FALSE)</f>
        <v>Ethanol</v>
      </c>
      <c r="O13" s="83" t="str">
        <f>VLOOKUP(O$3,Conditions!$B:$AI,$C13,FALSE)</f>
        <v>Ethanol</v>
      </c>
      <c r="P13" s="83" t="str">
        <f>VLOOKUP(P$3,Conditions!$B:$AI,$C13,FALSE)</f>
        <v>Ethanol</v>
      </c>
      <c r="Q13" s="83" t="str">
        <f>VLOOKUP(Q$3,Conditions!$B:$AI,$C13,FALSE)</f>
        <v>Ethanol</v>
      </c>
      <c r="R13" s="83" t="str">
        <f>VLOOKUP(R$3,Conditions!$B:$AI,$C13,FALSE)</f>
        <v>Ethanol</v>
      </c>
      <c r="S13" s="83" t="str">
        <f>VLOOKUP(S$3,Conditions!$B:$AI,$C13,FALSE)</f>
        <v>Ethanol</v>
      </c>
      <c r="T13" s="83" t="str">
        <f>VLOOKUP(T$3,Conditions!$B:$AI,$C13,FALSE)</f>
        <v>Ethanol</v>
      </c>
      <c r="U13" s="83" t="str">
        <f>VLOOKUP(U$3,Conditions!$B:$AI,$C13,FALSE)</f>
        <v>Ethanol</v>
      </c>
      <c r="V13" s="83" t="str">
        <f>VLOOKUP(V$3,Conditions!$B:$AI,$C13,FALSE)</f>
        <v>Ethanol</v>
      </c>
      <c r="W13" s="83" t="str">
        <f>VLOOKUP(W$3,Conditions!$B:$AI,$C13,FALSE)</f>
        <v>Ethanol</v>
      </c>
      <c r="X13" s="83" t="str">
        <f>VLOOKUP(X$3,Conditions!$B:$AI,$C13,FALSE)</f>
        <v>Ethanol</v>
      </c>
      <c r="Y13" s="83" t="str">
        <f>VLOOKUP(Y$3,Conditions!$B:$AI,$C13,FALSE)</f>
        <v>Ethanol</v>
      </c>
      <c r="Z13" s="83" t="str">
        <f>VLOOKUP(Z$3,Conditions!$B:$AI,$C13,FALSE)</f>
        <v>Ethanol</v>
      </c>
      <c r="AA13" s="83" t="str">
        <f>VLOOKUP(AA$3,Conditions!$B:$AI,$C13,FALSE)</f>
        <v>Ethanol</v>
      </c>
      <c r="AB13" s="83" t="str">
        <f>VLOOKUP(AB$3,Conditions!$B:$AI,$C13,FALSE)</f>
        <v>Ethanol</v>
      </c>
      <c r="AC13" s="83" t="str">
        <f>VLOOKUP(AC$3,Conditions!$B:$AI,$C13,FALSE)</f>
        <v>Ethanol</v>
      </c>
      <c r="AD13" s="83" t="str">
        <f>VLOOKUP(AD$3,Conditions!$B:$AI,$C13,FALSE)</f>
        <v>Ethanol</v>
      </c>
      <c r="AE13" s="83" t="str">
        <f>VLOOKUP(AE$3,Conditions!$B:$AI,$C13,FALSE)</f>
        <v>Ethanol</v>
      </c>
      <c r="AF13" s="83" t="str">
        <f>VLOOKUP(AF$3,Conditions!$B:$AI,$C13,FALSE)</f>
        <v>Ethanol</v>
      </c>
      <c r="AG13" s="83" t="str">
        <f>VLOOKUP(AG$3,Conditions!$B:$AI,$C13,FALSE)</f>
        <v>Ethanol</v>
      </c>
      <c r="AH13" s="83" t="str">
        <f>VLOOKUP(AH$3,Conditions!$B:$AI,$C13,FALSE)</f>
        <v>Ethanol</v>
      </c>
      <c r="AI13" s="83" t="str">
        <f>VLOOKUP(AI$3,Conditions!$B:$AI,$C13,FALSE)</f>
        <v>Ethanol</v>
      </c>
      <c r="AJ13" s="83" t="str">
        <f>VLOOKUP(AJ$3,Conditions!$B:$AI,$C13,FALSE)</f>
        <v>Ethanol</v>
      </c>
      <c r="AK13" s="83" t="str">
        <f>VLOOKUP(AK$3,Conditions!$B:$AI,$C13,FALSE)</f>
        <v>Ethanol</v>
      </c>
      <c r="AL13" s="83" t="str">
        <f>VLOOKUP(AL$3,Conditions!$B:$AI,$C13,FALSE)</f>
        <v>Ethanol</v>
      </c>
      <c r="AM13" s="83" t="str">
        <f>VLOOKUP(AM$3,Conditions!$B:$AI,$C13,FALSE)</f>
        <v>Ethanol</v>
      </c>
      <c r="AN13" s="83" t="str">
        <f>VLOOKUP(AN$3,Conditions!$B:$AI,$C13,FALSE)</f>
        <v>Ethanol</v>
      </c>
      <c r="AO13" s="83" t="str">
        <f>VLOOKUP(AO$3,Conditions!$B:$AI,$C13,FALSE)</f>
        <v>Ethanol</v>
      </c>
      <c r="AP13" s="83" t="str">
        <f>VLOOKUP(AP$3,Conditions!$B:$AI,$C13,FALSE)</f>
        <v>Ethanol</v>
      </c>
      <c r="AQ13" s="83" t="str">
        <f>VLOOKUP(AQ$3,Conditions!$B:$AI,$C13,FALSE)</f>
        <v>Ethanol</v>
      </c>
      <c r="AR13" s="83" t="str">
        <f>VLOOKUP(AR$3,Conditions!$B:$AI,$C13,FALSE)</f>
        <v>Ethanol</v>
      </c>
      <c r="AS13" s="83" t="str">
        <f>VLOOKUP(AS$3,Conditions!$B:$AI,$C13,FALSE)</f>
        <v>Ethanol</v>
      </c>
      <c r="AT13" s="83" t="str">
        <f>VLOOKUP(AT$3,Conditions!$B:$AI,$C13,FALSE)</f>
        <v>Ethanol</v>
      </c>
      <c r="AU13" s="83" t="str">
        <f>VLOOKUP(AU$3,Conditions!$B:$AI,$C13,FALSE)</f>
        <v>Ethanol</v>
      </c>
      <c r="AV13" s="83" t="str">
        <f>VLOOKUP(AV$3,Conditions!$B:$AI,$C13,FALSE)</f>
        <v>Ethanol</v>
      </c>
      <c r="AW13" s="83" t="str">
        <f>VLOOKUP(AW$3,Conditions!$B:$AI,$C13,FALSE)</f>
        <v>Ethanol</v>
      </c>
      <c r="AX13" s="83" t="str">
        <f>VLOOKUP(AX$3,Conditions!$B:$AI,$C13,FALSE)</f>
        <v>Ethanol</v>
      </c>
      <c r="AY13" s="83" t="str">
        <f>VLOOKUP(AY$3,Conditions!$B:$AI,$C13,FALSE)</f>
        <v>Ethanol</v>
      </c>
      <c r="AZ13" s="83" t="str">
        <f>VLOOKUP(AZ$3,Conditions!$B:$AI,$C13,FALSE)</f>
        <v>Ethanol</v>
      </c>
      <c r="BA13" s="83" t="str">
        <f>VLOOKUP(BA$3,Conditions!$B:$AI,$C13,FALSE)</f>
        <v>Ethanol</v>
      </c>
      <c r="BB13" s="83" t="str">
        <f>VLOOKUP(BB$3,Conditions!$B:$AI,$C13,FALSE)</f>
        <v>Ethanol</v>
      </c>
      <c r="BC13" s="83" t="str">
        <f>VLOOKUP(BC$3,Conditions!$B:$AI,$C13,FALSE)</f>
        <v>Ethanol</v>
      </c>
      <c r="BD13" s="83" t="str">
        <f>VLOOKUP(BD$3,Conditions!$B:$AI,$C13,FALSE)</f>
        <v>Ethanol</v>
      </c>
      <c r="BE13" s="83" t="str">
        <f>VLOOKUP(BE$3,Conditions!$B:$AI,$C13,FALSE)</f>
        <v>Ethanol</v>
      </c>
      <c r="BF13" s="83" t="str">
        <f>VLOOKUP(BF$3,Conditions!$B:$AI,$C13,FALSE)</f>
        <v>Ethanol</v>
      </c>
      <c r="BG13" s="83" t="str">
        <f>VLOOKUP(BG$3,Conditions!$B:$AI,$C13,FALSE)</f>
        <v>Ethanol</v>
      </c>
      <c r="BH13" s="83" t="str">
        <f>VLOOKUP(BH$3,Conditions!$B:$AI,$C13,FALSE)</f>
        <v>Ethanol</v>
      </c>
      <c r="BI13" s="83" t="str">
        <f>VLOOKUP(BI$3,Conditions!$B:$AI,$C13,FALSE)</f>
        <v>Ethanol</v>
      </c>
      <c r="BJ13" s="83" t="str">
        <f>VLOOKUP(BJ$3,Conditions!$B:$AI,$C13,FALSE)</f>
        <v>Ethanol</v>
      </c>
      <c r="BK13" s="83" t="str">
        <f>VLOOKUP(BK$3,Conditions!$B:$AI,$C13,FALSE)</f>
        <v>Ethanol</v>
      </c>
      <c r="BL13" s="83" t="str">
        <f>VLOOKUP(BL$3,Conditions!$B:$AI,$C13,FALSE)</f>
        <v>Ethanol</v>
      </c>
      <c r="BM13" s="83" t="str">
        <f>VLOOKUP(BM$3,Conditions!$B:$AI,$C13,FALSE)</f>
        <v>Ethanol</v>
      </c>
      <c r="BN13" s="83" t="str">
        <f>VLOOKUP(BN$3,Conditions!$B:$AI,$C13,FALSE)</f>
        <v>Ethanol</v>
      </c>
      <c r="BO13" s="83" t="str">
        <f>VLOOKUP(BO$3,Conditions!$B:$AI,$C13,FALSE)</f>
        <v>Ethanol</v>
      </c>
      <c r="BP13" s="83" t="str">
        <f>VLOOKUP(BP$3,Conditions!$B:$AI,$C13,FALSE)</f>
        <v>Ethanol</v>
      </c>
      <c r="BQ13" s="83" t="str">
        <f>VLOOKUP(BQ$3,Conditions!$B:$AI,$C13,FALSE)</f>
        <v>Ethanol</v>
      </c>
      <c r="BR13" s="83" t="str">
        <f>VLOOKUP(BR$3,Conditions!$B:$AI,$C13,FALSE)</f>
        <v>Ethanol</v>
      </c>
      <c r="BS13" s="83" t="str">
        <f>VLOOKUP(BS$3,Conditions!$B:$AI,$C13,FALSE)</f>
        <v>Ethanol</v>
      </c>
      <c r="BT13" s="83" t="str">
        <f>VLOOKUP(BT$3,Conditions!$B:$AI,$C13,FALSE)</f>
        <v>Ethanol</v>
      </c>
      <c r="BU13" s="83" t="str">
        <f>VLOOKUP(BU$3,Conditions!$B:$AI,$C13,FALSE)</f>
        <v>Ethanol</v>
      </c>
      <c r="BV13" s="83" t="str">
        <f>VLOOKUP(BV$3,Conditions!$B:$AI,$C13,FALSE)</f>
        <v>Ethanol</v>
      </c>
      <c r="BW13" s="83" t="str">
        <f>VLOOKUP(BW$3,Conditions!$B:$AI,$C13,FALSE)</f>
        <v>Ethanol</v>
      </c>
      <c r="BX13" s="83" t="str">
        <f>VLOOKUP(BX$3,Conditions!$B:$AI,$C13,FALSE)</f>
        <v>Ethanol</v>
      </c>
      <c r="BY13" s="83" t="str">
        <f>VLOOKUP(BY$3,Conditions!$B:$AI,$C13,FALSE)</f>
        <v>Ethanol</v>
      </c>
      <c r="BZ13" s="83" t="str">
        <f>VLOOKUP(BZ$3,Conditions!$B:$AI,$C13,FALSE)</f>
        <v>Ethanol</v>
      </c>
      <c r="CA13" s="83" t="str">
        <f>VLOOKUP(CA$3,Conditions!$B:$AI,$C13,FALSE)</f>
        <v>Ethanol</v>
      </c>
      <c r="CB13" s="83" t="str">
        <f>VLOOKUP(CB$3,Conditions!$B:$AI,$C13,FALSE)</f>
        <v>Ethanol</v>
      </c>
      <c r="CC13" s="83" t="str">
        <f>VLOOKUP(CC$3,Conditions!$B:$AI,$C13,FALSE)</f>
        <v>Ethanol</v>
      </c>
      <c r="CD13" s="83" t="str">
        <f>VLOOKUP(CD$3,Conditions!$B:$AI,$C13,FALSE)</f>
        <v>Ethanol</v>
      </c>
      <c r="CE13" s="83" t="str">
        <f>VLOOKUP(CE$3,Conditions!$B:$AI,$C13,FALSE)</f>
        <v>Ethanol</v>
      </c>
      <c r="CG13" s="56" t="str">
        <f t="shared" si="6"/>
        <v>Reagent</v>
      </c>
      <c r="CH13" s="83" t="str">
        <f>VLOOKUP(CH$6,Conditions!$B:$AI,$C13,FALSE)</f>
        <v>Ethanol</v>
      </c>
      <c r="CI13" s="83" t="str">
        <f>VLOOKUP(CI$6,Conditions!$B:$AI,$C13,FALSE)</f>
        <v>Ethanol</v>
      </c>
      <c r="CJ13" s="83" t="str">
        <f>VLOOKUP(CJ$6,Conditions!$B:$AI,$C13,FALSE)</f>
        <v>Ethanol</v>
      </c>
      <c r="CK13" s="83" t="str">
        <f>VLOOKUP(CK$6,Conditions!$B:$AI,$C13,FALSE)</f>
        <v>Ethanol</v>
      </c>
      <c r="CL13" s="83" t="str">
        <f>VLOOKUP(CL$6,Conditions!$B:$AI,$C13,FALSE)</f>
        <v>Ethanol</v>
      </c>
      <c r="CM13" s="83" t="str">
        <f>VLOOKUP(CM$6,Conditions!$B:$AI,$C13,FALSE)</f>
        <v>Ethanol</v>
      </c>
      <c r="CN13" s="83" t="str">
        <f>VLOOKUP(CN$6,Conditions!$B:$AI,$C13,FALSE)</f>
        <v>Ethanol</v>
      </c>
      <c r="CO13" s="83" t="str">
        <f>VLOOKUP(CO$6,Conditions!$B:$AI,$C13,FALSE)</f>
        <v>Ethanol</v>
      </c>
      <c r="CP13" s="83" t="str">
        <f>VLOOKUP(CP$6,Conditions!$B:$AI,$C13,FALSE)</f>
        <v>Ethanol</v>
      </c>
      <c r="CQ13" s="83" t="str">
        <f>VLOOKUP(CQ$6,Conditions!$B:$AI,$C13,FALSE)</f>
        <v>Ethanol</v>
      </c>
      <c r="CR13" s="83" t="str">
        <f>VLOOKUP(CR$6,Conditions!$B:$AI,$C13,FALSE)</f>
        <v>Ethanol</v>
      </c>
      <c r="CS13" s="83" t="str">
        <f>VLOOKUP(CS$6,Conditions!$B:$AI,$C13,FALSE)</f>
        <v>Ethanol</v>
      </c>
      <c r="CT13" s="83" t="str">
        <f>VLOOKUP(CT$6,Conditions!$B:$AI,$C13,FALSE)</f>
        <v>Ethanol</v>
      </c>
      <c r="CU13" s="83" t="str">
        <f>VLOOKUP(CU$6,Conditions!$B:$AI,$C13,FALSE)</f>
        <v>Ethanol</v>
      </c>
      <c r="CV13" s="83" t="str">
        <f>VLOOKUP(CV$6,Conditions!$B:$AI,$C13,FALSE)</f>
        <v>Ethanol</v>
      </c>
      <c r="CW13" s="83" t="str">
        <f>VLOOKUP(CW$6,Conditions!$B:$AI,$C13,FALSE)</f>
        <v>Ethanol</v>
      </c>
      <c r="CX13" s="83"/>
      <c r="CY13" s="83"/>
      <c r="CZ13" s="83"/>
      <c r="DA13" s="83"/>
    </row>
    <row r="14" spans="1:105" s="56" customFormat="1" ht="15.75" x14ac:dyDescent="0.25">
      <c r="B14" s="117" t="s">
        <v>0</v>
      </c>
      <c r="C14" s="61">
        <v>9</v>
      </c>
      <c r="D14" s="83">
        <f>VLOOKUP(D$3,Conditions!$B:$AI,$C14,FALSE)</f>
        <v>0.01</v>
      </c>
      <c r="E14" s="83">
        <f>VLOOKUP(E$3,Conditions!$B:$AI,$C14,FALSE)</f>
        <v>0.01</v>
      </c>
      <c r="F14" s="83">
        <f>VLOOKUP(F$3,Conditions!$B:$AI,$C14,FALSE)</f>
        <v>0.01</v>
      </c>
      <c r="G14" s="83">
        <f>VLOOKUP(G$3,Conditions!$B:$AI,$C14,FALSE)</f>
        <v>0.01</v>
      </c>
      <c r="H14" s="83">
        <f>VLOOKUP(H$3,Conditions!$B:$AI,$C14,FALSE)</f>
        <v>0.01</v>
      </c>
      <c r="I14" s="83">
        <f>VLOOKUP(I$3,Conditions!$B:$AI,$C14,FALSE)</f>
        <v>0.01</v>
      </c>
      <c r="J14" s="83">
        <f>VLOOKUP(J$3,Conditions!$B:$AI,$C14,FALSE)</f>
        <v>0.01</v>
      </c>
      <c r="K14" s="83">
        <f>VLOOKUP(K$3,Conditions!$B:$AI,$C14,FALSE)</f>
        <v>0.01</v>
      </c>
      <c r="L14" s="83">
        <f>VLOOKUP(L$3,Conditions!$B:$AI,$C14,FALSE)</f>
        <v>0.01</v>
      </c>
      <c r="M14" s="83">
        <f>VLOOKUP(M$3,Conditions!$B:$AI,$C14,FALSE)</f>
        <v>0.01</v>
      </c>
      <c r="N14" s="83">
        <f>VLOOKUP(N$3,Conditions!$B:$AI,$C14,FALSE)</f>
        <v>0.01</v>
      </c>
      <c r="O14" s="83">
        <f>VLOOKUP(O$3,Conditions!$B:$AI,$C14,FALSE)</f>
        <v>0.01</v>
      </c>
      <c r="P14" s="83">
        <f>VLOOKUP(P$3,Conditions!$B:$AI,$C14,FALSE)</f>
        <v>0.01</v>
      </c>
      <c r="Q14" s="83">
        <f>VLOOKUP(Q$3,Conditions!$B:$AI,$C14,FALSE)</f>
        <v>0.01</v>
      </c>
      <c r="R14" s="83">
        <f>VLOOKUP(R$3,Conditions!$B:$AI,$C14,FALSE)</f>
        <v>0.01</v>
      </c>
      <c r="S14" s="83">
        <f>VLOOKUP(S$3,Conditions!$B:$AI,$C14,FALSE)</f>
        <v>0.01</v>
      </c>
      <c r="T14" s="83">
        <f>VLOOKUP(T$3,Conditions!$B:$AI,$C14,FALSE)</f>
        <v>0.01</v>
      </c>
      <c r="U14" s="83">
        <f>VLOOKUP(U$3,Conditions!$B:$AI,$C14,FALSE)</f>
        <v>0.01</v>
      </c>
      <c r="V14" s="83">
        <f>VLOOKUP(V$3,Conditions!$B:$AI,$C14,FALSE)</f>
        <v>0.01</v>
      </c>
      <c r="W14" s="83">
        <f>VLOOKUP(W$3,Conditions!$B:$AI,$C14,FALSE)</f>
        <v>0.01</v>
      </c>
      <c r="X14" s="83">
        <f>VLOOKUP(X$3,Conditions!$B:$AI,$C14,FALSE)</f>
        <v>0.01</v>
      </c>
      <c r="Y14" s="83">
        <f>VLOOKUP(Y$3,Conditions!$B:$AI,$C14,FALSE)</f>
        <v>0.01</v>
      </c>
      <c r="Z14" s="83">
        <f>VLOOKUP(Z$3,Conditions!$B:$AI,$C14,FALSE)</f>
        <v>0.01</v>
      </c>
      <c r="AA14" s="83">
        <f>VLOOKUP(AA$3,Conditions!$B:$AI,$C14,FALSE)</f>
        <v>0.01</v>
      </c>
      <c r="AB14" s="83">
        <f>VLOOKUP(AB$3,Conditions!$B:$AI,$C14,FALSE)</f>
        <v>0.01</v>
      </c>
      <c r="AC14" s="83">
        <f>VLOOKUP(AC$3,Conditions!$B:$AI,$C14,FALSE)</f>
        <v>0.01</v>
      </c>
      <c r="AD14" s="83">
        <f>VLOOKUP(AD$3,Conditions!$B:$AI,$C14,FALSE)</f>
        <v>0.01</v>
      </c>
      <c r="AE14" s="83">
        <f>VLOOKUP(AE$3,Conditions!$B:$AI,$C14,FALSE)</f>
        <v>0.01</v>
      </c>
      <c r="AF14" s="83">
        <f>VLOOKUP(AF$3,Conditions!$B:$AI,$C14,FALSE)</f>
        <v>0.01</v>
      </c>
      <c r="AG14" s="83">
        <f>VLOOKUP(AG$3,Conditions!$B:$AI,$C14,FALSE)</f>
        <v>0.01</v>
      </c>
      <c r="AH14" s="83">
        <f>VLOOKUP(AH$3,Conditions!$B:$AI,$C14,FALSE)</f>
        <v>0.01</v>
      </c>
      <c r="AI14" s="83">
        <f>VLOOKUP(AI$3,Conditions!$B:$AI,$C14,FALSE)</f>
        <v>0.01</v>
      </c>
      <c r="AJ14" s="83">
        <f>VLOOKUP(AJ$3,Conditions!$B:$AI,$C14,FALSE)</f>
        <v>0.01</v>
      </c>
      <c r="AK14" s="83">
        <f>VLOOKUP(AK$3,Conditions!$B:$AI,$C14,FALSE)</f>
        <v>0.01</v>
      </c>
      <c r="AL14" s="83">
        <f>VLOOKUP(AL$3,Conditions!$B:$AI,$C14,FALSE)</f>
        <v>0.01</v>
      </c>
      <c r="AM14" s="83">
        <f>VLOOKUP(AM$3,Conditions!$B:$AI,$C14,FALSE)</f>
        <v>0.01</v>
      </c>
      <c r="AN14" s="83">
        <f>VLOOKUP(AN$3,Conditions!$B:$AI,$C14,FALSE)</f>
        <v>0.01</v>
      </c>
      <c r="AO14" s="83">
        <f>VLOOKUP(AO$3,Conditions!$B:$AI,$C14,FALSE)</f>
        <v>0.01</v>
      </c>
      <c r="AP14" s="83">
        <f>VLOOKUP(AP$3,Conditions!$B:$AI,$C14,FALSE)</f>
        <v>0.01</v>
      </c>
      <c r="AQ14" s="83">
        <f>VLOOKUP(AQ$3,Conditions!$B:$AI,$C14,FALSE)</f>
        <v>0.01</v>
      </c>
      <c r="AR14" s="83">
        <f>VLOOKUP(AR$3,Conditions!$B:$AI,$C14,FALSE)</f>
        <v>0.01</v>
      </c>
      <c r="AS14" s="83">
        <f>VLOOKUP(AS$3,Conditions!$B:$AI,$C14,FALSE)</f>
        <v>0.01</v>
      </c>
      <c r="AT14" s="83">
        <f>VLOOKUP(AT$3,Conditions!$B:$AI,$C14,FALSE)</f>
        <v>0.01</v>
      </c>
      <c r="AU14" s="83">
        <f>VLOOKUP(AU$3,Conditions!$B:$AI,$C14,FALSE)</f>
        <v>0.01</v>
      </c>
      <c r="AV14" s="83">
        <f>VLOOKUP(AV$3,Conditions!$B:$AI,$C14,FALSE)</f>
        <v>0.01</v>
      </c>
      <c r="AW14" s="83">
        <f>VLOOKUP(AW$3,Conditions!$B:$AI,$C14,FALSE)</f>
        <v>0.01</v>
      </c>
      <c r="AX14" s="83">
        <f>VLOOKUP(AX$3,Conditions!$B:$AI,$C14,FALSE)</f>
        <v>0.01</v>
      </c>
      <c r="AY14" s="83">
        <f>VLOOKUP(AY$3,Conditions!$B:$AI,$C14,FALSE)</f>
        <v>0.01</v>
      </c>
      <c r="AZ14" s="83">
        <f>VLOOKUP(AZ$3,Conditions!$B:$AI,$C14,FALSE)</f>
        <v>0.01</v>
      </c>
      <c r="BA14" s="83">
        <f>VLOOKUP(BA$3,Conditions!$B:$AI,$C14,FALSE)</f>
        <v>0.01</v>
      </c>
      <c r="BB14" s="83">
        <f>VLOOKUP(BB$3,Conditions!$B:$AI,$C14,FALSE)</f>
        <v>0.01</v>
      </c>
      <c r="BC14" s="83">
        <f>VLOOKUP(BC$3,Conditions!$B:$AI,$C14,FALSE)</f>
        <v>0.01</v>
      </c>
      <c r="BD14" s="83">
        <f>VLOOKUP(BD$3,Conditions!$B:$AI,$C14,FALSE)</f>
        <v>0.01</v>
      </c>
      <c r="BE14" s="83">
        <f>VLOOKUP(BE$3,Conditions!$B:$AI,$C14,FALSE)</f>
        <v>0.01</v>
      </c>
      <c r="BF14" s="83">
        <f>VLOOKUP(BF$3,Conditions!$B:$AI,$C14,FALSE)</f>
        <v>0.01</v>
      </c>
      <c r="BG14" s="83">
        <f>VLOOKUP(BG$3,Conditions!$B:$AI,$C14,FALSE)</f>
        <v>0.01</v>
      </c>
      <c r="BH14" s="83">
        <f>VLOOKUP(BH$3,Conditions!$B:$AI,$C14,FALSE)</f>
        <v>0.01</v>
      </c>
      <c r="BI14" s="83">
        <f>VLOOKUP(BI$3,Conditions!$B:$AI,$C14,FALSE)</f>
        <v>0.01</v>
      </c>
      <c r="BJ14" s="83">
        <f>VLOOKUP(BJ$3,Conditions!$B:$AI,$C14,FALSE)</f>
        <v>0.01</v>
      </c>
      <c r="BK14" s="83">
        <f>VLOOKUP(BK$3,Conditions!$B:$AI,$C14,FALSE)</f>
        <v>0.01</v>
      </c>
      <c r="BL14" s="83">
        <f>VLOOKUP(BL$3,Conditions!$B:$AI,$C14,FALSE)</f>
        <v>0.01</v>
      </c>
      <c r="BM14" s="83">
        <f>VLOOKUP(BM$3,Conditions!$B:$AI,$C14,FALSE)</f>
        <v>0.01</v>
      </c>
      <c r="BN14" s="83">
        <f>VLOOKUP(BN$3,Conditions!$B:$AI,$C14,FALSE)</f>
        <v>0.01</v>
      </c>
      <c r="BO14" s="83">
        <f>VLOOKUP(BO$3,Conditions!$B:$AI,$C14,FALSE)</f>
        <v>0.01</v>
      </c>
      <c r="BP14" s="83">
        <f>VLOOKUP(BP$3,Conditions!$B:$AI,$C14,FALSE)</f>
        <v>0.01</v>
      </c>
      <c r="BQ14" s="83">
        <f>VLOOKUP(BQ$3,Conditions!$B:$AI,$C14,FALSE)</f>
        <v>0.01</v>
      </c>
      <c r="BR14" s="83">
        <f>VLOOKUP(BR$3,Conditions!$B:$AI,$C14,FALSE)</f>
        <v>0.01</v>
      </c>
      <c r="BS14" s="83">
        <f>VLOOKUP(BS$3,Conditions!$B:$AI,$C14,FALSE)</f>
        <v>0.01</v>
      </c>
      <c r="BT14" s="83">
        <f>VLOOKUP(BT$3,Conditions!$B:$AI,$C14,FALSE)</f>
        <v>0.01</v>
      </c>
      <c r="BU14" s="83">
        <f>VLOOKUP(BU$3,Conditions!$B:$AI,$C14,FALSE)</f>
        <v>0.01</v>
      </c>
      <c r="BV14" s="83">
        <f>VLOOKUP(BV$3,Conditions!$B:$AI,$C14,FALSE)</f>
        <v>0.01</v>
      </c>
      <c r="BW14" s="83">
        <f>VLOOKUP(BW$3,Conditions!$B:$AI,$C14,FALSE)</f>
        <v>0.01</v>
      </c>
      <c r="BX14" s="83">
        <f>VLOOKUP(BX$3,Conditions!$B:$AI,$C14,FALSE)</f>
        <v>0.01</v>
      </c>
      <c r="BY14" s="83">
        <f>VLOOKUP(BY$3,Conditions!$B:$AI,$C14,FALSE)</f>
        <v>0.01</v>
      </c>
      <c r="BZ14" s="83">
        <f>VLOOKUP(BZ$3,Conditions!$B:$AI,$C14,FALSE)</f>
        <v>0.01</v>
      </c>
      <c r="CA14" s="83">
        <f>VLOOKUP(CA$3,Conditions!$B:$AI,$C14,FALSE)</f>
        <v>0.01</v>
      </c>
      <c r="CB14" s="83">
        <f>VLOOKUP(CB$3,Conditions!$B:$AI,$C14,FALSE)</f>
        <v>0.01</v>
      </c>
      <c r="CC14" s="83">
        <f>VLOOKUP(CC$3,Conditions!$B:$AI,$C14,FALSE)</f>
        <v>0.01</v>
      </c>
      <c r="CD14" s="83">
        <f>VLOOKUP(CD$3,Conditions!$B:$AI,$C14,FALSE)</f>
        <v>0.01</v>
      </c>
      <c r="CE14" s="83">
        <f>VLOOKUP(CE$3,Conditions!$B:$AI,$C14,FALSE)</f>
        <v>0.01</v>
      </c>
      <c r="CG14" s="56" t="str">
        <f t="shared" si="6"/>
        <v>Wt %</v>
      </c>
      <c r="CH14" s="83">
        <f>VLOOKUP(CH$6,Conditions!$B:$AI,$C14,FALSE)</f>
        <v>0.01</v>
      </c>
      <c r="CI14" s="83">
        <f>VLOOKUP(CI$6,Conditions!$B:$AI,$C14,FALSE)</f>
        <v>0.01</v>
      </c>
      <c r="CJ14" s="83">
        <f>VLOOKUP(CJ$6,Conditions!$B:$AI,$C14,FALSE)</f>
        <v>0.01</v>
      </c>
      <c r="CK14" s="83">
        <f>VLOOKUP(CK$6,Conditions!$B:$AI,$C14,FALSE)</f>
        <v>0.01</v>
      </c>
      <c r="CL14" s="83">
        <f>VLOOKUP(CL$6,Conditions!$B:$AI,$C14,FALSE)</f>
        <v>0.01</v>
      </c>
      <c r="CM14" s="83">
        <f>VLOOKUP(CM$6,Conditions!$B:$AI,$C14,FALSE)</f>
        <v>0.01</v>
      </c>
      <c r="CN14" s="83">
        <f>VLOOKUP(CN$6,Conditions!$B:$AI,$C14,FALSE)</f>
        <v>0.01</v>
      </c>
      <c r="CO14" s="83">
        <f>VLOOKUP(CO$6,Conditions!$B:$AI,$C14,FALSE)</f>
        <v>0.01</v>
      </c>
      <c r="CP14" s="83">
        <f>VLOOKUP(CP$6,Conditions!$B:$AI,$C14,FALSE)</f>
        <v>0.01</v>
      </c>
      <c r="CQ14" s="83">
        <f>VLOOKUP(CQ$6,Conditions!$B:$AI,$C14,FALSE)</f>
        <v>0.01</v>
      </c>
      <c r="CR14" s="83">
        <f>VLOOKUP(CR$6,Conditions!$B:$AI,$C14,FALSE)</f>
        <v>0.01</v>
      </c>
      <c r="CS14" s="83">
        <f>VLOOKUP(CS$6,Conditions!$B:$AI,$C14,FALSE)</f>
        <v>0.01</v>
      </c>
      <c r="CT14" s="83">
        <f>VLOOKUP(CT$6,Conditions!$B:$AI,$C14,FALSE)</f>
        <v>0.01</v>
      </c>
      <c r="CU14" s="83">
        <f>VLOOKUP(CU$6,Conditions!$B:$AI,$C14,FALSE)</f>
        <v>0.01</v>
      </c>
      <c r="CV14" s="83">
        <f>VLOOKUP(CV$6,Conditions!$B:$AI,$C14,FALSE)</f>
        <v>0.01</v>
      </c>
      <c r="CW14" s="83">
        <f>VLOOKUP(CW$6,Conditions!$B:$AI,$C14,FALSE)</f>
        <v>0.01</v>
      </c>
      <c r="CX14" s="83"/>
      <c r="CY14" s="83"/>
      <c r="CZ14" s="83"/>
      <c r="DA14" s="83"/>
    </row>
    <row r="15" spans="1:105" s="56" customFormat="1" ht="15.75" x14ac:dyDescent="0.25">
      <c r="B15" s="117" t="s">
        <v>39</v>
      </c>
      <c r="C15" s="61">
        <v>10</v>
      </c>
      <c r="D15" s="83" t="str">
        <f>VLOOKUP(D$3,Conditions!$B:$AI,$C15,FALSE)</f>
        <v>Water</v>
      </c>
      <c r="E15" s="83" t="str">
        <f>VLOOKUP(E$3,Conditions!$B:$AI,$C15,FALSE)</f>
        <v>Water</v>
      </c>
      <c r="F15" s="83" t="str">
        <f>VLOOKUP(F$3,Conditions!$B:$AI,$C15,FALSE)</f>
        <v>Water</v>
      </c>
      <c r="G15" s="83" t="str">
        <f>VLOOKUP(G$3,Conditions!$B:$AI,$C15,FALSE)</f>
        <v>Water</v>
      </c>
      <c r="H15" s="83" t="str">
        <f>VLOOKUP(H$3,Conditions!$B:$AI,$C15,FALSE)</f>
        <v>Water</v>
      </c>
      <c r="I15" s="83" t="str">
        <f>VLOOKUP(I$3,Conditions!$B:$AI,$C15,FALSE)</f>
        <v>Water</v>
      </c>
      <c r="J15" s="83" t="str">
        <f>VLOOKUP(J$3,Conditions!$B:$AI,$C15,FALSE)</f>
        <v>Water</v>
      </c>
      <c r="K15" s="83" t="str">
        <f>VLOOKUP(K$3,Conditions!$B:$AI,$C15,FALSE)</f>
        <v>Water</v>
      </c>
      <c r="L15" s="83" t="str">
        <f>VLOOKUP(L$3,Conditions!$B:$AI,$C15,FALSE)</f>
        <v>Water</v>
      </c>
      <c r="M15" s="83" t="str">
        <f>VLOOKUP(M$3,Conditions!$B:$AI,$C15,FALSE)</f>
        <v>Water</v>
      </c>
      <c r="N15" s="83" t="str">
        <f>VLOOKUP(N$3,Conditions!$B:$AI,$C15,FALSE)</f>
        <v>Water</v>
      </c>
      <c r="O15" s="83" t="str">
        <f>VLOOKUP(O$3,Conditions!$B:$AI,$C15,FALSE)</f>
        <v>Water</v>
      </c>
      <c r="P15" s="83" t="str">
        <f>VLOOKUP(P$3,Conditions!$B:$AI,$C15,FALSE)</f>
        <v>Water</v>
      </c>
      <c r="Q15" s="83" t="str">
        <f>VLOOKUP(Q$3,Conditions!$B:$AI,$C15,FALSE)</f>
        <v>Water</v>
      </c>
      <c r="R15" s="83" t="str">
        <f>VLOOKUP(R$3,Conditions!$B:$AI,$C15,FALSE)</f>
        <v>Water</v>
      </c>
      <c r="S15" s="83" t="str">
        <f>VLOOKUP(S$3,Conditions!$B:$AI,$C15,FALSE)</f>
        <v>Water</v>
      </c>
      <c r="T15" s="83" t="str">
        <f>VLOOKUP(T$3,Conditions!$B:$AI,$C15,FALSE)</f>
        <v>Water</v>
      </c>
      <c r="U15" s="83" t="str">
        <f>VLOOKUP(U$3,Conditions!$B:$AI,$C15,FALSE)</f>
        <v>Water</v>
      </c>
      <c r="V15" s="83" t="str">
        <f>VLOOKUP(V$3,Conditions!$B:$AI,$C15,FALSE)</f>
        <v>Water</v>
      </c>
      <c r="W15" s="83" t="str">
        <f>VLOOKUP(W$3,Conditions!$B:$AI,$C15,FALSE)</f>
        <v>Water</v>
      </c>
      <c r="X15" s="83" t="str">
        <f>VLOOKUP(X$3,Conditions!$B:$AI,$C15,FALSE)</f>
        <v>Water</v>
      </c>
      <c r="Y15" s="83" t="str">
        <f>VLOOKUP(Y$3,Conditions!$B:$AI,$C15,FALSE)</f>
        <v>Water</v>
      </c>
      <c r="Z15" s="83" t="str">
        <f>VLOOKUP(Z$3,Conditions!$B:$AI,$C15,FALSE)</f>
        <v>Water</v>
      </c>
      <c r="AA15" s="83" t="str">
        <f>VLOOKUP(AA$3,Conditions!$B:$AI,$C15,FALSE)</f>
        <v>Water</v>
      </c>
      <c r="AB15" s="83" t="str">
        <f>VLOOKUP(AB$3,Conditions!$B:$AI,$C15,FALSE)</f>
        <v>Water</v>
      </c>
      <c r="AC15" s="83" t="str">
        <f>VLOOKUP(AC$3,Conditions!$B:$AI,$C15,FALSE)</f>
        <v>Water</v>
      </c>
      <c r="AD15" s="83" t="str">
        <f>VLOOKUP(AD$3,Conditions!$B:$AI,$C15,FALSE)</f>
        <v>Water</v>
      </c>
      <c r="AE15" s="83" t="str">
        <f>VLOOKUP(AE$3,Conditions!$B:$AI,$C15,FALSE)</f>
        <v>Water</v>
      </c>
      <c r="AF15" s="83" t="str">
        <f>VLOOKUP(AF$3,Conditions!$B:$AI,$C15,FALSE)</f>
        <v>Water</v>
      </c>
      <c r="AG15" s="83" t="str">
        <f>VLOOKUP(AG$3,Conditions!$B:$AI,$C15,FALSE)</f>
        <v>Water</v>
      </c>
      <c r="AH15" s="83" t="str">
        <f>VLOOKUP(AH$3,Conditions!$B:$AI,$C15,FALSE)</f>
        <v>Water</v>
      </c>
      <c r="AI15" s="83" t="str">
        <f>VLOOKUP(AI$3,Conditions!$B:$AI,$C15,FALSE)</f>
        <v>Water</v>
      </c>
      <c r="AJ15" s="83" t="str">
        <f>VLOOKUP(AJ$3,Conditions!$B:$AI,$C15,FALSE)</f>
        <v>Water</v>
      </c>
      <c r="AK15" s="83" t="str">
        <f>VLOOKUP(AK$3,Conditions!$B:$AI,$C15,FALSE)</f>
        <v>Water</v>
      </c>
      <c r="AL15" s="83" t="str">
        <f>VLOOKUP(AL$3,Conditions!$B:$AI,$C15,FALSE)</f>
        <v>Water</v>
      </c>
      <c r="AM15" s="83" t="str">
        <f>VLOOKUP(AM$3,Conditions!$B:$AI,$C15,FALSE)</f>
        <v>Water</v>
      </c>
      <c r="AN15" s="83" t="str">
        <f>VLOOKUP(AN$3,Conditions!$B:$AI,$C15,FALSE)</f>
        <v>Water</v>
      </c>
      <c r="AO15" s="83" t="str">
        <f>VLOOKUP(AO$3,Conditions!$B:$AI,$C15,FALSE)</f>
        <v>Water</v>
      </c>
      <c r="AP15" s="83" t="str">
        <f>VLOOKUP(AP$3,Conditions!$B:$AI,$C15,FALSE)</f>
        <v>Water</v>
      </c>
      <c r="AQ15" s="83" t="str">
        <f>VLOOKUP(AQ$3,Conditions!$B:$AI,$C15,FALSE)</f>
        <v>Water</v>
      </c>
      <c r="AR15" s="83" t="str">
        <f>VLOOKUP(AR$3,Conditions!$B:$AI,$C15,FALSE)</f>
        <v>Water</v>
      </c>
      <c r="AS15" s="83" t="str">
        <f>VLOOKUP(AS$3,Conditions!$B:$AI,$C15,FALSE)</f>
        <v>Water</v>
      </c>
      <c r="AT15" s="83" t="str">
        <f>VLOOKUP(AT$3,Conditions!$B:$AI,$C15,FALSE)</f>
        <v>Water</v>
      </c>
      <c r="AU15" s="83" t="str">
        <f>VLOOKUP(AU$3,Conditions!$B:$AI,$C15,FALSE)</f>
        <v>Water</v>
      </c>
      <c r="AV15" s="83" t="str">
        <f>VLOOKUP(AV$3,Conditions!$B:$AI,$C15,FALSE)</f>
        <v>Water</v>
      </c>
      <c r="AW15" s="83" t="str">
        <f>VLOOKUP(AW$3,Conditions!$B:$AI,$C15,FALSE)</f>
        <v>Water</v>
      </c>
      <c r="AX15" s="83" t="str">
        <f>VLOOKUP(AX$3,Conditions!$B:$AI,$C15,FALSE)</f>
        <v>Water</v>
      </c>
      <c r="AY15" s="83" t="str">
        <f>VLOOKUP(AY$3,Conditions!$B:$AI,$C15,FALSE)</f>
        <v>Water</v>
      </c>
      <c r="AZ15" s="83" t="str">
        <f>VLOOKUP(AZ$3,Conditions!$B:$AI,$C15,FALSE)</f>
        <v>Water</v>
      </c>
      <c r="BA15" s="83" t="str">
        <f>VLOOKUP(BA$3,Conditions!$B:$AI,$C15,FALSE)</f>
        <v>Water</v>
      </c>
      <c r="BB15" s="83" t="str">
        <f>VLOOKUP(BB$3,Conditions!$B:$AI,$C15,FALSE)</f>
        <v>Water</v>
      </c>
      <c r="BC15" s="83" t="str">
        <f>VLOOKUP(BC$3,Conditions!$B:$AI,$C15,FALSE)</f>
        <v>Water</v>
      </c>
      <c r="BD15" s="83" t="str">
        <f>VLOOKUP(BD$3,Conditions!$B:$AI,$C15,FALSE)</f>
        <v>Water</v>
      </c>
      <c r="BE15" s="83" t="str">
        <f>VLOOKUP(BE$3,Conditions!$B:$AI,$C15,FALSE)</f>
        <v>Water</v>
      </c>
      <c r="BF15" s="83" t="str">
        <f>VLOOKUP(BF$3,Conditions!$B:$AI,$C15,FALSE)</f>
        <v>Water</v>
      </c>
      <c r="BG15" s="83" t="str">
        <f>VLOOKUP(BG$3,Conditions!$B:$AI,$C15,FALSE)</f>
        <v>Water</v>
      </c>
      <c r="BH15" s="83" t="str">
        <f>VLOOKUP(BH$3,Conditions!$B:$AI,$C15,FALSE)</f>
        <v>Water</v>
      </c>
      <c r="BI15" s="83" t="str">
        <f>VLOOKUP(BI$3,Conditions!$B:$AI,$C15,FALSE)</f>
        <v>Water</v>
      </c>
      <c r="BJ15" s="83" t="str">
        <f>VLOOKUP(BJ$3,Conditions!$B:$AI,$C15,FALSE)</f>
        <v>Water</v>
      </c>
      <c r="BK15" s="83" t="str">
        <f>VLOOKUP(BK$3,Conditions!$B:$AI,$C15,FALSE)</f>
        <v>Water</v>
      </c>
      <c r="BL15" s="83" t="str">
        <f>VLOOKUP(BL$3,Conditions!$B:$AI,$C15,FALSE)</f>
        <v>Water</v>
      </c>
      <c r="BM15" s="83" t="str">
        <f>VLOOKUP(BM$3,Conditions!$B:$AI,$C15,FALSE)</f>
        <v>Water</v>
      </c>
      <c r="BN15" s="83" t="str">
        <f>VLOOKUP(BN$3,Conditions!$B:$AI,$C15,FALSE)</f>
        <v>Water</v>
      </c>
      <c r="BO15" s="83" t="str">
        <f>VLOOKUP(BO$3,Conditions!$B:$AI,$C15,FALSE)</f>
        <v>Water</v>
      </c>
      <c r="BP15" s="83" t="str">
        <f>VLOOKUP(BP$3,Conditions!$B:$AI,$C15,FALSE)</f>
        <v>Water</v>
      </c>
      <c r="BQ15" s="83" t="str">
        <f>VLOOKUP(BQ$3,Conditions!$B:$AI,$C15,FALSE)</f>
        <v>Water</v>
      </c>
      <c r="BR15" s="83" t="str">
        <f>VLOOKUP(BR$3,Conditions!$B:$AI,$C15,FALSE)</f>
        <v>Water</v>
      </c>
      <c r="BS15" s="83" t="str">
        <f>VLOOKUP(BS$3,Conditions!$B:$AI,$C15,FALSE)</f>
        <v>Water</v>
      </c>
      <c r="BT15" s="83" t="str">
        <f>VLOOKUP(BT$3,Conditions!$B:$AI,$C15,FALSE)</f>
        <v>Water</v>
      </c>
      <c r="BU15" s="83" t="str">
        <f>VLOOKUP(BU$3,Conditions!$B:$AI,$C15,FALSE)</f>
        <v>Water</v>
      </c>
      <c r="BV15" s="83" t="str">
        <f>VLOOKUP(BV$3,Conditions!$B:$AI,$C15,FALSE)</f>
        <v>Water</v>
      </c>
      <c r="BW15" s="83" t="str">
        <f>VLOOKUP(BW$3,Conditions!$B:$AI,$C15,FALSE)</f>
        <v>Water</v>
      </c>
      <c r="BX15" s="83" t="str">
        <f>VLOOKUP(BX$3,Conditions!$B:$AI,$C15,FALSE)</f>
        <v>Water</v>
      </c>
      <c r="BY15" s="83" t="str">
        <f>VLOOKUP(BY$3,Conditions!$B:$AI,$C15,FALSE)</f>
        <v>Water</v>
      </c>
      <c r="BZ15" s="83" t="str">
        <f>VLOOKUP(BZ$3,Conditions!$B:$AI,$C15,FALSE)</f>
        <v>Water</v>
      </c>
      <c r="CA15" s="83" t="str">
        <f>VLOOKUP(CA$3,Conditions!$B:$AI,$C15,FALSE)</f>
        <v>Water</v>
      </c>
      <c r="CB15" s="83" t="str">
        <f>VLOOKUP(CB$3,Conditions!$B:$AI,$C15,FALSE)</f>
        <v>Water</v>
      </c>
      <c r="CC15" s="83" t="str">
        <f>VLOOKUP(CC$3,Conditions!$B:$AI,$C15,FALSE)</f>
        <v>Water</v>
      </c>
      <c r="CD15" s="83" t="str">
        <f>VLOOKUP(CD$3,Conditions!$B:$AI,$C15,FALSE)</f>
        <v>Water</v>
      </c>
      <c r="CE15" s="83" t="str">
        <f>VLOOKUP(CE$3,Conditions!$B:$AI,$C15,FALSE)</f>
        <v>Water</v>
      </c>
      <c r="CG15" s="56" t="str">
        <f t="shared" si="6"/>
        <v>Solvent</v>
      </c>
      <c r="CH15" s="83" t="str">
        <f>VLOOKUP(CH$6,Conditions!$B:$AI,$C15,FALSE)</f>
        <v>Water</v>
      </c>
      <c r="CI15" s="83" t="str">
        <f>VLOOKUP(CI$6,Conditions!$B:$AI,$C15,FALSE)</f>
        <v>Water</v>
      </c>
      <c r="CJ15" s="83" t="str">
        <f>VLOOKUP(CJ$6,Conditions!$B:$AI,$C15,FALSE)</f>
        <v>Water</v>
      </c>
      <c r="CK15" s="83" t="str">
        <f>VLOOKUP(CK$6,Conditions!$B:$AI,$C15,FALSE)</f>
        <v>Water</v>
      </c>
      <c r="CL15" s="83" t="str">
        <f>VLOOKUP(CL$6,Conditions!$B:$AI,$C15,FALSE)</f>
        <v>Water</v>
      </c>
      <c r="CM15" s="83" t="str">
        <f>VLOOKUP(CM$6,Conditions!$B:$AI,$C15,FALSE)</f>
        <v>Water</v>
      </c>
      <c r="CN15" s="83" t="str">
        <f>VLOOKUP(CN$6,Conditions!$B:$AI,$C15,FALSE)</f>
        <v>Water</v>
      </c>
      <c r="CO15" s="83" t="str">
        <f>VLOOKUP(CO$6,Conditions!$B:$AI,$C15,FALSE)</f>
        <v>Water</v>
      </c>
      <c r="CP15" s="83" t="str">
        <f>VLOOKUP(CP$6,Conditions!$B:$AI,$C15,FALSE)</f>
        <v>Water</v>
      </c>
      <c r="CQ15" s="83" t="str">
        <f>VLOOKUP(CQ$6,Conditions!$B:$AI,$C15,FALSE)</f>
        <v>Water</v>
      </c>
      <c r="CR15" s="83" t="str">
        <f>VLOOKUP(CR$6,Conditions!$B:$AI,$C15,FALSE)</f>
        <v>Water</v>
      </c>
      <c r="CS15" s="83" t="str">
        <f>VLOOKUP(CS$6,Conditions!$B:$AI,$C15,FALSE)</f>
        <v>Water</v>
      </c>
      <c r="CT15" s="83" t="str">
        <f>VLOOKUP(CT$6,Conditions!$B:$AI,$C15,FALSE)</f>
        <v>Water</v>
      </c>
      <c r="CU15" s="83" t="str">
        <f>VLOOKUP(CU$6,Conditions!$B:$AI,$C15,FALSE)</f>
        <v>Water</v>
      </c>
      <c r="CV15" s="83" t="str">
        <f>VLOOKUP(CV$6,Conditions!$B:$AI,$C15,FALSE)</f>
        <v>Water</v>
      </c>
      <c r="CW15" s="83" t="str">
        <f>VLOOKUP(CW$6,Conditions!$B:$AI,$C15,FALSE)</f>
        <v>Water</v>
      </c>
      <c r="CX15" s="83"/>
      <c r="CY15" s="83"/>
      <c r="CZ15" s="83"/>
      <c r="DA15" s="83"/>
    </row>
    <row r="16" spans="1:105" s="56" customFormat="1" ht="15.75" x14ac:dyDescent="0.25">
      <c r="B16" s="117" t="s">
        <v>88</v>
      </c>
      <c r="C16" s="61">
        <v>11</v>
      </c>
      <c r="D16" s="83">
        <f>VLOOKUP(D$3,Conditions!$B:$AI,$C16,FALSE)</f>
        <v>178</v>
      </c>
      <c r="E16" s="83">
        <f>VLOOKUP(E$3,Conditions!$B:$AI,$C16,FALSE)</f>
        <v>178</v>
      </c>
      <c r="F16" s="83">
        <f>VLOOKUP(F$3,Conditions!$B:$AI,$C16,FALSE)</f>
        <v>178</v>
      </c>
      <c r="G16" s="83">
        <f>VLOOKUP(G$3,Conditions!$B:$AI,$C16,FALSE)</f>
        <v>178</v>
      </c>
      <c r="H16" s="83">
        <f>VLOOKUP(H$3,Conditions!$B:$AI,$C16,FALSE)</f>
        <v>178</v>
      </c>
      <c r="I16" s="83">
        <f>VLOOKUP(I$3,Conditions!$B:$AI,$C16,FALSE)</f>
        <v>178</v>
      </c>
      <c r="J16" s="83">
        <f>VLOOKUP(J$3,Conditions!$B:$AI,$C16,FALSE)</f>
        <v>178</v>
      </c>
      <c r="K16" s="83">
        <f>VLOOKUP(K$3,Conditions!$B:$AI,$C16,FALSE)</f>
        <v>178</v>
      </c>
      <c r="L16" s="83">
        <f>VLOOKUP(L$3,Conditions!$B:$AI,$C16,FALSE)</f>
        <v>178</v>
      </c>
      <c r="M16" s="83">
        <f>VLOOKUP(M$3,Conditions!$B:$AI,$C16,FALSE)</f>
        <v>178</v>
      </c>
      <c r="N16" s="83">
        <f>VLOOKUP(N$3,Conditions!$B:$AI,$C16,FALSE)</f>
        <v>178</v>
      </c>
      <c r="O16" s="83">
        <f>VLOOKUP(O$3,Conditions!$B:$AI,$C16,FALSE)</f>
        <v>178</v>
      </c>
      <c r="P16" s="83">
        <f>VLOOKUP(P$3,Conditions!$B:$AI,$C16,FALSE)</f>
        <v>178</v>
      </c>
      <c r="Q16" s="83">
        <f>VLOOKUP(Q$3,Conditions!$B:$AI,$C16,FALSE)</f>
        <v>178</v>
      </c>
      <c r="R16" s="83">
        <f>VLOOKUP(R$3,Conditions!$B:$AI,$C16,FALSE)</f>
        <v>178</v>
      </c>
      <c r="S16" s="83">
        <f>VLOOKUP(S$3,Conditions!$B:$AI,$C16,FALSE)</f>
        <v>178</v>
      </c>
      <c r="T16" s="83">
        <f>VLOOKUP(T$3,Conditions!$B:$AI,$C16,FALSE)</f>
        <v>178</v>
      </c>
      <c r="U16" s="83">
        <f>VLOOKUP(U$3,Conditions!$B:$AI,$C16,FALSE)</f>
        <v>178</v>
      </c>
      <c r="V16" s="83">
        <f>VLOOKUP(V$3,Conditions!$B:$AI,$C16,FALSE)</f>
        <v>178</v>
      </c>
      <c r="W16" s="83">
        <f>VLOOKUP(W$3,Conditions!$B:$AI,$C16,FALSE)</f>
        <v>178</v>
      </c>
      <c r="X16" s="83">
        <f>VLOOKUP(X$3,Conditions!$B:$AI,$C16,FALSE)</f>
        <v>178</v>
      </c>
      <c r="Y16" s="83">
        <f>VLOOKUP(Y$3,Conditions!$B:$AI,$C16,FALSE)</f>
        <v>178</v>
      </c>
      <c r="Z16" s="83">
        <f>VLOOKUP(Z$3,Conditions!$B:$AI,$C16,FALSE)</f>
        <v>178</v>
      </c>
      <c r="AA16" s="83">
        <f>VLOOKUP(AA$3,Conditions!$B:$AI,$C16,FALSE)</f>
        <v>178</v>
      </c>
      <c r="AB16" s="83">
        <f>VLOOKUP(AB$3,Conditions!$B:$AI,$C16,FALSE)</f>
        <v>178</v>
      </c>
      <c r="AC16" s="83">
        <f>VLOOKUP(AC$3,Conditions!$B:$AI,$C16,FALSE)</f>
        <v>178</v>
      </c>
      <c r="AD16" s="83">
        <f>VLOOKUP(AD$3,Conditions!$B:$AI,$C16,FALSE)</f>
        <v>178</v>
      </c>
      <c r="AE16" s="83">
        <f>VLOOKUP(AE$3,Conditions!$B:$AI,$C16,FALSE)</f>
        <v>178</v>
      </c>
      <c r="AF16" s="83">
        <f>VLOOKUP(AF$3,Conditions!$B:$AI,$C16,FALSE)</f>
        <v>178</v>
      </c>
      <c r="AG16" s="83">
        <f>VLOOKUP(AG$3,Conditions!$B:$AI,$C16,FALSE)</f>
        <v>178</v>
      </c>
      <c r="AH16" s="83">
        <f>VLOOKUP(AH$3,Conditions!$B:$AI,$C16,FALSE)</f>
        <v>178</v>
      </c>
      <c r="AI16" s="83">
        <f>VLOOKUP(AI$3,Conditions!$B:$AI,$C16,FALSE)</f>
        <v>178</v>
      </c>
      <c r="AJ16" s="83">
        <f>VLOOKUP(AJ$3,Conditions!$B:$AI,$C16,FALSE)</f>
        <v>178</v>
      </c>
      <c r="AK16" s="83">
        <f>VLOOKUP(AK$3,Conditions!$B:$AI,$C16,FALSE)</f>
        <v>178</v>
      </c>
      <c r="AL16" s="83">
        <f>VLOOKUP(AL$3,Conditions!$B:$AI,$C16,FALSE)</f>
        <v>178</v>
      </c>
      <c r="AM16" s="83">
        <f>VLOOKUP(AM$3,Conditions!$B:$AI,$C16,FALSE)</f>
        <v>178</v>
      </c>
      <c r="AN16" s="83">
        <f>VLOOKUP(AN$3,Conditions!$B:$AI,$C16,FALSE)</f>
        <v>178</v>
      </c>
      <c r="AO16" s="83">
        <f>VLOOKUP(AO$3,Conditions!$B:$AI,$C16,FALSE)</f>
        <v>178</v>
      </c>
      <c r="AP16" s="83">
        <f>VLOOKUP(AP$3,Conditions!$B:$AI,$C16,FALSE)</f>
        <v>178</v>
      </c>
      <c r="AQ16" s="83">
        <f>VLOOKUP(AQ$3,Conditions!$B:$AI,$C16,FALSE)</f>
        <v>178</v>
      </c>
      <c r="AR16" s="83">
        <f>VLOOKUP(AR$3,Conditions!$B:$AI,$C16,FALSE)</f>
        <v>178</v>
      </c>
      <c r="AS16" s="83">
        <f>VLOOKUP(AS$3,Conditions!$B:$AI,$C16,FALSE)</f>
        <v>178</v>
      </c>
      <c r="AT16" s="83">
        <f>VLOOKUP(AT$3,Conditions!$B:$AI,$C16,FALSE)</f>
        <v>178</v>
      </c>
      <c r="AU16" s="83">
        <f>VLOOKUP(AU$3,Conditions!$B:$AI,$C16,FALSE)</f>
        <v>178</v>
      </c>
      <c r="AV16" s="83">
        <f>VLOOKUP(AV$3,Conditions!$B:$AI,$C16,FALSE)</f>
        <v>178</v>
      </c>
      <c r="AW16" s="83">
        <f>VLOOKUP(AW$3,Conditions!$B:$AI,$C16,FALSE)</f>
        <v>178</v>
      </c>
      <c r="AX16" s="83">
        <f>VLOOKUP(AX$3,Conditions!$B:$AI,$C16,FALSE)</f>
        <v>178</v>
      </c>
      <c r="AY16" s="83">
        <f>VLOOKUP(AY$3,Conditions!$B:$AI,$C16,FALSE)</f>
        <v>178</v>
      </c>
      <c r="AZ16" s="83">
        <f>VLOOKUP(AZ$3,Conditions!$B:$AI,$C16,FALSE)</f>
        <v>178</v>
      </c>
      <c r="BA16" s="83">
        <f>VLOOKUP(BA$3,Conditions!$B:$AI,$C16,FALSE)</f>
        <v>178</v>
      </c>
      <c r="BB16" s="83">
        <f>VLOOKUP(BB$3,Conditions!$B:$AI,$C16,FALSE)</f>
        <v>178</v>
      </c>
      <c r="BC16" s="83">
        <f>VLOOKUP(BC$3,Conditions!$B:$AI,$C16,FALSE)</f>
        <v>178</v>
      </c>
      <c r="BD16" s="83">
        <f>VLOOKUP(BD$3,Conditions!$B:$AI,$C16,FALSE)</f>
        <v>178</v>
      </c>
      <c r="BE16" s="83">
        <f>VLOOKUP(BE$3,Conditions!$B:$AI,$C16,FALSE)</f>
        <v>178</v>
      </c>
      <c r="BF16" s="83">
        <f>VLOOKUP(BF$3,Conditions!$B:$AI,$C16,FALSE)</f>
        <v>178</v>
      </c>
      <c r="BG16" s="83">
        <f>VLOOKUP(BG$3,Conditions!$B:$AI,$C16,FALSE)</f>
        <v>178</v>
      </c>
      <c r="BH16" s="83">
        <f>VLOOKUP(BH$3,Conditions!$B:$AI,$C16,FALSE)</f>
        <v>178</v>
      </c>
      <c r="BI16" s="83">
        <f>VLOOKUP(BI$3,Conditions!$B:$AI,$C16,FALSE)</f>
        <v>178</v>
      </c>
      <c r="BJ16" s="83">
        <f>VLOOKUP(BJ$3,Conditions!$B:$AI,$C16,FALSE)</f>
        <v>178</v>
      </c>
      <c r="BK16" s="83">
        <f>VLOOKUP(BK$3,Conditions!$B:$AI,$C16,FALSE)</f>
        <v>178</v>
      </c>
      <c r="BL16" s="83">
        <f>VLOOKUP(BL$3,Conditions!$B:$AI,$C16,FALSE)</f>
        <v>178</v>
      </c>
      <c r="BM16" s="83">
        <f>VLOOKUP(BM$3,Conditions!$B:$AI,$C16,FALSE)</f>
        <v>178</v>
      </c>
      <c r="BN16" s="83">
        <f>VLOOKUP(BN$3,Conditions!$B:$AI,$C16,FALSE)</f>
        <v>178</v>
      </c>
      <c r="BO16" s="83">
        <f>VLOOKUP(BO$3,Conditions!$B:$AI,$C16,FALSE)</f>
        <v>178</v>
      </c>
      <c r="BP16" s="83">
        <f>VLOOKUP(BP$3,Conditions!$B:$AI,$C16,FALSE)</f>
        <v>178</v>
      </c>
      <c r="BQ16" s="83">
        <f>VLOOKUP(BQ$3,Conditions!$B:$AI,$C16,FALSE)</f>
        <v>178</v>
      </c>
      <c r="BR16" s="83">
        <f>VLOOKUP(BR$3,Conditions!$B:$AI,$C16,FALSE)</f>
        <v>178</v>
      </c>
      <c r="BS16" s="83">
        <f>VLOOKUP(BS$3,Conditions!$B:$AI,$C16,FALSE)</f>
        <v>178</v>
      </c>
      <c r="BT16" s="83">
        <f>VLOOKUP(BT$3,Conditions!$B:$AI,$C16,FALSE)</f>
        <v>178</v>
      </c>
      <c r="BU16" s="83">
        <f>VLOOKUP(BU$3,Conditions!$B:$AI,$C16,FALSE)</f>
        <v>178</v>
      </c>
      <c r="BV16" s="83">
        <f>VLOOKUP(BV$3,Conditions!$B:$AI,$C16,FALSE)</f>
        <v>178</v>
      </c>
      <c r="BW16" s="83">
        <f>VLOOKUP(BW$3,Conditions!$B:$AI,$C16,FALSE)</f>
        <v>178</v>
      </c>
      <c r="BX16" s="83">
        <f>VLOOKUP(BX$3,Conditions!$B:$AI,$C16,FALSE)</f>
        <v>178</v>
      </c>
      <c r="BY16" s="83">
        <f>VLOOKUP(BY$3,Conditions!$B:$AI,$C16,FALSE)</f>
        <v>178</v>
      </c>
      <c r="BZ16" s="83">
        <f>VLOOKUP(BZ$3,Conditions!$B:$AI,$C16,FALSE)</f>
        <v>178</v>
      </c>
      <c r="CA16" s="83">
        <f>VLOOKUP(CA$3,Conditions!$B:$AI,$C16,FALSE)</f>
        <v>178</v>
      </c>
      <c r="CB16" s="83">
        <f>VLOOKUP(CB$3,Conditions!$B:$AI,$C16,FALSE)</f>
        <v>178</v>
      </c>
      <c r="CC16" s="83">
        <f>VLOOKUP(CC$3,Conditions!$B:$AI,$C16,FALSE)</f>
        <v>178</v>
      </c>
      <c r="CD16" s="83">
        <f>VLOOKUP(CD$3,Conditions!$B:$AI,$C16,FALSE)</f>
        <v>178</v>
      </c>
      <c r="CE16" s="83">
        <f>VLOOKUP(CE$3,Conditions!$B:$AI,$C16,FALSE)</f>
        <v>178</v>
      </c>
      <c r="CG16" s="56" t="str">
        <f t="shared" si="6"/>
        <v>Solution Mass</v>
      </c>
      <c r="CH16" s="83">
        <f>VLOOKUP(CH$6,Conditions!$B:$AI,$C16,FALSE)</f>
        <v>178</v>
      </c>
      <c r="CI16" s="83">
        <f>VLOOKUP(CI$6,Conditions!$B:$AI,$C16,FALSE)</f>
        <v>178</v>
      </c>
      <c r="CJ16" s="83">
        <f>VLOOKUP(CJ$6,Conditions!$B:$AI,$C16,FALSE)</f>
        <v>178</v>
      </c>
      <c r="CK16" s="83">
        <f>VLOOKUP(CK$6,Conditions!$B:$AI,$C16,FALSE)</f>
        <v>178</v>
      </c>
      <c r="CL16" s="83">
        <f>VLOOKUP(CL$6,Conditions!$B:$AI,$C16,FALSE)</f>
        <v>178</v>
      </c>
      <c r="CM16" s="83">
        <f>VLOOKUP(CM$6,Conditions!$B:$AI,$C16,FALSE)</f>
        <v>178</v>
      </c>
      <c r="CN16" s="83">
        <f>VLOOKUP(CN$6,Conditions!$B:$AI,$C16,FALSE)</f>
        <v>178</v>
      </c>
      <c r="CO16" s="83">
        <f>VLOOKUP(CO$6,Conditions!$B:$AI,$C16,FALSE)</f>
        <v>178</v>
      </c>
      <c r="CP16" s="83">
        <f>VLOOKUP(CP$6,Conditions!$B:$AI,$C16,FALSE)</f>
        <v>178</v>
      </c>
      <c r="CQ16" s="83">
        <f>VLOOKUP(CQ$6,Conditions!$B:$AI,$C16,FALSE)</f>
        <v>178</v>
      </c>
      <c r="CR16" s="83">
        <f>VLOOKUP(CR$6,Conditions!$B:$AI,$C16,FALSE)</f>
        <v>178</v>
      </c>
      <c r="CS16" s="83">
        <f>VLOOKUP(CS$6,Conditions!$B:$AI,$C16,FALSE)</f>
        <v>178</v>
      </c>
      <c r="CT16" s="83">
        <f>VLOOKUP(CT$6,Conditions!$B:$AI,$C16,FALSE)</f>
        <v>178</v>
      </c>
      <c r="CU16" s="83">
        <f>VLOOKUP(CU$6,Conditions!$B:$AI,$C16,FALSE)</f>
        <v>178</v>
      </c>
      <c r="CV16" s="83">
        <f>VLOOKUP(CV$6,Conditions!$B:$AI,$C16,FALSE)</f>
        <v>178</v>
      </c>
      <c r="CW16" s="83">
        <f>VLOOKUP(CW$6,Conditions!$B:$AI,$C16,FALSE)</f>
        <v>178</v>
      </c>
      <c r="CX16" s="83"/>
      <c r="CY16" s="83"/>
      <c r="CZ16" s="83"/>
      <c r="DA16" s="83"/>
    </row>
    <row r="17" spans="2:105" s="56" customFormat="1" ht="15.75" x14ac:dyDescent="0.25">
      <c r="B17" s="117" t="s">
        <v>89</v>
      </c>
      <c r="C17" s="61">
        <v>12</v>
      </c>
      <c r="D17" s="83">
        <f>VLOOKUP(D$3,Conditions!$B:$AI,$C17,FALSE)</f>
        <v>1</v>
      </c>
      <c r="E17" s="83">
        <f>VLOOKUP(E$3,Conditions!$B:$AI,$C17,FALSE)</f>
        <v>1</v>
      </c>
      <c r="F17" s="83">
        <f>VLOOKUP(F$3,Conditions!$B:$AI,$C17,FALSE)</f>
        <v>1</v>
      </c>
      <c r="G17" s="83">
        <f>VLOOKUP(G$3,Conditions!$B:$AI,$C17,FALSE)</f>
        <v>1</v>
      </c>
      <c r="H17" s="83">
        <f>VLOOKUP(H$3,Conditions!$B:$AI,$C17,FALSE)</f>
        <v>1</v>
      </c>
      <c r="I17" s="83">
        <f>VLOOKUP(I$3,Conditions!$B:$AI,$C17,FALSE)</f>
        <v>1</v>
      </c>
      <c r="J17" s="83">
        <f>VLOOKUP(J$3,Conditions!$B:$AI,$C17,FALSE)</f>
        <v>1</v>
      </c>
      <c r="K17" s="83">
        <f>VLOOKUP(K$3,Conditions!$B:$AI,$C17,FALSE)</f>
        <v>1</v>
      </c>
      <c r="L17" s="83">
        <f>VLOOKUP(L$3,Conditions!$B:$AI,$C17,FALSE)</f>
        <v>1</v>
      </c>
      <c r="M17" s="83">
        <f>VLOOKUP(M$3,Conditions!$B:$AI,$C17,FALSE)</f>
        <v>1</v>
      </c>
      <c r="N17" s="83">
        <f>VLOOKUP(N$3,Conditions!$B:$AI,$C17,FALSE)</f>
        <v>1</v>
      </c>
      <c r="O17" s="83">
        <f>VLOOKUP(O$3,Conditions!$B:$AI,$C17,FALSE)</f>
        <v>1</v>
      </c>
      <c r="P17" s="83">
        <f>VLOOKUP(P$3,Conditions!$B:$AI,$C17,FALSE)</f>
        <v>1</v>
      </c>
      <c r="Q17" s="83">
        <f>VLOOKUP(Q$3,Conditions!$B:$AI,$C17,FALSE)</f>
        <v>1</v>
      </c>
      <c r="R17" s="83">
        <f>VLOOKUP(R$3,Conditions!$B:$AI,$C17,FALSE)</f>
        <v>1</v>
      </c>
      <c r="S17" s="83">
        <f>VLOOKUP(S$3,Conditions!$B:$AI,$C17,FALSE)</f>
        <v>1</v>
      </c>
      <c r="T17" s="83">
        <f>VLOOKUP(T$3,Conditions!$B:$AI,$C17,FALSE)</f>
        <v>1</v>
      </c>
      <c r="U17" s="83">
        <f>VLOOKUP(U$3,Conditions!$B:$AI,$C17,FALSE)</f>
        <v>1</v>
      </c>
      <c r="V17" s="83">
        <f>VLOOKUP(V$3,Conditions!$B:$AI,$C17,FALSE)</f>
        <v>1</v>
      </c>
      <c r="W17" s="83">
        <f>VLOOKUP(W$3,Conditions!$B:$AI,$C17,FALSE)</f>
        <v>1</v>
      </c>
      <c r="X17" s="83">
        <f>VLOOKUP(X$3,Conditions!$B:$AI,$C17,FALSE)</f>
        <v>1</v>
      </c>
      <c r="Y17" s="83">
        <f>VLOOKUP(Y$3,Conditions!$B:$AI,$C17,FALSE)</f>
        <v>1</v>
      </c>
      <c r="Z17" s="83">
        <f>VLOOKUP(Z$3,Conditions!$B:$AI,$C17,FALSE)</f>
        <v>1</v>
      </c>
      <c r="AA17" s="83">
        <f>VLOOKUP(AA$3,Conditions!$B:$AI,$C17,FALSE)</f>
        <v>1</v>
      </c>
      <c r="AB17" s="83">
        <f>VLOOKUP(AB$3,Conditions!$B:$AI,$C17,FALSE)</f>
        <v>1</v>
      </c>
      <c r="AC17" s="83">
        <f>VLOOKUP(AC$3,Conditions!$B:$AI,$C17,FALSE)</f>
        <v>1</v>
      </c>
      <c r="AD17" s="83">
        <f>VLOOKUP(AD$3,Conditions!$B:$AI,$C17,FALSE)</f>
        <v>1</v>
      </c>
      <c r="AE17" s="83">
        <f>VLOOKUP(AE$3,Conditions!$B:$AI,$C17,FALSE)</f>
        <v>1</v>
      </c>
      <c r="AF17" s="83">
        <f>VLOOKUP(AF$3,Conditions!$B:$AI,$C17,FALSE)</f>
        <v>1</v>
      </c>
      <c r="AG17" s="83">
        <f>VLOOKUP(AG$3,Conditions!$B:$AI,$C17,FALSE)</f>
        <v>1</v>
      </c>
      <c r="AH17" s="83">
        <f>VLOOKUP(AH$3,Conditions!$B:$AI,$C17,FALSE)</f>
        <v>1</v>
      </c>
      <c r="AI17" s="83">
        <f>VLOOKUP(AI$3,Conditions!$B:$AI,$C17,FALSE)</f>
        <v>1</v>
      </c>
      <c r="AJ17" s="83">
        <f>VLOOKUP(AJ$3,Conditions!$B:$AI,$C17,FALSE)</f>
        <v>1</v>
      </c>
      <c r="AK17" s="83">
        <f>VLOOKUP(AK$3,Conditions!$B:$AI,$C17,FALSE)</f>
        <v>1</v>
      </c>
      <c r="AL17" s="83">
        <f>VLOOKUP(AL$3,Conditions!$B:$AI,$C17,FALSE)</f>
        <v>1</v>
      </c>
      <c r="AM17" s="83">
        <f>VLOOKUP(AM$3,Conditions!$B:$AI,$C17,FALSE)</f>
        <v>1</v>
      </c>
      <c r="AN17" s="83">
        <f>VLOOKUP(AN$3,Conditions!$B:$AI,$C17,FALSE)</f>
        <v>1</v>
      </c>
      <c r="AO17" s="83">
        <f>VLOOKUP(AO$3,Conditions!$B:$AI,$C17,FALSE)</f>
        <v>1</v>
      </c>
      <c r="AP17" s="83">
        <f>VLOOKUP(AP$3,Conditions!$B:$AI,$C17,FALSE)</f>
        <v>1</v>
      </c>
      <c r="AQ17" s="83">
        <f>VLOOKUP(AQ$3,Conditions!$B:$AI,$C17,FALSE)</f>
        <v>1</v>
      </c>
      <c r="AR17" s="83">
        <f>VLOOKUP(AR$3,Conditions!$B:$AI,$C17,FALSE)</f>
        <v>1</v>
      </c>
      <c r="AS17" s="83">
        <f>VLOOKUP(AS$3,Conditions!$B:$AI,$C17,FALSE)</f>
        <v>1</v>
      </c>
      <c r="AT17" s="83">
        <f>VLOOKUP(AT$3,Conditions!$B:$AI,$C17,FALSE)</f>
        <v>1</v>
      </c>
      <c r="AU17" s="83">
        <f>VLOOKUP(AU$3,Conditions!$B:$AI,$C17,FALSE)</f>
        <v>1</v>
      </c>
      <c r="AV17" s="83">
        <f>VLOOKUP(AV$3,Conditions!$B:$AI,$C17,FALSE)</f>
        <v>1</v>
      </c>
      <c r="AW17" s="83">
        <f>VLOOKUP(AW$3,Conditions!$B:$AI,$C17,FALSE)</f>
        <v>1</v>
      </c>
      <c r="AX17" s="83">
        <f>VLOOKUP(AX$3,Conditions!$B:$AI,$C17,FALSE)</f>
        <v>1</v>
      </c>
      <c r="AY17" s="83">
        <f>VLOOKUP(AY$3,Conditions!$B:$AI,$C17,FALSE)</f>
        <v>1</v>
      </c>
      <c r="AZ17" s="83">
        <f>VLOOKUP(AZ$3,Conditions!$B:$AI,$C17,FALSE)</f>
        <v>1</v>
      </c>
      <c r="BA17" s="83">
        <f>VLOOKUP(BA$3,Conditions!$B:$AI,$C17,FALSE)</f>
        <v>1</v>
      </c>
      <c r="BB17" s="83">
        <f>VLOOKUP(BB$3,Conditions!$B:$AI,$C17,FALSE)</f>
        <v>1</v>
      </c>
      <c r="BC17" s="83">
        <f>VLOOKUP(BC$3,Conditions!$B:$AI,$C17,FALSE)</f>
        <v>1</v>
      </c>
      <c r="BD17" s="83">
        <f>VLOOKUP(BD$3,Conditions!$B:$AI,$C17,FALSE)</f>
        <v>1</v>
      </c>
      <c r="BE17" s="83">
        <f>VLOOKUP(BE$3,Conditions!$B:$AI,$C17,FALSE)</f>
        <v>1</v>
      </c>
      <c r="BF17" s="83">
        <f>VLOOKUP(BF$3,Conditions!$B:$AI,$C17,FALSE)</f>
        <v>1</v>
      </c>
      <c r="BG17" s="83">
        <f>VLOOKUP(BG$3,Conditions!$B:$AI,$C17,FALSE)</f>
        <v>1</v>
      </c>
      <c r="BH17" s="83">
        <f>VLOOKUP(BH$3,Conditions!$B:$AI,$C17,FALSE)</f>
        <v>1</v>
      </c>
      <c r="BI17" s="83">
        <f>VLOOKUP(BI$3,Conditions!$B:$AI,$C17,FALSE)</f>
        <v>1</v>
      </c>
      <c r="BJ17" s="83">
        <f>VLOOKUP(BJ$3,Conditions!$B:$AI,$C17,FALSE)</f>
        <v>1</v>
      </c>
      <c r="BK17" s="83">
        <f>VLOOKUP(BK$3,Conditions!$B:$AI,$C17,FALSE)</f>
        <v>1</v>
      </c>
      <c r="BL17" s="83">
        <f>VLOOKUP(BL$3,Conditions!$B:$AI,$C17,FALSE)</f>
        <v>1</v>
      </c>
      <c r="BM17" s="83">
        <f>VLOOKUP(BM$3,Conditions!$B:$AI,$C17,FALSE)</f>
        <v>1</v>
      </c>
      <c r="BN17" s="83">
        <f>VLOOKUP(BN$3,Conditions!$B:$AI,$C17,FALSE)</f>
        <v>1</v>
      </c>
      <c r="BO17" s="83">
        <f>VLOOKUP(BO$3,Conditions!$B:$AI,$C17,FALSE)</f>
        <v>1</v>
      </c>
      <c r="BP17" s="83">
        <f>VLOOKUP(BP$3,Conditions!$B:$AI,$C17,FALSE)</f>
        <v>1</v>
      </c>
      <c r="BQ17" s="83">
        <f>VLOOKUP(BQ$3,Conditions!$B:$AI,$C17,FALSE)</f>
        <v>1</v>
      </c>
      <c r="BR17" s="83">
        <f>VLOOKUP(BR$3,Conditions!$B:$AI,$C17,FALSE)</f>
        <v>1</v>
      </c>
      <c r="BS17" s="83">
        <f>VLOOKUP(BS$3,Conditions!$B:$AI,$C17,FALSE)</f>
        <v>1</v>
      </c>
      <c r="BT17" s="83">
        <f>VLOOKUP(BT$3,Conditions!$B:$AI,$C17,FALSE)</f>
        <v>1</v>
      </c>
      <c r="BU17" s="83">
        <f>VLOOKUP(BU$3,Conditions!$B:$AI,$C17,FALSE)</f>
        <v>1</v>
      </c>
      <c r="BV17" s="83">
        <f>VLOOKUP(BV$3,Conditions!$B:$AI,$C17,FALSE)</f>
        <v>1</v>
      </c>
      <c r="BW17" s="83">
        <f>VLOOKUP(BW$3,Conditions!$B:$AI,$C17,FALSE)</f>
        <v>1</v>
      </c>
      <c r="BX17" s="83">
        <f>VLOOKUP(BX$3,Conditions!$B:$AI,$C17,FALSE)</f>
        <v>1</v>
      </c>
      <c r="BY17" s="83">
        <f>VLOOKUP(BY$3,Conditions!$B:$AI,$C17,FALSE)</f>
        <v>1</v>
      </c>
      <c r="BZ17" s="83">
        <f>VLOOKUP(BZ$3,Conditions!$B:$AI,$C17,FALSE)</f>
        <v>1</v>
      </c>
      <c r="CA17" s="83">
        <f>VLOOKUP(CA$3,Conditions!$B:$AI,$C17,FALSE)</f>
        <v>1</v>
      </c>
      <c r="CB17" s="83">
        <f>VLOOKUP(CB$3,Conditions!$B:$AI,$C17,FALSE)</f>
        <v>1</v>
      </c>
      <c r="CC17" s="83">
        <f>VLOOKUP(CC$3,Conditions!$B:$AI,$C17,FALSE)</f>
        <v>1</v>
      </c>
      <c r="CD17" s="83">
        <f>VLOOKUP(CD$3,Conditions!$B:$AI,$C17,FALSE)</f>
        <v>1</v>
      </c>
      <c r="CE17" s="83">
        <f>VLOOKUP(CE$3,Conditions!$B:$AI,$C17,FALSE)</f>
        <v>1</v>
      </c>
      <c r="CG17" s="56" t="str">
        <f t="shared" si="6"/>
        <v>Solution Density</v>
      </c>
      <c r="CH17" s="83">
        <f>VLOOKUP(CH$6,Conditions!$B:$AI,$C17,FALSE)</f>
        <v>1</v>
      </c>
      <c r="CI17" s="83">
        <f>VLOOKUP(CI$6,Conditions!$B:$AI,$C17,FALSE)</f>
        <v>1</v>
      </c>
      <c r="CJ17" s="83">
        <f>VLOOKUP(CJ$6,Conditions!$B:$AI,$C17,FALSE)</f>
        <v>1</v>
      </c>
      <c r="CK17" s="83">
        <f>VLOOKUP(CK$6,Conditions!$B:$AI,$C17,FALSE)</f>
        <v>1</v>
      </c>
      <c r="CL17" s="83">
        <f>VLOOKUP(CL$6,Conditions!$B:$AI,$C17,FALSE)</f>
        <v>1</v>
      </c>
      <c r="CM17" s="83">
        <f>VLOOKUP(CM$6,Conditions!$B:$AI,$C17,FALSE)</f>
        <v>1</v>
      </c>
      <c r="CN17" s="83">
        <f>VLOOKUP(CN$6,Conditions!$B:$AI,$C17,FALSE)</f>
        <v>1</v>
      </c>
      <c r="CO17" s="83">
        <f>VLOOKUP(CO$6,Conditions!$B:$AI,$C17,FALSE)</f>
        <v>1</v>
      </c>
      <c r="CP17" s="83">
        <f>VLOOKUP(CP$6,Conditions!$B:$AI,$C17,FALSE)</f>
        <v>1</v>
      </c>
      <c r="CQ17" s="83">
        <f>VLOOKUP(CQ$6,Conditions!$B:$AI,$C17,FALSE)</f>
        <v>1</v>
      </c>
      <c r="CR17" s="83">
        <f>VLOOKUP(CR$6,Conditions!$B:$AI,$C17,FALSE)</f>
        <v>1</v>
      </c>
      <c r="CS17" s="83">
        <f>VLOOKUP(CS$6,Conditions!$B:$AI,$C17,FALSE)</f>
        <v>1</v>
      </c>
      <c r="CT17" s="83">
        <f>VLOOKUP(CT$6,Conditions!$B:$AI,$C17,FALSE)</f>
        <v>1</v>
      </c>
      <c r="CU17" s="83">
        <f>VLOOKUP(CU$6,Conditions!$B:$AI,$C17,FALSE)</f>
        <v>1</v>
      </c>
      <c r="CV17" s="83">
        <f>VLOOKUP(CV$6,Conditions!$B:$AI,$C17,FALSE)</f>
        <v>1</v>
      </c>
      <c r="CW17" s="83">
        <f>VLOOKUP(CW$6,Conditions!$B:$AI,$C17,FALSE)</f>
        <v>1</v>
      </c>
      <c r="CX17" s="83"/>
      <c r="CY17" s="83"/>
      <c r="CZ17" s="83"/>
      <c r="DA17" s="83"/>
    </row>
    <row r="18" spans="2:105" s="56" customFormat="1" ht="15.75" x14ac:dyDescent="0.25">
      <c r="B18" s="117" t="s">
        <v>51</v>
      </c>
      <c r="C18" s="61">
        <v>13</v>
      </c>
      <c r="D18" s="83">
        <f>VLOOKUP(D$3,Conditions!$B:$AI,$C18,FALSE)</f>
        <v>1.9</v>
      </c>
      <c r="E18" s="83">
        <f>VLOOKUP(E$3,Conditions!$B:$AI,$C18,FALSE)</f>
        <v>1.9</v>
      </c>
      <c r="F18" s="83">
        <f>VLOOKUP(F$3,Conditions!$B:$AI,$C18,FALSE)</f>
        <v>1.9</v>
      </c>
      <c r="G18" s="83">
        <f>VLOOKUP(G$3,Conditions!$B:$AI,$C18,FALSE)</f>
        <v>1.9</v>
      </c>
      <c r="H18" s="83">
        <f>VLOOKUP(H$3,Conditions!$B:$AI,$C18,FALSE)</f>
        <v>1.9</v>
      </c>
      <c r="I18" s="83">
        <f>VLOOKUP(I$3,Conditions!$B:$AI,$C18,FALSE)</f>
        <v>1.9</v>
      </c>
      <c r="J18" s="83">
        <f>VLOOKUP(J$3,Conditions!$B:$AI,$C18,FALSE)</f>
        <v>1.9</v>
      </c>
      <c r="K18" s="83">
        <f>VLOOKUP(K$3,Conditions!$B:$AI,$C18,FALSE)</f>
        <v>1.9</v>
      </c>
      <c r="L18" s="83">
        <f>VLOOKUP(L$3,Conditions!$B:$AI,$C18,FALSE)</f>
        <v>1.9</v>
      </c>
      <c r="M18" s="83">
        <f>VLOOKUP(M$3,Conditions!$B:$AI,$C18,FALSE)</f>
        <v>1.9</v>
      </c>
      <c r="N18" s="83">
        <f>VLOOKUP(N$3,Conditions!$B:$AI,$C18,FALSE)</f>
        <v>1.9</v>
      </c>
      <c r="O18" s="83">
        <f>VLOOKUP(O$3,Conditions!$B:$AI,$C18,FALSE)</f>
        <v>1.9</v>
      </c>
      <c r="P18" s="83">
        <f>VLOOKUP(P$3,Conditions!$B:$AI,$C18,FALSE)</f>
        <v>1.9</v>
      </c>
      <c r="Q18" s="83">
        <f>VLOOKUP(Q$3,Conditions!$B:$AI,$C18,FALSE)</f>
        <v>1.9</v>
      </c>
      <c r="R18" s="83">
        <f>VLOOKUP(R$3,Conditions!$B:$AI,$C18,FALSE)</f>
        <v>1.9</v>
      </c>
      <c r="S18" s="83">
        <f>VLOOKUP(S$3,Conditions!$B:$AI,$C18,FALSE)</f>
        <v>1.9</v>
      </c>
      <c r="T18" s="83">
        <f>VLOOKUP(T$3,Conditions!$B:$AI,$C18,FALSE)</f>
        <v>1.9</v>
      </c>
      <c r="U18" s="83">
        <f>VLOOKUP(U$3,Conditions!$B:$AI,$C18,FALSE)</f>
        <v>1.9</v>
      </c>
      <c r="V18" s="83">
        <f>VLOOKUP(V$3,Conditions!$B:$AI,$C18,FALSE)</f>
        <v>1.9</v>
      </c>
      <c r="W18" s="83">
        <f>VLOOKUP(W$3,Conditions!$B:$AI,$C18,FALSE)</f>
        <v>1.9</v>
      </c>
      <c r="X18" s="83">
        <f>VLOOKUP(X$3,Conditions!$B:$AI,$C18,FALSE)</f>
        <v>1.9</v>
      </c>
      <c r="Y18" s="83">
        <f>VLOOKUP(Y$3,Conditions!$B:$AI,$C18,FALSE)</f>
        <v>1.9</v>
      </c>
      <c r="Z18" s="83">
        <f>VLOOKUP(Z$3,Conditions!$B:$AI,$C18,FALSE)</f>
        <v>1.9</v>
      </c>
      <c r="AA18" s="83">
        <f>VLOOKUP(AA$3,Conditions!$B:$AI,$C18,FALSE)</f>
        <v>1.9</v>
      </c>
      <c r="AB18" s="83">
        <f>VLOOKUP(AB$3,Conditions!$B:$AI,$C18,FALSE)</f>
        <v>1.9</v>
      </c>
      <c r="AC18" s="83">
        <f>VLOOKUP(AC$3,Conditions!$B:$AI,$C18,FALSE)</f>
        <v>1.9</v>
      </c>
      <c r="AD18" s="83">
        <f>VLOOKUP(AD$3,Conditions!$B:$AI,$C18,FALSE)</f>
        <v>1.9</v>
      </c>
      <c r="AE18" s="83">
        <f>VLOOKUP(AE$3,Conditions!$B:$AI,$C18,FALSE)</f>
        <v>1.9</v>
      </c>
      <c r="AF18" s="83">
        <f>VLOOKUP(AF$3,Conditions!$B:$AI,$C18,FALSE)</f>
        <v>1.9</v>
      </c>
      <c r="AG18" s="83">
        <f>VLOOKUP(AG$3,Conditions!$B:$AI,$C18,FALSE)</f>
        <v>1.9</v>
      </c>
      <c r="AH18" s="83">
        <f>VLOOKUP(AH$3,Conditions!$B:$AI,$C18,FALSE)</f>
        <v>1.9</v>
      </c>
      <c r="AI18" s="83">
        <f>VLOOKUP(AI$3,Conditions!$B:$AI,$C18,FALSE)</f>
        <v>1.9</v>
      </c>
      <c r="AJ18" s="83">
        <f>VLOOKUP(AJ$3,Conditions!$B:$AI,$C18,FALSE)</f>
        <v>1.9</v>
      </c>
      <c r="AK18" s="83">
        <f>VLOOKUP(AK$3,Conditions!$B:$AI,$C18,FALSE)</f>
        <v>1.9</v>
      </c>
      <c r="AL18" s="83">
        <f>VLOOKUP(AL$3,Conditions!$B:$AI,$C18,FALSE)</f>
        <v>1.9</v>
      </c>
      <c r="AM18" s="83">
        <f>VLOOKUP(AM$3,Conditions!$B:$AI,$C18,FALSE)</f>
        <v>1.9</v>
      </c>
      <c r="AN18" s="83">
        <f>VLOOKUP(AN$3,Conditions!$B:$AI,$C18,FALSE)</f>
        <v>1.9</v>
      </c>
      <c r="AO18" s="83">
        <f>VLOOKUP(AO$3,Conditions!$B:$AI,$C18,FALSE)</f>
        <v>1.9</v>
      </c>
      <c r="AP18" s="83">
        <f>VLOOKUP(AP$3,Conditions!$B:$AI,$C18,FALSE)</f>
        <v>1.9</v>
      </c>
      <c r="AQ18" s="83">
        <f>VLOOKUP(AQ$3,Conditions!$B:$AI,$C18,FALSE)</f>
        <v>1.9</v>
      </c>
      <c r="AR18" s="83">
        <f>VLOOKUP(AR$3,Conditions!$B:$AI,$C18,FALSE)</f>
        <v>1.9</v>
      </c>
      <c r="AS18" s="83">
        <f>VLOOKUP(AS$3,Conditions!$B:$AI,$C18,FALSE)</f>
        <v>1.9</v>
      </c>
      <c r="AT18" s="83">
        <f>VLOOKUP(AT$3,Conditions!$B:$AI,$C18,FALSE)</f>
        <v>1.9</v>
      </c>
      <c r="AU18" s="83">
        <f>VLOOKUP(AU$3,Conditions!$B:$AI,$C18,FALSE)</f>
        <v>1.9</v>
      </c>
      <c r="AV18" s="83">
        <f>VLOOKUP(AV$3,Conditions!$B:$AI,$C18,FALSE)</f>
        <v>1.9</v>
      </c>
      <c r="AW18" s="83">
        <f>VLOOKUP(AW$3,Conditions!$B:$AI,$C18,FALSE)</f>
        <v>1.9</v>
      </c>
      <c r="AX18" s="83">
        <f>VLOOKUP(AX$3,Conditions!$B:$AI,$C18,FALSE)</f>
        <v>1.9</v>
      </c>
      <c r="AY18" s="83">
        <f>VLOOKUP(AY$3,Conditions!$B:$AI,$C18,FALSE)</f>
        <v>1.9</v>
      </c>
      <c r="AZ18" s="83">
        <f>VLOOKUP(AZ$3,Conditions!$B:$AI,$C18,FALSE)</f>
        <v>1.9</v>
      </c>
      <c r="BA18" s="83">
        <f>VLOOKUP(BA$3,Conditions!$B:$AI,$C18,FALSE)</f>
        <v>1.9</v>
      </c>
      <c r="BB18" s="83">
        <f>VLOOKUP(BB$3,Conditions!$B:$AI,$C18,FALSE)</f>
        <v>1.9</v>
      </c>
      <c r="BC18" s="83">
        <f>VLOOKUP(BC$3,Conditions!$B:$AI,$C18,FALSE)</f>
        <v>1.9</v>
      </c>
      <c r="BD18" s="83">
        <f>VLOOKUP(BD$3,Conditions!$B:$AI,$C18,FALSE)</f>
        <v>1.9</v>
      </c>
      <c r="BE18" s="83">
        <f>VLOOKUP(BE$3,Conditions!$B:$AI,$C18,FALSE)</f>
        <v>1.9</v>
      </c>
      <c r="BF18" s="83">
        <f>VLOOKUP(BF$3,Conditions!$B:$AI,$C18,FALSE)</f>
        <v>1.9</v>
      </c>
      <c r="BG18" s="83">
        <f>VLOOKUP(BG$3,Conditions!$B:$AI,$C18,FALSE)</f>
        <v>1.9</v>
      </c>
      <c r="BH18" s="83">
        <f>VLOOKUP(BH$3,Conditions!$B:$AI,$C18,FALSE)</f>
        <v>1.9</v>
      </c>
      <c r="BI18" s="83">
        <f>VLOOKUP(BI$3,Conditions!$B:$AI,$C18,FALSE)</f>
        <v>1.9</v>
      </c>
      <c r="BJ18" s="83">
        <f>VLOOKUP(BJ$3,Conditions!$B:$AI,$C18,FALSE)</f>
        <v>1.9</v>
      </c>
      <c r="BK18" s="83">
        <f>VLOOKUP(BK$3,Conditions!$B:$AI,$C18,FALSE)</f>
        <v>1.9</v>
      </c>
      <c r="BL18" s="83">
        <f>VLOOKUP(BL$3,Conditions!$B:$AI,$C18,FALSE)</f>
        <v>1.9</v>
      </c>
      <c r="BM18" s="83">
        <f>VLOOKUP(BM$3,Conditions!$B:$AI,$C18,FALSE)</f>
        <v>1.9</v>
      </c>
      <c r="BN18" s="83">
        <f>VLOOKUP(BN$3,Conditions!$B:$AI,$C18,FALSE)</f>
        <v>1.9</v>
      </c>
      <c r="BO18" s="83">
        <f>VLOOKUP(BO$3,Conditions!$B:$AI,$C18,FALSE)</f>
        <v>1.9</v>
      </c>
      <c r="BP18" s="83">
        <f>VLOOKUP(BP$3,Conditions!$B:$AI,$C18,FALSE)</f>
        <v>1.9</v>
      </c>
      <c r="BQ18" s="83">
        <f>VLOOKUP(BQ$3,Conditions!$B:$AI,$C18,FALSE)</f>
        <v>1.9</v>
      </c>
      <c r="BR18" s="83">
        <f>VLOOKUP(BR$3,Conditions!$B:$AI,$C18,FALSE)</f>
        <v>1.9</v>
      </c>
      <c r="BS18" s="83">
        <f>VLOOKUP(BS$3,Conditions!$B:$AI,$C18,FALSE)</f>
        <v>1.9</v>
      </c>
      <c r="BT18" s="83">
        <f>VLOOKUP(BT$3,Conditions!$B:$AI,$C18,FALSE)</f>
        <v>1.9</v>
      </c>
      <c r="BU18" s="83">
        <f>VLOOKUP(BU$3,Conditions!$B:$AI,$C18,FALSE)</f>
        <v>1.9</v>
      </c>
      <c r="BV18" s="83">
        <f>VLOOKUP(BV$3,Conditions!$B:$AI,$C18,FALSE)</f>
        <v>1.9</v>
      </c>
      <c r="BW18" s="83">
        <f>VLOOKUP(BW$3,Conditions!$B:$AI,$C18,FALSE)</f>
        <v>1.9</v>
      </c>
      <c r="BX18" s="83">
        <f>VLOOKUP(BX$3,Conditions!$B:$AI,$C18,FALSE)</f>
        <v>1.9</v>
      </c>
      <c r="BY18" s="83">
        <f>VLOOKUP(BY$3,Conditions!$B:$AI,$C18,FALSE)</f>
        <v>1.9</v>
      </c>
      <c r="BZ18" s="83">
        <f>VLOOKUP(BZ$3,Conditions!$B:$AI,$C18,FALSE)</f>
        <v>1.9</v>
      </c>
      <c r="CA18" s="83">
        <f>VLOOKUP(CA$3,Conditions!$B:$AI,$C18,FALSE)</f>
        <v>1.9</v>
      </c>
      <c r="CB18" s="83">
        <f>VLOOKUP(CB$3,Conditions!$B:$AI,$C18,FALSE)</f>
        <v>1.9</v>
      </c>
      <c r="CC18" s="83">
        <f>VLOOKUP(CC$3,Conditions!$B:$AI,$C18,FALSE)</f>
        <v>1.9</v>
      </c>
      <c r="CD18" s="83">
        <f>VLOOKUP(CD$3,Conditions!$B:$AI,$C18,FALSE)</f>
        <v>1.9</v>
      </c>
      <c r="CE18" s="83">
        <f>VLOOKUP(CE$3,Conditions!$B:$AI,$C18,FALSE)</f>
        <v>1.9</v>
      </c>
      <c r="CG18" s="56" t="str">
        <f t="shared" si="6"/>
        <v>Cat. Mass</v>
      </c>
      <c r="CH18" s="83">
        <f>VLOOKUP(CH$6,Conditions!$B:$AI,$C18,FALSE)</f>
        <v>1.9</v>
      </c>
      <c r="CI18" s="83">
        <f>VLOOKUP(CI$6,Conditions!$B:$AI,$C18,FALSE)</f>
        <v>1.9</v>
      </c>
      <c r="CJ18" s="83">
        <f>VLOOKUP(CJ$6,Conditions!$B:$AI,$C18,FALSE)</f>
        <v>1.9</v>
      </c>
      <c r="CK18" s="83">
        <f>VLOOKUP(CK$6,Conditions!$B:$AI,$C18,FALSE)</f>
        <v>1.9</v>
      </c>
      <c r="CL18" s="83">
        <f>VLOOKUP(CL$6,Conditions!$B:$AI,$C18,FALSE)</f>
        <v>1.9</v>
      </c>
      <c r="CM18" s="83">
        <f>VLOOKUP(CM$6,Conditions!$B:$AI,$C18,FALSE)</f>
        <v>1.9</v>
      </c>
      <c r="CN18" s="83">
        <f>VLOOKUP(CN$6,Conditions!$B:$AI,$C18,FALSE)</f>
        <v>1.9</v>
      </c>
      <c r="CO18" s="83">
        <f>VLOOKUP(CO$6,Conditions!$B:$AI,$C18,FALSE)</f>
        <v>1.9</v>
      </c>
      <c r="CP18" s="83">
        <f>VLOOKUP(CP$6,Conditions!$B:$AI,$C18,FALSE)</f>
        <v>1.9</v>
      </c>
      <c r="CQ18" s="83">
        <f>VLOOKUP(CQ$6,Conditions!$B:$AI,$C18,FALSE)</f>
        <v>1.9</v>
      </c>
      <c r="CR18" s="83">
        <f>VLOOKUP(CR$6,Conditions!$B:$AI,$C18,FALSE)</f>
        <v>1.9</v>
      </c>
      <c r="CS18" s="83">
        <f>VLOOKUP(CS$6,Conditions!$B:$AI,$C18,FALSE)</f>
        <v>1.9</v>
      </c>
      <c r="CT18" s="83">
        <f>VLOOKUP(CT$6,Conditions!$B:$AI,$C18,FALSE)</f>
        <v>1.9</v>
      </c>
      <c r="CU18" s="83">
        <f>VLOOKUP(CU$6,Conditions!$B:$AI,$C18,FALSE)</f>
        <v>1.9</v>
      </c>
      <c r="CV18" s="83">
        <f>VLOOKUP(CV$6,Conditions!$B:$AI,$C18,FALSE)</f>
        <v>1.9</v>
      </c>
      <c r="CW18" s="83">
        <f>VLOOKUP(CW$6,Conditions!$B:$AI,$C18,FALSE)</f>
        <v>1.9</v>
      </c>
      <c r="CX18" s="83"/>
      <c r="CY18" s="83"/>
      <c r="CZ18" s="83"/>
      <c r="DA18" s="83"/>
    </row>
    <row r="19" spans="2:105" s="56" customFormat="1" ht="15.75" x14ac:dyDescent="0.25">
      <c r="B19" s="117" t="s">
        <v>94</v>
      </c>
      <c r="C19" s="61">
        <v>14</v>
      </c>
      <c r="D19" s="83">
        <f>VLOOKUP(D$3,Conditions!$B:$AI,$C19,FALSE)</f>
        <v>16477.2</v>
      </c>
      <c r="E19" s="83">
        <f>VLOOKUP(E$3,Conditions!$B:$AI,$C19,FALSE)</f>
        <v>16477.2</v>
      </c>
      <c r="F19" s="83">
        <f>VLOOKUP(F$3,Conditions!$B:$AI,$C19,FALSE)</f>
        <v>16477.2</v>
      </c>
      <c r="G19" s="83">
        <f>VLOOKUP(G$3,Conditions!$B:$AI,$C19,FALSE)</f>
        <v>16477.2</v>
      </c>
      <c r="H19" s="83">
        <f>VLOOKUP(H$3,Conditions!$B:$AI,$C19,FALSE)</f>
        <v>16477.2</v>
      </c>
      <c r="I19" s="83">
        <f>VLOOKUP(I$3,Conditions!$B:$AI,$C19,FALSE)</f>
        <v>16477.2</v>
      </c>
      <c r="J19" s="83">
        <f>VLOOKUP(J$3,Conditions!$B:$AI,$C19,FALSE)</f>
        <v>16477.2</v>
      </c>
      <c r="K19" s="83">
        <f>VLOOKUP(K$3,Conditions!$B:$AI,$C19,FALSE)</f>
        <v>16477.2</v>
      </c>
      <c r="L19" s="83">
        <f>VLOOKUP(L$3,Conditions!$B:$AI,$C19,FALSE)</f>
        <v>16477.2</v>
      </c>
      <c r="M19" s="83">
        <f>VLOOKUP(M$3,Conditions!$B:$AI,$C19,FALSE)</f>
        <v>16477.2</v>
      </c>
      <c r="N19" s="83">
        <f>VLOOKUP(N$3,Conditions!$B:$AI,$C19,FALSE)</f>
        <v>16477.2</v>
      </c>
      <c r="O19" s="83">
        <f>VLOOKUP(O$3,Conditions!$B:$AI,$C19,FALSE)</f>
        <v>16477.2</v>
      </c>
      <c r="P19" s="83">
        <f>VLOOKUP(P$3,Conditions!$B:$AI,$C19,FALSE)</f>
        <v>16477.2</v>
      </c>
      <c r="Q19" s="83">
        <f>VLOOKUP(Q$3,Conditions!$B:$AI,$C19,FALSE)</f>
        <v>16477.2</v>
      </c>
      <c r="R19" s="83">
        <f>VLOOKUP(R$3,Conditions!$B:$AI,$C19,FALSE)</f>
        <v>16477.2</v>
      </c>
      <c r="S19" s="83">
        <f>VLOOKUP(S$3,Conditions!$B:$AI,$C19,FALSE)</f>
        <v>16477.2</v>
      </c>
      <c r="T19" s="83">
        <f>VLOOKUP(T$3,Conditions!$B:$AI,$C19,FALSE)</f>
        <v>16477.2</v>
      </c>
      <c r="U19" s="83">
        <f>VLOOKUP(U$3,Conditions!$B:$AI,$C19,FALSE)</f>
        <v>16477.2</v>
      </c>
      <c r="V19" s="83">
        <f>VLOOKUP(V$3,Conditions!$B:$AI,$C19,FALSE)</f>
        <v>16477.2</v>
      </c>
      <c r="W19" s="83">
        <f>VLOOKUP(W$3,Conditions!$B:$AI,$C19,FALSE)</f>
        <v>16477.2</v>
      </c>
      <c r="X19" s="83">
        <f>VLOOKUP(X$3,Conditions!$B:$AI,$C19,FALSE)</f>
        <v>16477.2</v>
      </c>
      <c r="Y19" s="83">
        <f>VLOOKUP(Y$3,Conditions!$B:$AI,$C19,FALSE)</f>
        <v>16477.2</v>
      </c>
      <c r="Z19" s="83">
        <f>VLOOKUP(Z$3,Conditions!$B:$AI,$C19,FALSE)</f>
        <v>16477.2</v>
      </c>
      <c r="AA19" s="83">
        <f>VLOOKUP(AA$3,Conditions!$B:$AI,$C19,FALSE)</f>
        <v>16477.2</v>
      </c>
      <c r="AB19" s="83">
        <f>VLOOKUP(AB$3,Conditions!$B:$AI,$C19,FALSE)</f>
        <v>16477.2</v>
      </c>
      <c r="AC19" s="83">
        <f>VLOOKUP(AC$3,Conditions!$B:$AI,$C19,FALSE)</f>
        <v>16477.2</v>
      </c>
      <c r="AD19" s="83">
        <f>VLOOKUP(AD$3,Conditions!$B:$AI,$C19,FALSE)</f>
        <v>16477.2</v>
      </c>
      <c r="AE19" s="83">
        <f>VLOOKUP(AE$3,Conditions!$B:$AI,$C19,FALSE)</f>
        <v>16477.2</v>
      </c>
      <c r="AF19" s="83">
        <f>VLOOKUP(AF$3,Conditions!$B:$AI,$C19,FALSE)</f>
        <v>16477.2</v>
      </c>
      <c r="AG19" s="83">
        <f>VLOOKUP(AG$3,Conditions!$B:$AI,$C19,FALSE)</f>
        <v>16477.2</v>
      </c>
      <c r="AH19" s="83">
        <f>VLOOKUP(AH$3,Conditions!$B:$AI,$C19,FALSE)</f>
        <v>16477.2</v>
      </c>
      <c r="AI19" s="83">
        <f>VLOOKUP(AI$3,Conditions!$B:$AI,$C19,FALSE)</f>
        <v>16477.2</v>
      </c>
      <c r="AJ19" s="83">
        <f>VLOOKUP(AJ$3,Conditions!$B:$AI,$C19,FALSE)</f>
        <v>16477.2</v>
      </c>
      <c r="AK19" s="83">
        <f>VLOOKUP(AK$3,Conditions!$B:$AI,$C19,FALSE)</f>
        <v>16477.2</v>
      </c>
      <c r="AL19" s="83">
        <f>VLOOKUP(AL$3,Conditions!$B:$AI,$C19,FALSE)</f>
        <v>16477.2</v>
      </c>
      <c r="AM19" s="83">
        <f>VLOOKUP(AM$3,Conditions!$B:$AI,$C19,FALSE)</f>
        <v>16477.2</v>
      </c>
      <c r="AN19" s="83">
        <f>VLOOKUP(AN$3,Conditions!$B:$AI,$C19,FALSE)</f>
        <v>16477.2</v>
      </c>
      <c r="AO19" s="83">
        <f>VLOOKUP(AO$3,Conditions!$B:$AI,$C19,FALSE)</f>
        <v>16477.2</v>
      </c>
      <c r="AP19" s="83">
        <f>VLOOKUP(AP$3,Conditions!$B:$AI,$C19,FALSE)</f>
        <v>16477.2</v>
      </c>
      <c r="AQ19" s="83">
        <f>VLOOKUP(AQ$3,Conditions!$B:$AI,$C19,FALSE)</f>
        <v>16477.2</v>
      </c>
      <c r="AR19" s="83">
        <f>VLOOKUP(AR$3,Conditions!$B:$AI,$C19,FALSE)</f>
        <v>16593.599999999999</v>
      </c>
      <c r="AS19" s="83">
        <f>VLOOKUP(AS$3,Conditions!$B:$AI,$C19,FALSE)</f>
        <v>16593.599999999999</v>
      </c>
      <c r="AT19" s="83">
        <f>VLOOKUP(AT$3,Conditions!$B:$AI,$C19,FALSE)</f>
        <v>16593.599999999999</v>
      </c>
      <c r="AU19" s="83">
        <f>VLOOKUP(AU$3,Conditions!$B:$AI,$C19,FALSE)</f>
        <v>16593.599999999999</v>
      </c>
      <c r="AV19" s="83">
        <f>VLOOKUP(AV$3,Conditions!$B:$AI,$C19,FALSE)</f>
        <v>16593.599999999999</v>
      </c>
      <c r="AW19" s="83">
        <f>VLOOKUP(AW$3,Conditions!$B:$AI,$C19,FALSE)</f>
        <v>16593.599999999999</v>
      </c>
      <c r="AX19" s="83">
        <f>VLOOKUP(AX$3,Conditions!$B:$AI,$C19,FALSE)</f>
        <v>16593.599999999999</v>
      </c>
      <c r="AY19" s="83">
        <f>VLOOKUP(AY$3,Conditions!$B:$AI,$C19,FALSE)</f>
        <v>16593.599999999999</v>
      </c>
      <c r="AZ19" s="83">
        <f>VLOOKUP(AZ$3,Conditions!$B:$AI,$C19,FALSE)</f>
        <v>16593.599999999999</v>
      </c>
      <c r="BA19" s="83">
        <f>VLOOKUP(BA$3,Conditions!$B:$AI,$C19,FALSE)</f>
        <v>16593.599999999999</v>
      </c>
      <c r="BB19" s="83">
        <f>VLOOKUP(BB$3,Conditions!$B:$AI,$C19,FALSE)</f>
        <v>16593.599999999999</v>
      </c>
      <c r="BC19" s="83">
        <f>VLOOKUP(BC$3,Conditions!$B:$AI,$C19,FALSE)</f>
        <v>16593.599999999999</v>
      </c>
      <c r="BD19" s="83">
        <f>VLOOKUP(BD$3,Conditions!$B:$AI,$C19,FALSE)</f>
        <v>16593.599999999999</v>
      </c>
      <c r="BE19" s="83">
        <f>VLOOKUP(BE$3,Conditions!$B:$AI,$C19,FALSE)</f>
        <v>16593.599999999999</v>
      </c>
      <c r="BF19" s="83">
        <f>VLOOKUP(BF$3,Conditions!$B:$AI,$C19,FALSE)</f>
        <v>16593.599999999999</v>
      </c>
      <c r="BG19" s="83">
        <f>VLOOKUP(BG$3,Conditions!$B:$AI,$C19,FALSE)</f>
        <v>16593.599999999999</v>
      </c>
      <c r="BH19" s="83">
        <f>VLOOKUP(BH$3,Conditions!$B:$AI,$C19,FALSE)</f>
        <v>16593.599999999999</v>
      </c>
      <c r="BI19" s="83">
        <f>VLOOKUP(BI$3,Conditions!$B:$AI,$C19,FALSE)</f>
        <v>16593.599999999999</v>
      </c>
      <c r="BJ19" s="83">
        <f>VLOOKUP(BJ$3,Conditions!$B:$AI,$C19,FALSE)</f>
        <v>16593.599999999999</v>
      </c>
      <c r="BK19" s="83">
        <f>VLOOKUP(BK$3,Conditions!$B:$AI,$C19,FALSE)</f>
        <v>16593.599999999999</v>
      </c>
      <c r="BL19" s="83">
        <f>VLOOKUP(BL$3,Conditions!$B:$AI,$C19,FALSE)</f>
        <v>16593.599999999999</v>
      </c>
      <c r="BM19" s="83">
        <f>VLOOKUP(BM$3,Conditions!$B:$AI,$C19,FALSE)</f>
        <v>16593.599999999999</v>
      </c>
      <c r="BN19" s="83">
        <f>VLOOKUP(BN$3,Conditions!$B:$AI,$C19,FALSE)</f>
        <v>16593.599999999999</v>
      </c>
      <c r="BO19" s="83">
        <f>VLOOKUP(BO$3,Conditions!$B:$AI,$C19,FALSE)</f>
        <v>16593.599999999999</v>
      </c>
      <c r="BP19" s="83">
        <f>VLOOKUP(BP$3,Conditions!$B:$AI,$C19,FALSE)</f>
        <v>16593.599999999999</v>
      </c>
      <c r="BQ19" s="83">
        <f>VLOOKUP(BQ$3,Conditions!$B:$AI,$C19,FALSE)</f>
        <v>16593.599999999999</v>
      </c>
      <c r="BR19" s="83">
        <f>VLOOKUP(BR$3,Conditions!$B:$AI,$C19,FALSE)</f>
        <v>16593.599999999999</v>
      </c>
      <c r="BS19" s="83">
        <f>VLOOKUP(BS$3,Conditions!$B:$AI,$C19,FALSE)</f>
        <v>16593.599999999999</v>
      </c>
      <c r="BT19" s="83">
        <f>VLOOKUP(BT$3,Conditions!$B:$AI,$C19,FALSE)</f>
        <v>16593.599999999999</v>
      </c>
      <c r="BU19" s="83">
        <f>VLOOKUP(BU$3,Conditions!$B:$AI,$C19,FALSE)</f>
        <v>16593.599999999999</v>
      </c>
      <c r="BV19" s="83">
        <f>VLOOKUP(BV$3,Conditions!$B:$AI,$C19,FALSE)</f>
        <v>16593.599999999999</v>
      </c>
      <c r="BW19" s="83">
        <f>VLOOKUP(BW$3,Conditions!$B:$AI,$C19,FALSE)</f>
        <v>16593.599999999999</v>
      </c>
      <c r="BX19" s="83">
        <f>VLOOKUP(BX$3,Conditions!$B:$AI,$C19,FALSE)</f>
        <v>16593.599999999999</v>
      </c>
      <c r="BY19" s="83">
        <f>VLOOKUP(BY$3,Conditions!$B:$AI,$C19,FALSE)</f>
        <v>16593.599999999999</v>
      </c>
      <c r="BZ19" s="83">
        <f>VLOOKUP(BZ$3,Conditions!$B:$AI,$C19,FALSE)</f>
        <v>16593.599999999999</v>
      </c>
      <c r="CA19" s="83">
        <f>VLOOKUP(CA$3,Conditions!$B:$AI,$C19,FALSE)</f>
        <v>16593.599999999999</v>
      </c>
      <c r="CB19" s="83">
        <f>VLOOKUP(CB$3,Conditions!$B:$AI,$C19,FALSE)</f>
        <v>16593.599999999999</v>
      </c>
      <c r="CC19" s="83">
        <f>VLOOKUP(CC$3,Conditions!$B:$AI,$C19,FALSE)</f>
        <v>16593.599999999999</v>
      </c>
      <c r="CD19" s="83">
        <f>VLOOKUP(CD$3,Conditions!$B:$AI,$C19,FALSE)</f>
        <v>16593.599999999999</v>
      </c>
      <c r="CE19" s="83">
        <f>VLOOKUP(CE$3,Conditions!$B:$AI,$C19,FALSE)</f>
        <v>16593.599999999999</v>
      </c>
      <c r="CG19" s="56" t="str">
        <f t="shared" si="6"/>
        <v>feed mobile_RI</v>
      </c>
      <c r="CH19" s="83">
        <f>VLOOKUP(CH$6,Conditions!$B:$AI,$C19,FALSE)</f>
        <v>16477.2</v>
      </c>
      <c r="CI19" s="83">
        <f>VLOOKUP(CI$6,Conditions!$B:$AI,$C19,FALSE)</f>
        <v>16477.2</v>
      </c>
      <c r="CJ19" s="83">
        <f>VLOOKUP(CJ$6,Conditions!$B:$AI,$C19,FALSE)</f>
        <v>16477.2</v>
      </c>
      <c r="CK19" s="83">
        <f>VLOOKUP(CK$6,Conditions!$B:$AI,$C19,FALSE)</f>
        <v>16477.2</v>
      </c>
      <c r="CL19" s="83">
        <f>VLOOKUP(CL$6,Conditions!$B:$AI,$C19,FALSE)</f>
        <v>16477.2</v>
      </c>
      <c r="CM19" s="83">
        <f>VLOOKUP(CM$6,Conditions!$B:$AI,$C19,FALSE)</f>
        <v>16477.2</v>
      </c>
      <c r="CN19" s="83">
        <f>VLOOKUP(CN$6,Conditions!$B:$AI,$C19,FALSE)</f>
        <v>16477.2</v>
      </c>
      <c r="CO19" s="83">
        <f>VLOOKUP(CO$6,Conditions!$B:$AI,$C19,FALSE)</f>
        <v>16477.2</v>
      </c>
      <c r="CP19" s="83">
        <f>VLOOKUP(CP$6,Conditions!$B:$AI,$C19,FALSE)</f>
        <v>16593.599999999999</v>
      </c>
      <c r="CQ19" s="83">
        <f>VLOOKUP(CQ$6,Conditions!$B:$AI,$C19,FALSE)</f>
        <v>16593.599999999999</v>
      </c>
      <c r="CR19" s="83">
        <f>VLOOKUP(CR$6,Conditions!$B:$AI,$C19,FALSE)</f>
        <v>16593.599999999999</v>
      </c>
      <c r="CS19" s="83">
        <f>VLOOKUP(CS$6,Conditions!$B:$AI,$C19,FALSE)</f>
        <v>16593.599999999999</v>
      </c>
      <c r="CT19" s="83">
        <f>VLOOKUP(CT$6,Conditions!$B:$AI,$C19,FALSE)</f>
        <v>16593.599999999999</v>
      </c>
      <c r="CU19" s="83">
        <f>VLOOKUP(CU$6,Conditions!$B:$AI,$C19,FALSE)</f>
        <v>16593.599999999999</v>
      </c>
      <c r="CV19" s="83">
        <f>VLOOKUP(CV$6,Conditions!$B:$AI,$C19,FALSE)</f>
        <v>16593.599999999999</v>
      </c>
      <c r="CW19" s="83">
        <f>VLOOKUP(CW$6,Conditions!$B:$AI,$C19,FALSE)</f>
        <v>16593.599999999999</v>
      </c>
      <c r="CX19" s="83"/>
      <c r="CY19" s="83"/>
      <c r="CZ19" s="83"/>
      <c r="DA19" s="83"/>
    </row>
    <row r="20" spans="2:105" s="56" customFormat="1" ht="15.75" x14ac:dyDescent="0.25">
      <c r="B20" s="117" t="s">
        <v>95</v>
      </c>
      <c r="C20" s="61">
        <v>15</v>
      </c>
      <c r="D20" s="83">
        <f>VLOOKUP(D$3,Conditions!$B:$AI,$C20,FALSE)</f>
        <v>119409.60000000001</v>
      </c>
      <c r="E20" s="83">
        <f>VLOOKUP(E$3,Conditions!$B:$AI,$C20,FALSE)</f>
        <v>119409.60000000001</v>
      </c>
      <c r="F20" s="83">
        <f>VLOOKUP(F$3,Conditions!$B:$AI,$C20,FALSE)</f>
        <v>119409.60000000001</v>
      </c>
      <c r="G20" s="83">
        <f>VLOOKUP(G$3,Conditions!$B:$AI,$C20,FALSE)</f>
        <v>119409.60000000001</v>
      </c>
      <c r="H20" s="83">
        <f>VLOOKUP(H$3,Conditions!$B:$AI,$C20,FALSE)</f>
        <v>119409.60000000001</v>
      </c>
      <c r="I20" s="83">
        <f>VLOOKUP(I$3,Conditions!$B:$AI,$C20,FALSE)</f>
        <v>119409.60000000001</v>
      </c>
      <c r="J20" s="83">
        <f>VLOOKUP(J$3,Conditions!$B:$AI,$C20,FALSE)</f>
        <v>119409.60000000001</v>
      </c>
      <c r="K20" s="83">
        <f>VLOOKUP(K$3,Conditions!$B:$AI,$C20,FALSE)</f>
        <v>119409.60000000001</v>
      </c>
      <c r="L20" s="83">
        <f>VLOOKUP(L$3,Conditions!$B:$AI,$C20,FALSE)</f>
        <v>119409.60000000001</v>
      </c>
      <c r="M20" s="83">
        <f>VLOOKUP(M$3,Conditions!$B:$AI,$C20,FALSE)</f>
        <v>119409.60000000001</v>
      </c>
      <c r="N20" s="83">
        <f>VLOOKUP(N$3,Conditions!$B:$AI,$C20,FALSE)</f>
        <v>119409.60000000001</v>
      </c>
      <c r="O20" s="83">
        <f>VLOOKUP(O$3,Conditions!$B:$AI,$C20,FALSE)</f>
        <v>119409.60000000001</v>
      </c>
      <c r="P20" s="83">
        <f>VLOOKUP(P$3,Conditions!$B:$AI,$C20,FALSE)</f>
        <v>119409.60000000001</v>
      </c>
      <c r="Q20" s="83">
        <f>VLOOKUP(Q$3,Conditions!$B:$AI,$C20,FALSE)</f>
        <v>119409.60000000001</v>
      </c>
      <c r="R20" s="83">
        <f>VLOOKUP(R$3,Conditions!$B:$AI,$C20,FALSE)</f>
        <v>119409.60000000001</v>
      </c>
      <c r="S20" s="83">
        <f>VLOOKUP(S$3,Conditions!$B:$AI,$C20,FALSE)</f>
        <v>119409.60000000001</v>
      </c>
      <c r="T20" s="83">
        <f>VLOOKUP(T$3,Conditions!$B:$AI,$C20,FALSE)</f>
        <v>119409.60000000001</v>
      </c>
      <c r="U20" s="83">
        <f>VLOOKUP(U$3,Conditions!$B:$AI,$C20,FALSE)</f>
        <v>119409.60000000001</v>
      </c>
      <c r="V20" s="83">
        <f>VLOOKUP(V$3,Conditions!$B:$AI,$C20,FALSE)</f>
        <v>119409.60000000001</v>
      </c>
      <c r="W20" s="83">
        <f>VLOOKUP(W$3,Conditions!$B:$AI,$C20,FALSE)</f>
        <v>119409.60000000001</v>
      </c>
      <c r="X20" s="83">
        <f>VLOOKUP(X$3,Conditions!$B:$AI,$C20,FALSE)</f>
        <v>119409.60000000001</v>
      </c>
      <c r="Y20" s="83">
        <f>VLOOKUP(Y$3,Conditions!$B:$AI,$C20,FALSE)</f>
        <v>119409.60000000001</v>
      </c>
      <c r="Z20" s="83">
        <f>VLOOKUP(Z$3,Conditions!$B:$AI,$C20,FALSE)</f>
        <v>119409.60000000001</v>
      </c>
      <c r="AA20" s="83">
        <f>VLOOKUP(AA$3,Conditions!$B:$AI,$C20,FALSE)</f>
        <v>119409.60000000001</v>
      </c>
      <c r="AB20" s="83">
        <f>VLOOKUP(AB$3,Conditions!$B:$AI,$C20,FALSE)</f>
        <v>119409.60000000001</v>
      </c>
      <c r="AC20" s="83">
        <f>VLOOKUP(AC$3,Conditions!$B:$AI,$C20,FALSE)</f>
        <v>119409.60000000001</v>
      </c>
      <c r="AD20" s="83">
        <f>VLOOKUP(AD$3,Conditions!$B:$AI,$C20,FALSE)</f>
        <v>119409.60000000001</v>
      </c>
      <c r="AE20" s="83">
        <f>VLOOKUP(AE$3,Conditions!$B:$AI,$C20,FALSE)</f>
        <v>119409.60000000001</v>
      </c>
      <c r="AF20" s="83">
        <f>VLOOKUP(AF$3,Conditions!$B:$AI,$C20,FALSE)</f>
        <v>119409.60000000001</v>
      </c>
      <c r="AG20" s="83">
        <f>VLOOKUP(AG$3,Conditions!$B:$AI,$C20,FALSE)</f>
        <v>119409.60000000001</v>
      </c>
      <c r="AH20" s="83">
        <f>VLOOKUP(AH$3,Conditions!$B:$AI,$C20,FALSE)</f>
        <v>119409.60000000001</v>
      </c>
      <c r="AI20" s="83">
        <f>VLOOKUP(AI$3,Conditions!$B:$AI,$C20,FALSE)</f>
        <v>119409.60000000001</v>
      </c>
      <c r="AJ20" s="83">
        <f>VLOOKUP(AJ$3,Conditions!$B:$AI,$C20,FALSE)</f>
        <v>119409.60000000001</v>
      </c>
      <c r="AK20" s="83">
        <f>VLOOKUP(AK$3,Conditions!$B:$AI,$C20,FALSE)</f>
        <v>119409.60000000001</v>
      </c>
      <c r="AL20" s="83">
        <f>VLOOKUP(AL$3,Conditions!$B:$AI,$C20,FALSE)</f>
        <v>119409.60000000001</v>
      </c>
      <c r="AM20" s="83">
        <f>VLOOKUP(AM$3,Conditions!$B:$AI,$C20,FALSE)</f>
        <v>119409.60000000001</v>
      </c>
      <c r="AN20" s="83">
        <f>VLOOKUP(AN$3,Conditions!$B:$AI,$C20,FALSE)</f>
        <v>119409.60000000001</v>
      </c>
      <c r="AO20" s="83">
        <f>VLOOKUP(AO$3,Conditions!$B:$AI,$C20,FALSE)</f>
        <v>119409.60000000001</v>
      </c>
      <c r="AP20" s="83">
        <f>VLOOKUP(AP$3,Conditions!$B:$AI,$C20,FALSE)</f>
        <v>119409.60000000001</v>
      </c>
      <c r="AQ20" s="83">
        <f>VLOOKUP(AQ$3,Conditions!$B:$AI,$C20,FALSE)</f>
        <v>119409.60000000001</v>
      </c>
      <c r="AR20" s="83">
        <f>VLOOKUP(AR$3,Conditions!$B:$AI,$C20,FALSE)</f>
        <v>116143.2</v>
      </c>
      <c r="AS20" s="83">
        <f>VLOOKUP(AS$3,Conditions!$B:$AI,$C20,FALSE)</f>
        <v>116143.2</v>
      </c>
      <c r="AT20" s="83">
        <f>VLOOKUP(AT$3,Conditions!$B:$AI,$C20,FALSE)</f>
        <v>116143.2</v>
      </c>
      <c r="AU20" s="83">
        <f>VLOOKUP(AU$3,Conditions!$B:$AI,$C20,FALSE)</f>
        <v>116143.2</v>
      </c>
      <c r="AV20" s="83">
        <f>VLOOKUP(AV$3,Conditions!$B:$AI,$C20,FALSE)</f>
        <v>116143.2</v>
      </c>
      <c r="AW20" s="83">
        <f>VLOOKUP(AW$3,Conditions!$B:$AI,$C20,FALSE)</f>
        <v>116143.2</v>
      </c>
      <c r="AX20" s="83">
        <f>VLOOKUP(AX$3,Conditions!$B:$AI,$C20,FALSE)</f>
        <v>116143.2</v>
      </c>
      <c r="AY20" s="83">
        <f>VLOOKUP(AY$3,Conditions!$B:$AI,$C20,FALSE)</f>
        <v>116143.2</v>
      </c>
      <c r="AZ20" s="83">
        <f>VLOOKUP(AZ$3,Conditions!$B:$AI,$C20,FALSE)</f>
        <v>116143.2</v>
      </c>
      <c r="BA20" s="83">
        <f>VLOOKUP(BA$3,Conditions!$B:$AI,$C20,FALSE)</f>
        <v>116143.2</v>
      </c>
      <c r="BB20" s="83">
        <f>VLOOKUP(BB$3,Conditions!$B:$AI,$C20,FALSE)</f>
        <v>116143.2</v>
      </c>
      <c r="BC20" s="83">
        <f>VLOOKUP(BC$3,Conditions!$B:$AI,$C20,FALSE)</f>
        <v>116143.2</v>
      </c>
      <c r="BD20" s="83">
        <f>VLOOKUP(BD$3,Conditions!$B:$AI,$C20,FALSE)</f>
        <v>116143.2</v>
      </c>
      <c r="BE20" s="83">
        <f>VLOOKUP(BE$3,Conditions!$B:$AI,$C20,FALSE)</f>
        <v>116143.2</v>
      </c>
      <c r="BF20" s="83">
        <f>VLOOKUP(BF$3,Conditions!$B:$AI,$C20,FALSE)</f>
        <v>116143.2</v>
      </c>
      <c r="BG20" s="83">
        <f>VLOOKUP(BG$3,Conditions!$B:$AI,$C20,FALSE)</f>
        <v>116143.2</v>
      </c>
      <c r="BH20" s="83">
        <f>VLOOKUP(BH$3,Conditions!$B:$AI,$C20,FALSE)</f>
        <v>116143.2</v>
      </c>
      <c r="BI20" s="83">
        <f>VLOOKUP(BI$3,Conditions!$B:$AI,$C20,FALSE)</f>
        <v>116143.2</v>
      </c>
      <c r="BJ20" s="83">
        <f>VLOOKUP(BJ$3,Conditions!$B:$AI,$C20,FALSE)</f>
        <v>116143.2</v>
      </c>
      <c r="BK20" s="83">
        <f>VLOOKUP(BK$3,Conditions!$B:$AI,$C20,FALSE)</f>
        <v>116143.2</v>
      </c>
      <c r="BL20" s="83">
        <f>VLOOKUP(BL$3,Conditions!$B:$AI,$C20,FALSE)</f>
        <v>116143.2</v>
      </c>
      <c r="BM20" s="83">
        <f>VLOOKUP(BM$3,Conditions!$B:$AI,$C20,FALSE)</f>
        <v>116143.2</v>
      </c>
      <c r="BN20" s="83">
        <f>VLOOKUP(BN$3,Conditions!$B:$AI,$C20,FALSE)</f>
        <v>116143.2</v>
      </c>
      <c r="BO20" s="83">
        <f>VLOOKUP(BO$3,Conditions!$B:$AI,$C20,FALSE)</f>
        <v>116143.2</v>
      </c>
      <c r="BP20" s="83">
        <f>VLOOKUP(BP$3,Conditions!$B:$AI,$C20,FALSE)</f>
        <v>116143.2</v>
      </c>
      <c r="BQ20" s="83">
        <f>VLOOKUP(BQ$3,Conditions!$B:$AI,$C20,FALSE)</f>
        <v>116143.2</v>
      </c>
      <c r="BR20" s="83">
        <f>VLOOKUP(BR$3,Conditions!$B:$AI,$C20,FALSE)</f>
        <v>116143.2</v>
      </c>
      <c r="BS20" s="83">
        <f>VLOOKUP(BS$3,Conditions!$B:$AI,$C20,FALSE)</f>
        <v>116143.2</v>
      </c>
      <c r="BT20" s="83">
        <f>VLOOKUP(BT$3,Conditions!$B:$AI,$C20,FALSE)</f>
        <v>116143.2</v>
      </c>
      <c r="BU20" s="83">
        <f>VLOOKUP(BU$3,Conditions!$B:$AI,$C20,FALSE)</f>
        <v>116143.2</v>
      </c>
      <c r="BV20" s="83">
        <f>VLOOKUP(BV$3,Conditions!$B:$AI,$C20,FALSE)</f>
        <v>116143.2</v>
      </c>
      <c r="BW20" s="83">
        <f>VLOOKUP(BW$3,Conditions!$B:$AI,$C20,FALSE)</f>
        <v>116143.2</v>
      </c>
      <c r="BX20" s="83">
        <f>VLOOKUP(BX$3,Conditions!$B:$AI,$C20,FALSE)</f>
        <v>116143.2</v>
      </c>
      <c r="BY20" s="83">
        <f>VLOOKUP(BY$3,Conditions!$B:$AI,$C20,FALSE)</f>
        <v>116143.2</v>
      </c>
      <c r="BZ20" s="83">
        <f>VLOOKUP(BZ$3,Conditions!$B:$AI,$C20,FALSE)</f>
        <v>116143.2</v>
      </c>
      <c r="CA20" s="83">
        <f>VLOOKUP(CA$3,Conditions!$B:$AI,$C20,FALSE)</f>
        <v>116143.2</v>
      </c>
      <c r="CB20" s="83">
        <f>VLOOKUP(CB$3,Conditions!$B:$AI,$C20,FALSE)</f>
        <v>116143.2</v>
      </c>
      <c r="CC20" s="83">
        <f>VLOOKUP(CC$3,Conditions!$B:$AI,$C20,FALSE)</f>
        <v>116143.2</v>
      </c>
      <c r="CD20" s="83">
        <f>VLOOKUP(CD$3,Conditions!$B:$AI,$C20,FALSE)</f>
        <v>116143.2</v>
      </c>
      <c r="CE20" s="83">
        <f>VLOOKUP(CE$3,Conditions!$B:$AI,$C20,FALSE)</f>
        <v>116143.2</v>
      </c>
      <c r="CG20" s="56" t="str">
        <f t="shared" si="6"/>
        <v>feed glycerol_RI</v>
      </c>
      <c r="CH20" s="83">
        <f>VLOOKUP(CH$6,Conditions!$B:$AI,$C20,FALSE)</f>
        <v>119409.60000000001</v>
      </c>
      <c r="CI20" s="83">
        <f>VLOOKUP(CI$6,Conditions!$B:$AI,$C20,FALSE)</f>
        <v>119409.60000000001</v>
      </c>
      <c r="CJ20" s="83">
        <f>VLOOKUP(CJ$6,Conditions!$B:$AI,$C20,FALSE)</f>
        <v>119409.60000000001</v>
      </c>
      <c r="CK20" s="83">
        <f>VLOOKUP(CK$6,Conditions!$B:$AI,$C20,FALSE)</f>
        <v>119409.60000000001</v>
      </c>
      <c r="CL20" s="83">
        <f>VLOOKUP(CL$6,Conditions!$B:$AI,$C20,FALSE)</f>
        <v>119409.60000000001</v>
      </c>
      <c r="CM20" s="83">
        <f>VLOOKUP(CM$6,Conditions!$B:$AI,$C20,FALSE)</f>
        <v>119409.60000000001</v>
      </c>
      <c r="CN20" s="83">
        <f>VLOOKUP(CN$6,Conditions!$B:$AI,$C20,FALSE)</f>
        <v>119409.60000000001</v>
      </c>
      <c r="CO20" s="83">
        <f>VLOOKUP(CO$6,Conditions!$B:$AI,$C20,FALSE)</f>
        <v>119409.60000000001</v>
      </c>
      <c r="CP20" s="83">
        <f>VLOOKUP(CP$6,Conditions!$B:$AI,$C20,FALSE)</f>
        <v>116143.2</v>
      </c>
      <c r="CQ20" s="83">
        <f>VLOOKUP(CQ$6,Conditions!$B:$AI,$C20,FALSE)</f>
        <v>116143.2</v>
      </c>
      <c r="CR20" s="83">
        <f>VLOOKUP(CR$6,Conditions!$B:$AI,$C20,FALSE)</f>
        <v>116143.2</v>
      </c>
      <c r="CS20" s="83">
        <f>VLOOKUP(CS$6,Conditions!$B:$AI,$C20,FALSE)</f>
        <v>116143.2</v>
      </c>
      <c r="CT20" s="83">
        <f>VLOOKUP(CT$6,Conditions!$B:$AI,$C20,FALSE)</f>
        <v>116143.2</v>
      </c>
      <c r="CU20" s="83">
        <f>VLOOKUP(CU$6,Conditions!$B:$AI,$C20,FALSE)</f>
        <v>116143.2</v>
      </c>
      <c r="CV20" s="83">
        <f>VLOOKUP(CV$6,Conditions!$B:$AI,$C20,FALSE)</f>
        <v>116143.2</v>
      </c>
      <c r="CW20" s="83">
        <f>VLOOKUP(CW$6,Conditions!$B:$AI,$C20,FALSE)</f>
        <v>116143.2</v>
      </c>
      <c r="CX20" s="83"/>
      <c r="CY20" s="83"/>
      <c r="CZ20" s="83"/>
      <c r="DA20" s="83"/>
    </row>
    <row r="21" spans="2:105" s="56" customFormat="1" ht="15.75" x14ac:dyDescent="0.25">
      <c r="B21" s="117" t="s">
        <v>84</v>
      </c>
      <c r="C21" s="61">
        <v>16</v>
      </c>
      <c r="D21" s="83">
        <f>VLOOKUP(D$3,Conditions!$B:$AI,$C21,FALSE)</f>
        <v>35</v>
      </c>
      <c r="E21" s="83">
        <f>VLOOKUP(E$3,Conditions!$B:$AI,$C21,FALSE)</f>
        <v>35</v>
      </c>
      <c r="F21" s="83">
        <f>VLOOKUP(F$3,Conditions!$B:$AI,$C21,FALSE)</f>
        <v>35</v>
      </c>
      <c r="G21" s="83">
        <f>VLOOKUP(G$3,Conditions!$B:$AI,$C21,FALSE)</f>
        <v>35</v>
      </c>
      <c r="H21" s="83">
        <f>VLOOKUP(H$3,Conditions!$B:$AI,$C21,FALSE)</f>
        <v>35</v>
      </c>
      <c r="I21" s="83">
        <f>VLOOKUP(I$3,Conditions!$B:$AI,$C21,FALSE)</f>
        <v>35</v>
      </c>
      <c r="J21" s="83">
        <f>VLOOKUP(J$3,Conditions!$B:$AI,$C21,FALSE)</f>
        <v>35</v>
      </c>
      <c r="K21" s="83">
        <f>VLOOKUP(K$3,Conditions!$B:$AI,$C21,FALSE)</f>
        <v>35</v>
      </c>
      <c r="L21" s="83">
        <f>VLOOKUP(L$3,Conditions!$B:$AI,$C21,FALSE)</f>
        <v>35</v>
      </c>
      <c r="M21" s="83">
        <f>VLOOKUP(M$3,Conditions!$B:$AI,$C21,FALSE)</f>
        <v>35</v>
      </c>
      <c r="N21" s="83">
        <f>VLOOKUP(N$3,Conditions!$B:$AI,$C21,FALSE)</f>
        <v>35</v>
      </c>
      <c r="O21" s="83">
        <f>VLOOKUP(O$3,Conditions!$B:$AI,$C21,FALSE)</f>
        <v>35</v>
      </c>
      <c r="P21" s="83">
        <f>VLOOKUP(P$3,Conditions!$B:$AI,$C21,FALSE)</f>
        <v>35</v>
      </c>
      <c r="Q21" s="83">
        <f>VLOOKUP(Q$3,Conditions!$B:$AI,$C21,FALSE)</f>
        <v>35</v>
      </c>
      <c r="R21" s="83">
        <f>VLOOKUP(R$3,Conditions!$B:$AI,$C21,FALSE)</f>
        <v>35</v>
      </c>
      <c r="S21" s="83">
        <f>VLOOKUP(S$3,Conditions!$B:$AI,$C21,FALSE)</f>
        <v>35</v>
      </c>
      <c r="T21" s="83">
        <f>VLOOKUP(T$3,Conditions!$B:$AI,$C21,FALSE)</f>
        <v>35</v>
      </c>
      <c r="U21" s="83">
        <f>VLOOKUP(U$3,Conditions!$B:$AI,$C21,FALSE)</f>
        <v>35</v>
      </c>
      <c r="V21" s="83">
        <f>VLOOKUP(V$3,Conditions!$B:$AI,$C21,FALSE)</f>
        <v>35</v>
      </c>
      <c r="W21" s="83">
        <f>VLOOKUP(W$3,Conditions!$B:$AI,$C21,FALSE)</f>
        <v>35</v>
      </c>
      <c r="X21" s="83">
        <f>VLOOKUP(X$3,Conditions!$B:$AI,$C21,FALSE)</f>
        <v>35</v>
      </c>
      <c r="Y21" s="83">
        <f>VLOOKUP(Y$3,Conditions!$B:$AI,$C21,FALSE)</f>
        <v>35</v>
      </c>
      <c r="Z21" s="83">
        <f>VLOOKUP(Z$3,Conditions!$B:$AI,$C21,FALSE)</f>
        <v>35</v>
      </c>
      <c r="AA21" s="83">
        <f>VLOOKUP(AA$3,Conditions!$B:$AI,$C21,FALSE)</f>
        <v>35</v>
      </c>
      <c r="AB21" s="83">
        <f>VLOOKUP(AB$3,Conditions!$B:$AI,$C21,FALSE)</f>
        <v>35</v>
      </c>
      <c r="AC21" s="83">
        <f>VLOOKUP(AC$3,Conditions!$B:$AI,$C21,FALSE)</f>
        <v>35</v>
      </c>
      <c r="AD21" s="83">
        <f>VLOOKUP(AD$3,Conditions!$B:$AI,$C21,FALSE)</f>
        <v>35</v>
      </c>
      <c r="AE21" s="83">
        <f>VLOOKUP(AE$3,Conditions!$B:$AI,$C21,FALSE)</f>
        <v>35</v>
      </c>
      <c r="AF21" s="83">
        <f>VLOOKUP(AF$3,Conditions!$B:$AI,$C21,FALSE)</f>
        <v>35</v>
      </c>
      <c r="AG21" s="83">
        <f>VLOOKUP(AG$3,Conditions!$B:$AI,$C21,FALSE)</f>
        <v>35</v>
      </c>
      <c r="AH21" s="83">
        <f>VLOOKUP(AH$3,Conditions!$B:$AI,$C21,FALSE)</f>
        <v>35</v>
      </c>
      <c r="AI21" s="83">
        <f>VLOOKUP(AI$3,Conditions!$B:$AI,$C21,FALSE)</f>
        <v>35</v>
      </c>
      <c r="AJ21" s="83">
        <f>VLOOKUP(AJ$3,Conditions!$B:$AI,$C21,FALSE)</f>
        <v>35</v>
      </c>
      <c r="AK21" s="83">
        <f>VLOOKUP(AK$3,Conditions!$B:$AI,$C21,FALSE)</f>
        <v>35</v>
      </c>
      <c r="AL21" s="83">
        <f>VLOOKUP(AL$3,Conditions!$B:$AI,$C21,FALSE)</f>
        <v>35</v>
      </c>
      <c r="AM21" s="83">
        <f>VLOOKUP(AM$3,Conditions!$B:$AI,$C21,FALSE)</f>
        <v>35</v>
      </c>
      <c r="AN21" s="83">
        <f>VLOOKUP(AN$3,Conditions!$B:$AI,$C21,FALSE)</f>
        <v>35</v>
      </c>
      <c r="AO21" s="83">
        <f>VLOOKUP(AO$3,Conditions!$B:$AI,$C21,FALSE)</f>
        <v>35</v>
      </c>
      <c r="AP21" s="83">
        <f>VLOOKUP(AP$3,Conditions!$B:$AI,$C21,FALSE)</f>
        <v>35</v>
      </c>
      <c r="AQ21" s="83">
        <f>VLOOKUP(AQ$3,Conditions!$B:$AI,$C21,FALSE)</f>
        <v>35</v>
      </c>
      <c r="AR21" s="83">
        <f>VLOOKUP(AR$3,Conditions!$B:$AI,$C21,FALSE)</f>
        <v>35</v>
      </c>
      <c r="AS21" s="83">
        <f>VLOOKUP(AS$3,Conditions!$B:$AI,$C21,FALSE)</f>
        <v>35</v>
      </c>
      <c r="AT21" s="83">
        <f>VLOOKUP(AT$3,Conditions!$B:$AI,$C21,FALSE)</f>
        <v>35</v>
      </c>
      <c r="AU21" s="83">
        <f>VLOOKUP(AU$3,Conditions!$B:$AI,$C21,FALSE)</f>
        <v>35</v>
      </c>
      <c r="AV21" s="83">
        <f>VLOOKUP(AV$3,Conditions!$B:$AI,$C21,FALSE)</f>
        <v>35</v>
      </c>
      <c r="AW21" s="83">
        <f>VLOOKUP(AW$3,Conditions!$B:$AI,$C21,FALSE)</f>
        <v>35</v>
      </c>
      <c r="AX21" s="83">
        <f>VLOOKUP(AX$3,Conditions!$B:$AI,$C21,FALSE)</f>
        <v>35</v>
      </c>
      <c r="AY21" s="83">
        <f>VLOOKUP(AY$3,Conditions!$B:$AI,$C21,FALSE)</f>
        <v>35</v>
      </c>
      <c r="AZ21" s="83">
        <f>VLOOKUP(AZ$3,Conditions!$B:$AI,$C21,FALSE)</f>
        <v>35</v>
      </c>
      <c r="BA21" s="83">
        <f>VLOOKUP(BA$3,Conditions!$B:$AI,$C21,FALSE)</f>
        <v>35</v>
      </c>
      <c r="BB21" s="83">
        <f>VLOOKUP(BB$3,Conditions!$B:$AI,$C21,FALSE)</f>
        <v>35</v>
      </c>
      <c r="BC21" s="83">
        <f>VLOOKUP(BC$3,Conditions!$B:$AI,$C21,FALSE)</f>
        <v>35</v>
      </c>
      <c r="BD21" s="83">
        <f>VLOOKUP(BD$3,Conditions!$B:$AI,$C21,FALSE)</f>
        <v>35</v>
      </c>
      <c r="BE21" s="83">
        <f>VLOOKUP(BE$3,Conditions!$B:$AI,$C21,FALSE)</f>
        <v>35</v>
      </c>
      <c r="BF21" s="83">
        <f>VLOOKUP(BF$3,Conditions!$B:$AI,$C21,FALSE)</f>
        <v>35</v>
      </c>
      <c r="BG21" s="83">
        <f>VLOOKUP(BG$3,Conditions!$B:$AI,$C21,FALSE)</f>
        <v>35</v>
      </c>
      <c r="BH21" s="83">
        <f>VLOOKUP(BH$3,Conditions!$B:$AI,$C21,FALSE)</f>
        <v>35</v>
      </c>
      <c r="BI21" s="83">
        <f>VLOOKUP(BI$3,Conditions!$B:$AI,$C21,FALSE)</f>
        <v>35</v>
      </c>
      <c r="BJ21" s="83">
        <f>VLOOKUP(BJ$3,Conditions!$B:$AI,$C21,FALSE)</f>
        <v>35</v>
      </c>
      <c r="BK21" s="83">
        <f>VLOOKUP(BK$3,Conditions!$B:$AI,$C21,FALSE)</f>
        <v>35</v>
      </c>
      <c r="BL21" s="83">
        <f>VLOOKUP(BL$3,Conditions!$B:$AI,$C21,FALSE)</f>
        <v>35</v>
      </c>
      <c r="BM21" s="83">
        <f>VLOOKUP(BM$3,Conditions!$B:$AI,$C21,FALSE)</f>
        <v>35</v>
      </c>
      <c r="BN21" s="83">
        <f>VLOOKUP(BN$3,Conditions!$B:$AI,$C21,FALSE)</f>
        <v>35</v>
      </c>
      <c r="BO21" s="83">
        <f>VLOOKUP(BO$3,Conditions!$B:$AI,$C21,FALSE)</f>
        <v>35</v>
      </c>
      <c r="BP21" s="83">
        <f>VLOOKUP(BP$3,Conditions!$B:$AI,$C21,FALSE)</f>
        <v>35</v>
      </c>
      <c r="BQ21" s="83">
        <f>VLOOKUP(BQ$3,Conditions!$B:$AI,$C21,FALSE)</f>
        <v>35</v>
      </c>
      <c r="BR21" s="83">
        <f>VLOOKUP(BR$3,Conditions!$B:$AI,$C21,FALSE)</f>
        <v>35</v>
      </c>
      <c r="BS21" s="83">
        <f>VLOOKUP(BS$3,Conditions!$B:$AI,$C21,FALSE)</f>
        <v>35</v>
      </c>
      <c r="BT21" s="83">
        <f>VLOOKUP(BT$3,Conditions!$B:$AI,$C21,FALSE)</f>
        <v>35</v>
      </c>
      <c r="BU21" s="83">
        <f>VLOOKUP(BU$3,Conditions!$B:$AI,$C21,FALSE)</f>
        <v>35</v>
      </c>
      <c r="BV21" s="83">
        <f>VLOOKUP(BV$3,Conditions!$B:$AI,$C21,FALSE)</f>
        <v>35</v>
      </c>
      <c r="BW21" s="83">
        <f>VLOOKUP(BW$3,Conditions!$B:$AI,$C21,FALSE)</f>
        <v>35</v>
      </c>
      <c r="BX21" s="83">
        <f>VLOOKUP(BX$3,Conditions!$B:$AI,$C21,FALSE)</f>
        <v>35</v>
      </c>
      <c r="BY21" s="83">
        <f>VLOOKUP(BY$3,Conditions!$B:$AI,$C21,FALSE)</f>
        <v>35</v>
      </c>
      <c r="BZ21" s="83">
        <f>VLOOKUP(BZ$3,Conditions!$B:$AI,$C21,FALSE)</f>
        <v>35</v>
      </c>
      <c r="CA21" s="83">
        <f>VLOOKUP(CA$3,Conditions!$B:$AI,$C21,FALSE)</f>
        <v>35</v>
      </c>
      <c r="CB21" s="83">
        <f>VLOOKUP(CB$3,Conditions!$B:$AI,$C21,FALSE)</f>
        <v>35</v>
      </c>
      <c r="CC21" s="83">
        <f>VLOOKUP(CC$3,Conditions!$B:$AI,$C21,FALSE)</f>
        <v>35</v>
      </c>
      <c r="CD21" s="83">
        <f>VLOOKUP(CD$3,Conditions!$B:$AI,$C21,FALSE)</f>
        <v>35</v>
      </c>
      <c r="CE21" s="83">
        <f>VLOOKUP(CE$3,Conditions!$B:$AI,$C21,FALSE)</f>
        <v>35</v>
      </c>
      <c r="CG21" s="56" t="str">
        <f t="shared" si="6"/>
        <v>Injection Time</v>
      </c>
      <c r="CH21" s="83">
        <f>VLOOKUP(CH$6,Conditions!$B:$AI,$C21,FALSE)</f>
        <v>35</v>
      </c>
      <c r="CI21" s="83">
        <f>VLOOKUP(CI$6,Conditions!$B:$AI,$C21,FALSE)</f>
        <v>35</v>
      </c>
      <c r="CJ21" s="83">
        <f>VLOOKUP(CJ$6,Conditions!$B:$AI,$C21,FALSE)</f>
        <v>35</v>
      </c>
      <c r="CK21" s="83">
        <f>VLOOKUP(CK$6,Conditions!$B:$AI,$C21,FALSE)</f>
        <v>35</v>
      </c>
      <c r="CL21" s="83">
        <f>VLOOKUP(CL$6,Conditions!$B:$AI,$C21,FALSE)</f>
        <v>35</v>
      </c>
      <c r="CM21" s="83">
        <f>VLOOKUP(CM$6,Conditions!$B:$AI,$C21,FALSE)</f>
        <v>35</v>
      </c>
      <c r="CN21" s="83">
        <f>VLOOKUP(CN$6,Conditions!$B:$AI,$C21,FALSE)</f>
        <v>35</v>
      </c>
      <c r="CO21" s="83">
        <f>VLOOKUP(CO$6,Conditions!$B:$AI,$C21,FALSE)</f>
        <v>35</v>
      </c>
      <c r="CP21" s="83">
        <f>VLOOKUP(CP$6,Conditions!$B:$AI,$C21,FALSE)</f>
        <v>35</v>
      </c>
      <c r="CQ21" s="83">
        <f>VLOOKUP(CQ$6,Conditions!$B:$AI,$C21,FALSE)</f>
        <v>35</v>
      </c>
      <c r="CR21" s="83">
        <f>VLOOKUP(CR$6,Conditions!$B:$AI,$C21,FALSE)</f>
        <v>35</v>
      </c>
      <c r="CS21" s="83">
        <f>VLOOKUP(CS$6,Conditions!$B:$AI,$C21,FALSE)</f>
        <v>35</v>
      </c>
      <c r="CT21" s="83">
        <f>VLOOKUP(CT$6,Conditions!$B:$AI,$C21,FALSE)</f>
        <v>35</v>
      </c>
      <c r="CU21" s="83">
        <f>VLOOKUP(CU$6,Conditions!$B:$AI,$C21,FALSE)</f>
        <v>35</v>
      </c>
      <c r="CV21" s="83">
        <f>VLOOKUP(CV$6,Conditions!$B:$AI,$C21,FALSE)</f>
        <v>35</v>
      </c>
      <c r="CW21" s="83">
        <f>VLOOKUP(CW$6,Conditions!$B:$AI,$C21,FALSE)</f>
        <v>35</v>
      </c>
      <c r="CX21" s="83"/>
      <c r="CY21" s="83"/>
      <c r="CZ21" s="83"/>
      <c r="DA21" s="83"/>
    </row>
    <row r="22" spans="2:105" s="56" customFormat="1" ht="15" x14ac:dyDescent="0.25">
      <c r="B22" s="62"/>
      <c r="C22" s="61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77"/>
      <c r="BO22" s="77"/>
      <c r="BP22" s="77"/>
      <c r="BQ22" s="77"/>
      <c r="BR22" s="77"/>
      <c r="BS22" s="77"/>
      <c r="BT22" s="77"/>
      <c r="BU22" s="77"/>
      <c r="BV22" s="77"/>
      <c r="BW22" s="77"/>
      <c r="BX22" s="77"/>
      <c r="BY22" s="77"/>
      <c r="BZ22" s="77"/>
      <c r="CA22" s="77"/>
      <c r="CB22" s="77"/>
      <c r="CC22" s="77"/>
      <c r="CD22" s="77"/>
      <c r="CE22" s="77"/>
    </row>
    <row r="23" spans="2:105" s="56" customFormat="1" ht="15" x14ac:dyDescent="0.25">
      <c r="B23" s="62"/>
      <c r="C23" s="61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  <c r="BO23" s="77"/>
      <c r="BP23" s="77"/>
      <c r="BQ23" s="77"/>
      <c r="BR23" s="77"/>
      <c r="BS23" s="77"/>
      <c r="BT23" s="77"/>
      <c r="BU23" s="77"/>
      <c r="BV23" s="77"/>
      <c r="BW23" s="77"/>
      <c r="BX23" s="77"/>
      <c r="BY23" s="77"/>
      <c r="BZ23" s="77"/>
      <c r="CA23" s="77"/>
      <c r="CB23" s="77"/>
      <c r="CC23" s="77"/>
      <c r="CD23" s="77"/>
      <c r="CE23" s="77"/>
    </row>
    <row r="24" spans="2:105" s="56" customFormat="1" ht="15" x14ac:dyDescent="0.25">
      <c r="B24" s="82" t="s">
        <v>56</v>
      </c>
      <c r="C24" s="61" t="s">
        <v>61</v>
      </c>
      <c r="D24" s="52" t="s">
        <v>240</v>
      </c>
      <c r="L24" s="52" t="s">
        <v>241</v>
      </c>
      <c r="AM24" s="52" t="s">
        <v>242</v>
      </c>
      <c r="AR24" s="56" t="s">
        <v>249</v>
      </c>
      <c r="CG24" s="56" t="str">
        <f t="shared" ref="CG24:CG37" si="7">B24</f>
        <v>RI Peak Areas</v>
      </c>
    </row>
    <row r="25" spans="2:105" ht="15.75" x14ac:dyDescent="0.25">
      <c r="B25" s="49" t="s">
        <v>68</v>
      </c>
      <c r="C25" s="53">
        <v>6.21</v>
      </c>
      <c r="D25" s="54">
        <v>16269</v>
      </c>
      <c r="E25" s="54">
        <v>16249</v>
      </c>
      <c r="F25" s="54">
        <v>16327</v>
      </c>
      <c r="G25" s="54">
        <v>16297</v>
      </c>
      <c r="H25" s="147">
        <v>16253</v>
      </c>
      <c r="I25" s="54">
        <v>16083</v>
      </c>
      <c r="J25" s="54">
        <v>15861</v>
      </c>
      <c r="K25" s="54">
        <v>16156</v>
      </c>
      <c r="L25" s="54">
        <v>16202</v>
      </c>
      <c r="M25" s="54">
        <v>16229</v>
      </c>
      <c r="N25" s="54">
        <v>16203</v>
      </c>
      <c r="O25" s="54">
        <v>16289</v>
      </c>
      <c r="P25" s="54">
        <v>16215</v>
      </c>
      <c r="Q25" s="54">
        <v>16252</v>
      </c>
      <c r="R25" s="54">
        <v>16194</v>
      </c>
      <c r="S25" s="54">
        <v>16913</v>
      </c>
      <c r="T25" s="54">
        <v>16238</v>
      </c>
      <c r="U25" s="54">
        <v>16247</v>
      </c>
      <c r="V25" s="54">
        <v>16224</v>
      </c>
      <c r="W25" s="147">
        <v>16289</v>
      </c>
      <c r="X25" s="54">
        <v>16247</v>
      </c>
      <c r="Y25" s="54">
        <v>16242</v>
      </c>
      <c r="Z25" s="54">
        <v>16345</v>
      </c>
      <c r="AA25" s="54">
        <v>16216</v>
      </c>
      <c r="AB25" s="54">
        <v>16254</v>
      </c>
      <c r="AC25" s="54">
        <v>16319</v>
      </c>
      <c r="AD25" s="54">
        <v>16358</v>
      </c>
      <c r="AE25" s="54">
        <v>16290</v>
      </c>
      <c r="AF25" s="54">
        <v>16286</v>
      </c>
      <c r="AG25" s="54">
        <v>16368</v>
      </c>
      <c r="AH25" s="54">
        <v>16361</v>
      </c>
      <c r="AI25" s="54">
        <v>16337</v>
      </c>
      <c r="AJ25" s="54">
        <v>16389</v>
      </c>
      <c r="AK25" s="54">
        <v>16356</v>
      </c>
      <c r="AL25" s="147">
        <v>16317</v>
      </c>
      <c r="AM25" s="54">
        <v>16229</v>
      </c>
      <c r="AN25" s="54">
        <v>16347</v>
      </c>
      <c r="AO25" s="54">
        <v>16294</v>
      </c>
      <c r="AP25" s="54">
        <v>16229</v>
      </c>
      <c r="AQ25" s="54">
        <v>16248</v>
      </c>
      <c r="AR25" s="54">
        <v>16353</v>
      </c>
      <c r="AS25" s="54">
        <v>16345</v>
      </c>
      <c r="AT25" s="54">
        <v>16296</v>
      </c>
      <c r="AU25" s="54">
        <v>16232</v>
      </c>
      <c r="AV25" s="54">
        <v>16229</v>
      </c>
      <c r="AW25" s="54">
        <v>16154</v>
      </c>
      <c r="AX25" s="54">
        <v>16220</v>
      </c>
      <c r="AY25" s="54">
        <v>16168</v>
      </c>
      <c r="AZ25" s="54">
        <v>16215</v>
      </c>
      <c r="BA25" s="147">
        <v>16151</v>
      </c>
      <c r="BB25" s="54">
        <v>16097</v>
      </c>
      <c r="BC25" s="54">
        <v>16108</v>
      </c>
      <c r="BD25" s="54">
        <v>16054</v>
      </c>
      <c r="BE25" s="54">
        <v>16138</v>
      </c>
      <c r="BF25" s="54">
        <v>16186</v>
      </c>
      <c r="BG25" s="54">
        <v>16136</v>
      </c>
      <c r="BH25" s="54">
        <v>16162</v>
      </c>
      <c r="BI25" s="54">
        <v>16120</v>
      </c>
      <c r="BJ25" s="54">
        <v>16173</v>
      </c>
      <c r="BK25" s="54">
        <v>16164</v>
      </c>
      <c r="BL25" s="54">
        <v>16241</v>
      </c>
      <c r="BM25" s="54">
        <v>16238</v>
      </c>
      <c r="BN25" s="54">
        <v>16146</v>
      </c>
      <c r="BO25" s="54">
        <v>16201</v>
      </c>
      <c r="BP25" s="147">
        <v>16221</v>
      </c>
      <c r="BQ25" s="54">
        <v>16257</v>
      </c>
      <c r="BR25" s="54">
        <v>16336</v>
      </c>
      <c r="BS25" s="54">
        <v>16305</v>
      </c>
      <c r="BT25" s="54">
        <v>16328</v>
      </c>
      <c r="BU25" s="54">
        <v>16396</v>
      </c>
      <c r="BV25" s="54">
        <v>16330</v>
      </c>
      <c r="BW25" s="54">
        <v>16267</v>
      </c>
      <c r="BX25" s="54">
        <v>16066</v>
      </c>
      <c r="BY25" s="54">
        <v>16110</v>
      </c>
      <c r="BZ25" s="54">
        <v>16130</v>
      </c>
      <c r="CA25" s="54">
        <v>15909</v>
      </c>
      <c r="CB25" s="54">
        <v>16015</v>
      </c>
      <c r="CC25" s="54">
        <v>16142</v>
      </c>
      <c r="CD25" s="54">
        <v>16087</v>
      </c>
      <c r="CE25" s="147">
        <v>16032</v>
      </c>
      <c r="CG25" s="56" t="str">
        <f t="shared" si="7"/>
        <v>mobile phase</v>
      </c>
      <c r="CH25" s="122">
        <f t="shared" ref="CH25:CW37" si="8">IFERROR(AVERAGEIF($D$6:$CF$6,CH$6,$D25:$CF25),"")</f>
        <v>16279</v>
      </c>
      <c r="CI25" s="122">
        <f t="shared" si="8"/>
        <v>16082.25</v>
      </c>
      <c r="CJ25" s="122">
        <f t="shared" si="8"/>
        <v>16230.6</v>
      </c>
      <c r="CK25" s="122">
        <f t="shared" si="8"/>
        <v>16382.2</v>
      </c>
      <c r="CL25" s="122">
        <f t="shared" si="8"/>
        <v>16260.8</v>
      </c>
      <c r="CM25" s="122">
        <f t="shared" si="8"/>
        <v>16324.2</v>
      </c>
      <c r="CN25" s="122">
        <f t="shared" si="8"/>
        <v>16352</v>
      </c>
      <c r="CO25" s="122">
        <f t="shared" si="8"/>
        <v>16279.5</v>
      </c>
      <c r="CP25" s="122">
        <f t="shared" si="8"/>
        <v>16291</v>
      </c>
      <c r="CQ25" s="122">
        <f t="shared" si="8"/>
        <v>16181.6</v>
      </c>
      <c r="CR25" s="122">
        <f t="shared" si="8"/>
        <v>16116.6</v>
      </c>
      <c r="CS25" s="122">
        <f t="shared" si="8"/>
        <v>16151</v>
      </c>
      <c r="CT25" s="122">
        <f t="shared" si="8"/>
        <v>16209.4</v>
      </c>
      <c r="CU25" s="122">
        <f t="shared" si="8"/>
        <v>16324.4</v>
      </c>
      <c r="CV25" s="122">
        <f t="shared" si="8"/>
        <v>16180.6</v>
      </c>
      <c r="CW25" s="122">
        <f t="shared" si="8"/>
        <v>16037</v>
      </c>
      <c r="CX25" s="25"/>
      <c r="CY25" s="25"/>
      <c r="CZ25" s="25"/>
      <c r="DA25" s="25"/>
    </row>
    <row r="26" spans="2:105" ht="15.75" x14ac:dyDescent="0.25">
      <c r="B26" s="49" t="s">
        <v>78</v>
      </c>
      <c r="C26" s="53">
        <v>8.5</v>
      </c>
      <c r="D26" s="54">
        <v>329</v>
      </c>
      <c r="E26" s="54">
        <v>333</v>
      </c>
      <c r="F26" s="54">
        <v>370</v>
      </c>
      <c r="G26" s="54">
        <v>291</v>
      </c>
      <c r="H26" s="147">
        <v>315</v>
      </c>
      <c r="I26" s="54">
        <v>586</v>
      </c>
      <c r="J26" s="54">
        <v>598</v>
      </c>
      <c r="K26" s="54">
        <v>605</v>
      </c>
      <c r="M26" s="54">
        <v>564</v>
      </c>
      <c r="N26" s="54">
        <v>720</v>
      </c>
      <c r="O26" s="54">
        <v>694</v>
      </c>
      <c r="P26" s="54">
        <v>703</v>
      </c>
      <c r="Q26" s="54">
        <v>680</v>
      </c>
      <c r="R26" s="54">
        <v>781</v>
      </c>
      <c r="S26" s="54">
        <v>741</v>
      </c>
      <c r="T26" s="54">
        <v>822</v>
      </c>
      <c r="U26" s="54">
        <v>752</v>
      </c>
      <c r="V26" s="54">
        <v>819</v>
      </c>
      <c r="W26" s="147">
        <v>759</v>
      </c>
      <c r="X26" s="54">
        <v>808</v>
      </c>
      <c r="Y26" s="54">
        <v>842</v>
      </c>
      <c r="Z26" s="54">
        <v>875</v>
      </c>
      <c r="AA26" s="54">
        <v>769</v>
      </c>
      <c r="AB26" s="54">
        <v>726</v>
      </c>
      <c r="AC26" s="54">
        <v>707</v>
      </c>
      <c r="AD26" s="54">
        <v>658</v>
      </c>
      <c r="AE26" s="54">
        <v>754</v>
      </c>
      <c r="AF26" s="54">
        <v>708</v>
      </c>
      <c r="AG26" s="54">
        <v>736</v>
      </c>
      <c r="AH26" s="54">
        <v>740</v>
      </c>
      <c r="AI26" s="54">
        <v>662</v>
      </c>
      <c r="AJ26" s="54">
        <v>740</v>
      </c>
      <c r="AK26" s="54">
        <v>666</v>
      </c>
      <c r="AL26" s="147">
        <v>722</v>
      </c>
      <c r="AN26" s="54">
        <v>664</v>
      </c>
      <c r="AO26" s="54">
        <v>556</v>
      </c>
      <c r="AP26" s="54">
        <v>572</v>
      </c>
      <c r="AQ26" s="54">
        <v>605</v>
      </c>
      <c r="AR26" s="54">
        <v>371</v>
      </c>
      <c r="AS26" s="54">
        <v>388</v>
      </c>
      <c r="AT26" s="54">
        <v>348</v>
      </c>
      <c r="AU26" s="54">
        <v>355</v>
      </c>
      <c r="AV26" s="54">
        <v>368</v>
      </c>
      <c r="AW26" s="54">
        <v>825</v>
      </c>
      <c r="AX26" s="54">
        <v>797</v>
      </c>
      <c r="AY26" s="54">
        <v>800</v>
      </c>
      <c r="AZ26" s="54">
        <v>769</v>
      </c>
      <c r="BA26" s="147">
        <v>826</v>
      </c>
      <c r="BB26" s="54">
        <v>1081</v>
      </c>
      <c r="BC26" s="54">
        <v>1077</v>
      </c>
      <c r="BD26" s="54">
        <v>1012</v>
      </c>
      <c r="BE26" s="54">
        <v>1101</v>
      </c>
      <c r="BF26" s="54">
        <v>1016</v>
      </c>
      <c r="BG26" s="54">
        <v>1148</v>
      </c>
      <c r="BH26" s="54">
        <v>1180</v>
      </c>
      <c r="BI26" s="54">
        <v>1148</v>
      </c>
      <c r="BJ26" s="54">
        <v>1180</v>
      </c>
      <c r="BK26" s="54">
        <v>1106</v>
      </c>
      <c r="BL26" s="54">
        <v>1063</v>
      </c>
      <c r="BM26" s="54">
        <v>1176</v>
      </c>
      <c r="BN26" s="54">
        <v>1096</v>
      </c>
      <c r="BO26" s="54">
        <v>1171</v>
      </c>
      <c r="BP26" s="147">
        <v>1166</v>
      </c>
      <c r="BQ26" s="54">
        <v>975</v>
      </c>
      <c r="BR26" s="54">
        <v>1030</v>
      </c>
      <c r="BS26" s="54">
        <v>1086</v>
      </c>
      <c r="BT26" s="54">
        <v>1012</v>
      </c>
      <c r="BU26" s="54">
        <v>1114</v>
      </c>
      <c r="BV26" s="54">
        <v>1082</v>
      </c>
      <c r="BW26" s="54">
        <v>1062</v>
      </c>
      <c r="BX26" s="54">
        <v>997</v>
      </c>
      <c r="BY26" s="54">
        <v>995</v>
      </c>
      <c r="BZ26" s="54">
        <v>990</v>
      </c>
      <c r="CA26" s="54">
        <v>1069</v>
      </c>
      <c r="CB26" s="54">
        <v>1036</v>
      </c>
      <c r="CC26" s="54">
        <v>1013</v>
      </c>
      <c r="CD26" s="54">
        <v>987</v>
      </c>
      <c r="CE26" s="147">
        <v>1032</v>
      </c>
      <c r="CG26" s="56" t="str">
        <f t="shared" si="7"/>
        <v>??a</v>
      </c>
      <c r="CH26" s="122">
        <f t="shared" si="8"/>
        <v>327.60000000000002</v>
      </c>
      <c r="CI26" s="122">
        <f t="shared" si="8"/>
        <v>588.25</v>
      </c>
      <c r="CJ26" s="122">
        <f t="shared" si="8"/>
        <v>715.6</v>
      </c>
      <c r="CK26" s="122">
        <f t="shared" si="8"/>
        <v>778.6</v>
      </c>
      <c r="CL26" s="122">
        <f t="shared" si="8"/>
        <v>804</v>
      </c>
      <c r="CM26" s="122">
        <f t="shared" si="8"/>
        <v>712.6</v>
      </c>
      <c r="CN26" s="122">
        <f t="shared" si="8"/>
        <v>706</v>
      </c>
      <c r="CO26" s="122">
        <f t="shared" si="8"/>
        <v>599.25</v>
      </c>
      <c r="CP26" s="122">
        <f t="shared" si="8"/>
        <v>366</v>
      </c>
      <c r="CQ26" s="122">
        <f t="shared" si="8"/>
        <v>803.4</v>
      </c>
      <c r="CR26" s="122">
        <f t="shared" si="8"/>
        <v>1057.4000000000001</v>
      </c>
      <c r="CS26" s="122">
        <f t="shared" si="8"/>
        <v>1152.4000000000001</v>
      </c>
      <c r="CT26" s="122">
        <f t="shared" si="8"/>
        <v>1134.4000000000001</v>
      </c>
      <c r="CU26" s="122">
        <f t="shared" si="8"/>
        <v>1043.4000000000001</v>
      </c>
      <c r="CV26" s="122">
        <f t="shared" si="8"/>
        <v>1025.2</v>
      </c>
      <c r="CW26" s="122">
        <f t="shared" si="8"/>
        <v>1027.4000000000001</v>
      </c>
      <c r="CX26" s="25"/>
      <c r="CY26" s="25"/>
      <c r="CZ26" s="25"/>
      <c r="DA26" s="25"/>
    </row>
    <row r="27" spans="2:105" ht="15.75" x14ac:dyDescent="0.25">
      <c r="B27" s="49" t="s">
        <v>100</v>
      </c>
      <c r="C27" s="53">
        <v>10.833</v>
      </c>
      <c r="D27" s="54">
        <v>80</v>
      </c>
      <c r="E27" s="54">
        <v>222</v>
      </c>
      <c r="F27" s="54">
        <v>188</v>
      </c>
      <c r="G27" s="54">
        <v>76</v>
      </c>
      <c r="H27" s="147">
        <v>104</v>
      </c>
      <c r="I27" s="54">
        <v>95</v>
      </c>
      <c r="J27" s="54">
        <v>118</v>
      </c>
      <c r="K27" s="54">
        <v>109</v>
      </c>
      <c r="W27" s="147"/>
      <c r="AL27" s="147"/>
      <c r="BA27" s="147"/>
      <c r="BP27" s="147"/>
      <c r="CA27" s="54">
        <v>206</v>
      </c>
      <c r="CB27" s="54">
        <v>198</v>
      </c>
      <c r="CC27" s="54">
        <v>203</v>
      </c>
      <c r="CD27" s="54">
        <v>260</v>
      </c>
      <c r="CE27" s="147">
        <v>195</v>
      </c>
      <c r="CG27" s="56" t="str">
        <f t="shared" si="7"/>
        <v>??1</v>
      </c>
      <c r="CH27" s="122">
        <f t="shared" si="8"/>
        <v>134</v>
      </c>
      <c r="CI27" s="122">
        <f t="shared" si="8"/>
        <v>107.33333333333333</v>
      </c>
      <c r="CJ27" s="122" t="str">
        <f t="shared" si="8"/>
        <v/>
      </c>
      <c r="CK27" s="122" t="str">
        <f t="shared" si="8"/>
        <v/>
      </c>
      <c r="CL27" s="122" t="str">
        <f t="shared" si="8"/>
        <v/>
      </c>
      <c r="CM27" s="122" t="str">
        <f t="shared" si="8"/>
        <v/>
      </c>
      <c r="CN27" s="122" t="str">
        <f t="shared" si="8"/>
        <v/>
      </c>
      <c r="CO27" s="122" t="str">
        <f t="shared" si="8"/>
        <v/>
      </c>
      <c r="CP27" s="122" t="str">
        <f t="shared" si="8"/>
        <v/>
      </c>
      <c r="CQ27" s="122" t="str">
        <f t="shared" si="8"/>
        <v/>
      </c>
      <c r="CR27" s="122" t="str">
        <f t="shared" si="8"/>
        <v/>
      </c>
      <c r="CS27" s="122" t="str">
        <f t="shared" si="8"/>
        <v/>
      </c>
      <c r="CT27" s="122" t="str">
        <f t="shared" si="8"/>
        <v/>
      </c>
      <c r="CU27" s="122" t="str">
        <f t="shared" si="8"/>
        <v/>
      </c>
      <c r="CV27" s="122" t="str">
        <f t="shared" si="8"/>
        <v/>
      </c>
      <c r="CW27" s="122">
        <f t="shared" si="8"/>
        <v>212.4</v>
      </c>
      <c r="CX27" s="25"/>
      <c r="CY27" s="25"/>
      <c r="CZ27" s="25"/>
      <c r="DA27" s="25"/>
    </row>
    <row r="28" spans="2:105" ht="15.75" x14ac:dyDescent="0.25">
      <c r="B28" s="50" t="s">
        <v>69</v>
      </c>
      <c r="C28" s="57">
        <v>12.88</v>
      </c>
      <c r="D28" s="55">
        <v>530</v>
      </c>
      <c r="E28" s="54">
        <v>629</v>
      </c>
      <c r="F28" s="54">
        <v>652</v>
      </c>
      <c r="G28" s="54">
        <v>476</v>
      </c>
      <c r="H28" s="147">
        <v>549</v>
      </c>
      <c r="S28" s="55"/>
      <c r="W28" s="147"/>
      <c r="AH28" s="55"/>
      <c r="AL28" s="147"/>
      <c r="AW28" s="55"/>
      <c r="BA28" s="147"/>
      <c r="BL28" s="55"/>
      <c r="BP28" s="147"/>
      <c r="CA28" s="55"/>
      <c r="CE28" s="147"/>
      <c r="CG28" s="56" t="str">
        <f t="shared" si="7"/>
        <v>glycerol</v>
      </c>
      <c r="CH28" s="122">
        <f t="shared" si="8"/>
        <v>567.20000000000005</v>
      </c>
      <c r="CI28" s="122" t="str">
        <f t="shared" si="8"/>
        <v/>
      </c>
      <c r="CJ28" s="122" t="str">
        <f t="shared" si="8"/>
        <v/>
      </c>
      <c r="CK28" s="122" t="str">
        <f t="shared" si="8"/>
        <v/>
      </c>
      <c r="CL28" s="122" t="str">
        <f t="shared" si="8"/>
        <v/>
      </c>
      <c r="CM28" s="122" t="str">
        <f t="shared" si="8"/>
        <v/>
      </c>
      <c r="CN28" s="122" t="str">
        <f t="shared" si="8"/>
        <v/>
      </c>
      <c r="CO28" s="122" t="str">
        <f t="shared" si="8"/>
        <v/>
      </c>
      <c r="CP28" s="122" t="str">
        <f t="shared" si="8"/>
        <v/>
      </c>
      <c r="CQ28" s="122" t="str">
        <f t="shared" si="8"/>
        <v/>
      </c>
      <c r="CR28" s="122" t="str">
        <f t="shared" si="8"/>
        <v/>
      </c>
      <c r="CS28" s="122" t="str">
        <f t="shared" si="8"/>
        <v/>
      </c>
      <c r="CT28" s="122" t="str">
        <f t="shared" si="8"/>
        <v/>
      </c>
      <c r="CU28" s="122" t="str">
        <f t="shared" si="8"/>
        <v/>
      </c>
      <c r="CV28" s="122" t="str">
        <f t="shared" si="8"/>
        <v/>
      </c>
      <c r="CW28" s="122" t="str">
        <f t="shared" si="8"/>
        <v/>
      </c>
      <c r="CX28" s="25"/>
      <c r="CY28" s="25"/>
      <c r="CZ28" s="25"/>
      <c r="DA28" s="25"/>
    </row>
    <row r="29" spans="2:105" ht="15.75" x14ac:dyDescent="0.25">
      <c r="B29" s="50" t="s">
        <v>71</v>
      </c>
      <c r="C29" s="57">
        <v>15.63</v>
      </c>
      <c r="D29" s="54">
        <v>1775</v>
      </c>
      <c r="E29" s="55">
        <v>1686</v>
      </c>
      <c r="F29" s="55">
        <v>1667</v>
      </c>
      <c r="G29" s="55">
        <v>1611</v>
      </c>
      <c r="H29" s="147">
        <v>1803</v>
      </c>
      <c r="I29" s="55">
        <v>1873</v>
      </c>
      <c r="J29" s="55">
        <v>1808</v>
      </c>
      <c r="K29" s="54">
        <v>1915</v>
      </c>
      <c r="L29" s="55">
        <v>1838</v>
      </c>
      <c r="M29" s="54">
        <v>1887</v>
      </c>
      <c r="N29" s="55">
        <v>1799</v>
      </c>
      <c r="O29" s="55">
        <v>1931</v>
      </c>
      <c r="P29" s="54">
        <v>1926</v>
      </c>
      <c r="Q29" s="55">
        <v>1877</v>
      </c>
      <c r="R29" s="54">
        <v>1985</v>
      </c>
      <c r="S29" s="54">
        <v>1929</v>
      </c>
      <c r="T29" s="55">
        <v>1873</v>
      </c>
      <c r="U29" s="55">
        <v>1914</v>
      </c>
      <c r="V29" s="55">
        <v>1953</v>
      </c>
      <c r="W29" s="147">
        <v>2027</v>
      </c>
      <c r="X29" s="55">
        <v>2034</v>
      </c>
      <c r="Y29" s="55">
        <v>1903</v>
      </c>
      <c r="Z29" s="54">
        <v>1965</v>
      </c>
      <c r="AA29" s="55">
        <v>1806</v>
      </c>
      <c r="AB29" s="54">
        <v>1818</v>
      </c>
      <c r="AC29" s="55">
        <v>1947</v>
      </c>
      <c r="AD29" s="55">
        <v>1995</v>
      </c>
      <c r="AE29" s="54">
        <v>1921</v>
      </c>
      <c r="AF29" s="55">
        <v>1929</v>
      </c>
      <c r="AG29" s="54">
        <v>1883</v>
      </c>
      <c r="AH29" s="54">
        <v>1929</v>
      </c>
      <c r="AI29" s="55">
        <v>1918</v>
      </c>
      <c r="AJ29" s="55">
        <v>2021</v>
      </c>
      <c r="AK29" s="55">
        <v>2032</v>
      </c>
      <c r="AL29" s="147">
        <v>1953</v>
      </c>
      <c r="AM29" s="55"/>
      <c r="AN29" s="55">
        <v>1968</v>
      </c>
      <c r="AO29" s="54">
        <v>1880</v>
      </c>
      <c r="AP29" s="55">
        <v>1948</v>
      </c>
      <c r="AQ29" s="54">
        <v>1902</v>
      </c>
      <c r="AR29" s="55">
        <v>1611</v>
      </c>
      <c r="AS29" s="55">
        <v>1523</v>
      </c>
      <c r="AT29" s="54">
        <v>1646</v>
      </c>
      <c r="AU29" s="55">
        <v>1644</v>
      </c>
      <c r="AV29" s="54">
        <v>1522</v>
      </c>
      <c r="AW29" s="54">
        <v>1635</v>
      </c>
      <c r="AX29" s="55">
        <v>1452</v>
      </c>
      <c r="AY29" s="55">
        <v>1511</v>
      </c>
      <c r="AZ29" s="55">
        <v>1492</v>
      </c>
      <c r="BA29" s="147">
        <v>1482</v>
      </c>
      <c r="BB29" s="55">
        <v>1719</v>
      </c>
      <c r="BC29" s="55">
        <v>1616</v>
      </c>
      <c r="BD29" s="54">
        <v>1635</v>
      </c>
      <c r="BE29" s="55">
        <v>1850</v>
      </c>
      <c r="BF29" s="54">
        <v>1873</v>
      </c>
      <c r="BG29" s="55">
        <v>1632</v>
      </c>
      <c r="BH29" s="55">
        <v>1633</v>
      </c>
      <c r="BI29" s="54">
        <v>1641</v>
      </c>
      <c r="BJ29" s="55">
        <v>1686</v>
      </c>
      <c r="BK29" s="54">
        <v>1809</v>
      </c>
      <c r="BL29" s="54">
        <v>1736</v>
      </c>
      <c r="BM29" s="55">
        <v>1725</v>
      </c>
      <c r="BN29" s="55">
        <v>1785</v>
      </c>
      <c r="BO29" s="55">
        <v>1735</v>
      </c>
      <c r="BP29" s="147">
        <v>1728</v>
      </c>
      <c r="BQ29" s="55">
        <v>1781</v>
      </c>
      <c r="BR29" s="55">
        <v>1663</v>
      </c>
      <c r="BS29" s="54">
        <v>1721</v>
      </c>
      <c r="BT29" s="55">
        <v>1742</v>
      </c>
      <c r="BU29" s="54">
        <v>1737</v>
      </c>
      <c r="BV29" s="55">
        <v>1772</v>
      </c>
      <c r="BW29" s="55">
        <v>1869</v>
      </c>
      <c r="BX29" s="54">
        <v>1806</v>
      </c>
      <c r="BY29" s="55">
        <v>1855</v>
      </c>
      <c r="BZ29" s="54">
        <v>1749</v>
      </c>
      <c r="CA29" s="54">
        <v>1492</v>
      </c>
      <c r="CB29" s="55">
        <v>1479</v>
      </c>
      <c r="CC29" s="55">
        <v>1432</v>
      </c>
      <c r="CD29" s="55">
        <v>1402</v>
      </c>
      <c r="CE29" s="147">
        <v>1453</v>
      </c>
      <c r="CG29" s="56" t="str">
        <f t="shared" si="7"/>
        <v>ethylene glycol</v>
      </c>
      <c r="CH29" s="122">
        <f t="shared" si="8"/>
        <v>1708.4</v>
      </c>
      <c r="CI29" s="122">
        <f t="shared" si="8"/>
        <v>1870.75</v>
      </c>
      <c r="CJ29" s="122">
        <f t="shared" si="8"/>
        <v>1903.6</v>
      </c>
      <c r="CK29" s="122">
        <f t="shared" si="8"/>
        <v>1939.2</v>
      </c>
      <c r="CL29" s="122">
        <f t="shared" si="8"/>
        <v>1905.2</v>
      </c>
      <c r="CM29" s="122">
        <f t="shared" si="8"/>
        <v>1935</v>
      </c>
      <c r="CN29" s="122">
        <f t="shared" si="8"/>
        <v>1970.6</v>
      </c>
      <c r="CO29" s="122">
        <f t="shared" si="8"/>
        <v>1924.5</v>
      </c>
      <c r="CP29" s="122">
        <f t="shared" si="8"/>
        <v>1589.2</v>
      </c>
      <c r="CQ29" s="122">
        <f t="shared" si="8"/>
        <v>1514.4</v>
      </c>
      <c r="CR29" s="122">
        <f t="shared" si="8"/>
        <v>1738.6</v>
      </c>
      <c r="CS29" s="122">
        <f t="shared" si="8"/>
        <v>1680.2</v>
      </c>
      <c r="CT29" s="122">
        <f t="shared" si="8"/>
        <v>1741.8</v>
      </c>
      <c r="CU29" s="122">
        <f t="shared" si="8"/>
        <v>1728.8</v>
      </c>
      <c r="CV29" s="122">
        <f t="shared" si="8"/>
        <v>1810.2</v>
      </c>
      <c r="CW29" s="122">
        <f t="shared" si="8"/>
        <v>1451.6</v>
      </c>
      <c r="CX29" s="25"/>
      <c r="CY29" s="25"/>
      <c r="CZ29" s="25"/>
      <c r="DA29" s="25"/>
    </row>
    <row r="30" spans="2:105" ht="15.75" x14ac:dyDescent="0.25">
      <c r="B30" s="50" t="s">
        <v>70</v>
      </c>
      <c r="C30" s="60">
        <v>16.329999999999998</v>
      </c>
      <c r="E30" s="55"/>
      <c r="F30" s="55"/>
      <c r="G30" s="55"/>
      <c r="H30" s="147"/>
      <c r="I30" s="55"/>
      <c r="J30" s="55"/>
      <c r="L30" s="55"/>
      <c r="N30" s="55"/>
      <c r="O30" s="55"/>
      <c r="Q30" s="55"/>
      <c r="T30" s="55"/>
      <c r="U30" s="55"/>
      <c r="V30" s="55"/>
      <c r="W30" s="147"/>
      <c r="X30" s="55"/>
      <c r="Y30" s="55"/>
      <c r="AA30" s="55"/>
      <c r="AC30" s="55"/>
      <c r="AD30" s="55"/>
      <c r="AF30" s="55"/>
      <c r="AI30" s="55"/>
      <c r="AJ30" s="55"/>
      <c r="AK30" s="55"/>
      <c r="AL30" s="147"/>
      <c r="AM30" s="55"/>
      <c r="AN30" s="55"/>
      <c r="AP30" s="55"/>
      <c r="AR30" s="55"/>
      <c r="AS30" s="55"/>
      <c r="AU30" s="55"/>
      <c r="AX30" s="55"/>
      <c r="AY30" s="55"/>
      <c r="AZ30" s="55"/>
      <c r="BA30" s="147"/>
      <c r="BB30" s="55"/>
      <c r="BC30" s="55"/>
      <c r="BE30" s="55"/>
      <c r="BG30" s="55"/>
      <c r="BH30" s="55"/>
      <c r="BJ30" s="55"/>
      <c r="BM30" s="55"/>
      <c r="BN30" s="55"/>
      <c r="BO30" s="55"/>
      <c r="BP30" s="147"/>
      <c r="BQ30" s="55"/>
      <c r="BR30" s="55"/>
      <c r="BT30" s="55"/>
      <c r="BV30" s="55"/>
      <c r="BW30" s="55"/>
      <c r="BY30" s="55"/>
      <c r="CB30" s="55"/>
      <c r="CC30" s="55"/>
      <c r="CD30" s="55"/>
      <c r="CE30" s="147"/>
      <c r="CG30" s="56" t="str">
        <f t="shared" si="7"/>
        <v>1,2-propanediol</v>
      </c>
      <c r="CH30" s="122" t="str">
        <f t="shared" si="8"/>
        <v/>
      </c>
      <c r="CI30" s="122" t="str">
        <f t="shared" si="8"/>
        <v/>
      </c>
      <c r="CJ30" s="122" t="str">
        <f t="shared" si="8"/>
        <v/>
      </c>
      <c r="CK30" s="122" t="str">
        <f t="shared" si="8"/>
        <v/>
      </c>
      <c r="CL30" s="122" t="str">
        <f t="shared" si="8"/>
        <v/>
      </c>
      <c r="CM30" s="122" t="str">
        <f t="shared" si="8"/>
        <v/>
      </c>
      <c r="CN30" s="122" t="str">
        <f t="shared" si="8"/>
        <v/>
      </c>
      <c r="CO30" s="122" t="str">
        <f t="shared" si="8"/>
        <v/>
      </c>
      <c r="CP30" s="122" t="str">
        <f t="shared" si="8"/>
        <v/>
      </c>
      <c r="CQ30" s="122" t="str">
        <f t="shared" si="8"/>
        <v/>
      </c>
      <c r="CR30" s="122" t="str">
        <f t="shared" si="8"/>
        <v/>
      </c>
      <c r="CS30" s="122" t="str">
        <f t="shared" si="8"/>
        <v/>
      </c>
      <c r="CT30" s="122" t="str">
        <f t="shared" si="8"/>
        <v/>
      </c>
      <c r="CU30" s="122" t="str">
        <f t="shared" si="8"/>
        <v/>
      </c>
      <c r="CV30" s="122" t="str">
        <f t="shared" si="8"/>
        <v/>
      </c>
      <c r="CW30" s="122" t="str">
        <f t="shared" si="8"/>
        <v/>
      </c>
      <c r="CX30" s="25"/>
      <c r="CY30" s="25"/>
      <c r="CZ30" s="25"/>
      <c r="DA30" s="25"/>
    </row>
    <row r="31" spans="2:105" ht="15.75" x14ac:dyDescent="0.25">
      <c r="B31" s="49" t="s">
        <v>72</v>
      </c>
      <c r="C31" s="53">
        <v>16.899999999999999</v>
      </c>
      <c r="E31" s="55"/>
      <c r="H31" s="147"/>
      <c r="I31" s="55"/>
      <c r="J31" s="55"/>
      <c r="N31" s="55"/>
      <c r="O31" s="55"/>
      <c r="T31" s="55"/>
      <c r="W31" s="147"/>
      <c r="X31" s="55"/>
      <c r="Y31" s="55"/>
      <c r="AC31" s="55"/>
      <c r="AD31" s="55"/>
      <c r="AI31" s="55"/>
      <c r="AL31" s="147"/>
      <c r="AM31" s="55"/>
      <c r="AN31" s="55"/>
      <c r="AR31" s="55"/>
      <c r="AS31" s="55"/>
      <c r="AX31" s="55"/>
      <c r="BA31" s="147"/>
      <c r="BB31" s="55"/>
      <c r="BC31" s="55"/>
      <c r="BG31" s="55"/>
      <c r="BH31" s="55"/>
      <c r="BM31" s="55"/>
      <c r="BP31" s="147"/>
      <c r="BQ31" s="55"/>
      <c r="BR31" s="55"/>
      <c r="BV31" s="55"/>
      <c r="BW31" s="55"/>
      <c r="CB31" s="55"/>
      <c r="CE31" s="147"/>
      <c r="CG31" s="56" t="str">
        <f t="shared" si="7"/>
        <v>1,3-propanediol</v>
      </c>
      <c r="CH31" s="122" t="str">
        <f t="shared" si="8"/>
        <v/>
      </c>
      <c r="CI31" s="122" t="str">
        <f t="shared" si="8"/>
        <v/>
      </c>
      <c r="CJ31" s="122" t="str">
        <f t="shared" si="8"/>
        <v/>
      </c>
      <c r="CK31" s="122" t="str">
        <f t="shared" si="8"/>
        <v/>
      </c>
      <c r="CL31" s="122" t="str">
        <f t="shared" si="8"/>
        <v/>
      </c>
      <c r="CM31" s="122" t="str">
        <f t="shared" si="8"/>
        <v/>
      </c>
      <c r="CN31" s="122" t="str">
        <f t="shared" si="8"/>
        <v/>
      </c>
      <c r="CO31" s="122" t="str">
        <f t="shared" si="8"/>
        <v/>
      </c>
      <c r="CP31" s="122" t="str">
        <f t="shared" si="8"/>
        <v/>
      </c>
      <c r="CQ31" s="122" t="str">
        <f t="shared" si="8"/>
        <v/>
      </c>
      <c r="CR31" s="122" t="str">
        <f t="shared" si="8"/>
        <v/>
      </c>
      <c r="CS31" s="122" t="str">
        <f t="shared" si="8"/>
        <v/>
      </c>
      <c r="CT31" s="122" t="str">
        <f t="shared" si="8"/>
        <v/>
      </c>
      <c r="CU31" s="122" t="str">
        <f t="shared" si="8"/>
        <v/>
      </c>
      <c r="CV31" s="122" t="str">
        <f t="shared" si="8"/>
        <v/>
      </c>
      <c r="CW31" s="122" t="str">
        <f t="shared" si="8"/>
        <v/>
      </c>
      <c r="CX31" s="25"/>
      <c r="CY31" s="25"/>
      <c r="CZ31" s="25"/>
      <c r="DA31" s="25"/>
    </row>
    <row r="32" spans="2:105" ht="15.75" x14ac:dyDescent="0.25">
      <c r="B32" s="50" t="s">
        <v>73</v>
      </c>
      <c r="C32" s="57">
        <v>17.28</v>
      </c>
      <c r="D32" s="54">
        <v>364</v>
      </c>
      <c r="E32" s="55">
        <v>394</v>
      </c>
      <c r="F32" s="54">
        <v>375</v>
      </c>
      <c r="G32" s="54">
        <v>272</v>
      </c>
      <c r="H32" s="147">
        <v>261</v>
      </c>
      <c r="I32" s="55">
        <v>486</v>
      </c>
      <c r="J32" s="55">
        <v>258</v>
      </c>
      <c r="K32" s="54">
        <v>352</v>
      </c>
      <c r="L32" s="54">
        <v>376</v>
      </c>
      <c r="M32" s="54">
        <v>348</v>
      </c>
      <c r="N32" s="55">
        <v>363</v>
      </c>
      <c r="O32" s="55">
        <v>373</v>
      </c>
      <c r="P32" s="54">
        <v>307</v>
      </c>
      <c r="Q32" s="54">
        <v>439</v>
      </c>
      <c r="R32" s="54">
        <v>324</v>
      </c>
      <c r="S32" s="54">
        <v>440</v>
      </c>
      <c r="T32" s="55">
        <v>413</v>
      </c>
      <c r="U32" s="54">
        <v>459</v>
      </c>
      <c r="V32" s="54">
        <v>420</v>
      </c>
      <c r="W32" s="147">
        <v>578</v>
      </c>
      <c r="X32" s="55">
        <v>279</v>
      </c>
      <c r="Y32" s="55">
        <v>333</v>
      </c>
      <c r="Z32" s="54">
        <v>318</v>
      </c>
      <c r="AA32" s="54">
        <v>457</v>
      </c>
      <c r="AB32" s="54">
        <v>315</v>
      </c>
      <c r="AC32" s="55">
        <v>278</v>
      </c>
      <c r="AD32" s="55">
        <v>243</v>
      </c>
      <c r="AE32" s="54">
        <v>336</v>
      </c>
      <c r="AF32" s="54">
        <v>385</v>
      </c>
      <c r="AG32" s="54">
        <v>352</v>
      </c>
      <c r="AH32" s="54">
        <v>286</v>
      </c>
      <c r="AI32" s="55">
        <v>255</v>
      </c>
      <c r="AJ32" s="54">
        <v>317</v>
      </c>
      <c r="AK32" s="54">
        <v>307</v>
      </c>
      <c r="AL32" s="147">
        <v>375</v>
      </c>
      <c r="AM32" s="55"/>
      <c r="AN32" s="55">
        <v>352</v>
      </c>
      <c r="AO32" s="54">
        <v>334</v>
      </c>
      <c r="AP32" s="54">
        <v>329</v>
      </c>
      <c r="AQ32" s="54">
        <v>380</v>
      </c>
      <c r="AR32" s="55">
        <v>254</v>
      </c>
      <c r="AS32" s="55">
        <v>436</v>
      </c>
      <c r="AT32" s="54">
        <v>380</v>
      </c>
      <c r="AU32" s="54">
        <v>443</v>
      </c>
      <c r="AV32" s="54">
        <v>386</v>
      </c>
      <c r="AW32" s="54">
        <v>208</v>
      </c>
      <c r="AX32" s="55">
        <v>272</v>
      </c>
      <c r="AY32" s="54">
        <v>277</v>
      </c>
      <c r="AZ32" s="54">
        <v>240</v>
      </c>
      <c r="BA32" s="147">
        <v>306</v>
      </c>
      <c r="BB32" s="55">
        <v>347</v>
      </c>
      <c r="BC32" s="55">
        <v>380</v>
      </c>
      <c r="BD32" s="54">
        <v>395</v>
      </c>
      <c r="BE32" s="54">
        <v>346</v>
      </c>
      <c r="BF32" s="54">
        <v>375</v>
      </c>
      <c r="BG32" s="55">
        <v>516</v>
      </c>
      <c r="BH32" s="55">
        <v>469</v>
      </c>
      <c r="BI32" s="54">
        <v>520</v>
      </c>
      <c r="BJ32" s="54">
        <v>347</v>
      </c>
      <c r="BK32" s="54">
        <v>427</v>
      </c>
      <c r="BL32" s="54">
        <v>294</v>
      </c>
      <c r="BM32" s="55">
        <v>329</v>
      </c>
      <c r="BN32" s="54">
        <v>530</v>
      </c>
      <c r="BO32" s="54">
        <v>371</v>
      </c>
      <c r="BP32" s="147">
        <v>310</v>
      </c>
      <c r="BQ32" s="55">
        <v>458</v>
      </c>
      <c r="BR32" s="55">
        <v>403</v>
      </c>
      <c r="BS32" s="54">
        <v>422</v>
      </c>
      <c r="BT32" s="54">
        <v>352</v>
      </c>
      <c r="BU32" s="54">
        <v>347</v>
      </c>
      <c r="BV32" s="55">
        <v>300</v>
      </c>
      <c r="BW32" s="55">
        <v>268</v>
      </c>
      <c r="BX32" s="54">
        <v>523</v>
      </c>
      <c r="BY32" s="54">
        <v>566</v>
      </c>
      <c r="BZ32" s="54">
        <v>665</v>
      </c>
      <c r="CA32" s="54">
        <v>568</v>
      </c>
      <c r="CB32" s="55">
        <v>604</v>
      </c>
      <c r="CC32" s="54">
        <v>541</v>
      </c>
      <c r="CD32" s="54">
        <v>446</v>
      </c>
      <c r="CE32" s="147">
        <v>602</v>
      </c>
      <c r="CG32" s="56" t="str">
        <f t="shared" si="7"/>
        <v>1-propanol</v>
      </c>
      <c r="CH32" s="122">
        <f t="shared" si="8"/>
        <v>333.2</v>
      </c>
      <c r="CI32" s="122">
        <f t="shared" si="8"/>
        <v>361</v>
      </c>
      <c r="CJ32" s="122">
        <f t="shared" si="8"/>
        <v>361.2</v>
      </c>
      <c r="CK32" s="122">
        <f t="shared" si="8"/>
        <v>462</v>
      </c>
      <c r="CL32" s="122">
        <f t="shared" si="8"/>
        <v>340.4</v>
      </c>
      <c r="CM32" s="122">
        <f t="shared" si="8"/>
        <v>318.8</v>
      </c>
      <c r="CN32" s="122">
        <f t="shared" si="8"/>
        <v>308</v>
      </c>
      <c r="CO32" s="122">
        <f t="shared" si="8"/>
        <v>348.75</v>
      </c>
      <c r="CP32" s="122">
        <f t="shared" si="8"/>
        <v>379.8</v>
      </c>
      <c r="CQ32" s="122">
        <f t="shared" si="8"/>
        <v>260.60000000000002</v>
      </c>
      <c r="CR32" s="122">
        <f t="shared" si="8"/>
        <v>368.6</v>
      </c>
      <c r="CS32" s="122">
        <f t="shared" si="8"/>
        <v>455.8</v>
      </c>
      <c r="CT32" s="122">
        <f t="shared" si="8"/>
        <v>366.8</v>
      </c>
      <c r="CU32" s="122">
        <f t="shared" si="8"/>
        <v>396.4</v>
      </c>
      <c r="CV32" s="122">
        <f t="shared" si="8"/>
        <v>464.4</v>
      </c>
      <c r="CW32" s="122">
        <f t="shared" si="8"/>
        <v>552.20000000000005</v>
      </c>
      <c r="CX32" s="25"/>
      <c r="CY32" s="25"/>
      <c r="CZ32" s="25"/>
      <c r="DA32" s="25"/>
    </row>
    <row r="33" spans="1:105" ht="15.75" x14ac:dyDescent="0.25">
      <c r="B33" s="50" t="s">
        <v>74</v>
      </c>
      <c r="C33" s="57">
        <v>18.5</v>
      </c>
      <c r="H33" s="147"/>
      <c r="W33" s="147"/>
      <c r="AL33" s="147"/>
      <c r="AR33" s="54">
        <v>272</v>
      </c>
      <c r="AS33" s="54">
        <v>146</v>
      </c>
      <c r="AT33" s="54">
        <v>197</v>
      </c>
      <c r="AU33" s="54">
        <v>173</v>
      </c>
      <c r="AV33" s="54">
        <v>188</v>
      </c>
      <c r="AW33" s="54">
        <v>183</v>
      </c>
      <c r="AX33" s="54">
        <v>208</v>
      </c>
      <c r="AY33" s="54">
        <v>240</v>
      </c>
      <c r="AZ33" s="54">
        <v>207</v>
      </c>
      <c r="BA33" s="147">
        <v>169</v>
      </c>
      <c r="BB33" s="54">
        <v>140</v>
      </c>
      <c r="BC33" s="54">
        <v>183</v>
      </c>
      <c r="BD33" s="54">
        <v>194</v>
      </c>
      <c r="BE33" s="54">
        <v>133</v>
      </c>
      <c r="BF33" s="54">
        <v>204</v>
      </c>
      <c r="BG33" s="54">
        <v>244</v>
      </c>
      <c r="BH33" s="54">
        <v>265</v>
      </c>
      <c r="BI33" s="54">
        <v>179</v>
      </c>
      <c r="BJ33" s="54">
        <v>137</v>
      </c>
      <c r="BK33" s="54">
        <v>141</v>
      </c>
      <c r="BL33" s="54">
        <v>154</v>
      </c>
      <c r="BM33" s="54">
        <v>149</v>
      </c>
      <c r="BN33" s="54">
        <v>146</v>
      </c>
      <c r="BO33" s="54">
        <v>126</v>
      </c>
      <c r="BP33" s="147">
        <v>106</v>
      </c>
      <c r="CE33" s="147"/>
      <c r="CG33" s="56" t="str">
        <f t="shared" si="7"/>
        <v>methanol</v>
      </c>
      <c r="CH33" s="122" t="str">
        <f t="shared" si="8"/>
        <v/>
      </c>
      <c r="CI33" s="122" t="str">
        <f t="shared" si="8"/>
        <v/>
      </c>
      <c r="CJ33" s="122" t="str">
        <f t="shared" si="8"/>
        <v/>
      </c>
      <c r="CK33" s="122" t="str">
        <f t="shared" si="8"/>
        <v/>
      </c>
      <c r="CL33" s="122" t="str">
        <f t="shared" si="8"/>
        <v/>
      </c>
      <c r="CM33" s="122" t="str">
        <f t="shared" si="8"/>
        <v/>
      </c>
      <c r="CN33" s="122" t="str">
        <f t="shared" si="8"/>
        <v/>
      </c>
      <c r="CO33" s="122" t="str">
        <f t="shared" si="8"/>
        <v/>
      </c>
      <c r="CP33" s="122">
        <f t="shared" si="8"/>
        <v>195.2</v>
      </c>
      <c r="CQ33" s="122">
        <f t="shared" si="8"/>
        <v>201.4</v>
      </c>
      <c r="CR33" s="122">
        <f t="shared" si="8"/>
        <v>170.8</v>
      </c>
      <c r="CS33" s="122">
        <f t="shared" si="8"/>
        <v>193.2</v>
      </c>
      <c r="CT33" s="122">
        <f t="shared" si="8"/>
        <v>136.19999999999999</v>
      </c>
      <c r="CU33" s="122" t="str">
        <f t="shared" si="8"/>
        <v/>
      </c>
      <c r="CV33" s="122" t="str">
        <f t="shared" si="8"/>
        <v/>
      </c>
      <c r="CW33" s="122" t="str">
        <f t="shared" si="8"/>
        <v/>
      </c>
      <c r="CX33" s="25"/>
      <c r="CY33" s="25"/>
      <c r="CZ33" s="25"/>
      <c r="DA33" s="25"/>
    </row>
    <row r="34" spans="1:105" ht="15.75" x14ac:dyDescent="0.25">
      <c r="B34" s="50" t="s">
        <v>75</v>
      </c>
      <c r="C34" s="57">
        <v>20.350000000000001</v>
      </c>
      <c r="D34" s="54">
        <v>91376</v>
      </c>
      <c r="E34" s="54">
        <v>91411</v>
      </c>
      <c r="F34" s="54">
        <v>90890</v>
      </c>
      <c r="G34" s="54">
        <v>91245</v>
      </c>
      <c r="H34" s="147">
        <v>91247</v>
      </c>
      <c r="I34" s="54">
        <v>93385</v>
      </c>
      <c r="J34" s="54">
        <v>93556</v>
      </c>
      <c r="K34" s="54">
        <v>93988</v>
      </c>
      <c r="L34" s="54">
        <v>93399</v>
      </c>
      <c r="M34" s="54">
        <v>93583</v>
      </c>
      <c r="N34" s="136">
        <v>92156</v>
      </c>
      <c r="O34" s="136">
        <v>92325</v>
      </c>
      <c r="P34" s="136">
        <v>92671</v>
      </c>
      <c r="Q34" s="136">
        <v>92338</v>
      </c>
      <c r="R34" s="136">
        <v>92432</v>
      </c>
      <c r="S34" s="54">
        <v>89628</v>
      </c>
      <c r="T34" s="54">
        <v>89436</v>
      </c>
      <c r="U34" s="54">
        <v>89467</v>
      </c>
      <c r="V34" s="54">
        <v>89216</v>
      </c>
      <c r="W34" s="147">
        <v>89360</v>
      </c>
      <c r="X34" s="54">
        <v>86884</v>
      </c>
      <c r="Y34" s="54">
        <v>87094</v>
      </c>
      <c r="Z34" s="54">
        <v>86699</v>
      </c>
      <c r="AA34" s="54">
        <v>86787</v>
      </c>
      <c r="AB34" s="54">
        <v>86946</v>
      </c>
      <c r="AC34" s="136">
        <v>84280</v>
      </c>
      <c r="AD34" s="136">
        <v>84146</v>
      </c>
      <c r="AE34" s="136">
        <v>84201</v>
      </c>
      <c r="AF34" s="136">
        <v>84041</v>
      </c>
      <c r="AG34" s="136">
        <v>84168</v>
      </c>
      <c r="AH34" s="54">
        <v>76903</v>
      </c>
      <c r="AI34" s="54">
        <v>77333</v>
      </c>
      <c r="AJ34" s="54">
        <v>77151</v>
      </c>
      <c r="AK34" s="54">
        <v>77296</v>
      </c>
      <c r="AL34" s="147">
        <v>76822</v>
      </c>
      <c r="AN34" s="54">
        <v>72073</v>
      </c>
      <c r="AO34" s="54">
        <v>72011</v>
      </c>
      <c r="AP34" s="54">
        <v>71908</v>
      </c>
      <c r="AQ34" s="54">
        <v>71589</v>
      </c>
      <c r="AR34" s="136">
        <v>66962</v>
      </c>
      <c r="AS34" s="136">
        <v>67017</v>
      </c>
      <c r="AT34" s="136">
        <v>67035</v>
      </c>
      <c r="AU34" s="136">
        <v>66736</v>
      </c>
      <c r="AV34" s="136">
        <v>67508</v>
      </c>
      <c r="AW34" s="54">
        <v>83633</v>
      </c>
      <c r="AX34" s="54">
        <v>83868</v>
      </c>
      <c r="AY34" s="54">
        <v>83648</v>
      </c>
      <c r="AZ34" s="54">
        <v>83932</v>
      </c>
      <c r="BA34" s="147">
        <v>84036</v>
      </c>
      <c r="BB34" s="54">
        <v>81935</v>
      </c>
      <c r="BC34" s="54">
        <v>81907</v>
      </c>
      <c r="BD34" s="54">
        <v>81743</v>
      </c>
      <c r="BE34" s="54">
        <v>81799</v>
      </c>
      <c r="BF34" s="54">
        <v>81742</v>
      </c>
      <c r="BG34" s="136">
        <v>76606</v>
      </c>
      <c r="BH34" s="136">
        <v>76436</v>
      </c>
      <c r="BI34" s="136">
        <v>76601</v>
      </c>
      <c r="BJ34" s="136">
        <v>76809</v>
      </c>
      <c r="BK34" s="136">
        <v>76748</v>
      </c>
      <c r="BL34" s="54">
        <v>69679</v>
      </c>
      <c r="BM34" s="54">
        <v>69540</v>
      </c>
      <c r="BN34" s="54">
        <v>69276</v>
      </c>
      <c r="BO34" s="54">
        <v>69357</v>
      </c>
      <c r="BP34" s="147">
        <v>69283</v>
      </c>
      <c r="BQ34" s="54">
        <v>63684</v>
      </c>
      <c r="BR34" s="54">
        <v>63656</v>
      </c>
      <c r="BS34" s="54">
        <v>63480</v>
      </c>
      <c r="BT34" s="54">
        <v>63855</v>
      </c>
      <c r="BU34" s="54">
        <v>63946</v>
      </c>
      <c r="BV34" s="136">
        <v>52557</v>
      </c>
      <c r="BW34" s="136">
        <v>52778</v>
      </c>
      <c r="BX34" s="136">
        <v>52021</v>
      </c>
      <c r="BY34" s="136">
        <v>52464</v>
      </c>
      <c r="BZ34" s="136">
        <v>52435</v>
      </c>
      <c r="CA34" s="54">
        <v>55880</v>
      </c>
      <c r="CB34" s="54">
        <v>55779</v>
      </c>
      <c r="CC34" s="54">
        <v>55974</v>
      </c>
      <c r="CD34" s="54">
        <v>55982</v>
      </c>
      <c r="CE34" s="147">
        <v>55628</v>
      </c>
      <c r="CG34" s="56" t="str">
        <f t="shared" si="7"/>
        <v>ethanol</v>
      </c>
      <c r="CH34" s="122">
        <f t="shared" si="8"/>
        <v>91233.8</v>
      </c>
      <c r="CI34" s="122">
        <f t="shared" si="8"/>
        <v>93628</v>
      </c>
      <c r="CJ34" s="122">
        <f t="shared" si="8"/>
        <v>92384.4</v>
      </c>
      <c r="CK34" s="122">
        <f t="shared" si="8"/>
        <v>89421.4</v>
      </c>
      <c r="CL34" s="122">
        <f t="shared" si="8"/>
        <v>86882</v>
      </c>
      <c r="CM34" s="122">
        <f t="shared" si="8"/>
        <v>84167.2</v>
      </c>
      <c r="CN34" s="122">
        <f t="shared" si="8"/>
        <v>77101</v>
      </c>
      <c r="CO34" s="122">
        <f t="shared" si="8"/>
        <v>71895.25</v>
      </c>
      <c r="CP34" s="122">
        <f t="shared" si="8"/>
        <v>67051.600000000006</v>
      </c>
      <c r="CQ34" s="122">
        <f t="shared" si="8"/>
        <v>83823.399999999994</v>
      </c>
      <c r="CR34" s="122">
        <f t="shared" si="8"/>
        <v>81825.2</v>
      </c>
      <c r="CS34" s="122">
        <f t="shared" si="8"/>
        <v>76640</v>
      </c>
      <c r="CT34" s="122">
        <f t="shared" si="8"/>
        <v>69427</v>
      </c>
      <c r="CU34" s="122">
        <f t="shared" si="8"/>
        <v>63724.2</v>
      </c>
      <c r="CV34" s="122">
        <f t="shared" si="8"/>
        <v>52451</v>
      </c>
      <c r="CW34" s="122">
        <f t="shared" si="8"/>
        <v>55848.6</v>
      </c>
      <c r="CX34" s="25"/>
      <c r="CY34" s="25"/>
      <c r="CZ34" s="25"/>
      <c r="DA34" s="25"/>
    </row>
    <row r="35" spans="1:105" ht="15.75" x14ac:dyDescent="0.25">
      <c r="B35" s="50" t="s">
        <v>76</v>
      </c>
      <c r="C35" s="123">
        <v>20.55</v>
      </c>
      <c r="CG35" s="56" t="str">
        <f t="shared" si="7"/>
        <v>acetone</v>
      </c>
      <c r="CH35" s="122" t="str">
        <f t="shared" si="8"/>
        <v/>
      </c>
      <c r="CI35" s="122" t="str">
        <f t="shared" si="8"/>
        <v/>
      </c>
      <c r="CJ35" s="122" t="str">
        <f t="shared" si="8"/>
        <v/>
      </c>
      <c r="CK35" s="122" t="str">
        <f t="shared" si="8"/>
        <v/>
      </c>
      <c r="CL35" s="122" t="str">
        <f t="shared" si="8"/>
        <v/>
      </c>
      <c r="CM35" s="122" t="str">
        <f t="shared" si="8"/>
        <v/>
      </c>
      <c r="CN35" s="122" t="str">
        <f t="shared" si="8"/>
        <v/>
      </c>
      <c r="CO35" s="122" t="str">
        <f t="shared" si="8"/>
        <v/>
      </c>
      <c r="CP35" s="122" t="str">
        <f t="shared" si="8"/>
        <v/>
      </c>
      <c r="CQ35" s="122" t="str">
        <f t="shared" si="8"/>
        <v/>
      </c>
      <c r="CR35" s="122" t="str">
        <f t="shared" si="8"/>
        <v/>
      </c>
      <c r="CS35" s="122" t="str">
        <f t="shared" si="8"/>
        <v/>
      </c>
      <c r="CT35" s="122" t="str">
        <f t="shared" si="8"/>
        <v/>
      </c>
      <c r="CU35" s="122" t="str">
        <f t="shared" si="8"/>
        <v/>
      </c>
      <c r="CV35" s="122" t="str">
        <f t="shared" si="8"/>
        <v/>
      </c>
      <c r="CW35" s="122" t="str">
        <f t="shared" si="8"/>
        <v/>
      </c>
      <c r="CX35" s="25"/>
      <c r="CY35" s="25"/>
      <c r="CZ35" s="25"/>
      <c r="DA35" s="25"/>
    </row>
    <row r="36" spans="1:105" ht="15.75" x14ac:dyDescent="0.25">
      <c r="B36" s="50" t="s">
        <v>77</v>
      </c>
      <c r="C36" s="59">
        <v>22.3</v>
      </c>
      <c r="CG36" s="56" t="str">
        <f t="shared" si="7"/>
        <v>2-propanol</v>
      </c>
      <c r="CH36" s="122" t="str">
        <f t="shared" si="8"/>
        <v/>
      </c>
      <c r="CI36" s="122" t="str">
        <f t="shared" si="8"/>
        <v/>
      </c>
      <c r="CJ36" s="122" t="str">
        <f t="shared" si="8"/>
        <v/>
      </c>
      <c r="CK36" s="122" t="str">
        <f t="shared" si="8"/>
        <v/>
      </c>
      <c r="CL36" s="122" t="str">
        <f t="shared" si="8"/>
        <v/>
      </c>
      <c r="CM36" s="122" t="str">
        <f t="shared" si="8"/>
        <v/>
      </c>
      <c r="CN36" s="122" t="str">
        <f t="shared" si="8"/>
        <v/>
      </c>
      <c r="CO36" s="122" t="str">
        <f t="shared" si="8"/>
        <v/>
      </c>
      <c r="CP36" s="122" t="str">
        <f t="shared" si="8"/>
        <v/>
      </c>
      <c r="CQ36" s="122" t="str">
        <f t="shared" si="8"/>
        <v/>
      </c>
      <c r="CR36" s="122" t="str">
        <f t="shared" si="8"/>
        <v/>
      </c>
      <c r="CS36" s="122" t="str">
        <f t="shared" si="8"/>
        <v/>
      </c>
      <c r="CT36" s="122" t="str">
        <f t="shared" si="8"/>
        <v/>
      </c>
      <c r="CU36" s="122" t="str">
        <f t="shared" si="8"/>
        <v/>
      </c>
      <c r="CV36" s="122" t="str">
        <f t="shared" si="8"/>
        <v/>
      </c>
      <c r="CW36" s="122" t="str">
        <f t="shared" si="8"/>
        <v/>
      </c>
      <c r="CX36" s="25"/>
      <c r="CY36" s="25"/>
      <c r="CZ36" s="25"/>
      <c r="DA36" s="25"/>
    </row>
    <row r="37" spans="1:105" ht="15.75" x14ac:dyDescent="0.25">
      <c r="B37" s="49" t="s">
        <v>79</v>
      </c>
      <c r="C37" s="53">
        <v>26.254000000000001</v>
      </c>
      <c r="CG37" s="56" t="str">
        <f t="shared" si="7"/>
        <v>??c</v>
      </c>
      <c r="CH37" s="122" t="str">
        <f t="shared" si="8"/>
        <v/>
      </c>
      <c r="CI37" s="122" t="str">
        <f t="shared" si="8"/>
        <v/>
      </c>
      <c r="CJ37" s="122" t="str">
        <f t="shared" si="8"/>
        <v/>
      </c>
      <c r="CK37" s="122" t="str">
        <f t="shared" si="8"/>
        <v/>
      </c>
      <c r="CL37" s="122" t="str">
        <f t="shared" si="8"/>
        <v/>
      </c>
      <c r="CM37" s="122" t="str">
        <f t="shared" si="8"/>
        <v/>
      </c>
      <c r="CN37" s="122" t="str">
        <f t="shared" si="8"/>
        <v/>
      </c>
      <c r="CO37" s="122" t="str">
        <f t="shared" si="8"/>
        <v/>
      </c>
      <c r="CP37" s="122" t="str">
        <f t="shared" si="8"/>
        <v/>
      </c>
      <c r="CQ37" s="122" t="str">
        <f t="shared" si="8"/>
        <v/>
      </c>
      <c r="CR37" s="122" t="str">
        <f t="shared" si="8"/>
        <v/>
      </c>
      <c r="CS37" s="122" t="str">
        <f t="shared" si="8"/>
        <v/>
      </c>
      <c r="CT37" s="122" t="str">
        <f t="shared" si="8"/>
        <v/>
      </c>
      <c r="CU37" s="122" t="str">
        <f t="shared" si="8"/>
        <v/>
      </c>
      <c r="CV37" s="122" t="str">
        <f t="shared" si="8"/>
        <v/>
      </c>
      <c r="CW37" s="122" t="str">
        <f t="shared" si="8"/>
        <v/>
      </c>
      <c r="CX37" s="25"/>
      <c r="CY37" s="25"/>
      <c r="CZ37" s="25"/>
      <c r="DA37" s="25"/>
    </row>
    <row r="38" spans="1:105" x14ac:dyDescent="0.2">
      <c r="CG38" s="56"/>
      <c r="CH38" s="58"/>
      <c r="CI38" s="58"/>
      <c r="CJ38" s="58"/>
      <c r="CK38" s="58"/>
      <c r="CL38" s="58"/>
      <c r="CM38" s="58"/>
      <c r="CN38" s="58"/>
      <c r="CO38" s="58"/>
      <c r="CP38" s="58"/>
      <c r="CQ38" s="58"/>
      <c r="CR38" s="58"/>
      <c r="CS38" s="58"/>
      <c r="CT38" s="58"/>
      <c r="CU38" s="58"/>
      <c r="CV38" s="58"/>
      <c r="CW38" s="58"/>
      <c r="CX38" s="58"/>
      <c r="CY38" s="58"/>
      <c r="CZ38" s="58"/>
      <c r="DA38" s="58"/>
    </row>
    <row r="39" spans="1:105" x14ac:dyDescent="0.2">
      <c r="CG39" s="56"/>
      <c r="CH39" s="58"/>
      <c r="CI39" s="58"/>
      <c r="CJ39" s="58"/>
      <c r="CK39" s="58"/>
      <c r="CL39" s="58"/>
      <c r="CM39" s="58"/>
      <c r="CN39" s="58"/>
      <c r="CO39" s="58"/>
      <c r="CP39" s="58"/>
      <c r="CQ39" s="58"/>
      <c r="CR39" s="58"/>
      <c r="CS39" s="58"/>
      <c r="CT39" s="58"/>
      <c r="CU39" s="58"/>
      <c r="CV39" s="58"/>
      <c r="CW39" s="58"/>
      <c r="CX39" s="58"/>
      <c r="CY39" s="58"/>
      <c r="CZ39" s="58"/>
      <c r="DA39" s="58"/>
    </row>
    <row r="40" spans="1:105" s="58" customFormat="1" ht="15" x14ac:dyDescent="0.2">
      <c r="A40" s="64"/>
      <c r="B40" s="65" t="s">
        <v>62</v>
      </c>
      <c r="C40" s="57" t="s">
        <v>4</v>
      </c>
      <c r="CG40" s="56" t="str">
        <f>B40</f>
        <v>mols/L</v>
      </c>
      <c r="CH40" s="57"/>
      <c r="CK40" s="57"/>
      <c r="CN40" s="57"/>
      <c r="CQ40" s="57"/>
      <c r="CT40" s="57"/>
      <c r="CW40" s="57"/>
    </row>
    <row r="41" spans="1:105" s="58" customFormat="1" ht="15" x14ac:dyDescent="0.2">
      <c r="A41" s="85" t="s">
        <v>96</v>
      </c>
      <c r="B41" s="84" t="s">
        <v>122</v>
      </c>
      <c r="C41" s="78">
        <v>2</v>
      </c>
      <c r="D41" s="69">
        <f>IF(D20,EXP(LN(D20)*VLOOKUP(D$3,Conditions!$B:$AI,MATCH($B41&amp;"_slope",Conditions!$R$1:$AI$1,0)+16,FALSE)+VLOOKUP(D$3,Conditions!$B:$AI,MATCH($B41&amp;"_intercept",Conditions!$R$1:$AI$1,0)+16,FALSE)),"")</f>
        <v>0.16075002968381519</v>
      </c>
      <c r="E41" s="69">
        <f>IF(E20,EXP(LN(E20)*VLOOKUP(E$3,Conditions!$B:$AI,MATCH($B41&amp;"_slope",Conditions!$R$1:$AI$1,0)+16,FALSE)+VLOOKUP(E$3,Conditions!$B:$AI,MATCH($B41&amp;"_intercept",Conditions!$R$1:$AI$1,0)+16,FALSE)),"")</f>
        <v>0.16075002968381519</v>
      </c>
      <c r="F41" s="69">
        <f>IF(F20,EXP(LN(F20)*VLOOKUP(F$3,Conditions!$B:$AI,MATCH($B41&amp;"_slope",Conditions!$R$1:$AI$1,0)+16,FALSE)+VLOOKUP(F$3,Conditions!$B:$AI,MATCH($B41&amp;"_intercept",Conditions!$R$1:$AI$1,0)+16,FALSE)),"")</f>
        <v>0.16075002968381519</v>
      </c>
      <c r="G41" s="69">
        <f>IF(G20,EXP(LN(G20)*VLOOKUP(G$3,Conditions!$B:$AI,MATCH($B41&amp;"_slope",Conditions!$R$1:$AI$1,0)+16,FALSE)+VLOOKUP(G$3,Conditions!$B:$AI,MATCH($B41&amp;"_intercept",Conditions!$R$1:$AI$1,0)+16,FALSE)),"")</f>
        <v>0.16075002968381519</v>
      </c>
      <c r="H41" s="69">
        <f>IF(H20,EXP(LN(H20)*VLOOKUP(H$3,Conditions!$B:$AI,MATCH($B41&amp;"_slope",Conditions!$R$1:$AI$1,0)+16,FALSE)+VLOOKUP(H$3,Conditions!$B:$AI,MATCH($B41&amp;"_intercept",Conditions!$R$1:$AI$1,0)+16,FALSE)),"")</f>
        <v>0.16075002968381519</v>
      </c>
      <c r="I41" s="69">
        <f>IF(I20,EXP(LN(I20)*VLOOKUP(I$3,Conditions!$B:$AI,MATCH($B41&amp;"_slope",Conditions!$R$1:$AI$1,0)+16,FALSE)+VLOOKUP(I$3,Conditions!$B:$AI,MATCH($B41&amp;"_intercept",Conditions!$R$1:$AI$1,0)+16,FALSE)),"")</f>
        <v>0.16075002968381519</v>
      </c>
      <c r="J41" s="69">
        <f>IF(J20,EXP(LN(J20)*VLOOKUP(J$3,Conditions!$B:$AI,MATCH($B41&amp;"_slope",Conditions!$R$1:$AI$1,0)+16,FALSE)+VLOOKUP(J$3,Conditions!$B:$AI,MATCH($B41&amp;"_intercept",Conditions!$R$1:$AI$1,0)+16,FALSE)),"")</f>
        <v>0.16075002968381519</v>
      </c>
      <c r="K41" s="69">
        <f>IF(K20,EXP(LN(K20)*VLOOKUP(K$3,Conditions!$B:$AI,MATCH($B41&amp;"_slope",Conditions!$R$1:$AI$1,0)+16,FALSE)+VLOOKUP(K$3,Conditions!$B:$AI,MATCH($B41&amp;"_intercept",Conditions!$R$1:$AI$1,0)+16,FALSE)),"")</f>
        <v>0.16075002968381519</v>
      </c>
      <c r="L41" s="69">
        <f>IF(L20,EXP(LN(L20)*VLOOKUP(L$3,Conditions!$B:$AI,MATCH($B41&amp;"_slope",Conditions!$R$1:$AI$1,0)+16,FALSE)+VLOOKUP(L$3,Conditions!$B:$AI,MATCH($B41&amp;"_intercept",Conditions!$R$1:$AI$1,0)+16,FALSE)),"")</f>
        <v>0.16075002968381519</v>
      </c>
      <c r="M41" s="69">
        <f>IF(M20,EXP(LN(M20)*VLOOKUP(M$3,Conditions!$B:$AI,MATCH($B41&amp;"_slope",Conditions!$R$1:$AI$1,0)+16,FALSE)+VLOOKUP(M$3,Conditions!$B:$AI,MATCH($B41&amp;"_intercept",Conditions!$R$1:$AI$1,0)+16,FALSE)),"")</f>
        <v>0.16075002968381519</v>
      </c>
      <c r="N41" s="69">
        <f>IF(N20,EXP(LN(N20)*VLOOKUP(N$3,Conditions!$B:$AI,MATCH($B41&amp;"_slope",Conditions!$R$1:$AI$1,0)+16,FALSE)+VLOOKUP(N$3,Conditions!$B:$AI,MATCH($B41&amp;"_intercept",Conditions!$R$1:$AI$1,0)+16,FALSE)),"")</f>
        <v>0.16075002968381519</v>
      </c>
      <c r="O41" s="69">
        <f>IF(O20,EXP(LN(O20)*VLOOKUP(O$3,Conditions!$B:$AI,MATCH($B41&amp;"_slope",Conditions!$R$1:$AI$1,0)+16,FALSE)+VLOOKUP(O$3,Conditions!$B:$AI,MATCH($B41&amp;"_intercept",Conditions!$R$1:$AI$1,0)+16,FALSE)),"")</f>
        <v>0.16075002968381519</v>
      </c>
      <c r="P41" s="69">
        <f>IF(P20,EXP(LN(P20)*VLOOKUP(P$3,Conditions!$B:$AI,MATCH($B41&amp;"_slope",Conditions!$R$1:$AI$1,0)+16,FALSE)+VLOOKUP(P$3,Conditions!$B:$AI,MATCH($B41&amp;"_intercept",Conditions!$R$1:$AI$1,0)+16,FALSE)),"")</f>
        <v>0.16075002968381519</v>
      </c>
      <c r="Q41" s="69">
        <f>IF(Q20,EXP(LN(Q20)*VLOOKUP(Q$3,Conditions!$B:$AI,MATCH($B41&amp;"_slope",Conditions!$R$1:$AI$1,0)+16,FALSE)+VLOOKUP(Q$3,Conditions!$B:$AI,MATCH($B41&amp;"_intercept",Conditions!$R$1:$AI$1,0)+16,FALSE)),"")</f>
        <v>0.16075002968381519</v>
      </c>
      <c r="R41" s="69">
        <f>IF(R20,EXP(LN(R20)*VLOOKUP(R$3,Conditions!$B:$AI,MATCH($B41&amp;"_slope",Conditions!$R$1:$AI$1,0)+16,FALSE)+VLOOKUP(R$3,Conditions!$B:$AI,MATCH($B41&amp;"_intercept",Conditions!$R$1:$AI$1,0)+16,FALSE)),"")</f>
        <v>0.16075002968381519</v>
      </c>
      <c r="S41" s="69">
        <f>IF(S20,EXP(LN(S20)*VLOOKUP(S$3,Conditions!$B:$AI,MATCH($B41&amp;"_slope",Conditions!$R$1:$AI$1,0)+16,FALSE)+VLOOKUP(S$3,Conditions!$B:$AI,MATCH($B41&amp;"_intercept",Conditions!$R$1:$AI$1,0)+16,FALSE)),"")</f>
        <v>0.16075002968381519</v>
      </c>
      <c r="T41" s="69">
        <f>IF(T20,EXP(LN(T20)*VLOOKUP(T$3,Conditions!$B:$AI,MATCH($B41&amp;"_slope",Conditions!$R$1:$AI$1,0)+16,FALSE)+VLOOKUP(T$3,Conditions!$B:$AI,MATCH($B41&amp;"_intercept",Conditions!$R$1:$AI$1,0)+16,FALSE)),"")</f>
        <v>0.16075002968381519</v>
      </c>
      <c r="U41" s="69">
        <f>IF(U20,EXP(LN(U20)*VLOOKUP(U$3,Conditions!$B:$AI,MATCH($B41&amp;"_slope",Conditions!$R$1:$AI$1,0)+16,FALSE)+VLOOKUP(U$3,Conditions!$B:$AI,MATCH($B41&amp;"_intercept",Conditions!$R$1:$AI$1,0)+16,FALSE)),"")</f>
        <v>0.16075002968381519</v>
      </c>
      <c r="V41" s="69">
        <f>IF(V20,EXP(LN(V20)*VLOOKUP(V$3,Conditions!$B:$AI,MATCH($B41&amp;"_slope",Conditions!$R$1:$AI$1,0)+16,FALSE)+VLOOKUP(V$3,Conditions!$B:$AI,MATCH($B41&amp;"_intercept",Conditions!$R$1:$AI$1,0)+16,FALSE)),"")</f>
        <v>0.16075002968381519</v>
      </c>
      <c r="W41" s="69">
        <f>IF(W20,EXP(LN(W20)*VLOOKUP(W$3,Conditions!$B:$AI,MATCH($B41&amp;"_slope",Conditions!$R$1:$AI$1,0)+16,FALSE)+VLOOKUP(W$3,Conditions!$B:$AI,MATCH($B41&amp;"_intercept",Conditions!$R$1:$AI$1,0)+16,FALSE)),"")</f>
        <v>0.16075002968381519</v>
      </c>
      <c r="X41" s="69">
        <f>IF(X20,EXP(LN(X20)*VLOOKUP(X$3,Conditions!$B:$AI,MATCH($B41&amp;"_slope",Conditions!$R$1:$AI$1,0)+16,FALSE)+VLOOKUP(X$3,Conditions!$B:$AI,MATCH($B41&amp;"_intercept",Conditions!$R$1:$AI$1,0)+16,FALSE)),"")</f>
        <v>0.16075002968381519</v>
      </c>
      <c r="Y41" s="69">
        <f>IF(Y20,EXP(LN(Y20)*VLOOKUP(Y$3,Conditions!$B:$AI,MATCH($B41&amp;"_slope",Conditions!$R$1:$AI$1,0)+16,FALSE)+VLOOKUP(Y$3,Conditions!$B:$AI,MATCH($B41&amp;"_intercept",Conditions!$R$1:$AI$1,0)+16,FALSE)),"")</f>
        <v>0.16075002968381519</v>
      </c>
      <c r="Z41" s="69">
        <f>IF(Z20,EXP(LN(Z20)*VLOOKUP(Z$3,Conditions!$B:$AI,MATCH($B41&amp;"_slope",Conditions!$R$1:$AI$1,0)+16,FALSE)+VLOOKUP(Z$3,Conditions!$B:$AI,MATCH($B41&amp;"_intercept",Conditions!$R$1:$AI$1,0)+16,FALSE)),"")</f>
        <v>0.16075002968381519</v>
      </c>
      <c r="AA41" s="69">
        <f>IF(AA20,EXP(LN(AA20)*VLOOKUP(AA$3,Conditions!$B:$AI,MATCH($B41&amp;"_slope",Conditions!$R$1:$AI$1,0)+16,FALSE)+VLOOKUP(AA$3,Conditions!$B:$AI,MATCH($B41&amp;"_intercept",Conditions!$R$1:$AI$1,0)+16,FALSE)),"")</f>
        <v>0.16075002968381519</v>
      </c>
      <c r="AB41" s="69">
        <f>IF(AB20,EXP(LN(AB20)*VLOOKUP(AB$3,Conditions!$B:$AI,MATCH($B41&amp;"_slope",Conditions!$R$1:$AI$1,0)+16,FALSE)+VLOOKUP(AB$3,Conditions!$B:$AI,MATCH($B41&amp;"_intercept",Conditions!$R$1:$AI$1,0)+16,FALSE)),"")</f>
        <v>0.16075002968381519</v>
      </c>
      <c r="AC41" s="69">
        <f>IF(AC20,EXP(LN(AC20)*VLOOKUP(AC$3,Conditions!$B:$AI,MATCH($B41&amp;"_slope",Conditions!$R$1:$AI$1,0)+16,FALSE)+VLOOKUP(AC$3,Conditions!$B:$AI,MATCH($B41&amp;"_intercept",Conditions!$R$1:$AI$1,0)+16,FALSE)),"")</f>
        <v>0.16075002968381519</v>
      </c>
      <c r="AD41" s="69">
        <f>IF(AD20,EXP(LN(AD20)*VLOOKUP(AD$3,Conditions!$B:$AI,MATCH($B41&amp;"_slope",Conditions!$R$1:$AI$1,0)+16,FALSE)+VLOOKUP(AD$3,Conditions!$B:$AI,MATCH($B41&amp;"_intercept",Conditions!$R$1:$AI$1,0)+16,FALSE)),"")</f>
        <v>0.16075002968381519</v>
      </c>
      <c r="AE41" s="69">
        <f>IF(AE20,EXP(LN(AE20)*VLOOKUP(AE$3,Conditions!$B:$AI,MATCH($B41&amp;"_slope",Conditions!$R$1:$AI$1,0)+16,FALSE)+VLOOKUP(AE$3,Conditions!$B:$AI,MATCH($B41&amp;"_intercept",Conditions!$R$1:$AI$1,0)+16,FALSE)),"")</f>
        <v>0.16075002968381519</v>
      </c>
      <c r="AF41" s="69">
        <f>IF(AF20,EXP(LN(AF20)*VLOOKUP(AF$3,Conditions!$B:$AI,MATCH($B41&amp;"_slope",Conditions!$R$1:$AI$1,0)+16,FALSE)+VLOOKUP(AF$3,Conditions!$B:$AI,MATCH($B41&amp;"_intercept",Conditions!$R$1:$AI$1,0)+16,FALSE)),"")</f>
        <v>0.16075002968381519</v>
      </c>
      <c r="AG41" s="69">
        <f>IF(AG20,EXP(LN(AG20)*VLOOKUP(AG$3,Conditions!$B:$AI,MATCH($B41&amp;"_slope",Conditions!$R$1:$AI$1,0)+16,FALSE)+VLOOKUP(AG$3,Conditions!$B:$AI,MATCH($B41&amp;"_intercept",Conditions!$R$1:$AI$1,0)+16,FALSE)),"")</f>
        <v>0.16075002968381519</v>
      </c>
      <c r="AH41" s="69">
        <f>IF(AH20,EXP(LN(AH20)*VLOOKUP(AH$3,Conditions!$B:$AI,MATCH($B41&amp;"_slope",Conditions!$R$1:$AI$1,0)+16,FALSE)+VLOOKUP(AH$3,Conditions!$B:$AI,MATCH($B41&amp;"_intercept",Conditions!$R$1:$AI$1,0)+16,FALSE)),"")</f>
        <v>0.16075002968381519</v>
      </c>
      <c r="AI41" s="69">
        <f>IF(AI20,EXP(LN(AI20)*VLOOKUP(AI$3,Conditions!$B:$AI,MATCH($B41&amp;"_slope",Conditions!$R$1:$AI$1,0)+16,FALSE)+VLOOKUP(AI$3,Conditions!$B:$AI,MATCH($B41&amp;"_intercept",Conditions!$R$1:$AI$1,0)+16,FALSE)),"")</f>
        <v>0.16075002968381519</v>
      </c>
      <c r="AJ41" s="69">
        <f>IF(AJ20,EXP(LN(AJ20)*VLOOKUP(AJ$3,Conditions!$B:$AI,MATCH($B41&amp;"_slope",Conditions!$R$1:$AI$1,0)+16,FALSE)+VLOOKUP(AJ$3,Conditions!$B:$AI,MATCH($B41&amp;"_intercept",Conditions!$R$1:$AI$1,0)+16,FALSE)),"")</f>
        <v>0.16075002968381519</v>
      </c>
      <c r="AK41" s="69">
        <f>IF(AK20,EXP(LN(AK20)*VLOOKUP(AK$3,Conditions!$B:$AI,MATCH($B41&amp;"_slope",Conditions!$R$1:$AI$1,0)+16,FALSE)+VLOOKUP(AK$3,Conditions!$B:$AI,MATCH($B41&amp;"_intercept",Conditions!$R$1:$AI$1,0)+16,FALSE)),"")</f>
        <v>0.16075002968381519</v>
      </c>
      <c r="AL41" s="69">
        <f>IF(AL20,EXP(LN(AL20)*VLOOKUP(AL$3,Conditions!$B:$AI,MATCH($B41&amp;"_slope",Conditions!$R$1:$AI$1,0)+16,FALSE)+VLOOKUP(AL$3,Conditions!$B:$AI,MATCH($B41&amp;"_intercept",Conditions!$R$1:$AI$1,0)+16,FALSE)),"")</f>
        <v>0.16075002968381519</v>
      </c>
      <c r="AM41" s="69">
        <f>IF(AM20,EXP(LN(AM20)*VLOOKUP(AM$3,Conditions!$B:$AI,MATCH($B41&amp;"_slope",Conditions!$R$1:$AI$1,0)+16,FALSE)+VLOOKUP(AM$3,Conditions!$B:$AI,MATCH($B41&amp;"_intercept",Conditions!$R$1:$AI$1,0)+16,FALSE)),"")</f>
        <v>0.16075002968381519</v>
      </c>
      <c r="AN41" s="69">
        <f>IF(AN20,EXP(LN(AN20)*VLOOKUP(AN$3,Conditions!$B:$AI,MATCH($B41&amp;"_slope",Conditions!$R$1:$AI$1,0)+16,FALSE)+VLOOKUP(AN$3,Conditions!$B:$AI,MATCH($B41&amp;"_intercept",Conditions!$R$1:$AI$1,0)+16,FALSE)),"")</f>
        <v>0.16075002968381519</v>
      </c>
      <c r="AO41" s="69">
        <f>IF(AO20,EXP(LN(AO20)*VLOOKUP(AO$3,Conditions!$B:$AI,MATCH($B41&amp;"_slope",Conditions!$R$1:$AI$1,0)+16,FALSE)+VLOOKUP(AO$3,Conditions!$B:$AI,MATCH($B41&amp;"_intercept",Conditions!$R$1:$AI$1,0)+16,FALSE)),"")</f>
        <v>0.16075002968381519</v>
      </c>
      <c r="AP41" s="69">
        <f>IF(AP20,EXP(LN(AP20)*VLOOKUP(AP$3,Conditions!$B:$AI,MATCH($B41&amp;"_slope",Conditions!$R$1:$AI$1,0)+16,FALSE)+VLOOKUP(AP$3,Conditions!$B:$AI,MATCH($B41&amp;"_intercept",Conditions!$R$1:$AI$1,0)+16,FALSE)),"")</f>
        <v>0.16075002968381519</v>
      </c>
      <c r="AQ41" s="69">
        <f>IF(AQ20,EXP(LN(AQ20)*VLOOKUP(AQ$3,Conditions!$B:$AI,MATCH($B41&amp;"_slope",Conditions!$R$1:$AI$1,0)+16,FALSE)+VLOOKUP(AQ$3,Conditions!$B:$AI,MATCH($B41&amp;"_intercept",Conditions!$R$1:$AI$1,0)+16,FALSE)),"")</f>
        <v>0.16075002968381519</v>
      </c>
      <c r="AR41" s="69">
        <f>IF(AR20,EXP(LN(AR20)*VLOOKUP(AR$3,Conditions!$B:$AI,MATCH($B41&amp;"_slope",Conditions!$R$1:$AI$1,0)+16,FALSE)+VLOOKUP(AR$3,Conditions!$B:$AI,MATCH($B41&amp;"_intercept",Conditions!$R$1:$AI$1,0)+16,FALSE)),"")</f>
        <v>0.15692408410341277</v>
      </c>
      <c r="AS41" s="69">
        <f>IF(AS20,EXP(LN(AS20)*VLOOKUP(AS$3,Conditions!$B:$AI,MATCH($B41&amp;"_slope",Conditions!$R$1:$AI$1,0)+16,FALSE)+VLOOKUP(AS$3,Conditions!$B:$AI,MATCH($B41&amp;"_intercept",Conditions!$R$1:$AI$1,0)+16,FALSE)),"")</f>
        <v>0.15692408410341277</v>
      </c>
      <c r="AT41" s="69">
        <f>IF(AT20,EXP(LN(AT20)*VLOOKUP(AT$3,Conditions!$B:$AI,MATCH($B41&amp;"_slope",Conditions!$R$1:$AI$1,0)+16,FALSE)+VLOOKUP(AT$3,Conditions!$B:$AI,MATCH($B41&amp;"_intercept",Conditions!$R$1:$AI$1,0)+16,FALSE)),"")</f>
        <v>0.15692408410341277</v>
      </c>
      <c r="AU41" s="69">
        <f>IF(AU20,EXP(LN(AU20)*VLOOKUP(AU$3,Conditions!$B:$AI,MATCH($B41&amp;"_slope",Conditions!$R$1:$AI$1,0)+16,FALSE)+VLOOKUP(AU$3,Conditions!$B:$AI,MATCH($B41&amp;"_intercept",Conditions!$R$1:$AI$1,0)+16,FALSE)),"")</f>
        <v>0.15692408410341277</v>
      </c>
      <c r="AV41" s="69">
        <f>IF(AV20,EXP(LN(AV20)*VLOOKUP(AV$3,Conditions!$B:$AI,MATCH($B41&amp;"_slope",Conditions!$R$1:$AI$1,0)+16,FALSE)+VLOOKUP(AV$3,Conditions!$B:$AI,MATCH($B41&amp;"_intercept",Conditions!$R$1:$AI$1,0)+16,FALSE)),"")</f>
        <v>0.15692408410341277</v>
      </c>
      <c r="AW41" s="69">
        <f>IF(AW20,EXP(LN(AW20)*VLOOKUP(AW$3,Conditions!$B:$AI,MATCH($B41&amp;"_slope",Conditions!$R$1:$AI$1,0)+16,FALSE)+VLOOKUP(AW$3,Conditions!$B:$AI,MATCH($B41&amp;"_intercept",Conditions!$R$1:$AI$1,0)+16,FALSE)),"")</f>
        <v>0.15692408410341277</v>
      </c>
      <c r="AX41" s="69">
        <f>IF(AX20,EXP(LN(AX20)*VLOOKUP(AX$3,Conditions!$B:$AI,MATCH($B41&amp;"_slope",Conditions!$R$1:$AI$1,0)+16,FALSE)+VLOOKUP(AX$3,Conditions!$B:$AI,MATCH($B41&amp;"_intercept",Conditions!$R$1:$AI$1,0)+16,FALSE)),"")</f>
        <v>0.15692408410341277</v>
      </c>
      <c r="AY41" s="69">
        <f>IF(AY20,EXP(LN(AY20)*VLOOKUP(AY$3,Conditions!$B:$AI,MATCH($B41&amp;"_slope",Conditions!$R$1:$AI$1,0)+16,FALSE)+VLOOKUP(AY$3,Conditions!$B:$AI,MATCH($B41&amp;"_intercept",Conditions!$R$1:$AI$1,0)+16,FALSE)),"")</f>
        <v>0.15692408410341277</v>
      </c>
      <c r="AZ41" s="69">
        <f>IF(AZ20,EXP(LN(AZ20)*VLOOKUP(AZ$3,Conditions!$B:$AI,MATCH($B41&amp;"_slope",Conditions!$R$1:$AI$1,0)+16,FALSE)+VLOOKUP(AZ$3,Conditions!$B:$AI,MATCH($B41&amp;"_intercept",Conditions!$R$1:$AI$1,0)+16,FALSE)),"")</f>
        <v>0.15692408410341277</v>
      </c>
      <c r="BA41" s="69">
        <f>IF(BA20,EXP(LN(BA20)*VLOOKUP(BA$3,Conditions!$B:$AI,MATCH($B41&amp;"_slope",Conditions!$R$1:$AI$1,0)+16,FALSE)+VLOOKUP(BA$3,Conditions!$B:$AI,MATCH($B41&amp;"_intercept",Conditions!$R$1:$AI$1,0)+16,FALSE)),"")</f>
        <v>0.15692408410341277</v>
      </c>
      <c r="BB41" s="69">
        <f>IF(BB20,EXP(LN(BB20)*VLOOKUP(BB$3,Conditions!$B:$AI,MATCH($B41&amp;"_slope",Conditions!$R$1:$AI$1,0)+16,FALSE)+VLOOKUP(BB$3,Conditions!$B:$AI,MATCH($B41&amp;"_intercept",Conditions!$R$1:$AI$1,0)+16,FALSE)),"")</f>
        <v>0.15692408410341277</v>
      </c>
      <c r="BC41" s="69">
        <f>IF(BC20,EXP(LN(BC20)*VLOOKUP(BC$3,Conditions!$B:$AI,MATCH($B41&amp;"_slope",Conditions!$R$1:$AI$1,0)+16,FALSE)+VLOOKUP(BC$3,Conditions!$B:$AI,MATCH($B41&amp;"_intercept",Conditions!$R$1:$AI$1,0)+16,FALSE)),"")</f>
        <v>0.15692408410341277</v>
      </c>
      <c r="BD41" s="69">
        <f>IF(BD20,EXP(LN(BD20)*VLOOKUP(BD$3,Conditions!$B:$AI,MATCH($B41&amp;"_slope",Conditions!$R$1:$AI$1,0)+16,FALSE)+VLOOKUP(BD$3,Conditions!$B:$AI,MATCH($B41&amp;"_intercept",Conditions!$R$1:$AI$1,0)+16,FALSE)),"")</f>
        <v>0.15692408410341277</v>
      </c>
      <c r="BE41" s="69">
        <f>IF(BE20,EXP(LN(BE20)*VLOOKUP(BE$3,Conditions!$B:$AI,MATCH($B41&amp;"_slope",Conditions!$R$1:$AI$1,0)+16,FALSE)+VLOOKUP(BE$3,Conditions!$B:$AI,MATCH($B41&amp;"_intercept",Conditions!$R$1:$AI$1,0)+16,FALSE)),"")</f>
        <v>0.15692408410341277</v>
      </c>
      <c r="BF41" s="69">
        <f>IF(BF20,EXP(LN(BF20)*VLOOKUP(BF$3,Conditions!$B:$AI,MATCH($B41&amp;"_slope",Conditions!$R$1:$AI$1,0)+16,FALSE)+VLOOKUP(BF$3,Conditions!$B:$AI,MATCH($B41&amp;"_intercept",Conditions!$R$1:$AI$1,0)+16,FALSE)),"")</f>
        <v>0.15692408410341277</v>
      </c>
      <c r="BG41" s="69">
        <f>IF(BG20,EXP(LN(BG20)*VLOOKUP(BG$3,Conditions!$B:$AI,MATCH($B41&amp;"_slope",Conditions!$R$1:$AI$1,0)+16,FALSE)+VLOOKUP(BG$3,Conditions!$B:$AI,MATCH($B41&amp;"_intercept",Conditions!$R$1:$AI$1,0)+16,FALSE)),"")</f>
        <v>0.15692408410341277</v>
      </c>
      <c r="BH41" s="69">
        <f>IF(BH20,EXP(LN(BH20)*VLOOKUP(BH$3,Conditions!$B:$AI,MATCH($B41&amp;"_slope",Conditions!$R$1:$AI$1,0)+16,FALSE)+VLOOKUP(BH$3,Conditions!$B:$AI,MATCH($B41&amp;"_intercept",Conditions!$R$1:$AI$1,0)+16,FALSE)),"")</f>
        <v>0.15692408410341277</v>
      </c>
      <c r="BI41" s="69">
        <f>IF(BI20,EXP(LN(BI20)*VLOOKUP(BI$3,Conditions!$B:$AI,MATCH($B41&amp;"_slope",Conditions!$R$1:$AI$1,0)+16,FALSE)+VLOOKUP(BI$3,Conditions!$B:$AI,MATCH($B41&amp;"_intercept",Conditions!$R$1:$AI$1,0)+16,FALSE)),"")</f>
        <v>0.15692408410341277</v>
      </c>
      <c r="BJ41" s="69">
        <f>IF(BJ20,EXP(LN(BJ20)*VLOOKUP(BJ$3,Conditions!$B:$AI,MATCH($B41&amp;"_slope",Conditions!$R$1:$AI$1,0)+16,FALSE)+VLOOKUP(BJ$3,Conditions!$B:$AI,MATCH($B41&amp;"_intercept",Conditions!$R$1:$AI$1,0)+16,FALSE)),"")</f>
        <v>0.15692408410341277</v>
      </c>
      <c r="BK41" s="69">
        <f>IF(BK20,EXP(LN(BK20)*VLOOKUP(BK$3,Conditions!$B:$AI,MATCH($B41&amp;"_slope",Conditions!$R$1:$AI$1,0)+16,FALSE)+VLOOKUP(BK$3,Conditions!$B:$AI,MATCH($B41&amp;"_intercept",Conditions!$R$1:$AI$1,0)+16,FALSE)),"")</f>
        <v>0.15692408410341277</v>
      </c>
      <c r="BL41" s="69">
        <f>IF(BL20,EXP(LN(BL20)*VLOOKUP(BL$3,Conditions!$B:$AI,MATCH($B41&amp;"_slope",Conditions!$R$1:$AI$1,0)+16,FALSE)+VLOOKUP(BL$3,Conditions!$B:$AI,MATCH($B41&amp;"_intercept",Conditions!$R$1:$AI$1,0)+16,FALSE)),"")</f>
        <v>0.15692408410341277</v>
      </c>
      <c r="BM41" s="69">
        <f>IF(BM20,EXP(LN(BM20)*VLOOKUP(BM$3,Conditions!$B:$AI,MATCH($B41&amp;"_slope",Conditions!$R$1:$AI$1,0)+16,FALSE)+VLOOKUP(BM$3,Conditions!$B:$AI,MATCH($B41&amp;"_intercept",Conditions!$R$1:$AI$1,0)+16,FALSE)),"")</f>
        <v>0.15692408410341277</v>
      </c>
      <c r="BN41" s="69">
        <f>IF(BN20,EXP(LN(BN20)*VLOOKUP(BN$3,Conditions!$B:$AI,MATCH($B41&amp;"_slope",Conditions!$R$1:$AI$1,0)+16,FALSE)+VLOOKUP(BN$3,Conditions!$B:$AI,MATCH($B41&amp;"_intercept",Conditions!$R$1:$AI$1,0)+16,FALSE)),"")</f>
        <v>0.15692408410341277</v>
      </c>
      <c r="BO41" s="69">
        <f>IF(BO20,EXP(LN(BO20)*VLOOKUP(BO$3,Conditions!$B:$AI,MATCH($B41&amp;"_slope",Conditions!$R$1:$AI$1,0)+16,FALSE)+VLOOKUP(BO$3,Conditions!$B:$AI,MATCH($B41&amp;"_intercept",Conditions!$R$1:$AI$1,0)+16,FALSE)),"")</f>
        <v>0.15692408410341277</v>
      </c>
      <c r="BP41" s="69">
        <f>IF(BP20,EXP(LN(BP20)*VLOOKUP(BP$3,Conditions!$B:$AI,MATCH($B41&amp;"_slope",Conditions!$R$1:$AI$1,0)+16,FALSE)+VLOOKUP(BP$3,Conditions!$B:$AI,MATCH($B41&amp;"_intercept",Conditions!$R$1:$AI$1,0)+16,FALSE)),"")</f>
        <v>0.15692408410341277</v>
      </c>
      <c r="BQ41" s="69">
        <f>IF(BQ20,EXP(LN(BQ20)*VLOOKUP(BQ$3,Conditions!$B:$AI,MATCH($B41&amp;"_slope",Conditions!$R$1:$AI$1,0)+16,FALSE)+VLOOKUP(BQ$3,Conditions!$B:$AI,MATCH($B41&amp;"_intercept",Conditions!$R$1:$AI$1,0)+16,FALSE)),"")</f>
        <v>0.15692408410341277</v>
      </c>
      <c r="BR41" s="69">
        <f>IF(BR20,EXP(LN(BR20)*VLOOKUP(BR$3,Conditions!$B:$AI,MATCH($B41&amp;"_slope",Conditions!$R$1:$AI$1,0)+16,FALSE)+VLOOKUP(BR$3,Conditions!$B:$AI,MATCH($B41&amp;"_intercept",Conditions!$R$1:$AI$1,0)+16,FALSE)),"")</f>
        <v>0.15692408410341277</v>
      </c>
      <c r="BS41" s="69">
        <f>IF(BS20,EXP(LN(BS20)*VLOOKUP(BS$3,Conditions!$B:$AI,MATCH($B41&amp;"_slope",Conditions!$R$1:$AI$1,0)+16,FALSE)+VLOOKUP(BS$3,Conditions!$B:$AI,MATCH($B41&amp;"_intercept",Conditions!$R$1:$AI$1,0)+16,FALSE)),"")</f>
        <v>0.15692408410341277</v>
      </c>
      <c r="BT41" s="69">
        <f>IF(BT20,EXP(LN(BT20)*VLOOKUP(BT$3,Conditions!$B:$AI,MATCH($B41&amp;"_slope",Conditions!$R$1:$AI$1,0)+16,FALSE)+VLOOKUP(BT$3,Conditions!$B:$AI,MATCH($B41&amp;"_intercept",Conditions!$R$1:$AI$1,0)+16,FALSE)),"")</f>
        <v>0.15692408410341277</v>
      </c>
      <c r="BU41" s="69">
        <f>IF(BU20,EXP(LN(BU20)*VLOOKUP(BU$3,Conditions!$B:$AI,MATCH($B41&amp;"_slope",Conditions!$R$1:$AI$1,0)+16,FALSE)+VLOOKUP(BU$3,Conditions!$B:$AI,MATCH($B41&amp;"_intercept",Conditions!$R$1:$AI$1,0)+16,FALSE)),"")</f>
        <v>0.15692408410341277</v>
      </c>
      <c r="BV41" s="69">
        <f>IF(BV20,EXP(LN(BV20)*VLOOKUP(BV$3,Conditions!$B:$AI,MATCH($B41&amp;"_slope",Conditions!$R$1:$AI$1,0)+16,FALSE)+VLOOKUP(BV$3,Conditions!$B:$AI,MATCH($B41&amp;"_intercept",Conditions!$R$1:$AI$1,0)+16,FALSE)),"")</f>
        <v>0.15692408410341277</v>
      </c>
      <c r="BW41" s="69">
        <f>IF(BW20,EXP(LN(BW20)*VLOOKUP(BW$3,Conditions!$B:$AI,MATCH($B41&amp;"_slope",Conditions!$R$1:$AI$1,0)+16,FALSE)+VLOOKUP(BW$3,Conditions!$B:$AI,MATCH($B41&amp;"_intercept",Conditions!$R$1:$AI$1,0)+16,FALSE)),"")</f>
        <v>0.15692408410341277</v>
      </c>
      <c r="BX41" s="69">
        <f>IF(BX20,EXP(LN(BX20)*VLOOKUP(BX$3,Conditions!$B:$AI,MATCH($B41&amp;"_slope",Conditions!$R$1:$AI$1,0)+16,FALSE)+VLOOKUP(BX$3,Conditions!$B:$AI,MATCH($B41&amp;"_intercept",Conditions!$R$1:$AI$1,0)+16,FALSE)),"")</f>
        <v>0.15692408410341277</v>
      </c>
      <c r="BY41" s="69">
        <f>IF(BY20,EXP(LN(BY20)*VLOOKUP(BY$3,Conditions!$B:$AI,MATCH($B41&amp;"_slope",Conditions!$R$1:$AI$1,0)+16,FALSE)+VLOOKUP(BY$3,Conditions!$B:$AI,MATCH($B41&amp;"_intercept",Conditions!$R$1:$AI$1,0)+16,FALSE)),"")</f>
        <v>0.15692408410341277</v>
      </c>
      <c r="BZ41" s="69">
        <f>IF(BZ20,EXP(LN(BZ20)*VLOOKUP(BZ$3,Conditions!$B:$AI,MATCH($B41&amp;"_slope",Conditions!$R$1:$AI$1,0)+16,FALSE)+VLOOKUP(BZ$3,Conditions!$B:$AI,MATCH($B41&amp;"_intercept",Conditions!$R$1:$AI$1,0)+16,FALSE)),"")</f>
        <v>0.15692408410341277</v>
      </c>
      <c r="CA41" s="69">
        <f>IF(CA20,EXP(LN(CA20)*VLOOKUP(CA$3,Conditions!$B:$AI,MATCH($B41&amp;"_slope",Conditions!$R$1:$AI$1,0)+16,FALSE)+VLOOKUP(CA$3,Conditions!$B:$AI,MATCH($B41&amp;"_intercept",Conditions!$R$1:$AI$1,0)+16,FALSE)),"")</f>
        <v>0.15692408410341277</v>
      </c>
      <c r="CB41" s="69">
        <f>IF(CB20,EXP(LN(CB20)*VLOOKUP(CB$3,Conditions!$B:$AI,MATCH($B41&amp;"_slope",Conditions!$R$1:$AI$1,0)+16,FALSE)+VLOOKUP(CB$3,Conditions!$B:$AI,MATCH($B41&amp;"_intercept",Conditions!$R$1:$AI$1,0)+16,FALSE)),"")</f>
        <v>0.15692408410341277</v>
      </c>
      <c r="CC41" s="69">
        <f>IF(CC20,EXP(LN(CC20)*VLOOKUP(CC$3,Conditions!$B:$AI,MATCH($B41&amp;"_slope",Conditions!$R$1:$AI$1,0)+16,FALSE)+VLOOKUP(CC$3,Conditions!$B:$AI,MATCH($B41&amp;"_intercept",Conditions!$R$1:$AI$1,0)+16,FALSE)),"")</f>
        <v>0.15692408410341277</v>
      </c>
      <c r="CD41" s="69">
        <f>IF(CD20,EXP(LN(CD20)*VLOOKUP(CD$3,Conditions!$B:$AI,MATCH($B41&amp;"_slope",Conditions!$R$1:$AI$1,0)+16,FALSE)+VLOOKUP(CD$3,Conditions!$B:$AI,MATCH($B41&amp;"_intercept",Conditions!$R$1:$AI$1,0)+16,FALSE)),"")</f>
        <v>0.15692408410341277</v>
      </c>
      <c r="CE41" s="69">
        <f>IF(CE20,EXP(LN(CE20)*VLOOKUP(CE$3,Conditions!$B:$AI,MATCH($B41&amp;"_slope",Conditions!$R$1:$AI$1,0)+16,FALSE)+VLOOKUP(CE$3,Conditions!$B:$AI,MATCH($B41&amp;"_intercept",Conditions!$R$1:$AI$1,0)+16,FALSE)),"")</f>
        <v>0.15692408410341277</v>
      </c>
      <c r="CG41" s="56" t="s">
        <v>122</v>
      </c>
      <c r="CH41" s="70">
        <f>IF(CH20,EXP(LN(CH20)*VLOOKUP(CH$3,Conditions!$B:$AI,MATCH($B41&amp;"_slope",Conditions!$R$1:$AI$1,0)+16,FALSE)+VLOOKUP(CH$3,Conditions!$B:$AI,MATCH($B41&amp;"_intercept",Conditions!$R$1:$AI$1,0)+16,FALSE)),"")</f>
        <v>0.16075002968381519</v>
      </c>
      <c r="CI41" s="70">
        <f>IF(CI20,EXP(LN(CI20)*VLOOKUP(CI$3,Conditions!$B:$AI,MATCH($B41&amp;"_slope",Conditions!$R$1:$AI$1,0)+16,FALSE)+VLOOKUP(CI$3,Conditions!$B:$AI,MATCH($B41&amp;"_intercept",Conditions!$R$1:$AI$1,0)+16,FALSE)),"")</f>
        <v>0.16075002968381519</v>
      </c>
      <c r="CJ41" s="70">
        <f>IF(CJ20,EXP(LN(CJ20)*VLOOKUP(CJ$3,Conditions!$B:$AI,MATCH($B41&amp;"_slope",Conditions!$R$1:$AI$1,0)+16,FALSE)+VLOOKUP(CJ$3,Conditions!$B:$AI,MATCH($B41&amp;"_intercept",Conditions!$R$1:$AI$1,0)+16,FALSE)),"")</f>
        <v>0.16075002968381519</v>
      </c>
      <c r="CK41" s="70">
        <f>IF(CK20,EXP(LN(CK20)*VLOOKUP(CK$3,Conditions!$B:$AI,MATCH($B41&amp;"_slope",Conditions!$R$1:$AI$1,0)+16,FALSE)+VLOOKUP(CK$3,Conditions!$B:$AI,MATCH($B41&amp;"_intercept",Conditions!$R$1:$AI$1,0)+16,FALSE)),"")</f>
        <v>0.16075002968381519</v>
      </c>
      <c r="CL41" s="70">
        <f>IF(CL20,EXP(LN(CL20)*VLOOKUP(CL$3,Conditions!$B:$AI,MATCH($B41&amp;"_slope",Conditions!$R$1:$AI$1,0)+16,FALSE)+VLOOKUP(CL$3,Conditions!$B:$AI,MATCH($B41&amp;"_intercept",Conditions!$R$1:$AI$1,0)+16,FALSE)),"")</f>
        <v>0.16075002968381519</v>
      </c>
      <c r="CM41" s="70">
        <f>IF(CM20,EXP(LN(CM20)*VLOOKUP(CM$3,Conditions!$B:$AI,MATCH($B41&amp;"_slope",Conditions!$R$1:$AI$1,0)+16,FALSE)+VLOOKUP(CM$3,Conditions!$B:$AI,MATCH($B41&amp;"_intercept",Conditions!$R$1:$AI$1,0)+16,FALSE)),"")</f>
        <v>0.16075002968381519</v>
      </c>
      <c r="CN41" s="70">
        <f>IF(CN20,EXP(LN(CN20)*VLOOKUP(CN$3,Conditions!$B:$AI,MATCH($B41&amp;"_slope",Conditions!$R$1:$AI$1,0)+16,FALSE)+VLOOKUP(CN$3,Conditions!$B:$AI,MATCH($B41&amp;"_intercept",Conditions!$R$1:$AI$1,0)+16,FALSE)),"")</f>
        <v>0.16075002968381519</v>
      </c>
      <c r="CO41" s="70">
        <f>IF(CO20,EXP(LN(CO20)*VLOOKUP(CO$3,Conditions!$B:$AI,MATCH($B41&amp;"_slope",Conditions!$R$1:$AI$1,0)+16,FALSE)+VLOOKUP(CO$3,Conditions!$B:$AI,MATCH($B41&amp;"_intercept",Conditions!$R$1:$AI$1,0)+16,FALSE)),"")</f>
        <v>0.16075002968381519</v>
      </c>
      <c r="CP41" s="70">
        <f>IF(CP20,EXP(LN(CP20)*VLOOKUP(CP$3,Conditions!$B:$AI,MATCH($B41&amp;"_slope",Conditions!$R$1:$AI$1,0)+16,FALSE)+VLOOKUP(CP$3,Conditions!$B:$AI,MATCH($B41&amp;"_intercept",Conditions!$R$1:$AI$1,0)+16,FALSE)),"")</f>
        <v>0.15692408410341277</v>
      </c>
      <c r="CQ41" s="70">
        <f>IF(CQ20,EXP(LN(CQ20)*VLOOKUP(CQ$3,Conditions!$B:$AI,MATCH($B41&amp;"_slope",Conditions!$R$1:$AI$1,0)+16,FALSE)+VLOOKUP(CQ$3,Conditions!$B:$AI,MATCH($B41&amp;"_intercept",Conditions!$R$1:$AI$1,0)+16,FALSE)),"")</f>
        <v>0.15692408410341277</v>
      </c>
      <c r="CR41" s="70">
        <f>IF(CR20,EXP(LN(CR20)*VLOOKUP(CR$3,Conditions!$B:$AI,MATCH($B41&amp;"_slope",Conditions!$R$1:$AI$1,0)+16,FALSE)+VLOOKUP(CR$3,Conditions!$B:$AI,MATCH($B41&amp;"_intercept",Conditions!$R$1:$AI$1,0)+16,FALSE)),"")</f>
        <v>0.15692408410341277</v>
      </c>
      <c r="CS41" s="70">
        <f>IF(CS20,EXP(LN(CS20)*VLOOKUP(CS$3,Conditions!$B:$AI,MATCH($B41&amp;"_slope",Conditions!$R$1:$AI$1,0)+16,FALSE)+VLOOKUP(CS$3,Conditions!$B:$AI,MATCH($B41&amp;"_intercept",Conditions!$R$1:$AI$1,0)+16,FALSE)),"")</f>
        <v>0.15692408410341277</v>
      </c>
      <c r="CT41" s="70">
        <f>IF(CT20,EXP(LN(CT20)*VLOOKUP(CT$3,Conditions!$B:$AI,MATCH($B41&amp;"_slope",Conditions!$R$1:$AI$1,0)+16,FALSE)+VLOOKUP(CT$3,Conditions!$B:$AI,MATCH($B41&amp;"_intercept",Conditions!$R$1:$AI$1,0)+16,FALSE)),"")</f>
        <v>0.15692408410341277</v>
      </c>
      <c r="CU41" s="70">
        <f>IF(CU20,EXP(LN(CU20)*VLOOKUP(CU$3,Conditions!$B:$AI,MATCH($B41&amp;"_slope",Conditions!$R$1:$AI$1,0)+16,FALSE)+VLOOKUP(CU$3,Conditions!$B:$AI,MATCH($B41&amp;"_intercept",Conditions!$R$1:$AI$1,0)+16,FALSE)),"")</f>
        <v>0.15692408410341277</v>
      </c>
      <c r="CV41" s="70">
        <f>IF(CV20,EXP(LN(CV20)*VLOOKUP(CV$3,Conditions!$B:$AI,MATCH($B41&amp;"_slope",Conditions!$R$1:$AI$1,0)+16,FALSE)+VLOOKUP(CV$3,Conditions!$B:$AI,MATCH($B41&amp;"_intercept",Conditions!$R$1:$AI$1,0)+16,FALSE)),"")</f>
        <v>0.15692408410341277</v>
      </c>
      <c r="CW41" s="70">
        <f>IF(CW20,EXP(LN(CW20)*VLOOKUP(CW$3,Conditions!$B:$AI,MATCH($B41&amp;"_slope",Conditions!$R$1:$AI$1,0)+16,FALSE)+VLOOKUP(CW$3,Conditions!$B:$AI,MATCH($B41&amp;"_intercept",Conditions!$R$1:$AI$1,0)+16,FALSE)),"")</f>
        <v>0.15692408410341277</v>
      </c>
      <c r="CX41" s="70"/>
      <c r="CY41" s="70"/>
      <c r="CZ41" s="70"/>
      <c r="DA41" s="70"/>
    </row>
    <row r="42" spans="1:105" s="58" customFormat="1" ht="15" x14ac:dyDescent="0.2">
      <c r="A42" s="85"/>
      <c r="B42" s="84"/>
      <c r="C42" s="78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69"/>
      <c r="BA42" s="69"/>
      <c r="BB42" s="69"/>
      <c r="BC42" s="69"/>
      <c r="BD42" s="69"/>
      <c r="BE42" s="69"/>
      <c r="BF42" s="69"/>
      <c r="BG42" s="69"/>
      <c r="BH42" s="69"/>
      <c r="BI42" s="69"/>
      <c r="BJ42" s="69"/>
      <c r="BK42" s="69"/>
      <c r="BL42" s="69"/>
      <c r="BM42" s="69"/>
      <c r="BN42" s="69"/>
      <c r="BO42" s="69"/>
      <c r="BP42" s="69"/>
      <c r="BQ42" s="69"/>
      <c r="BR42" s="69"/>
      <c r="BS42" s="69"/>
      <c r="BT42" s="69"/>
      <c r="BU42" s="69"/>
      <c r="BV42" s="69"/>
      <c r="BW42" s="69"/>
      <c r="BX42" s="69"/>
      <c r="BY42" s="69"/>
      <c r="BZ42" s="69"/>
      <c r="CA42" s="69"/>
      <c r="CB42" s="69"/>
      <c r="CC42" s="69"/>
      <c r="CD42" s="69"/>
      <c r="CE42" s="69"/>
      <c r="CG42" s="56"/>
      <c r="CH42" s="69"/>
      <c r="CI42" s="69"/>
      <c r="CJ42" s="69"/>
      <c r="CK42" s="69"/>
      <c r="CL42" s="69"/>
      <c r="CM42" s="69"/>
      <c r="CN42" s="69"/>
      <c r="CO42" s="69"/>
      <c r="CP42" s="69"/>
      <c r="CQ42" s="69"/>
      <c r="CR42" s="69"/>
      <c r="CS42" s="69"/>
      <c r="CT42" s="69"/>
      <c r="CU42" s="69"/>
      <c r="CV42" s="69"/>
      <c r="CW42" s="69"/>
      <c r="CX42" s="69"/>
      <c r="CY42" s="69"/>
      <c r="CZ42" s="69"/>
      <c r="DA42" s="69"/>
    </row>
    <row r="43" spans="1:105" s="58" customFormat="1" x14ac:dyDescent="0.2">
      <c r="A43" s="64"/>
      <c r="B43" s="49" t="s">
        <v>68</v>
      </c>
      <c r="C43" s="78"/>
      <c r="D43" s="69" t="str">
        <f>IFERROR(IF(D25,EXP(LN(D25)*VLOOKUP(D$3,Conditions!$B:$AI,MATCH($B43&amp;"_slope",Conditions!$R$1:$AI$1,0)+16,FALSE)+VLOOKUP(D$3,Conditions!$B:$AI,MATCH($B43&amp;"_intercept",Conditions!$R$1:$AI$1,0)+16,FALSE)),""),"")</f>
        <v/>
      </c>
      <c r="E43" s="69" t="str">
        <f>IFERROR(IF(E25,EXP(LN(E25)*VLOOKUP(E$3,Conditions!$B:$AI,MATCH($B43&amp;"_slope",Conditions!$R$1:$AI$1,0)+16,FALSE)+VLOOKUP(E$3,Conditions!$B:$AI,MATCH($B43&amp;"_intercept",Conditions!$R$1:$AI$1,0)+16,FALSE)),""),"")</f>
        <v/>
      </c>
      <c r="F43" s="69" t="str">
        <f>IFERROR(IF(F25,EXP(LN(F25)*VLOOKUP(F$3,Conditions!$B:$AI,MATCH($B43&amp;"_slope",Conditions!$R$1:$AI$1,0)+16,FALSE)+VLOOKUP(F$3,Conditions!$B:$AI,MATCH($B43&amp;"_intercept",Conditions!$R$1:$AI$1,0)+16,FALSE)),""),"")</f>
        <v/>
      </c>
      <c r="G43" s="69" t="str">
        <f>IFERROR(IF(G25,EXP(LN(G25)*VLOOKUP(G$3,Conditions!$B:$AI,MATCH($B43&amp;"_slope",Conditions!$R$1:$AI$1,0)+16,FALSE)+VLOOKUP(G$3,Conditions!$B:$AI,MATCH($B43&amp;"_intercept",Conditions!$R$1:$AI$1,0)+16,FALSE)),""),"")</f>
        <v/>
      </c>
      <c r="H43" s="69" t="str">
        <f>IFERROR(IF(H25,EXP(LN(H25)*VLOOKUP(H$3,Conditions!$B:$AI,MATCH($B43&amp;"_slope",Conditions!$R$1:$AI$1,0)+16,FALSE)+VLOOKUP(H$3,Conditions!$B:$AI,MATCH($B43&amp;"_intercept",Conditions!$R$1:$AI$1,0)+16,FALSE)),""),"")</f>
        <v/>
      </c>
      <c r="I43" s="69" t="str">
        <f>IFERROR(IF(I25,EXP(LN(I25)*VLOOKUP(I$3,Conditions!$B:$AI,MATCH($B43&amp;"_slope",Conditions!$R$1:$AI$1,0)+16,FALSE)+VLOOKUP(I$3,Conditions!$B:$AI,MATCH($B43&amp;"_intercept",Conditions!$R$1:$AI$1,0)+16,FALSE)),""),"")</f>
        <v/>
      </c>
      <c r="J43" s="69" t="str">
        <f>IFERROR(IF(J25,EXP(LN(J25)*VLOOKUP(J$3,Conditions!$B:$AI,MATCH($B43&amp;"_slope",Conditions!$R$1:$AI$1,0)+16,FALSE)+VLOOKUP(J$3,Conditions!$B:$AI,MATCH($B43&amp;"_intercept",Conditions!$R$1:$AI$1,0)+16,FALSE)),""),"")</f>
        <v/>
      </c>
      <c r="K43" s="69" t="str">
        <f>IFERROR(IF(K25,EXP(LN(K25)*VLOOKUP(K$3,Conditions!$B:$AI,MATCH($B43&amp;"_slope",Conditions!$R$1:$AI$1,0)+16,FALSE)+VLOOKUP(K$3,Conditions!$B:$AI,MATCH($B43&amp;"_intercept",Conditions!$R$1:$AI$1,0)+16,FALSE)),""),"")</f>
        <v/>
      </c>
      <c r="L43" s="69" t="str">
        <f>IFERROR(IF(L25,EXP(LN(L25)*VLOOKUP(L$3,Conditions!$B:$AI,MATCH($B43&amp;"_slope",Conditions!$R$1:$AI$1,0)+16,FALSE)+VLOOKUP(L$3,Conditions!$B:$AI,MATCH($B43&amp;"_intercept",Conditions!$R$1:$AI$1,0)+16,FALSE)),""),"")</f>
        <v/>
      </c>
      <c r="M43" s="69" t="str">
        <f>IFERROR(IF(M25,EXP(LN(M25)*VLOOKUP(M$3,Conditions!$B:$AI,MATCH($B43&amp;"_slope",Conditions!$R$1:$AI$1,0)+16,FALSE)+VLOOKUP(M$3,Conditions!$B:$AI,MATCH($B43&amp;"_intercept",Conditions!$R$1:$AI$1,0)+16,FALSE)),""),"")</f>
        <v/>
      </c>
      <c r="N43" s="69" t="str">
        <f>IFERROR(IF(N25,EXP(LN(N25)*VLOOKUP(N$3,Conditions!$B:$AI,MATCH($B43&amp;"_slope",Conditions!$R$1:$AI$1,0)+16,FALSE)+VLOOKUP(N$3,Conditions!$B:$AI,MATCH($B43&amp;"_intercept",Conditions!$R$1:$AI$1,0)+16,FALSE)),""),"")</f>
        <v/>
      </c>
      <c r="O43" s="69" t="str">
        <f>IFERROR(IF(O25,EXP(LN(O25)*VLOOKUP(O$3,Conditions!$B:$AI,MATCH($B43&amp;"_slope",Conditions!$R$1:$AI$1,0)+16,FALSE)+VLOOKUP(O$3,Conditions!$B:$AI,MATCH($B43&amp;"_intercept",Conditions!$R$1:$AI$1,0)+16,FALSE)),""),"")</f>
        <v/>
      </c>
      <c r="P43" s="69" t="str">
        <f>IFERROR(IF(P25,EXP(LN(P25)*VLOOKUP(P$3,Conditions!$B:$AI,MATCH($B43&amp;"_slope",Conditions!$R$1:$AI$1,0)+16,FALSE)+VLOOKUP(P$3,Conditions!$B:$AI,MATCH($B43&amp;"_intercept",Conditions!$R$1:$AI$1,0)+16,FALSE)),""),"")</f>
        <v/>
      </c>
      <c r="Q43" s="69" t="str">
        <f>IFERROR(IF(Q25,EXP(LN(Q25)*VLOOKUP(Q$3,Conditions!$B:$AI,MATCH($B43&amp;"_slope",Conditions!$R$1:$AI$1,0)+16,FALSE)+VLOOKUP(Q$3,Conditions!$B:$AI,MATCH($B43&amp;"_intercept",Conditions!$R$1:$AI$1,0)+16,FALSE)),""),"")</f>
        <v/>
      </c>
      <c r="R43" s="69" t="str">
        <f>IFERROR(IF(R25,EXP(LN(R25)*VLOOKUP(R$3,Conditions!$B:$AI,MATCH($B43&amp;"_slope",Conditions!$R$1:$AI$1,0)+16,FALSE)+VLOOKUP(R$3,Conditions!$B:$AI,MATCH($B43&amp;"_intercept",Conditions!$R$1:$AI$1,0)+16,FALSE)),""),"")</f>
        <v/>
      </c>
      <c r="S43" s="69" t="str">
        <f>IFERROR(IF(S25,EXP(LN(S25)*VLOOKUP(S$3,Conditions!$B:$AI,MATCH($B43&amp;"_slope",Conditions!$R$1:$AI$1,0)+16,FALSE)+VLOOKUP(S$3,Conditions!$B:$AI,MATCH($B43&amp;"_intercept",Conditions!$R$1:$AI$1,0)+16,FALSE)),""),"")</f>
        <v/>
      </c>
      <c r="T43" s="69" t="str">
        <f>IFERROR(IF(T25,EXP(LN(T25)*VLOOKUP(T$3,Conditions!$B:$AI,MATCH($B43&amp;"_slope",Conditions!$R$1:$AI$1,0)+16,FALSE)+VLOOKUP(T$3,Conditions!$B:$AI,MATCH($B43&amp;"_intercept",Conditions!$R$1:$AI$1,0)+16,FALSE)),""),"")</f>
        <v/>
      </c>
      <c r="U43" s="69" t="str">
        <f>IFERROR(IF(U25,EXP(LN(U25)*VLOOKUP(U$3,Conditions!$B:$AI,MATCH($B43&amp;"_slope",Conditions!$R$1:$AI$1,0)+16,FALSE)+VLOOKUP(U$3,Conditions!$B:$AI,MATCH($B43&amp;"_intercept",Conditions!$R$1:$AI$1,0)+16,FALSE)),""),"")</f>
        <v/>
      </c>
      <c r="V43" s="69" t="str">
        <f>IFERROR(IF(V25,EXP(LN(V25)*VLOOKUP(V$3,Conditions!$B:$AI,MATCH($B43&amp;"_slope",Conditions!$R$1:$AI$1,0)+16,FALSE)+VLOOKUP(V$3,Conditions!$B:$AI,MATCH($B43&amp;"_intercept",Conditions!$R$1:$AI$1,0)+16,FALSE)),""),"")</f>
        <v/>
      </c>
      <c r="W43" s="69" t="str">
        <f>IFERROR(IF(W25,EXP(LN(W25)*VLOOKUP(W$3,Conditions!$B:$AI,MATCH($B43&amp;"_slope",Conditions!$R$1:$AI$1,0)+16,FALSE)+VLOOKUP(W$3,Conditions!$B:$AI,MATCH($B43&amp;"_intercept",Conditions!$R$1:$AI$1,0)+16,FALSE)),""),"")</f>
        <v/>
      </c>
      <c r="X43" s="69" t="str">
        <f>IFERROR(IF(X25,EXP(LN(X25)*VLOOKUP(X$3,Conditions!$B:$AI,MATCH($B43&amp;"_slope",Conditions!$R$1:$AI$1,0)+16,FALSE)+VLOOKUP(X$3,Conditions!$B:$AI,MATCH($B43&amp;"_intercept",Conditions!$R$1:$AI$1,0)+16,FALSE)),""),"")</f>
        <v/>
      </c>
      <c r="Y43" s="69" t="str">
        <f>IFERROR(IF(Y25,EXP(LN(Y25)*VLOOKUP(Y$3,Conditions!$B:$AI,MATCH($B43&amp;"_slope",Conditions!$R$1:$AI$1,0)+16,FALSE)+VLOOKUP(Y$3,Conditions!$B:$AI,MATCH($B43&amp;"_intercept",Conditions!$R$1:$AI$1,0)+16,FALSE)),""),"")</f>
        <v/>
      </c>
      <c r="Z43" s="69" t="str">
        <f>IFERROR(IF(Z25,EXP(LN(Z25)*VLOOKUP(Z$3,Conditions!$B:$AI,MATCH($B43&amp;"_slope",Conditions!$R$1:$AI$1,0)+16,FALSE)+VLOOKUP(Z$3,Conditions!$B:$AI,MATCH($B43&amp;"_intercept",Conditions!$R$1:$AI$1,0)+16,FALSE)),""),"")</f>
        <v/>
      </c>
      <c r="AA43" s="69" t="str">
        <f>IFERROR(IF(AA25,EXP(LN(AA25)*VLOOKUP(AA$3,Conditions!$B:$AI,MATCH($B43&amp;"_slope",Conditions!$R$1:$AI$1,0)+16,FALSE)+VLOOKUP(AA$3,Conditions!$B:$AI,MATCH($B43&amp;"_intercept",Conditions!$R$1:$AI$1,0)+16,FALSE)),""),"")</f>
        <v/>
      </c>
      <c r="AB43" s="69" t="str">
        <f>IFERROR(IF(AB25,EXP(LN(AB25)*VLOOKUP(AB$3,Conditions!$B:$AI,MATCH($B43&amp;"_slope",Conditions!$R$1:$AI$1,0)+16,FALSE)+VLOOKUP(AB$3,Conditions!$B:$AI,MATCH($B43&amp;"_intercept",Conditions!$R$1:$AI$1,0)+16,FALSE)),""),"")</f>
        <v/>
      </c>
      <c r="AC43" s="69" t="str">
        <f>IFERROR(IF(AC25,EXP(LN(AC25)*VLOOKUP(AC$3,Conditions!$B:$AI,MATCH($B43&amp;"_slope",Conditions!$R$1:$AI$1,0)+16,FALSE)+VLOOKUP(AC$3,Conditions!$B:$AI,MATCH($B43&amp;"_intercept",Conditions!$R$1:$AI$1,0)+16,FALSE)),""),"")</f>
        <v/>
      </c>
      <c r="AD43" s="69" t="str">
        <f>IFERROR(IF(AD25,EXP(LN(AD25)*VLOOKUP(AD$3,Conditions!$B:$AI,MATCH($B43&amp;"_slope",Conditions!$R$1:$AI$1,0)+16,FALSE)+VLOOKUP(AD$3,Conditions!$B:$AI,MATCH($B43&amp;"_intercept",Conditions!$R$1:$AI$1,0)+16,FALSE)),""),"")</f>
        <v/>
      </c>
      <c r="AE43" s="69" t="str">
        <f>IFERROR(IF(AE25,EXP(LN(AE25)*VLOOKUP(AE$3,Conditions!$B:$AI,MATCH($B43&amp;"_slope",Conditions!$R$1:$AI$1,0)+16,FALSE)+VLOOKUP(AE$3,Conditions!$B:$AI,MATCH($B43&amp;"_intercept",Conditions!$R$1:$AI$1,0)+16,FALSE)),""),"")</f>
        <v/>
      </c>
      <c r="AF43" s="69" t="str">
        <f>IFERROR(IF(AF25,EXP(LN(AF25)*VLOOKUP(AF$3,Conditions!$B:$AI,MATCH($B43&amp;"_slope",Conditions!$R$1:$AI$1,0)+16,FALSE)+VLOOKUP(AF$3,Conditions!$B:$AI,MATCH($B43&amp;"_intercept",Conditions!$R$1:$AI$1,0)+16,FALSE)),""),"")</f>
        <v/>
      </c>
      <c r="AG43" s="69" t="str">
        <f>IFERROR(IF(AG25,EXP(LN(AG25)*VLOOKUP(AG$3,Conditions!$B:$AI,MATCH($B43&amp;"_slope",Conditions!$R$1:$AI$1,0)+16,FALSE)+VLOOKUP(AG$3,Conditions!$B:$AI,MATCH($B43&amp;"_intercept",Conditions!$R$1:$AI$1,0)+16,FALSE)),""),"")</f>
        <v/>
      </c>
      <c r="AH43" s="69" t="str">
        <f>IFERROR(IF(AH25,EXP(LN(AH25)*VLOOKUP(AH$3,Conditions!$B:$AI,MATCH($B43&amp;"_slope",Conditions!$R$1:$AI$1,0)+16,FALSE)+VLOOKUP(AH$3,Conditions!$B:$AI,MATCH($B43&amp;"_intercept",Conditions!$R$1:$AI$1,0)+16,FALSE)),""),"")</f>
        <v/>
      </c>
      <c r="AI43" s="69" t="str">
        <f>IFERROR(IF(AI25,EXP(LN(AI25)*VLOOKUP(AI$3,Conditions!$B:$AI,MATCH($B43&amp;"_slope",Conditions!$R$1:$AI$1,0)+16,FALSE)+VLOOKUP(AI$3,Conditions!$B:$AI,MATCH($B43&amp;"_intercept",Conditions!$R$1:$AI$1,0)+16,FALSE)),""),"")</f>
        <v/>
      </c>
      <c r="AJ43" s="69" t="str">
        <f>IFERROR(IF(AJ25,EXP(LN(AJ25)*VLOOKUP(AJ$3,Conditions!$B:$AI,MATCH($B43&amp;"_slope",Conditions!$R$1:$AI$1,0)+16,FALSE)+VLOOKUP(AJ$3,Conditions!$B:$AI,MATCH($B43&amp;"_intercept",Conditions!$R$1:$AI$1,0)+16,FALSE)),""),"")</f>
        <v/>
      </c>
      <c r="AK43" s="69" t="str">
        <f>IFERROR(IF(AK25,EXP(LN(AK25)*VLOOKUP(AK$3,Conditions!$B:$AI,MATCH($B43&amp;"_slope",Conditions!$R$1:$AI$1,0)+16,FALSE)+VLOOKUP(AK$3,Conditions!$B:$AI,MATCH($B43&amp;"_intercept",Conditions!$R$1:$AI$1,0)+16,FALSE)),""),"")</f>
        <v/>
      </c>
      <c r="AL43" s="69" t="str">
        <f>IFERROR(IF(AL25,EXP(LN(AL25)*VLOOKUP(AL$3,Conditions!$B:$AI,MATCH($B43&amp;"_slope",Conditions!$R$1:$AI$1,0)+16,FALSE)+VLOOKUP(AL$3,Conditions!$B:$AI,MATCH($B43&amp;"_intercept",Conditions!$R$1:$AI$1,0)+16,FALSE)),""),"")</f>
        <v/>
      </c>
      <c r="AM43" s="69" t="str">
        <f>IFERROR(IF(AM25,EXP(LN(AM25)*VLOOKUP(AM$3,Conditions!$B:$AI,MATCH($B43&amp;"_slope",Conditions!$R$1:$AI$1,0)+16,FALSE)+VLOOKUP(AM$3,Conditions!$B:$AI,MATCH($B43&amp;"_intercept",Conditions!$R$1:$AI$1,0)+16,FALSE)),""),"")</f>
        <v/>
      </c>
      <c r="AN43" s="69" t="str">
        <f>IFERROR(IF(AN25,EXP(LN(AN25)*VLOOKUP(AN$3,Conditions!$B:$AI,MATCH($B43&amp;"_slope",Conditions!$R$1:$AI$1,0)+16,FALSE)+VLOOKUP(AN$3,Conditions!$B:$AI,MATCH($B43&amp;"_intercept",Conditions!$R$1:$AI$1,0)+16,FALSE)),""),"")</f>
        <v/>
      </c>
      <c r="AO43" s="69" t="str">
        <f>IFERROR(IF(AO25,EXP(LN(AO25)*VLOOKUP(AO$3,Conditions!$B:$AI,MATCH($B43&amp;"_slope",Conditions!$R$1:$AI$1,0)+16,FALSE)+VLOOKUP(AO$3,Conditions!$B:$AI,MATCH($B43&amp;"_intercept",Conditions!$R$1:$AI$1,0)+16,FALSE)),""),"")</f>
        <v/>
      </c>
      <c r="AP43" s="69" t="str">
        <f>IFERROR(IF(AP25,EXP(LN(AP25)*VLOOKUP(AP$3,Conditions!$B:$AI,MATCH($B43&amp;"_slope",Conditions!$R$1:$AI$1,0)+16,FALSE)+VLOOKUP(AP$3,Conditions!$B:$AI,MATCH($B43&amp;"_intercept",Conditions!$R$1:$AI$1,0)+16,FALSE)),""),"")</f>
        <v/>
      </c>
      <c r="AQ43" s="69" t="str">
        <f>IFERROR(IF(AQ25,EXP(LN(AQ25)*VLOOKUP(AQ$3,Conditions!$B:$AI,MATCH($B43&amp;"_slope",Conditions!$R$1:$AI$1,0)+16,FALSE)+VLOOKUP(AQ$3,Conditions!$B:$AI,MATCH($B43&amp;"_intercept",Conditions!$R$1:$AI$1,0)+16,FALSE)),""),"")</f>
        <v/>
      </c>
      <c r="AR43" s="69" t="str">
        <f>IFERROR(IF(AR25,EXP(LN(AR25)*VLOOKUP(AR$3,Conditions!$B:$AI,MATCH($B43&amp;"_slope",Conditions!$R$1:$AI$1,0)+16,FALSE)+VLOOKUP(AR$3,Conditions!$B:$AI,MATCH($B43&amp;"_intercept",Conditions!$R$1:$AI$1,0)+16,FALSE)),""),"")</f>
        <v/>
      </c>
      <c r="AS43" s="69" t="str">
        <f>IFERROR(IF(AS25,EXP(LN(AS25)*VLOOKUP(AS$3,Conditions!$B:$AI,MATCH($B43&amp;"_slope",Conditions!$R$1:$AI$1,0)+16,FALSE)+VLOOKUP(AS$3,Conditions!$B:$AI,MATCH($B43&amp;"_intercept",Conditions!$R$1:$AI$1,0)+16,FALSE)),""),"")</f>
        <v/>
      </c>
      <c r="AT43" s="69" t="str">
        <f>IFERROR(IF(AT25,EXP(LN(AT25)*VLOOKUP(AT$3,Conditions!$B:$AI,MATCH($B43&amp;"_slope",Conditions!$R$1:$AI$1,0)+16,FALSE)+VLOOKUP(AT$3,Conditions!$B:$AI,MATCH($B43&amp;"_intercept",Conditions!$R$1:$AI$1,0)+16,FALSE)),""),"")</f>
        <v/>
      </c>
      <c r="AU43" s="69" t="str">
        <f>IFERROR(IF(AU25,EXP(LN(AU25)*VLOOKUP(AU$3,Conditions!$B:$AI,MATCH($B43&amp;"_slope",Conditions!$R$1:$AI$1,0)+16,FALSE)+VLOOKUP(AU$3,Conditions!$B:$AI,MATCH($B43&amp;"_intercept",Conditions!$R$1:$AI$1,0)+16,FALSE)),""),"")</f>
        <v/>
      </c>
      <c r="AV43" s="69" t="str">
        <f>IFERROR(IF(AV25,EXP(LN(AV25)*VLOOKUP(AV$3,Conditions!$B:$AI,MATCH($B43&amp;"_slope",Conditions!$R$1:$AI$1,0)+16,FALSE)+VLOOKUP(AV$3,Conditions!$B:$AI,MATCH($B43&amp;"_intercept",Conditions!$R$1:$AI$1,0)+16,FALSE)),""),"")</f>
        <v/>
      </c>
      <c r="AW43" s="69" t="str">
        <f>IFERROR(IF(AW25,EXP(LN(AW25)*VLOOKUP(AW$3,Conditions!$B:$AI,MATCH($B43&amp;"_slope",Conditions!$R$1:$AI$1,0)+16,FALSE)+VLOOKUP(AW$3,Conditions!$B:$AI,MATCH($B43&amp;"_intercept",Conditions!$R$1:$AI$1,0)+16,FALSE)),""),"")</f>
        <v/>
      </c>
      <c r="AX43" s="69" t="str">
        <f>IFERROR(IF(AX25,EXP(LN(AX25)*VLOOKUP(AX$3,Conditions!$B:$AI,MATCH($B43&amp;"_slope",Conditions!$R$1:$AI$1,0)+16,FALSE)+VLOOKUP(AX$3,Conditions!$B:$AI,MATCH($B43&amp;"_intercept",Conditions!$R$1:$AI$1,0)+16,FALSE)),""),"")</f>
        <v/>
      </c>
      <c r="AY43" s="69" t="str">
        <f>IFERROR(IF(AY25,EXP(LN(AY25)*VLOOKUP(AY$3,Conditions!$B:$AI,MATCH($B43&amp;"_slope",Conditions!$R$1:$AI$1,0)+16,FALSE)+VLOOKUP(AY$3,Conditions!$B:$AI,MATCH($B43&amp;"_intercept",Conditions!$R$1:$AI$1,0)+16,FALSE)),""),"")</f>
        <v/>
      </c>
      <c r="AZ43" s="69" t="str">
        <f>IFERROR(IF(AZ25,EXP(LN(AZ25)*VLOOKUP(AZ$3,Conditions!$B:$AI,MATCH($B43&amp;"_slope",Conditions!$R$1:$AI$1,0)+16,FALSE)+VLOOKUP(AZ$3,Conditions!$B:$AI,MATCH($B43&amp;"_intercept",Conditions!$R$1:$AI$1,0)+16,FALSE)),""),"")</f>
        <v/>
      </c>
      <c r="BA43" s="69" t="str">
        <f>IFERROR(IF(BA25,EXP(LN(BA25)*VLOOKUP(BA$3,Conditions!$B:$AI,MATCH($B43&amp;"_slope",Conditions!$R$1:$AI$1,0)+16,FALSE)+VLOOKUP(BA$3,Conditions!$B:$AI,MATCH($B43&amp;"_intercept",Conditions!$R$1:$AI$1,0)+16,FALSE)),""),"")</f>
        <v/>
      </c>
      <c r="BB43" s="69" t="str">
        <f>IFERROR(IF(BB25,EXP(LN(BB25)*VLOOKUP(BB$3,Conditions!$B:$AI,MATCH($B43&amp;"_slope",Conditions!$R$1:$AI$1,0)+16,FALSE)+VLOOKUP(BB$3,Conditions!$B:$AI,MATCH($B43&amp;"_intercept",Conditions!$R$1:$AI$1,0)+16,FALSE)),""),"")</f>
        <v/>
      </c>
      <c r="BC43" s="69" t="str">
        <f>IFERROR(IF(BC25,EXP(LN(BC25)*VLOOKUP(BC$3,Conditions!$B:$AI,MATCH($B43&amp;"_slope",Conditions!$R$1:$AI$1,0)+16,FALSE)+VLOOKUP(BC$3,Conditions!$B:$AI,MATCH($B43&amp;"_intercept",Conditions!$R$1:$AI$1,0)+16,FALSE)),""),"")</f>
        <v/>
      </c>
      <c r="BD43" s="69" t="str">
        <f>IFERROR(IF(BD25,EXP(LN(BD25)*VLOOKUP(BD$3,Conditions!$B:$AI,MATCH($B43&amp;"_slope",Conditions!$R$1:$AI$1,0)+16,FALSE)+VLOOKUP(BD$3,Conditions!$B:$AI,MATCH($B43&amp;"_intercept",Conditions!$R$1:$AI$1,0)+16,FALSE)),""),"")</f>
        <v/>
      </c>
      <c r="BE43" s="69" t="str">
        <f>IFERROR(IF(BE25,EXP(LN(BE25)*VLOOKUP(BE$3,Conditions!$B:$AI,MATCH($B43&amp;"_slope",Conditions!$R$1:$AI$1,0)+16,FALSE)+VLOOKUP(BE$3,Conditions!$B:$AI,MATCH($B43&amp;"_intercept",Conditions!$R$1:$AI$1,0)+16,FALSE)),""),"")</f>
        <v/>
      </c>
      <c r="BF43" s="69" t="str">
        <f>IFERROR(IF(BF25,EXP(LN(BF25)*VLOOKUP(BF$3,Conditions!$B:$AI,MATCH($B43&amp;"_slope",Conditions!$R$1:$AI$1,0)+16,FALSE)+VLOOKUP(BF$3,Conditions!$B:$AI,MATCH($B43&amp;"_intercept",Conditions!$R$1:$AI$1,0)+16,FALSE)),""),"")</f>
        <v/>
      </c>
      <c r="BG43" s="69" t="str">
        <f>IFERROR(IF(BG25,EXP(LN(BG25)*VLOOKUP(BG$3,Conditions!$B:$AI,MATCH($B43&amp;"_slope",Conditions!$R$1:$AI$1,0)+16,FALSE)+VLOOKUP(BG$3,Conditions!$B:$AI,MATCH($B43&amp;"_intercept",Conditions!$R$1:$AI$1,0)+16,FALSE)),""),"")</f>
        <v/>
      </c>
      <c r="BH43" s="69" t="str">
        <f>IFERROR(IF(BH25,EXP(LN(BH25)*VLOOKUP(BH$3,Conditions!$B:$AI,MATCH($B43&amp;"_slope",Conditions!$R$1:$AI$1,0)+16,FALSE)+VLOOKUP(BH$3,Conditions!$B:$AI,MATCH($B43&amp;"_intercept",Conditions!$R$1:$AI$1,0)+16,FALSE)),""),"")</f>
        <v/>
      </c>
      <c r="BI43" s="69" t="str">
        <f>IFERROR(IF(BI25,EXP(LN(BI25)*VLOOKUP(BI$3,Conditions!$B:$AI,MATCH($B43&amp;"_slope",Conditions!$R$1:$AI$1,0)+16,FALSE)+VLOOKUP(BI$3,Conditions!$B:$AI,MATCH($B43&amp;"_intercept",Conditions!$R$1:$AI$1,0)+16,FALSE)),""),"")</f>
        <v/>
      </c>
      <c r="BJ43" s="69" t="str">
        <f>IFERROR(IF(BJ25,EXP(LN(BJ25)*VLOOKUP(BJ$3,Conditions!$B:$AI,MATCH($B43&amp;"_slope",Conditions!$R$1:$AI$1,0)+16,FALSE)+VLOOKUP(BJ$3,Conditions!$B:$AI,MATCH($B43&amp;"_intercept",Conditions!$R$1:$AI$1,0)+16,FALSE)),""),"")</f>
        <v/>
      </c>
      <c r="BK43" s="69" t="str">
        <f>IFERROR(IF(BK25,EXP(LN(BK25)*VLOOKUP(BK$3,Conditions!$B:$AI,MATCH($B43&amp;"_slope",Conditions!$R$1:$AI$1,0)+16,FALSE)+VLOOKUP(BK$3,Conditions!$B:$AI,MATCH($B43&amp;"_intercept",Conditions!$R$1:$AI$1,0)+16,FALSE)),""),"")</f>
        <v/>
      </c>
      <c r="BL43" s="69" t="str">
        <f>IFERROR(IF(BL25,EXP(LN(BL25)*VLOOKUP(BL$3,Conditions!$B:$AI,MATCH($B43&amp;"_slope",Conditions!$R$1:$AI$1,0)+16,FALSE)+VLOOKUP(BL$3,Conditions!$B:$AI,MATCH($B43&amp;"_intercept",Conditions!$R$1:$AI$1,0)+16,FALSE)),""),"")</f>
        <v/>
      </c>
      <c r="BM43" s="69" t="str">
        <f>IFERROR(IF(BM25,EXP(LN(BM25)*VLOOKUP(BM$3,Conditions!$B:$AI,MATCH($B43&amp;"_slope",Conditions!$R$1:$AI$1,0)+16,FALSE)+VLOOKUP(BM$3,Conditions!$B:$AI,MATCH($B43&amp;"_intercept",Conditions!$R$1:$AI$1,0)+16,FALSE)),""),"")</f>
        <v/>
      </c>
      <c r="BN43" s="69" t="str">
        <f>IFERROR(IF(BN25,EXP(LN(BN25)*VLOOKUP(BN$3,Conditions!$B:$AI,MATCH($B43&amp;"_slope",Conditions!$R$1:$AI$1,0)+16,FALSE)+VLOOKUP(BN$3,Conditions!$B:$AI,MATCH($B43&amp;"_intercept",Conditions!$R$1:$AI$1,0)+16,FALSE)),""),"")</f>
        <v/>
      </c>
      <c r="BO43" s="69" t="str">
        <f>IFERROR(IF(BO25,EXP(LN(BO25)*VLOOKUP(BO$3,Conditions!$B:$AI,MATCH($B43&amp;"_slope",Conditions!$R$1:$AI$1,0)+16,FALSE)+VLOOKUP(BO$3,Conditions!$B:$AI,MATCH($B43&amp;"_intercept",Conditions!$R$1:$AI$1,0)+16,FALSE)),""),"")</f>
        <v/>
      </c>
      <c r="BP43" s="69" t="str">
        <f>IFERROR(IF(BP25,EXP(LN(BP25)*VLOOKUP(BP$3,Conditions!$B:$AI,MATCH($B43&amp;"_slope",Conditions!$R$1:$AI$1,0)+16,FALSE)+VLOOKUP(BP$3,Conditions!$B:$AI,MATCH($B43&amp;"_intercept",Conditions!$R$1:$AI$1,0)+16,FALSE)),""),"")</f>
        <v/>
      </c>
      <c r="BQ43" s="69" t="str">
        <f>IFERROR(IF(BQ25,EXP(LN(BQ25)*VLOOKUP(BQ$3,Conditions!$B:$AI,MATCH($B43&amp;"_slope",Conditions!$R$1:$AI$1,0)+16,FALSE)+VLOOKUP(BQ$3,Conditions!$B:$AI,MATCH($B43&amp;"_intercept",Conditions!$R$1:$AI$1,0)+16,FALSE)),""),"")</f>
        <v/>
      </c>
      <c r="BR43" s="69" t="str">
        <f>IFERROR(IF(BR25,EXP(LN(BR25)*VLOOKUP(BR$3,Conditions!$B:$AI,MATCH($B43&amp;"_slope",Conditions!$R$1:$AI$1,0)+16,FALSE)+VLOOKUP(BR$3,Conditions!$B:$AI,MATCH($B43&amp;"_intercept",Conditions!$R$1:$AI$1,0)+16,FALSE)),""),"")</f>
        <v/>
      </c>
      <c r="BS43" s="69" t="str">
        <f>IFERROR(IF(BS25,EXP(LN(BS25)*VLOOKUP(BS$3,Conditions!$B:$AI,MATCH($B43&amp;"_slope",Conditions!$R$1:$AI$1,0)+16,FALSE)+VLOOKUP(BS$3,Conditions!$B:$AI,MATCH($B43&amp;"_intercept",Conditions!$R$1:$AI$1,0)+16,FALSE)),""),"")</f>
        <v/>
      </c>
      <c r="BT43" s="69" t="str">
        <f>IFERROR(IF(BT25,EXP(LN(BT25)*VLOOKUP(BT$3,Conditions!$B:$AI,MATCH($B43&amp;"_slope",Conditions!$R$1:$AI$1,0)+16,FALSE)+VLOOKUP(BT$3,Conditions!$B:$AI,MATCH($B43&amp;"_intercept",Conditions!$R$1:$AI$1,0)+16,FALSE)),""),"")</f>
        <v/>
      </c>
      <c r="BU43" s="69" t="str">
        <f>IFERROR(IF(BU25,EXP(LN(BU25)*VLOOKUP(BU$3,Conditions!$B:$AI,MATCH($B43&amp;"_slope",Conditions!$R$1:$AI$1,0)+16,FALSE)+VLOOKUP(BU$3,Conditions!$B:$AI,MATCH($B43&amp;"_intercept",Conditions!$R$1:$AI$1,0)+16,FALSE)),""),"")</f>
        <v/>
      </c>
      <c r="BV43" s="69" t="str">
        <f>IFERROR(IF(BV25,EXP(LN(BV25)*VLOOKUP(BV$3,Conditions!$B:$AI,MATCH($B43&amp;"_slope",Conditions!$R$1:$AI$1,0)+16,FALSE)+VLOOKUP(BV$3,Conditions!$B:$AI,MATCH($B43&amp;"_intercept",Conditions!$R$1:$AI$1,0)+16,FALSE)),""),"")</f>
        <v/>
      </c>
      <c r="BW43" s="69" t="str">
        <f>IFERROR(IF(BW25,EXP(LN(BW25)*VLOOKUP(BW$3,Conditions!$B:$AI,MATCH($B43&amp;"_slope",Conditions!$R$1:$AI$1,0)+16,FALSE)+VLOOKUP(BW$3,Conditions!$B:$AI,MATCH($B43&amp;"_intercept",Conditions!$R$1:$AI$1,0)+16,FALSE)),""),"")</f>
        <v/>
      </c>
      <c r="BX43" s="69" t="str">
        <f>IFERROR(IF(BX25,EXP(LN(BX25)*VLOOKUP(BX$3,Conditions!$B:$AI,MATCH($B43&amp;"_slope",Conditions!$R$1:$AI$1,0)+16,FALSE)+VLOOKUP(BX$3,Conditions!$B:$AI,MATCH($B43&amp;"_intercept",Conditions!$R$1:$AI$1,0)+16,FALSE)),""),"")</f>
        <v/>
      </c>
      <c r="BY43" s="69" t="str">
        <f>IFERROR(IF(BY25,EXP(LN(BY25)*VLOOKUP(BY$3,Conditions!$B:$AI,MATCH($B43&amp;"_slope",Conditions!$R$1:$AI$1,0)+16,FALSE)+VLOOKUP(BY$3,Conditions!$B:$AI,MATCH($B43&amp;"_intercept",Conditions!$R$1:$AI$1,0)+16,FALSE)),""),"")</f>
        <v/>
      </c>
      <c r="BZ43" s="69" t="str">
        <f>IFERROR(IF(BZ25,EXP(LN(BZ25)*VLOOKUP(BZ$3,Conditions!$B:$AI,MATCH($B43&amp;"_slope",Conditions!$R$1:$AI$1,0)+16,FALSE)+VLOOKUP(BZ$3,Conditions!$B:$AI,MATCH($B43&amp;"_intercept",Conditions!$R$1:$AI$1,0)+16,FALSE)),""),"")</f>
        <v/>
      </c>
      <c r="CA43" s="69" t="str">
        <f>IFERROR(IF(CA25,EXP(LN(CA25)*VLOOKUP(CA$3,Conditions!$B:$AI,MATCH($B43&amp;"_slope",Conditions!$R$1:$AI$1,0)+16,FALSE)+VLOOKUP(CA$3,Conditions!$B:$AI,MATCH($B43&amp;"_intercept",Conditions!$R$1:$AI$1,0)+16,FALSE)),""),"")</f>
        <v/>
      </c>
      <c r="CB43" s="69" t="str">
        <f>IFERROR(IF(CB25,EXP(LN(CB25)*VLOOKUP(CB$3,Conditions!$B:$AI,MATCH($B43&amp;"_slope",Conditions!$R$1:$AI$1,0)+16,FALSE)+VLOOKUP(CB$3,Conditions!$B:$AI,MATCH($B43&amp;"_intercept",Conditions!$R$1:$AI$1,0)+16,FALSE)),""),"")</f>
        <v/>
      </c>
      <c r="CC43" s="69" t="str">
        <f>IFERROR(IF(CC25,EXP(LN(CC25)*VLOOKUP(CC$3,Conditions!$B:$AI,MATCH($B43&amp;"_slope",Conditions!$R$1:$AI$1,0)+16,FALSE)+VLOOKUP(CC$3,Conditions!$B:$AI,MATCH($B43&amp;"_intercept",Conditions!$R$1:$AI$1,0)+16,FALSE)),""),"")</f>
        <v/>
      </c>
      <c r="CD43" s="69" t="str">
        <f>IFERROR(IF(CD25,EXP(LN(CD25)*VLOOKUP(CD$3,Conditions!$B:$AI,MATCH($B43&amp;"_slope",Conditions!$R$1:$AI$1,0)+16,FALSE)+VLOOKUP(CD$3,Conditions!$B:$AI,MATCH($B43&amp;"_intercept",Conditions!$R$1:$AI$1,0)+16,FALSE)),""),"")</f>
        <v/>
      </c>
      <c r="CE43" s="69" t="str">
        <f>IFERROR(IF(CE25,EXP(LN(CE25)*VLOOKUP(CE$3,Conditions!$B:$AI,MATCH($B43&amp;"_slope",Conditions!$R$1:$AI$1,0)+16,FALSE)+VLOOKUP(CE$3,Conditions!$B:$AI,MATCH($B43&amp;"_intercept",Conditions!$R$1:$AI$1,0)+16,FALSE)),""),"")</f>
        <v/>
      </c>
      <c r="CG43" s="56" t="str">
        <f>B43</f>
        <v>mobile phase</v>
      </c>
      <c r="CH43" s="69" t="str">
        <f>IFERROR(IF(CH25,EXP(LN(CH25)*VLOOKUP(CH$3,Conditions!$B:$AI,MATCH($B43&amp;"_slope",Conditions!$R$1:$AI$1,0)+16,FALSE)+VLOOKUP(CH$3,Conditions!$B:$AI,MATCH($B43&amp;"_intercept",Conditions!$R$1:$AI$1,0)+16,FALSE)),""),"")</f>
        <v/>
      </c>
      <c r="CI43" s="69" t="str">
        <f>IFERROR(IF(CI25,CI25*VLOOKUP(CI$3,Conditions!$B:$AI,MATCH($B43&amp;"_slope",Conditions!$R$1:$AI$1,0)+16,FALSE)+VLOOKUP(CI$3,Conditions!$B:$AI,MATCH($B43&amp;"_intercept",Conditions!$R$1:$AI$1,0)+16,FALSE),""),"")</f>
        <v/>
      </c>
      <c r="CJ43" s="69" t="str">
        <f>IFERROR(IF(CJ25,CJ25*VLOOKUP(CJ$3,Conditions!$B:$AI,MATCH($B43&amp;"_slope",Conditions!$R$1:$AI$1,0)+16,FALSE)+VLOOKUP(CJ$3,Conditions!$B:$AI,MATCH($B43&amp;"_intercept",Conditions!$R$1:$AI$1,0)+16,FALSE),""),"")</f>
        <v/>
      </c>
      <c r="CK43" s="69" t="str">
        <f>IFERROR(IF(CK25,EXP(LN(CK25)*VLOOKUP(CK$3,Conditions!$B:$AI,MATCH($B43&amp;"_slope",Conditions!$R$1:$AI$1,0)+16,FALSE)+VLOOKUP(CK$3,Conditions!$B:$AI,MATCH($B43&amp;"_intercept",Conditions!$R$1:$AI$1,0)+16,FALSE)),""),"")</f>
        <v/>
      </c>
      <c r="CL43" s="69" t="str">
        <f>IFERROR(IF(CL25,CL25*VLOOKUP(CL$3,Conditions!$B:$AI,MATCH($B43&amp;"_slope",Conditions!$R$1:$AI$1,0)+16,FALSE)+VLOOKUP(CL$3,Conditions!$B:$AI,MATCH($B43&amp;"_intercept",Conditions!$R$1:$AI$1,0)+16,FALSE),""),"")</f>
        <v/>
      </c>
      <c r="CM43" s="69" t="str">
        <f>IFERROR(IF(CM25,CM25*VLOOKUP(CM$3,Conditions!$B:$AI,MATCH($B43&amp;"_slope",Conditions!$R$1:$AI$1,0)+16,FALSE)+VLOOKUP(CM$3,Conditions!$B:$AI,MATCH($B43&amp;"_intercept",Conditions!$R$1:$AI$1,0)+16,FALSE),""),"")</f>
        <v/>
      </c>
      <c r="CN43" s="69" t="str">
        <f>IFERROR(IF(CN25,EXP(LN(CN25)*VLOOKUP(CN$3,Conditions!$B:$AI,MATCH($B43&amp;"_slope",Conditions!$R$1:$AI$1,0)+16,FALSE)+VLOOKUP(CN$3,Conditions!$B:$AI,MATCH($B43&amp;"_intercept",Conditions!$R$1:$AI$1,0)+16,FALSE)),""),"")</f>
        <v/>
      </c>
      <c r="CO43" s="69" t="str">
        <f>IFERROR(IF(CO25,CO25*VLOOKUP(CO$3,Conditions!$B:$AI,MATCH($B43&amp;"_slope",Conditions!$R$1:$AI$1,0)+16,FALSE)+VLOOKUP(CO$3,Conditions!$B:$AI,MATCH($B43&amp;"_intercept",Conditions!$R$1:$AI$1,0)+16,FALSE),""),"")</f>
        <v/>
      </c>
      <c r="CP43" s="69" t="str">
        <f>IFERROR(IF(CP25,CP25*VLOOKUP(CP$3,Conditions!$B:$AI,MATCH($B43&amp;"_slope",Conditions!$R$1:$AI$1,0)+16,FALSE)+VLOOKUP(CP$3,Conditions!$B:$AI,MATCH($B43&amp;"_intercept",Conditions!$R$1:$AI$1,0)+16,FALSE),""),"")</f>
        <v/>
      </c>
      <c r="CQ43" s="69" t="str">
        <f>IFERROR(IF(CQ25,EXP(LN(CQ25)*VLOOKUP(CQ$3,Conditions!$B:$AI,MATCH($B43&amp;"_slope",Conditions!$R$1:$AI$1,0)+16,FALSE)+VLOOKUP(CQ$3,Conditions!$B:$AI,MATCH($B43&amp;"_intercept",Conditions!$R$1:$AI$1,0)+16,FALSE)),""),"")</f>
        <v/>
      </c>
      <c r="CR43" s="69" t="str">
        <f>IFERROR(IF(CR25,CR25*VLOOKUP(CR$3,Conditions!$B:$AI,MATCH($B43&amp;"_slope",Conditions!$R$1:$AI$1,0)+16,FALSE)+VLOOKUP(CR$3,Conditions!$B:$AI,MATCH($B43&amp;"_intercept",Conditions!$R$1:$AI$1,0)+16,FALSE),""),"")</f>
        <v/>
      </c>
      <c r="CS43" s="69" t="str">
        <f>IFERROR(IF(CS25,CS25*VLOOKUP(CS$3,Conditions!$B:$AI,MATCH($B43&amp;"_slope",Conditions!$R$1:$AI$1,0)+16,FALSE)+VLOOKUP(CS$3,Conditions!$B:$AI,MATCH($B43&amp;"_intercept",Conditions!$R$1:$AI$1,0)+16,FALSE),""),"")</f>
        <v/>
      </c>
      <c r="CT43" s="69" t="str">
        <f>IFERROR(IF(CT25,EXP(LN(CT25)*VLOOKUP(CT$3,Conditions!$B:$AI,MATCH($B43&amp;"_slope",Conditions!$R$1:$AI$1,0)+16,FALSE)+VLOOKUP(CT$3,Conditions!$B:$AI,MATCH($B43&amp;"_intercept",Conditions!$R$1:$AI$1,0)+16,FALSE)),""),"")</f>
        <v/>
      </c>
      <c r="CU43" s="69" t="str">
        <f>IFERROR(IF(CU25,CU25*VLOOKUP(CU$3,Conditions!$B:$AI,MATCH($B43&amp;"_slope",Conditions!$R$1:$AI$1,0)+16,FALSE)+VLOOKUP(CU$3,Conditions!$B:$AI,MATCH($B43&amp;"_intercept",Conditions!$R$1:$AI$1,0)+16,FALSE),""),"")</f>
        <v/>
      </c>
      <c r="CV43" s="69" t="str">
        <f>IFERROR(IF(CV25,CV25*VLOOKUP(CV$3,Conditions!$B:$AI,MATCH($B43&amp;"_slope",Conditions!$R$1:$AI$1,0)+16,FALSE)+VLOOKUP(CV$3,Conditions!$B:$AI,MATCH($B43&amp;"_intercept",Conditions!$R$1:$AI$1,0)+16,FALSE),""),"")</f>
        <v/>
      </c>
      <c r="CW43" s="69" t="str">
        <f>IFERROR(IF(CW25,EXP(LN(CW25)*VLOOKUP(CW$3,Conditions!$B:$AI,MATCH($B43&amp;"_slope",Conditions!$R$1:$AI$1,0)+16,FALSE)+VLOOKUP(CW$3,Conditions!$B:$AI,MATCH($B43&amp;"_intercept",Conditions!$R$1:$AI$1,0)+16,FALSE)),""),"")</f>
        <v/>
      </c>
      <c r="CX43" s="69"/>
      <c r="CY43" s="69"/>
      <c r="CZ43" s="69"/>
      <c r="DA43" s="69"/>
    </row>
    <row r="44" spans="1:105" s="58" customFormat="1" x14ac:dyDescent="0.2">
      <c r="A44" s="64"/>
      <c r="B44" s="49" t="s">
        <v>78</v>
      </c>
      <c r="C44" s="78"/>
      <c r="D44" s="69" t="str">
        <f>IFERROR(IF(D26,EXP(LN(D26)*VLOOKUP(D$3,Conditions!$B:$AI,MATCH($B44&amp;"_slope",Conditions!$R$1:$AI$1,0)+16,FALSE)+VLOOKUP(D$3,Conditions!$B:$AI,MATCH($B44&amp;"_intercept",Conditions!$R$1:$AI$1,0)+16,FALSE)),""),"")</f>
        <v/>
      </c>
      <c r="E44" s="69" t="str">
        <f>IFERROR(IF(E26,EXP(LN(E26)*VLOOKUP(E$3,Conditions!$B:$AI,MATCH($B44&amp;"_slope",Conditions!$R$1:$AI$1,0)+16,FALSE)+VLOOKUP(E$3,Conditions!$B:$AI,MATCH($B44&amp;"_intercept",Conditions!$R$1:$AI$1,0)+16,FALSE)),""),"")</f>
        <v/>
      </c>
      <c r="F44" s="69" t="str">
        <f>IFERROR(IF(F26,EXP(LN(F26)*VLOOKUP(F$3,Conditions!$B:$AI,MATCH($B44&amp;"_slope",Conditions!$R$1:$AI$1,0)+16,FALSE)+VLOOKUP(F$3,Conditions!$B:$AI,MATCH($B44&amp;"_intercept",Conditions!$R$1:$AI$1,0)+16,FALSE)),""),"")</f>
        <v/>
      </c>
      <c r="G44" s="69" t="str">
        <f>IFERROR(IF(G26,EXP(LN(G26)*VLOOKUP(G$3,Conditions!$B:$AI,MATCH($B44&amp;"_slope",Conditions!$R$1:$AI$1,0)+16,FALSE)+VLOOKUP(G$3,Conditions!$B:$AI,MATCH($B44&amp;"_intercept",Conditions!$R$1:$AI$1,0)+16,FALSE)),""),"")</f>
        <v/>
      </c>
      <c r="H44" s="69" t="str">
        <f>IFERROR(IF(H26,EXP(LN(H26)*VLOOKUP(H$3,Conditions!$B:$AI,MATCH($B44&amp;"_slope",Conditions!$R$1:$AI$1,0)+16,FALSE)+VLOOKUP(H$3,Conditions!$B:$AI,MATCH($B44&amp;"_intercept",Conditions!$R$1:$AI$1,0)+16,FALSE)),""),"")</f>
        <v/>
      </c>
      <c r="I44" s="69" t="str">
        <f>IFERROR(IF(I26,EXP(LN(I26)*VLOOKUP(I$3,Conditions!$B:$AI,MATCH($B44&amp;"_slope",Conditions!$R$1:$AI$1,0)+16,FALSE)+VLOOKUP(I$3,Conditions!$B:$AI,MATCH($B44&amp;"_intercept",Conditions!$R$1:$AI$1,0)+16,FALSE)),""),"")</f>
        <v/>
      </c>
      <c r="J44" s="69" t="str">
        <f>IFERROR(IF(J26,EXP(LN(J26)*VLOOKUP(J$3,Conditions!$B:$AI,MATCH($B44&amp;"_slope",Conditions!$R$1:$AI$1,0)+16,FALSE)+VLOOKUP(J$3,Conditions!$B:$AI,MATCH($B44&amp;"_intercept",Conditions!$R$1:$AI$1,0)+16,FALSE)),""),"")</f>
        <v/>
      </c>
      <c r="K44" s="69" t="str">
        <f>IFERROR(IF(K26,EXP(LN(K26)*VLOOKUP(K$3,Conditions!$B:$AI,MATCH($B44&amp;"_slope",Conditions!$R$1:$AI$1,0)+16,FALSE)+VLOOKUP(K$3,Conditions!$B:$AI,MATCH($B44&amp;"_intercept",Conditions!$R$1:$AI$1,0)+16,FALSE)),""),"")</f>
        <v/>
      </c>
      <c r="L44" s="69" t="str">
        <f>IFERROR(IF(L26,EXP(LN(L26)*VLOOKUP(L$3,Conditions!$B:$AI,MATCH($B44&amp;"_slope",Conditions!$R$1:$AI$1,0)+16,FALSE)+VLOOKUP(L$3,Conditions!$B:$AI,MATCH($B44&amp;"_intercept",Conditions!$R$1:$AI$1,0)+16,FALSE)),""),"")</f>
        <v/>
      </c>
      <c r="M44" s="69" t="str">
        <f>IFERROR(IF(M26,EXP(LN(M26)*VLOOKUP(M$3,Conditions!$B:$AI,MATCH($B44&amp;"_slope",Conditions!$R$1:$AI$1,0)+16,FALSE)+VLOOKUP(M$3,Conditions!$B:$AI,MATCH($B44&amp;"_intercept",Conditions!$R$1:$AI$1,0)+16,FALSE)),""),"")</f>
        <v/>
      </c>
      <c r="N44" s="69" t="str">
        <f>IFERROR(IF(N26,EXP(LN(N26)*VLOOKUP(N$3,Conditions!$B:$AI,MATCH($B44&amp;"_slope",Conditions!$R$1:$AI$1,0)+16,FALSE)+VLOOKUP(N$3,Conditions!$B:$AI,MATCH($B44&amp;"_intercept",Conditions!$R$1:$AI$1,0)+16,FALSE)),""),"")</f>
        <v/>
      </c>
      <c r="O44" s="69" t="str">
        <f>IFERROR(IF(O26,EXP(LN(O26)*VLOOKUP(O$3,Conditions!$B:$AI,MATCH($B44&amp;"_slope",Conditions!$R$1:$AI$1,0)+16,FALSE)+VLOOKUP(O$3,Conditions!$B:$AI,MATCH($B44&amp;"_intercept",Conditions!$R$1:$AI$1,0)+16,FALSE)),""),"")</f>
        <v/>
      </c>
      <c r="P44" s="69" t="str">
        <f>IFERROR(IF(P26,EXP(LN(P26)*VLOOKUP(P$3,Conditions!$B:$AI,MATCH($B44&amp;"_slope",Conditions!$R$1:$AI$1,0)+16,FALSE)+VLOOKUP(P$3,Conditions!$B:$AI,MATCH($B44&amp;"_intercept",Conditions!$R$1:$AI$1,0)+16,FALSE)),""),"")</f>
        <v/>
      </c>
      <c r="Q44" s="69" t="str">
        <f>IFERROR(IF(Q26,EXP(LN(Q26)*VLOOKUP(Q$3,Conditions!$B:$AI,MATCH($B44&amp;"_slope",Conditions!$R$1:$AI$1,0)+16,FALSE)+VLOOKUP(Q$3,Conditions!$B:$AI,MATCH($B44&amp;"_intercept",Conditions!$R$1:$AI$1,0)+16,FALSE)),""),"")</f>
        <v/>
      </c>
      <c r="R44" s="69" t="str">
        <f>IFERROR(IF(R26,EXP(LN(R26)*VLOOKUP(R$3,Conditions!$B:$AI,MATCH($B44&amp;"_slope",Conditions!$R$1:$AI$1,0)+16,FALSE)+VLOOKUP(R$3,Conditions!$B:$AI,MATCH($B44&amp;"_intercept",Conditions!$R$1:$AI$1,0)+16,FALSE)),""),"")</f>
        <v/>
      </c>
      <c r="S44" s="69" t="str">
        <f>IFERROR(IF(S26,EXP(LN(S26)*VLOOKUP(S$3,Conditions!$B:$AI,MATCH($B44&amp;"_slope",Conditions!$R$1:$AI$1,0)+16,FALSE)+VLOOKUP(S$3,Conditions!$B:$AI,MATCH($B44&amp;"_intercept",Conditions!$R$1:$AI$1,0)+16,FALSE)),""),"")</f>
        <v/>
      </c>
      <c r="T44" s="69" t="str">
        <f>IFERROR(IF(T26,EXP(LN(T26)*VLOOKUP(T$3,Conditions!$B:$AI,MATCH($B44&amp;"_slope",Conditions!$R$1:$AI$1,0)+16,FALSE)+VLOOKUP(T$3,Conditions!$B:$AI,MATCH($B44&amp;"_intercept",Conditions!$R$1:$AI$1,0)+16,FALSE)),""),"")</f>
        <v/>
      </c>
      <c r="U44" s="69" t="str">
        <f>IFERROR(IF(U26,EXP(LN(U26)*VLOOKUP(U$3,Conditions!$B:$AI,MATCH($B44&amp;"_slope",Conditions!$R$1:$AI$1,0)+16,FALSE)+VLOOKUP(U$3,Conditions!$B:$AI,MATCH($B44&amp;"_intercept",Conditions!$R$1:$AI$1,0)+16,FALSE)),""),"")</f>
        <v/>
      </c>
      <c r="V44" s="69" t="str">
        <f>IFERROR(IF(V26,EXP(LN(V26)*VLOOKUP(V$3,Conditions!$B:$AI,MATCH($B44&amp;"_slope",Conditions!$R$1:$AI$1,0)+16,FALSE)+VLOOKUP(V$3,Conditions!$B:$AI,MATCH($B44&amp;"_intercept",Conditions!$R$1:$AI$1,0)+16,FALSE)),""),"")</f>
        <v/>
      </c>
      <c r="W44" s="69" t="str">
        <f>IFERROR(IF(W26,EXP(LN(W26)*VLOOKUP(W$3,Conditions!$B:$AI,MATCH($B44&amp;"_slope",Conditions!$R$1:$AI$1,0)+16,FALSE)+VLOOKUP(W$3,Conditions!$B:$AI,MATCH($B44&amp;"_intercept",Conditions!$R$1:$AI$1,0)+16,FALSE)),""),"")</f>
        <v/>
      </c>
      <c r="X44" s="69" t="str">
        <f>IFERROR(IF(X26,EXP(LN(X26)*VLOOKUP(X$3,Conditions!$B:$AI,MATCH($B44&amp;"_slope",Conditions!$R$1:$AI$1,0)+16,FALSE)+VLOOKUP(X$3,Conditions!$B:$AI,MATCH($B44&amp;"_intercept",Conditions!$R$1:$AI$1,0)+16,FALSE)),""),"")</f>
        <v/>
      </c>
      <c r="Y44" s="69" t="str">
        <f>IFERROR(IF(Y26,EXP(LN(Y26)*VLOOKUP(Y$3,Conditions!$B:$AI,MATCH($B44&amp;"_slope",Conditions!$R$1:$AI$1,0)+16,FALSE)+VLOOKUP(Y$3,Conditions!$B:$AI,MATCH($B44&amp;"_intercept",Conditions!$R$1:$AI$1,0)+16,FALSE)),""),"")</f>
        <v/>
      </c>
      <c r="Z44" s="69" t="str">
        <f>IFERROR(IF(Z26,EXP(LN(Z26)*VLOOKUP(Z$3,Conditions!$B:$AI,MATCH($B44&amp;"_slope",Conditions!$R$1:$AI$1,0)+16,FALSE)+VLOOKUP(Z$3,Conditions!$B:$AI,MATCH($B44&amp;"_intercept",Conditions!$R$1:$AI$1,0)+16,FALSE)),""),"")</f>
        <v/>
      </c>
      <c r="AA44" s="69" t="str">
        <f>IFERROR(IF(AA26,EXP(LN(AA26)*VLOOKUP(AA$3,Conditions!$B:$AI,MATCH($B44&amp;"_slope",Conditions!$R$1:$AI$1,0)+16,FALSE)+VLOOKUP(AA$3,Conditions!$B:$AI,MATCH($B44&amp;"_intercept",Conditions!$R$1:$AI$1,0)+16,FALSE)),""),"")</f>
        <v/>
      </c>
      <c r="AB44" s="69" t="str">
        <f>IFERROR(IF(AB26,EXP(LN(AB26)*VLOOKUP(AB$3,Conditions!$B:$AI,MATCH($B44&amp;"_slope",Conditions!$R$1:$AI$1,0)+16,FALSE)+VLOOKUP(AB$3,Conditions!$B:$AI,MATCH($B44&amp;"_intercept",Conditions!$R$1:$AI$1,0)+16,FALSE)),""),"")</f>
        <v/>
      </c>
      <c r="AC44" s="69" t="str">
        <f>IFERROR(IF(AC26,EXP(LN(AC26)*VLOOKUP(AC$3,Conditions!$B:$AI,MATCH($B44&amp;"_slope",Conditions!$R$1:$AI$1,0)+16,FALSE)+VLOOKUP(AC$3,Conditions!$B:$AI,MATCH($B44&amp;"_intercept",Conditions!$R$1:$AI$1,0)+16,FALSE)),""),"")</f>
        <v/>
      </c>
      <c r="AD44" s="69" t="str">
        <f>IFERROR(IF(AD26,EXP(LN(AD26)*VLOOKUP(AD$3,Conditions!$B:$AI,MATCH($B44&amp;"_slope",Conditions!$R$1:$AI$1,0)+16,FALSE)+VLOOKUP(AD$3,Conditions!$B:$AI,MATCH($B44&amp;"_intercept",Conditions!$R$1:$AI$1,0)+16,FALSE)),""),"")</f>
        <v/>
      </c>
      <c r="AE44" s="69" t="str">
        <f>IFERROR(IF(AE26,EXP(LN(AE26)*VLOOKUP(AE$3,Conditions!$B:$AI,MATCH($B44&amp;"_slope",Conditions!$R$1:$AI$1,0)+16,FALSE)+VLOOKUP(AE$3,Conditions!$B:$AI,MATCH($B44&amp;"_intercept",Conditions!$R$1:$AI$1,0)+16,FALSE)),""),"")</f>
        <v/>
      </c>
      <c r="AF44" s="69" t="str">
        <f>IFERROR(IF(AF26,EXP(LN(AF26)*VLOOKUP(AF$3,Conditions!$B:$AI,MATCH($B44&amp;"_slope",Conditions!$R$1:$AI$1,0)+16,FALSE)+VLOOKUP(AF$3,Conditions!$B:$AI,MATCH($B44&amp;"_intercept",Conditions!$R$1:$AI$1,0)+16,FALSE)),""),"")</f>
        <v/>
      </c>
      <c r="AG44" s="69" t="str">
        <f>IFERROR(IF(AG26,EXP(LN(AG26)*VLOOKUP(AG$3,Conditions!$B:$AI,MATCH($B44&amp;"_slope",Conditions!$R$1:$AI$1,0)+16,FALSE)+VLOOKUP(AG$3,Conditions!$B:$AI,MATCH($B44&amp;"_intercept",Conditions!$R$1:$AI$1,0)+16,FALSE)),""),"")</f>
        <v/>
      </c>
      <c r="AH44" s="69" t="str">
        <f>IFERROR(IF(AH26,EXP(LN(AH26)*VLOOKUP(AH$3,Conditions!$B:$AI,MATCH($B44&amp;"_slope",Conditions!$R$1:$AI$1,0)+16,FALSE)+VLOOKUP(AH$3,Conditions!$B:$AI,MATCH($B44&amp;"_intercept",Conditions!$R$1:$AI$1,0)+16,FALSE)),""),"")</f>
        <v/>
      </c>
      <c r="AI44" s="69" t="str">
        <f>IFERROR(IF(AI26,EXP(LN(AI26)*VLOOKUP(AI$3,Conditions!$B:$AI,MATCH($B44&amp;"_slope",Conditions!$R$1:$AI$1,0)+16,FALSE)+VLOOKUP(AI$3,Conditions!$B:$AI,MATCH($B44&amp;"_intercept",Conditions!$R$1:$AI$1,0)+16,FALSE)),""),"")</f>
        <v/>
      </c>
      <c r="AJ44" s="69" t="str">
        <f>IFERROR(IF(AJ26,EXP(LN(AJ26)*VLOOKUP(AJ$3,Conditions!$B:$AI,MATCH($B44&amp;"_slope",Conditions!$R$1:$AI$1,0)+16,FALSE)+VLOOKUP(AJ$3,Conditions!$B:$AI,MATCH($B44&amp;"_intercept",Conditions!$R$1:$AI$1,0)+16,FALSE)),""),"")</f>
        <v/>
      </c>
      <c r="AK44" s="69" t="str">
        <f>IFERROR(IF(AK26,EXP(LN(AK26)*VLOOKUP(AK$3,Conditions!$B:$AI,MATCH($B44&amp;"_slope",Conditions!$R$1:$AI$1,0)+16,FALSE)+VLOOKUP(AK$3,Conditions!$B:$AI,MATCH($B44&amp;"_intercept",Conditions!$R$1:$AI$1,0)+16,FALSE)),""),"")</f>
        <v/>
      </c>
      <c r="AL44" s="69" t="str">
        <f>IFERROR(IF(AL26,EXP(LN(AL26)*VLOOKUP(AL$3,Conditions!$B:$AI,MATCH($B44&amp;"_slope",Conditions!$R$1:$AI$1,0)+16,FALSE)+VLOOKUP(AL$3,Conditions!$B:$AI,MATCH($B44&amp;"_intercept",Conditions!$R$1:$AI$1,0)+16,FALSE)),""),"")</f>
        <v/>
      </c>
      <c r="AM44" s="69" t="str">
        <f>IFERROR(IF(AM26,EXP(LN(AM26)*VLOOKUP(AM$3,Conditions!$B:$AI,MATCH($B44&amp;"_slope",Conditions!$R$1:$AI$1,0)+16,FALSE)+VLOOKUP(AM$3,Conditions!$B:$AI,MATCH($B44&amp;"_intercept",Conditions!$R$1:$AI$1,0)+16,FALSE)),""),"")</f>
        <v/>
      </c>
      <c r="AN44" s="69" t="str">
        <f>IFERROR(IF(AN26,EXP(LN(AN26)*VLOOKUP(AN$3,Conditions!$B:$AI,MATCH($B44&amp;"_slope",Conditions!$R$1:$AI$1,0)+16,FALSE)+VLOOKUP(AN$3,Conditions!$B:$AI,MATCH($B44&amp;"_intercept",Conditions!$R$1:$AI$1,0)+16,FALSE)),""),"")</f>
        <v/>
      </c>
      <c r="AO44" s="69" t="str">
        <f>IFERROR(IF(AO26,EXP(LN(AO26)*VLOOKUP(AO$3,Conditions!$B:$AI,MATCH($B44&amp;"_slope",Conditions!$R$1:$AI$1,0)+16,FALSE)+VLOOKUP(AO$3,Conditions!$B:$AI,MATCH($B44&amp;"_intercept",Conditions!$R$1:$AI$1,0)+16,FALSE)),""),"")</f>
        <v/>
      </c>
      <c r="AP44" s="69" t="str">
        <f>IFERROR(IF(AP26,EXP(LN(AP26)*VLOOKUP(AP$3,Conditions!$B:$AI,MATCH($B44&amp;"_slope",Conditions!$R$1:$AI$1,0)+16,FALSE)+VLOOKUP(AP$3,Conditions!$B:$AI,MATCH($B44&amp;"_intercept",Conditions!$R$1:$AI$1,0)+16,FALSE)),""),"")</f>
        <v/>
      </c>
      <c r="AQ44" s="69" t="str">
        <f>IFERROR(IF(AQ26,EXP(LN(AQ26)*VLOOKUP(AQ$3,Conditions!$B:$AI,MATCH($B44&amp;"_slope",Conditions!$R$1:$AI$1,0)+16,FALSE)+VLOOKUP(AQ$3,Conditions!$B:$AI,MATCH($B44&amp;"_intercept",Conditions!$R$1:$AI$1,0)+16,FALSE)),""),"")</f>
        <v/>
      </c>
      <c r="AR44" s="69" t="str">
        <f>IFERROR(IF(AR26,EXP(LN(AR26)*VLOOKUP(AR$3,Conditions!$B:$AI,MATCH($B44&amp;"_slope",Conditions!$R$1:$AI$1,0)+16,FALSE)+VLOOKUP(AR$3,Conditions!$B:$AI,MATCH($B44&amp;"_intercept",Conditions!$R$1:$AI$1,0)+16,FALSE)),""),"")</f>
        <v/>
      </c>
      <c r="AS44" s="69" t="str">
        <f>IFERROR(IF(AS26,EXP(LN(AS26)*VLOOKUP(AS$3,Conditions!$B:$AI,MATCH($B44&amp;"_slope",Conditions!$R$1:$AI$1,0)+16,FALSE)+VLOOKUP(AS$3,Conditions!$B:$AI,MATCH($B44&amp;"_intercept",Conditions!$R$1:$AI$1,0)+16,FALSE)),""),"")</f>
        <v/>
      </c>
      <c r="AT44" s="69" t="str">
        <f>IFERROR(IF(AT26,EXP(LN(AT26)*VLOOKUP(AT$3,Conditions!$B:$AI,MATCH($B44&amp;"_slope",Conditions!$R$1:$AI$1,0)+16,FALSE)+VLOOKUP(AT$3,Conditions!$B:$AI,MATCH($B44&amp;"_intercept",Conditions!$R$1:$AI$1,0)+16,FALSE)),""),"")</f>
        <v/>
      </c>
      <c r="AU44" s="69" t="str">
        <f>IFERROR(IF(AU26,EXP(LN(AU26)*VLOOKUP(AU$3,Conditions!$B:$AI,MATCH($B44&amp;"_slope",Conditions!$R$1:$AI$1,0)+16,FALSE)+VLOOKUP(AU$3,Conditions!$B:$AI,MATCH($B44&amp;"_intercept",Conditions!$R$1:$AI$1,0)+16,FALSE)),""),"")</f>
        <v/>
      </c>
      <c r="AV44" s="69" t="str">
        <f>IFERROR(IF(AV26,EXP(LN(AV26)*VLOOKUP(AV$3,Conditions!$B:$AI,MATCH($B44&amp;"_slope",Conditions!$R$1:$AI$1,0)+16,FALSE)+VLOOKUP(AV$3,Conditions!$B:$AI,MATCH($B44&amp;"_intercept",Conditions!$R$1:$AI$1,0)+16,FALSE)),""),"")</f>
        <v/>
      </c>
      <c r="AW44" s="69" t="str">
        <f>IFERROR(IF(AW26,EXP(LN(AW26)*VLOOKUP(AW$3,Conditions!$B:$AI,MATCH($B44&amp;"_slope",Conditions!$R$1:$AI$1,0)+16,FALSE)+VLOOKUP(AW$3,Conditions!$B:$AI,MATCH($B44&amp;"_intercept",Conditions!$R$1:$AI$1,0)+16,FALSE)),""),"")</f>
        <v/>
      </c>
      <c r="AX44" s="69" t="str">
        <f>IFERROR(IF(AX26,EXP(LN(AX26)*VLOOKUP(AX$3,Conditions!$B:$AI,MATCH($B44&amp;"_slope",Conditions!$R$1:$AI$1,0)+16,FALSE)+VLOOKUP(AX$3,Conditions!$B:$AI,MATCH($B44&amp;"_intercept",Conditions!$R$1:$AI$1,0)+16,FALSE)),""),"")</f>
        <v/>
      </c>
      <c r="AY44" s="69" t="str">
        <f>IFERROR(IF(AY26,EXP(LN(AY26)*VLOOKUP(AY$3,Conditions!$B:$AI,MATCH($B44&amp;"_slope",Conditions!$R$1:$AI$1,0)+16,FALSE)+VLOOKUP(AY$3,Conditions!$B:$AI,MATCH($B44&amp;"_intercept",Conditions!$R$1:$AI$1,0)+16,FALSE)),""),"")</f>
        <v/>
      </c>
      <c r="AZ44" s="69" t="str">
        <f>IFERROR(IF(AZ26,EXP(LN(AZ26)*VLOOKUP(AZ$3,Conditions!$B:$AI,MATCH($B44&amp;"_slope",Conditions!$R$1:$AI$1,0)+16,FALSE)+VLOOKUP(AZ$3,Conditions!$B:$AI,MATCH($B44&amp;"_intercept",Conditions!$R$1:$AI$1,0)+16,FALSE)),""),"")</f>
        <v/>
      </c>
      <c r="BA44" s="69" t="str">
        <f>IFERROR(IF(BA26,EXP(LN(BA26)*VLOOKUP(BA$3,Conditions!$B:$AI,MATCH($B44&amp;"_slope",Conditions!$R$1:$AI$1,0)+16,FALSE)+VLOOKUP(BA$3,Conditions!$B:$AI,MATCH($B44&amp;"_intercept",Conditions!$R$1:$AI$1,0)+16,FALSE)),""),"")</f>
        <v/>
      </c>
      <c r="BB44" s="69" t="str">
        <f>IFERROR(IF(BB26,EXP(LN(BB26)*VLOOKUP(BB$3,Conditions!$B:$AI,MATCH($B44&amp;"_slope",Conditions!$R$1:$AI$1,0)+16,FALSE)+VLOOKUP(BB$3,Conditions!$B:$AI,MATCH($B44&amp;"_intercept",Conditions!$R$1:$AI$1,0)+16,FALSE)),""),"")</f>
        <v/>
      </c>
      <c r="BC44" s="69" t="str">
        <f>IFERROR(IF(BC26,EXP(LN(BC26)*VLOOKUP(BC$3,Conditions!$B:$AI,MATCH($B44&amp;"_slope",Conditions!$R$1:$AI$1,0)+16,FALSE)+VLOOKUP(BC$3,Conditions!$B:$AI,MATCH($B44&amp;"_intercept",Conditions!$R$1:$AI$1,0)+16,FALSE)),""),"")</f>
        <v/>
      </c>
      <c r="BD44" s="69" t="str">
        <f>IFERROR(IF(BD26,EXP(LN(BD26)*VLOOKUP(BD$3,Conditions!$B:$AI,MATCH($B44&amp;"_slope",Conditions!$R$1:$AI$1,0)+16,FALSE)+VLOOKUP(BD$3,Conditions!$B:$AI,MATCH($B44&amp;"_intercept",Conditions!$R$1:$AI$1,0)+16,FALSE)),""),"")</f>
        <v/>
      </c>
      <c r="BE44" s="69" t="str">
        <f>IFERROR(IF(BE26,EXP(LN(BE26)*VLOOKUP(BE$3,Conditions!$B:$AI,MATCH($B44&amp;"_slope",Conditions!$R$1:$AI$1,0)+16,FALSE)+VLOOKUP(BE$3,Conditions!$B:$AI,MATCH($B44&amp;"_intercept",Conditions!$R$1:$AI$1,0)+16,FALSE)),""),"")</f>
        <v/>
      </c>
      <c r="BF44" s="69" t="str">
        <f>IFERROR(IF(BF26,EXP(LN(BF26)*VLOOKUP(BF$3,Conditions!$B:$AI,MATCH($B44&amp;"_slope",Conditions!$R$1:$AI$1,0)+16,FALSE)+VLOOKUP(BF$3,Conditions!$B:$AI,MATCH($B44&amp;"_intercept",Conditions!$R$1:$AI$1,0)+16,FALSE)),""),"")</f>
        <v/>
      </c>
      <c r="BG44" s="69" t="str">
        <f>IFERROR(IF(BG26,EXP(LN(BG26)*VLOOKUP(BG$3,Conditions!$B:$AI,MATCH($B44&amp;"_slope",Conditions!$R$1:$AI$1,0)+16,FALSE)+VLOOKUP(BG$3,Conditions!$B:$AI,MATCH($B44&amp;"_intercept",Conditions!$R$1:$AI$1,0)+16,FALSE)),""),"")</f>
        <v/>
      </c>
      <c r="BH44" s="69" t="str">
        <f>IFERROR(IF(BH26,EXP(LN(BH26)*VLOOKUP(BH$3,Conditions!$B:$AI,MATCH($B44&amp;"_slope",Conditions!$R$1:$AI$1,0)+16,FALSE)+VLOOKUP(BH$3,Conditions!$B:$AI,MATCH($B44&amp;"_intercept",Conditions!$R$1:$AI$1,0)+16,FALSE)),""),"")</f>
        <v/>
      </c>
      <c r="BI44" s="69" t="str">
        <f>IFERROR(IF(BI26,EXP(LN(BI26)*VLOOKUP(BI$3,Conditions!$B:$AI,MATCH($B44&amp;"_slope",Conditions!$R$1:$AI$1,0)+16,FALSE)+VLOOKUP(BI$3,Conditions!$B:$AI,MATCH($B44&amp;"_intercept",Conditions!$R$1:$AI$1,0)+16,FALSE)),""),"")</f>
        <v/>
      </c>
      <c r="BJ44" s="69" t="str">
        <f>IFERROR(IF(BJ26,EXP(LN(BJ26)*VLOOKUP(BJ$3,Conditions!$B:$AI,MATCH($B44&amp;"_slope",Conditions!$R$1:$AI$1,0)+16,FALSE)+VLOOKUP(BJ$3,Conditions!$B:$AI,MATCH($B44&amp;"_intercept",Conditions!$R$1:$AI$1,0)+16,FALSE)),""),"")</f>
        <v/>
      </c>
      <c r="BK44" s="69" t="str">
        <f>IFERROR(IF(BK26,EXP(LN(BK26)*VLOOKUP(BK$3,Conditions!$B:$AI,MATCH($B44&amp;"_slope",Conditions!$R$1:$AI$1,0)+16,FALSE)+VLOOKUP(BK$3,Conditions!$B:$AI,MATCH($B44&amp;"_intercept",Conditions!$R$1:$AI$1,0)+16,FALSE)),""),"")</f>
        <v/>
      </c>
      <c r="BL44" s="69" t="str">
        <f>IFERROR(IF(BL26,EXP(LN(BL26)*VLOOKUP(BL$3,Conditions!$B:$AI,MATCH($B44&amp;"_slope",Conditions!$R$1:$AI$1,0)+16,FALSE)+VLOOKUP(BL$3,Conditions!$B:$AI,MATCH($B44&amp;"_intercept",Conditions!$R$1:$AI$1,0)+16,FALSE)),""),"")</f>
        <v/>
      </c>
      <c r="BM44" s="69" t="str">
        <f>IFERROR(IF(BM26,EXP(LN(BM26)*VLOOKUP(BM$3,Conditions!$B:$AI,MATCH($B44&amp;"_slope",Conditions!$R$1:$AI$1,0)+16,FALSE)+VLOOKUP(BM$3,Conditions!$B:$AI,MATCH($B44&amp;"_intercept",Conditions!$R$1:$AI$1,0)+16,FALSE)),""),"")</f>
        <v/>
      </c>
      <c r="BN44" s="69" t="str">
        <f>IFERROR(IF(BN26,EXP(LN(BN26)*VLOOKUP(BN$3,Conditions!$B:$AI,MATCH($B44&amp;"_slope",Conditions!$R$1:$AI$1,0)+16,FALSE)+VLOOKUP(BN$3,Conditions!$B:$AI,MATCH($B44&amp;"_intercept",Conditions!$R$1:$AI$1,0)+16,FALSE)),""),"")</f>
        <v/>
      </c>
      <c r="BO44" s="69" t="str">
        <f>IFERROR(IF(BO26,EXP(LN(BO26)*VLOOKUP(BO$3,Conditions!$B:$AI,MATCH($B44&amp;"_slope",Conditions!$R$1:$AI$1,0)+16,FALSE)+VLOOKUP(BO$3,Conditions!$B:$AI,MATCH($B44&amp;"_intercept",Conditions!$R$1:$AI$1,0)+16,FALSE)),""),"")</f>
        <v/>
      </c>
      <c r="BP44" s="69" t="str">
        <f>IFERROR(IF(BP26,EXP(LN(BP26)*VLOOKUP(BP$3,Conditions!$B:$AI,MATCH($B44&amp;"_slope",Conditions!$R$1:$AI$1,0)+16,FALSE)+VLOOKUP(BP$3,Conditions!$B:$AI,MATCH($B44&amp;"_intercept",Conditions!$R$1:$AI$1,0)+16,FALSE)),""),"")</f>
        <v/>
      </c>
      <c r="BQ44" s="69" t="str">
        <f>IFERROR(IF(BQ26,EXP(LN(BQ26)*VLOOKUP(BQ$3,Conditions!$B:$AI,MATCH($B44&amp;"_slope",Conditions!$R$1:$AI$1,0)+16,FALSE)+VLOOKUP(BQ$3,Conditions!$B:$AI,MATCH($B44&amp;"_intercept",Conditions!$R$1:$AI$1,0)+16,FALSE)),""),"")</f>
        <v/>
      </c>
      <c r="BR44" s="69" t="str">
        <f>IFERROR(IF(BR26,EXP(LN(BR26)*VLOOKUP(BR$3,Conditions!$B:$AI,MATCH($B44&amp;"_slope",Conditions!$R$1:$AI$1,0)+16,FALSE)+VLOOKUP(BR$3,Conditions!$B:$AI,MATCH($B44&amp;"_intercept",Conditions!$R$1:$AI$1,0)+16,FALSE)),""),"")</f>
        <v/>
      </c>
      <c r="BS44" s="69" t="str">
        <f>IFERROR(IF(BS26,EXP(LN(BS26)*VLOOKUP(BS$3,Conditions!$B:$AI,MATCH($B44&amp;"_slope",Conditions!$R$1:$AI$1,0)+16,FALSE)+VLOOKUP(BS$3,Conditions!$B:$AI,MATCH($B44&amp;"_intercept",Conditions!$R$1:$AI$1,0)+16,FALSE)),""),"")</f>
        <v/>
      </c>
      <c r="BT44" s="69" t="str">
        <f>IFERROR(IF(BT26,EXP(LN(BT26)*VLOOKUP(BT$3,Conditions!$B:$AI,MATCH($B44&amp;"_slope",Conditions!$R$1:$AI$1,0)+16,FALSE)+VLOOKUP(BT$3,Conditions!$B:$AI,MATCH($B44&amp;"_intercept",Conditions!$R$1:$AI$1,0)+16,FALSE)),""),"")</f>
        <v/>
      </c>
      <c r="BU44" s="69" t="str">
        <f>IFERROR(IF(BU26,EXP(LN(BU26)*VLOOKUP(BU$3,Conditions!$B:$AI,MATCH($B44&amp;"_slope",Conditions!$R$1:$AI$1,0)+16,FALSE)+VLOOKUP(BU$3,Conditions!$B:$AI,MATCH($B44&amp;"_intercept",Conditions!$R$1:$AI$1,0)+16,FALSE)),""),"")</f>
        <v/>
      </c>
      <c r="BV44" s="69" t="str">
        <f>IFERROR(IF(BV26,EXP(LN(BV26)*VLOOKUP(BV$3,Conditions!$B:$AI,MATCH($B44&amp;"_slope",Conditions!$R$1:$AI$1,0)+16,FALSE)+VLOOKUP(BV$3,Conditions!$B:$AI,MATCH($B44&amp;"_intercept",Conditions!$R$1:$AI$1,0)+16,FALSE)),""),"")</f>
        <v/>
      </c>
      <c r="BW44" s="69" t="str">
        <f>IFERROR(IF(BW26,EXP(LN(BW26)*VLOOKUP(BW$3,Conditions!$B:$AI,MATCH($B44&amp;"_slope",Conditions!$R$1:$AI$1,0)+16,FALSE)+VLOOKUP(BW$3,Conditions!$B:$AI,MATCH($B44&amp;"_intercept",Conditions!$R$1:$AI$1,0)+16,FALSE)),""),"")</f>
        <v/>
      </c>
      <c r="BX44" s="69" t="str">
        <f>IFERROR(IF(BX26,EXP(LN(BX26)*VLOOKUP(BX$3,Conditions!$B:$AI,MATCH($B44&amp;"_slope",Conditions!$R$1:$AI$1,0)+16,FALSE)+VLOOKUP(BX$3,Conditions!$B:$AI,MATCH($B44&amp;"_intercept",Conditions!$R$1:$AI$1,0)+16,FALSE)),""),"")</f>
        <v/>
      </c>
      <c r="BY44" s="69" t="str">
        <f>IFERROR(IF(BY26,EXP(LN(BY26)*VLOOKUP(BY$3,Conditions!$B:$AI,MATCH($B44&amp;"_slope",Conditions!$R$1:$AI$1,0)+16,FALSE)+VLOOKUP(BY$3,Conditions!$B:$AI,MATCH($B44&amp;"_intercept",Conditions!$R$1:$AI$1,0)+16,FALSE)),""),"")</f>
        <v/>
      </c>
      <c r="BZ44" s="69" t="str">
        <f>IFERROR(IF(BZ26,EXP(LN(BZ26)*VLOOKUP(BZ$3,Conditions!$B:$AI,MATCH($B44&amp;"_slope",Conditions!$R$1:$AI$1,0)+16,FALSE)+VLOOKUP(BZ$3,Conditions!$B:$AI,MATCH($B44&amp;"_intercept",Conditions!$R$1:$AI$1,0)+16,FALSE)),""),"")</f>
        <v/>
      </c>
      <c r="CA44" s="69" t="str">
        <f>IFERROR(IF(CA26,EXP(LN(CA26)*VLOOKUP(CA$3,Conditions!$B:$AI,MATCH($B44&amp;"_slope",Conditions!$R$1:$AI$1,0)+16,FALSE)+VLOOKUP(CA$3,Conditions!$B:$AI,MATCH($B44&amp;"_intercept",Conditions!$R$1:$AI$1,0)+16,FALSE)),""),"")</f>
        <v/>
      </c>
      <c r="CB44" s="69" t="str">
        <f>IFERROR(IF(CB26,EXP(LN(CB26)*VLOOKUP(CB$3,Conditions!$B:$AI,MATCH($B44&amp;"_slope",Conditions!$R$1:$AI$1,0)+16,FALSE)+VLOOKUP(CB$3,Conditions!$B:$AI,MATCH($B44&amp;"_intercept",Conditions!$R$1:$AI$1,0)+16,FALSE)),""),"")</f>
        <v/>
      </c>
      <c r="CC44" s="69" t="str">
        <f>IFERROR(IF(CC26,EXP(LN(CC26)*VLOOKUP(CC$3,Conditions!$B:$AI,MATCH($B44&amp;"_slope",Conditions!$R$1:$AI$1,0)+16,FALSE)+VLOOKUP(CC$3,Conditions!$B:$AI,MATCH($B44&amp;"_intercept",Conditions!$R$1:$AI$1,0)+16,FALSE)),""),"")</f>
        <v/>
      </c>
      <c r="CD44" s="69" t="str">
        <f>IFERROR(IF(CD26,EXP(LN(CD26)*VLOOKUP(CD$3,Conditions!$B:$AI,MATCH($B44&amp;"_slope",Conditions!$R$1:$AI$1,0)+16,FALSE)+VLOOKUP(CD$3,Conditions!$B:$AI,MATCH($B44&amp;"_intercept",Conditions!$R$1:$AI$1,0)+16,FALSE)),""),"")</f>
        <v/>
      </c>
      <c r="CE44" s="69" t="str">
        <f>IFERROR(IF(CE26,EXP(LN(CE26)*VLOOKUP(CE$3,Conditions!$B:$AI,MATCH($B44&amp;"_slope",Conditions!$R$1:$AI$1,0)+16,FALSE)+VLOOKUP(CE$3,Conditions!$B:$AI,MATCH($B44&amp;"_intercept",Conditions!$R$1:$AI$1,0)+16,FALSE)),""),"")</f>
        <v/>
      </c>
      <c r="CG44" s="56" t="str">
        <f>B44</f>
        <v>??a</v>
      </c>
      <c r="CH44" s="69" t="str">
        <f>IFERROR(IF(CH26,EXP(LN(CH26)*VLOOKUP(CH$3,Conditions!$B:$AI,MATCH($B44&amp;"_slope",Conditions!$R$1:$AI$1,0)+16,FALSE)+VLOOKUP(CH$3,Conditions!$B:$AI,MATCH($B44&amp;"_intercept",Conditions!$R$1:$AI$1,0)+16,FALSE)),""),"")</f>
        <v/>
      </c>
      <c r="CI44" s="69" t="str">
        <f>IFERROR(IF(CI26,CI26*VLOOKUP(CI$3,Conditions!$B:$AI,MATCH($B44&amp;"_slope",Conditions!$R$1:$AI$1,0)+16,FALSE)+VLOOKUP(CI$3,Conditions!$B:$AI,MATCH($B44&amp;"_intercept",Conditions!$R$1:$AI$1,0)+16,FALSE),""),"")</f>
        <v/>
      </c>
      <c r="CJ44" s="69" t="str">
        <f>IFERROR(IF(CJ26,CJ26*VLOOKUP(CJ$3,Conditions!$B:$AI,MATCH($B44&amp;"_slope",Conditions!$R$1:$AI$1,0)+16,FALSE)+VLOOKUP(CJ$3,Conditions!$B:$AI,MATCH($B44&amp;"_intercept",Conditions!$R$1:$AI$1,0)+16,FALSE),""),"")</f>
        <v/>
      </c>
      <c r="CK44" s="69" t="str">
        <f>IFERROR(IF(CK26,EXP(LN(CK26)*VLOOKUP(CK$3,Conditions!$B:$AI,MATCH($B44&amp;"_slope",Conditions!$R$1:$AI$1,0)+16,FALSE)+VLOOKUP(CK$3,Conditions!$B:$AI,MATCH($B44&amp;"_intercept",Conditions!$R$1:$AI$1,0)+16,FALSE)),""),"")</f>
        <v/>
      </c>
      <c r="CL44" s="69" t="str">
        <f>IFERROR(IF(CL26,CL26*VLOOKUP(CL$3,Conditions!$B:$AI,MATCH($B44&amp;"_slope",Conditions!$R$1:$AI$1,0)+16,FALSE)+VLOOKUP(CL$3,Conditions!$B:$AI,MATCH($B44&amp;"_intercept",Conditions!$R$1:$AI$1,0)+16,FALSE),""),"")</f>
        <v/>
      </c>
      <c r="CM44" s="69" t="str">
        <f>IFERROR(IF(CM26,CM26*VLOOKUP(CM$3,Conditions!$B:$AI,MATCH($B44&amp;"_slope",Conditions!$R$1:$AI$1,0)+16,FALSE)+VLOOKUP(CM$3,Conditions!$B:$AI,MATCH($B44&amp;"_intercept",Conditions!$R$1:$AI$1,0)+16,FALSE),""),"")</f>
        <v/>
      </c>
      <c r="CN44" s="69" t="str">
        <f>IFERROR(IF(CN26,EXP(LN(CN26)*VLOOKUP(CN$3,Conditions!$B:$AI,MATCH($B44&amp;"_slope",Conditions!$R$1:$AI$1,0)+16,FALSE)+VLOOKUP(CN$3,Conditions!$B:$AI,MATCH($B44&amp;"_intercept",Conditions!$R$1:$AI$1,0)+16,FALSE)),""),"")</f>
        <v/>
      </c>
      <c r="CO44" s="69" t="str">
        <f>IFERROR(IF(CO26,CO26*VLOOKUP(CO$3,Conditions!$B:$AI,MATCH($B44&amp;"_slope",Conditions!$R$1:$AI$1,0)+16,FALSE)+VLOOKUP(CO$3,Conditions!$B:$AI,MATCH($B44&amp;"_intercept",Conditions!$R$1:$AI$1,0)+16,FALSE),""),"")</f>
        <v/>
      </c>
      <c r="CP44" s="69" t="str">
        <f>IFERROR(IF(CP26,CP26*VLOOKUP(CP$3,Conditions!$B:$AI,MATCH($B44&amp;"_slope",Conditions!$R$1:$AI$1,0)+16,FALSE)+VLOOKUP(CP$3,Conditions!$B:$AI,MATCH($B44&amp;"_intercept",Conditions!$R$1:$AI$1,0)+16,FALSE),""),"")</f>
        <v/>
      </c>
      <c r="CQ44" s="69" t="str">
        <f>IFERROR(IF(CQ26,EXP(LN(CQ26)*VLOOKUP(CQ$3,Conditions!$B:$AI,MATCH($B44&amp;"_slope",Conditions!$R$1:$AI$1,0)+16,FALSE)+VLOOKUP(CQ$3,Conditions!$B:$AI,MATCH($B44&amp;"_intercept",Conditions!$R$1:$AI$1,0)+16,FALSE)),""),"")</f>
        <v/>
      </c>
      <c r="CR44" s="69" t="str">
        <f>IFERROR(IF(CR26,CR26*VLOOKUP(CR$3,Conditions!$B:$AI,MATCH($B44&amp;"_slope",Conditions!$R$1:$AI$1,0)+16,FALSE)+VLOOKUP(CR$3,Conditions!$B:$AI,MATCH($B44&amp;"_intercept",Conditions!$R$1:$AI$1,0)+16,FALSE),""),"")</f>
        <v/>
      </c>
      <c r="CS44" s="69" t="str">
        <f>IFERROR(IF(CS26,CS26*VLOOKUP(CS$3,Conditions!$B:$AI,MATCH($B44&amp;"_slope",Conditions!$R$1:$AI$1,0)+16,FALSE)+VLOOKUP(CS$3,Conditions!$B:$AI,MATCH($B44&amp;"_intercept",Conditions!$R$1:$AI$1,0)+16,FALSE),""),"")</f>
        <v/>
      </c>
      <c r="CT44" s="69" t="str">
        <f>IFERROR(IF(CT26,EXP(LN(CT26)*VLOOKUP(CT$3,Conditions!$B:$AI,MATCH($B44&amp;"_slope",Conditions!$R$1:$AI$1,0)+16,FALSE)+VLOOKUP(CT$3,Conditions!$B:$AI,MATCH($B44&amp;"_intercept",Conditions!$R$1:$AI$1,0)+16,FALSE)),""),"")</f>
        <v/>
      </c>
      <c r="CU44" s="69" t="str">
        <f>IFERROR(IF(CU26,CU26*VLOOKUP(CU$3,Conditions!$B:$AI,MATCH($B44&amp;"_slope",Conditions!$R$1:$AI$1,0)+16,FALSE)+VLOOKUP(CU$3,Conditions!$B:$AI,MATCH($B44&amp;"_intercept",Conditions!$R$1:$AI$1,0)+16,FALSE),""),"")</f>
        <v/>
      </c>
      <c r="CV44" s="69" t="str">
        <f>IFERROR(IF(CV26,CV26*VLOOKUP(CV$3,Conditions!$B:$AI,MATCH($B44&amp;"_slope",Conditions!$R$1:$AI$1,0)+16,FALSE)+VLOOKUP(CV$3,Conditions!$B:$AI,MATCH($B44&amp;"_intercept",Conditions!$R$1:$AI$1,0)+16,FALSE),""),"")</f>
        <v/>
      </c>
      <c r="CW44" s="69" t="str">
        <f>IFERROR(IF(CW26,EXP(LN(CW26)*VLOOKUP(CW$3,Conditions!$B:$AI,MATCH($B44&amp;"_slope",Conditions!$R$1:$AI$1,0)+16,FALSE)+VLOOKUP(CW$3,Conditions!$B:$AI,MATCH($B44&amp;"_intercept",Conditions!$R$1:$AI$1,0)+16,FALSE)),""),"")</f>
        <v/>
      </c>
      <c r="CX44" s="69"/>
      <c r="CY44" s="69"/>
      <c r="CZ44" s="69"/>
      <c r="DA44" s="69"/>
    </row>
    <row r="45" spans="1:105" s="58" customFormat="1" x14ac:dyDescent="0.2">
      <c r="A45" s="64"/>
      <c r="B45" s="49" t="s">
        <v>100</v>
      </c>
      <c r="C45" s="78"/>
      <c r="D45" s="69" t="str">
        <f>IFERROR(IF(D27,EXP(LN(D27)*VLOOKUP(D$3,Conditions!$B:$AI,MATCH($B45&amp;"_slope",Conditions!$R$1:$AI$1,0)+16,FALSE)+VLOOKUP(D$3,Conditions!$B:$AI,MATCH($B45&amp;"_intercept",Conditions!$R$1:$AI$1,0)+16,FALSE)),""),"")</f>
        <v/>
      </c>
      <c r="E45" s="69" t="str">
        <f>IFERROR(IF(E27,EXP(LN(E27)*VLOOKUP(E$3,Conditions!$B:$AI,MATCH($B45&amp;"_slope",Conditions!$R$1:$AI$1,0)+16,FALSE)+VLOOKUP(E$3,Conditions!$B:$AI,MATCH($B45&amp;"_intercept",Conditions!$R$1:$AI$1,0)+16,FALSE)),""),"")</f>
        <v/>
      </c>
      <c r="F45" s="69" t="str">
        <f>IFERROR(IF(F27,EXP(LN(F27)*VLOOKUP(F$3,Conditions!$B:$AI,MATCH($B45&amp;"_slope",Conditions!$R$1:$AI$1,0)+16,FALSE)+VLOOKUP(F$3,Conditions!$B:$AI,MATCH($B45&amp;"_intercept",Conditions!$R$1:$AI$1,0)+16,FALSE)),""),"")</f>
        <v/>
      </c>
      <c r="G45" s="69" t="str">
        <f>IFERROR(IF(G27,EXP(LN(G27)*VLOOKUP(G$3,Conditions!$B:$AI,MATCH($B45&amp;"_slope",Conditions!$R$1:$AI$1,0)+16,FALSE)+VLOOKUP(G$3,Conditions!$B:$AI,MATCH($B45&amp;"_intercept",Conditions!$R$1:$AI$1,0)+16,FALSE)),""),"")</f>
        <v/>
      </c>
      <c r="H45" s="69" t="str">
        <f>IFERROR(IF(H27,EXP(LN(H27)*VLOOKUP(H$3,Conditions!$B:$AI,MATCH($B45&amp;"_slope",Conditions!$R$1:$AI$1,0)+16,FALSE)+VLOOKUP(H$3,Conditions!$B:$AI,MATCH($B45&amp;"_intercept",Conditions!$R$1:$AI$1,0)+16,FALSE)),""),"")</f>
        <v/>
      </c>
      <c r="I45" s="69" t="str">
        <f>IFERROR(IF(I27,EXP(LN(I27)*VLOOKUP(I$3,Conditions!$B:$AI,MATCH($B45&amp;"_slope",Conditions!$R$1:$AI$1,0)+16,FALSE)+VLOOKUP(I$3,Conditions!$B:$AI,MATCH($B45&amp;"_intercept",Conditions!$R$1:$AI$1,0)+16,FALSE)),""),"")</f>
        <v/>
      </c>
      <c r="J45" s="69" t="str">
        <f>IFERROR(IF(J27,EXP(LN(J27)*VLOOKUP(J$3,Conditions!$B:$AI,MATCH($B45&amp;"_slope",Conditions!$R$1:$AI$1,0)+16,FALSE)+VLOOKUP(J$3,Conditions!$B:$AI,MATCH($B45&amp;"_intercept",Conditions!$R$1:$AI$1,0)+16,FALSE)),""),"")</f>
        <v/>
      </c>
      <c r="K45" s="69" t="str">
        <f>IFERROR(IF(K27,EXP(LN(K27)*VLOOKUP(K$3,Conditions!$B:$AI,MATCH($B45&amp;"_slope",Conditions!$R$1:$AI$1,0)+16,FALSE)+VLOOKUP(K$3,Conditions!$B:$AI,MATCH($B45&amp;"_intercept",Conditions!$R$1:$AI$1,0)+16,FALSE)),""),"")</f>
        <v/>
      </c>
      <c r="L45" s="69" t="str">
        <f>IFERROR(IF(L27,EXP(LN(L27)*VLOOKUP(L$3,Conditions!$B:$AI,MATCH($B45&amp;"_slope",Conditions!$R$1:$AI$1,0)+16,FALSE)+VLOOKUP(L$3,Conditions!$B:$AI,MATCH($B45&amp;"_intercept",Conditions!$R$1:$AI$1,0)+16,FALSE)),""),"")</f>
        <v/>
      </c>
      <c r="M45" s="69" t="str">
        <f>IFERROR(IF(M27,EXP(LN(M27)*VLOOKUP(M$3,Conditions!$B:$AI,MATCH($B45&amp;"_slope",Conditions!$R$1:$AI$1,0)+16,FALSE)+VLOOKUP(M$3,Conditions!$B:$AI,MATCH($B45&amp;"_intercept",Conditions!$R$1:$AI$1,0)+16,FALSE)),""),"")</f>
        <v/>
      </c>
      <c r="N45" s="69" t="str">
        <f>IFERROR(IF(N27,EXP(LN(N27)*VLOOKUP(N$3,Conditions!$B:$AI,MATCH($B45&amp;"_slope",Conditions!$R$1:$AI$1,0)+16,FALSE)+VLOOKUP(N$3,Conditions!$B:$AI,MATCH($B45&amp;"_intercept",Conditions!$R$1:$AI$1,0)+16,FALSE)),""),"")</f>
        <v/>
      </c>
      <c r="O45" s="69" t="str">
        <f>IFERROR(IF(O27,EXP(LN(O27)*VLOOKUP(O$3,Conditions!$B:$AI,MATCH($B45&amp;"_slope",Conditions!$R$1:$AI$1,0)+16,FALSE)+VLOOKUP(O$3,Conditions!$B:$AI,MATCH($B45&amp;"_intercept",Conditions!$R$1:$AI$1,0)+16,FALSE)),""),"")</f>
        <v/>
      </c>
      <c r="P45" s="69" t="str">
        <f>IFERROR(IF(P27,EXP(LN(P27)*VLOOKUP(P$3,Conditions!$B:$AI,MATCH($B45&amp;"_slope",Conditions!$R$1:$AI$1,0)+16,FALSE)+VLOOKUP(P$3,Conditions!$B:$AI,MATCH($B45&amp;"_intercept",Conditions!$R$1:$AI$1,0)+16,FALSE)),""),"")</f>
        <v/>
      </c>
      <c r="Q45" s="69" t="str">
        <f>IFERROR(IF(Q27,EXP(LN(Q27)*VLOOKUP(Q$3,Conditions!$B:$AI,MATCH($B45&amp;"_slope",Conditions!$R$1:$AI$1,0)+16,FALSE)+VLOOKUP(Q$3,Conditions!$B:$AI,MATCH($B45&amp;"_intercept",Conditions!$R$1:$AI$1,0)+16,FALSE)),""),"")</f>
        <v/>
      </c>
      <c r="R45" s="69" t="str">
        <f>IFERROR(IF(R27,EXP(LN(R27)*VLOOKUP(R$3,Conditions!$B:$AI,MATCH($B45&amp;"_slope",Conditions!$R$1:$AI$1,0)+16,FALSE)+VLOOKUP(R$3,Conditions!$B:$AI,MATCH($B45&amp;"_intercept",Conditions!$R$1:$AI$1,0)+16,FALSE)),""),"")</f>
        <v/>
      </c>
      <c r="S45" s="69" t="str">
        <f>IFERROR(IF(S27,EXP(LN(S27)*VLOOKUP(S$3,Conditions!$B:$AI,MATCH($B45&amp;"_slope",Conditions!$R$1:$AI$1,0)+16,FALSE)+VLOOKUP(S$3,Conditions!$B:$AI,MATCH($B45&amp;"_intercept",Conditions!$R$1:$AI$1,0)+16,FALSE)),""),"")</f>
        <v/>
      </c>
      <c r="T45" s="69" t="str">
        <f>IFERROR(IF(T27,EXP(LN(T27)*VLOOKUP(T$3,Conditions!$B:$AI,MATCH($B45&amp;"_slope",Conditions!$R$1:$AI$1,0)+16,FALSE)+VLOOKUP(T$3,Conditions!$B:$AI,MATCH($B45&amp;"_intercept",Conditions!$R$1:$AI$1,0)+16,FALSE)),""),"")</f>
        <v/>
      </c>
      <c r="U45" s="69" t="str">
        <f>IFERROR(IF(U27,EXP(LN(U27)*VLOOKUP(U$3,Conditions!$B:$AI,MATCH($B45&amp;"_slope",Conditions!$R$1:$AI$1,0)+16,FALSE)+VLOOKUP(U$3,Conditions!$B:$AI,MATCH($B45&amp;"_intercept",Conditions!$R$1:$AI$1,0)+16,FALSE)),""),"")</f>
        <v/>
      </c>
      <c r="V45" s="69" t="str">
        <f>IFERROR(IF(V27,EXP(LN(V27)*VLOOKUP(V$3,Conditions!$B:$AI,MATCH($B45&amp;"_slope",Conditions!$R$1:$AI$1,0)+16,FALSE)+VLOOKUP(V$3,Conditions!$B:$AI,MATCH($B45&amp;"_intercept",Conditions!$R$1:$AI$1,0)+16,FALSE)),""),"")</f>
        <v/>
      </c>
      <c r="W45" s="69" t="str">
        <f>IFERROR(IF(W27,EXP(LN(W27)*VLOOKUP(W$3,Conditions!$B:$AI,MATCH($B45&amp;"_slope",Conditions!$R$1:$AI$1,0)+16,FALSE)+VLOOKUP(W$3,Conditions!$B:$AI,MATCH($B45&amp;"_intercept",Conditions!$R$1:$AI$1,0)+16,FALSE)),""),"")</f>
        <v/>
      </c>
      <c r="X45" s="69" t="str">
        <f>IFERROR(IF(X27,EXP(LN(X27)*VLOOKUP(X$3,Conditions!$B:$AI,MATCH($B45&amp;"_slope",Conditions!$R$1:$AI$1,0)+16,FALSE)+VLOOKUP(X$3,Conditions!$B:$AI,MATCH($B45&amp;"_intercept",Conditions!$R$1:$AI$1,0)+16,FALSE)),""),"")</f>
        <v/>
      </c>
      <c r="Y45" s="69" t="str">
        <f>IFERROR(IF(Y27,EXP(LN(Y27)*VLOOKUP(Y$3,Conditions!$B:$AI,MATCH($B45&amp;"_slope",Conditions!$R$1:$AI$1,0)+16,FALSE)+VLOOKUP(Y$3,Conditions!$B:$AI,MATCH($B45&amp;"_intercept",Conditions!$R$1:$AI$1,0)+16,FALSE)),""),"")</f>
        <v/>
      </c>
      <c r="Z45" s="69" t="str">
        <f>IFERROR(IF(Z27,EXP(LN(Z27)*VLOOKUP(Z$3,Conditions!$B:$AI,MATCH($B45&amp;"_slope",Conditions!$R$1:$AI$1,0)+16,FALSE)+VLOOKUP(Z$3,Conditions!$B:$AI,MATCH($B45&amp;"_intercept",Conditions!$R$1:$AI$1,0)+16,FALSE)),""),"")</f>
        <v/>
      </c>
      <c r="AA45" s="69" t="str">
        <f>IFERROR(IF(AA27,EXP(LN(AA27)*VLOOKUP(AA$3,Conditions!$B:$AI,MATCH($B45&amp;"_slope",Conditions!$R$1:$AI$1,0)+16,FALSE)+VLOOKUP(AA$3,Conditions!$B:$AI,MATCH($B45&amp;"_intercept",Conditions!$R$1:$AI$1,0)+16,FALSE)),""),"")</f>
        <v/>
      </c>
      <c r="AB45" s="69" t="str">
        <f>IFERROR(IF(AB27,EXP(LN(AB27)*VLOOKUP(AB$3,Conditions!$B:$AI,MATCH($B45&amp;"_slope",Conditions!$R$1:$AI$1,0)+16,FALSE)+VLOOKUP(AB$3,Conditions!$B:$AI,MATCH($B45&amp;"_intercept",Conditions!$R$1:$AI$1,0)+16,FALSE)),""),"")</f>
        <v/>
      </c>
      <c r="AC45" s="69" t="str">
        <f>IFERROR(IF(AC27,EXP(LN(AC27)*VLOOKUP(AC$3,Conditions!$B:$AI,MATCH($B45&amp;"_slope",Conditions!$R$1:$AI$1,0)+16,FALSE)+VLOOKUP(AC$3,Conditions!$B:$AI,MATCH($B45&amp;"_intercept",Conditions!$R$1:$AI$1,0)+16,FALSE)),""),"")</f>
        <v/>
      </c>
      <c r="AD45" s="69" t="str">
        <f>IFERROR(IF(AD27,EXP(LN(AD27)*VLOOKUP(AD$3,Conditions!$B:$AI,MATCH($B45&amp;"_slope",Conditions!$R$1:$AI$1,0)+16,FALSE)+VLOOKUP(AD$3,Conditions!$B:$AI,MATCH($B45&amp;"_intercept",Conditions!$R$1:$AI$1,0)+16,FALSE)),""),"")</f>
        <v/>
      </c>
      <c r="AE45" s="69" t="str">
        <f>IFERROR(IF(AE27,EXP(LN(AE27)*VLOOKUP(AE$3,Conditions!$B:$AI,MATCH($B45&amp;"_slope",Conditions!$R$1:$AI$1,0)+16,FALSE)+VLOOKUP(AE$3,Conditions!$B:$AI,MATCH($B45&amp;"_intercept",Conditions!$R$1:$AI$1,0)+16,FALSE)),""),"")</f>
        <v/>
      </c>
      <c r="AF45" s="69" t="str">
        <f>IFERROR(IF(AF27,EXP(LN(AF27)*VLOOKUP(AF$3,Conditions!$B:$AI,MATCH($B45&amp;"_slope",Conditions!$R$1:$AI$1,0)+16,FALSE)+VLOOKUP(AF$3,Conditions!$B:$AI,MATCH($B45&amp;"_intercept",Conditions!$R$1:$AI$1,0)+16,FALSE)),""),"")</f>
        <v/>
      </c>
      <c r="AG45" s="69" t="str">
        <f>IFERROR(IF(AG27,EXP(LN(AG27)*VLOOKUP(AG$3,Conditions!$B:$AI,MATCH($B45&amp;"_slope",Conditions!$R$1:$AI$1,0)+16,FALSE)+VLOOKUP(AG$3,Conditions!$B:$AI,MATCH($B45&amp;"_intercept",Conditions!$R$1:$AI$1,0)+16,FALSE)),""),"")</f>
        <v/>
      </c>
      <c r="AH45" s="69" t="str">
        <f>IFERROR(IF(AH27,EXP(LN(AH27)*VLOOKUP(AH$3,Conditions!$B:$AI,MATCH($B45&amp;"_slope",Conditions!$R$1:$AI$1,0)+16,FALSE)+VLOOKUP(AH$3,Conditions!$B:$AI,MATCH($B45&amp;"_intercept",Conditions!$R$1:$AI$1,0)+16,FALSE)),""),"")</f>
        <v/>
      </c>
      <c r="AI45" s="69" t="str">
        <f>IFERROR(IF(AI27,EXP(LN(AI27)*VLOOKUP(AI$3,Conditions!$B:$AI,MATCH($B45&amp;"_slope",Conditions!$R$1:$AI$1,0)+16,FALSE)+VLOOKUP(AI$3,Conditions!$B:$AI,MATCH($B45&amp;"_intercept",Conditions!$R$1:$AI$1,0)+16,FALSE)),""),"")</f>
        <v/>
      </c>
      <c r="AJ45" s="69" t="str">
        <f>IFERROR(IF(AJ27,EXP(LN(AJ27)*VLOOKUP(AJ$3,Conditions!$B:$AI,MATCH($B45&amp;"_slope",Conditions!$R$1:$AI$1,0)+16,FALSE)+VLOOKUP(AJ$3,Conditions!$B:$AI,MATCH($B45&amp;"_intercept",Conditions!$R$1:$AI$1,0)+16,FALSE)),""),"")</f>
        <v/>
      </c>
      <c r="AK45" s="69" t="str">
        <f>IFERROR(IF(AK27,EXP(LN(AK27)*VLOOKUP(AK$3,Conditions!$B:$AI,MATCH($B45&amp;"_slope",Conditions!$R$1:$AI$1,0)+16,FALSE)+VLOOKUP(AK$3,Conditions!$B:$AI,MATCH($B45&amp;"_intercept",Conditions!$R$1:$AI$1,0)+16,FALSE)),""),"")</f>
        <v/>
      </c>
      <c r="AL45" s="69" t="str">
        <f>IFERROR(IF(AL27,EXP(LN(AL27)*VLOOKUP(AL$3,Conditions!$B:$AI,MATCH($B45&amp;"_slope",Conditions!$R$1:$AI$1,0)+16,FALSE)+VLOOKUP(AL$3,Conditions!$B:$AI,MATCH($B45&amp;"_intercept",Conditions!$R$1:$AI$1,0)+16,FALSE)),""),"")</f>
        <v/>
      </c>
      <c r="AM45" s="69" t="str">
        <f>IFERROR(IF(AM27,EXP(LN(AM27)*VLOOKUP(AM$3,Conditions!$B:$AI,MATCH($B45&amp;"_slope",Conditions!$R$1:$AI$1,0)+16,FALSE)+VLOOKUP(AM$3,Conditions!$B:$AI,MATCH($B45&amp;"_intercept",Conditions!$R$1:$AI$1,0)+16,FALSE)),""),"")</f>
        <v/>
      </c>
      <c r="AN45" s="69" t="str">
        <f>IFERROR(IF(AN27,EXP(LN(AN27)*VLOOKUP(AN$3,Conditions!$B:$AI,MATCH($B45&amp;"_slope",Conditions!$R$1:$AI$1,0)+16,FALSE)+VLOOKUP(AN$3,Conditions!$B:$AI,MATCH($B45&amp;"_intercept",Conditions!$R$1:$AI$1,0)+16,FALSE)),""),"")</f>
        <v/>
      </c>
      <c r="AO45" s="69" t="str">
        <f>IFERROR(IF(AO27,EXP(LN(AO27)*VLOOKUP(AO$3,Conditions!$B:$AI,MATCH($B45&amp;"_slope",Conditions!$R$1:$AI$1,0)+16,FALSE)+VLOOKUP(AO$3,Conditions!$B:$AI,MATCH($B45&amp;"_intercept",Conditions!$R$1:$AI$1,0)+16,FALSE)),""),"")</f>
        <v/>
      </c>
      <c r="AP45" s="69" t="str">
        <f>IFERROR(IF(AP27,EXP(LN(AP27)*VLOOKUP(AP$3,Conditions!$B:$AI,MATCH($B45&amp;"_slope",Conditions!$R$1:$AI$1,0)+16,FALSE)+VLOOKUP(AP$3,Conditions!$B:$AI,MATCH($B45&amp;"_intercept",Conditions!$R$1:$AI$1,0)+16,FALSE)),""),"")</f>
        <v/>
      </c>
      <c r="AQ45" s="69" t="str">
        <f>IFERROR(IF(AQ27,EXP(LN(AQ27)*VLOOKUP(AQ$3,Conditions!$B:$AI,MATCH($B45&amp;"_slope",Conditions!$R$1:$AI$1,0)+16,FALSE)+VLOOKUP(AQ$3,Conditions!$B:$AI,MATCH($B45&amp;"_intercept",Conditions!$R$1:$AI$1,0)+16,FALSE)),""),"")</f>
        <v/>
      </c>
      <c r="AR45" s="69" t="str">
        <f>IFERROR(IF(AR27,EXP(LN(AR27)*VLOOKUP(AR$3,Conditions!$B:$AI,MATCH($B45&amp;"_slope",Conditions!$R$1:$AI$1,0)+16,FALSE)+VLOOKUP(AR$3,Conditions!$B:$AI,MATCH($B45&amp;"_intercept",Conditions!$R$1:$AI$1,0)+16,FALSE)),""),"")</f>
        <v/>
      </c>
      <c r="AS45" s="69" t="str">
        <f>IFERROR(IF(AS27,EXP(LN(AS27)*VLOOKUP(AS$3,Conditions!$B:$AI,MATCH($B45&amp;"_slope",Conditions!$R$1:$AI$1,0)+16,FALSE)+VLOOKUP(AS$3,Conditions!$B:$AI,MATCH($B45&amp;"_intercept",Conditions!$R$1:$AI$1,0)+16,FALSE)),""),"")</f>
        <v/>
      </c>
      <c r="AT45" s="69" t="str">
        <f>IFERROR(IF(AT27,EXP(LN(AT27)*VLOOKUP(AT$3,Conditions!$B:$AI,MATCH($B45&amp;"_slope",Conditions!$R$1:$AI$1,0)+16,FALSE)+VLOOKUP(AT$3,Conditions!$B:$AI,MATCH($B45&amp;"_intercept",Conditions!$R$1:$AI$1,0)+16,FALSE)),""),"")</f>
        <v/>
      </c>
      <c r="AU45" s="69" t="str">
        <f>IFERROR(IF(AU27,EXP(LN(AU27)*VLOOKUP(AU$3,Conditions!$B:$AI,MATCH($B45&amp;"_slope",Conditions!$R$1:$AI$1,0)+16,FALSE)+VLOOKUP(AU$3,Conditions!$B:$AI,MATCH($B45&amp;"_intercept",Conditions!$R$1:$AI$1,0)+16,FALSE)),""),"")</f>
        <v/>
      </c>
      <c r="AV45" s="69" t="str">
        <f>IFERROR(IF(AV27,EXP(LN(AV27)*VLOOKUP(AV$3,Conditions!$B:$AI,MATCH($B45&amp;"_slope",Conditions!$R$1:$AI$1,0)+16,FALSE)+VLOOKUP(AV$3,Conditions!$B:$AI,MATCH($B45&amp;"_intercept",Conditions!$R$1:$AI$1,0)+16,FALSE)),""),"")</f>
        <v/>
      </c>
      <c r="AW45" s="69" t="str">
        <f>IFERROR(IF(AW27,EXP(LN(AW27)*VLOOKUP(AW$3,Conditions!$B:$AI,MATCH($B45&amp;"_slope",Conditions!$R$1:$AI$1,0)+16,FALSE)+VLOOKUP(AW$3,Conditions!$B:$AI,MATCH($B45&amp;"_intercept",Conditions!$R$1:$AI$1,0)+16,FALSE)),""),"")</f>
        <v/>
      </c>
      <c r="AX45" s="69" t="str">
        <f>IFERROR(IF(AX27,EXP(LN(AX27)*VLOOKUP(AX$3,Conditions!$B:$AI,MATCH($B45&amp;"_slope",Conditions!$R$1:$AI$1,0)+16,FALSE)+VLOOKUP(AX$3,Conditions!$B:$AI,MATCH($B45&amp;"_intercept",Conditions!$R$1:$AI$1,0)+16,FALSE)),""),"")</f>
        <v/>
      </c>
      <c r="AY45" s="69" t="str">
        <f>IFERROR(IF(AY27,EXP(LN(AY27)*VLOOKUP(AY$3,Conditions!$B:$AI,MATCH($B45&amp;"_slope",Conditions!$R$1:$AI$1,0)+16,FALSE)+VLOOKUP(AY$3,Conditions!$B:$AI,MATCH($B45&amp;"_intercept",Conditions!$R$1:$AI$1,0)+16,FALSE)),""),"")</f>
        <v/>
      </c>
      <c r="AZ45" s="69" t="str">
        <f>IFERROR(IF(AZ27,EXP(LN(AZ27)*VLOOKUP(AZ$3,Conditions!$B:$AI,MATCH($B45&amp;"_slope",Conditions!$R$1:$AI$1,0)+16,FALSE)+VLOOKUP(AZ$3,Conditions!$B:$AI,MATCH($B45&amp;"_intercept",Conditions!$R$1:$AI$1,0)+16,FALSE)),""),"")</f>
        <v/>
      </c>
      <c r="BA45" s="69" t="str">
        <f>IFERROR(IF(BA27,EXP(LN(BA27)*VLOOKUP(BA$3,Conditions!$B:$AI,MATCH($B45&amp;"_slope",Conditions!$R$1:$AI$1,0)+16,FALSE)+VLOOKUP(BA$3,Conditions!$B:$AI,MATCH($B45&amp;"_intercept",Conditions!$R$1:$AI$1,0)+16,FALSE)),""),"")</f>
        <v/>
      </c>
      <c r="BB45" s="69" t="str">
        <f>IFERROR(IF(BB27,EXP(LN(BB27)*VLOOKUP(BB$3,Conditions!$B:$AI,MATCH($B45&amp;"_slope",Conditions!$R$1:$AI$1,0)+16,FALSE)+VLOOKUP(BB$3,Conditions!$B:$AI,MATCH($B45&amp;"_intercept",Conditions!$R$1:$AI$1,0)+16,FALSE)),""),"")</f>
        <v/>
      </c>
      <c r="BC45" s="69" t="str">
        <f>IFERROR(IF(BC27,EXP(LN(BC27)*VLOOKUP(BC$3,Conditions!$B:$AI,MATCH($B45&amp;"_slope",Conditions!$R$1:$AI$1,0)+16,FALSE)+VLOOKUP(BC$3,Conditions!$B:$AI,MATCH($B45&amp;"_intercept",Conditions!$R$1:$AI$1,0)+16,FALSE)),""),"")</f>
        <v/>
      </c>
      <c r="BD45" s="69" t="str">
        <f>IFERROR(IF(BD27,EXP(LN(BD27)*VLOOKUP(BD$3,Conditions!$B:$AI,MATCH($B45&amp;"_slope",Conditions!$R$1:$AI$1,0)+16,FALSE)+VLOOKUP(BD$3,Conditions!$B:$AI,MATCH($B45&amp;"_intercept",Conditions!$R$1:$AI$1,0)+16,FALSE)),""),"")</f>
        <v/>
      </c>
      <c r="BE45" s="69" t="str">
        <f>IFERROR(IF(BE27,EXP(LN(BE27)*VLOOKUP(BE$3,Conditions!$B:$AI,MATCH($B45&amp;"_slope",Conditions!$R$1:$AI$1,0)+16,FALSE)+VLOOKUP(BE$3,Conditions!$B:$AI,MATCH($B45&amp;"_intercept",Conditions!$R$1:$AI$1,0)+16,FALSE)),""),"")</f>
        <v/>
      </c>
      <c r="BF45" s="69" t="str">
        <f>IFERROR(IF(BF27,EXP(LN(BF27)*VLOOKUP(BF$3,Conditions!$B:$AI,MATCH($B45&amp;"_slope",Conditions!$R$1:$AI$1,0)+16,FALSE)+VLOOKUP(BF$3,Conditions!$B:$AI,MATCH($B45&amp;"_intercept",Conditions!$R$1:$AI$1,0)+16,FALSE)),""),"")</f>
        <v/>
      </c>
      <c r="BG45" s="69" t="str">
        <f>IFERROR(IF(BG27,EXP(LN(BG27)*VLOOKUP(BG$3,Conditions!$B:$AI,MATCH($B45&amp;"_slope",Conditions!$R$1:$AI$1,0)+16,FALSE)+VLOOKUP(BG$3,Conditions!$B:$AI,MATCH($B45&amp;"_intercept",Conditions!$R$1:$AI$1,0)+16,FALSE)),""),"")</f>
        <v/>
      </c>
      <c r="BH45" s="69" t="str">
        <f>IFERROR(IF(BH27,EXP(LN(BH27)*VLOOKUP(BH$3,Conditions!$B:$AI,MATCH($B45&amp;"_slope",Conditions!$R$1:$AI$1,0)+16,FALSE)+VLOOKUP(BH$3,Conditions!$B:$AI,MATCH($B45&amp;"_intercept",Conditions!$R$1:$AI$1,0)+16,FALSE)),""),"")</f>
        <v/>
      </c>
      <c r="BI45" s="69" t="str">
        <f>IFERROR(IF(BI27,EXP(LN(BI27)*VLOOKUP(BI$3,Conditions!$B:$AI,MATCH($B45&amp;"_slope",Conditions!$R$1:$AI$1,0)+16,FALSE)+VLOOKUP(BI$3,Conditions!$B:$AI,MATCH($B45&amp;"_intercept",Conditions!$R$1:$AI$1,0)+16,FALSE)),""),"")</f>
        <v/>
      </c>
      <c r="BJ45" s="69" t="str">
        <f>IFERROR(IF(BJ27,EXP(LN(BJ27)*VLOOKUP(BJ$3,Conditions!$B:$AI,MATCH($B45&amp;"_slope",Conditions!$R$1:$AI$1,0)+16,FALSE)+VLOOKUP(BJ$3,Conditions!$B:$AI,MATCH($B45&amp;"_intercept",Conditions!$R$1:$AI$1,0)+16,FALSE)),""),"")</f>
        <v/>
      </c>
      <c r="BK45" s="69" t="str">
        <f>IFERROR(IF(BK27,EXP(LN(BK27)*VLOOKUP(BK$3,Conditions!$B:$AI,MATCH($B45&amp;"_slope",Conditions!$R$1:$AI$1,0)+16,FALSE)+VLOOKUP(BK$3,Conditions!$B:$AI,MATCH($B45&amp;"_intercept",Conditions!$R$1:$AI$1,0)+16,FALSE)),""),"")</f>
        <v/>
      </c>
      <c r="BL45" s="69" t="str">
        <f>IFERROR(IF(BL27,EXP(LN(BL27)*VLOOKUP(BL$3,Conditions!$B:$AI,MATCH($B45&amp;"_slope",Conditions!$R$1:$AI$1,0)+16,FALSE)+VLOOKUP(BL$3,Conditions!$B:$AI,MATCH($B45&amp;"_intercept",Conditions!$R$1:$AI$1,0)+16,FALSE)),""),"")</f>
        <v/>
      </c>
      <c r="BM45" s="69" t="str">
        <f>IFERROR(IF(BM27,EXP(LN(BM27)*VLOOKUP(BM$3,Conditions!$B:$AI,MATCH($B45&amp;"_slope",Conditions!$R$1:$AI$1,0)+16,FALSE)+VLOOKUP(BM$3,Conditions!$B:$AI,MATCH($B45&amp;"_intercept",Conditions!$R$1:$AI$1,0)+16,FALSE)),""),"")</f>
        <v/>
      </c>
      <c r="BN45" s="69" t="str">
        <f>IFERROR(IF(BN27,EXP(LN(BN27)*VLOOKUP(BN$3,Conditions!$B:$AI,MATCH($B45&amp;"_slope",Conditions!$R$1:$AI$1,0)+16,FALSE)+VLOOKUP(BN$3,Conditions!$B:$AI,MATCH($B45&amp;"_intercept",Conditions!$R$1:$AI$1,0)+16,FALSE)),""),"")</f>
        <v/>
      </c>
      <c r="BO45" s="69" t="str">
        <f>IFERROR(IF(BO27,EXP(LN(BO27)*VLOOKUP(BO$3,Conditions!$B:$AI,MATCH($B45&amp;"_slope",Conditions!$R$1:$AI$1,0)+16,FALSE)+VLOOKUP(BO$3,Conditions!$B:$AI,MATCH($B45&amp;"_intercept",Conditions!$R$1:$AI$1,0)+16,FALSE)),""),"")</f>
        <v/>
      </c>
      <c r="BP45" s="69" t="str">
        <f>IFERROR(IF(BP27,EXP(LN(BP27)*VLOOKUP(BP$3,Conditions!$B:$AI,MATCH($B45&amp;"_slope",Conditions!$R$1:$AI$1,0)+16,FALSE)+VLOOKUP(BP$3,Conditions!$B:$AI,MATCH($B45&amp;"_intercept",Conditions!$R$1:$AI$1,0)+16,FALSE)),""),"")</f>
        <v/>
      </c>
      <c r="BQ45" s="69" t="str">
        <f>IFERROR(IF(BQ27,EXP(LN(BQ27)*VLOOKUP(BQ$3,Conditions!$B:$AI,MATCH($B45&amp;"_slope",Conditions!$R$1:$AI$1,0)+16,FALSE)+VLOOKUP(BQ$3,Conditions!$B:$AI,MATCH($B45&amp;"_intercept",Conditions!$R$1:$AI$1,0)+16,FALSE)),""),"")</f>
        <v/>
      </c>
      <c r="BR45" s="69" t="str">
        <f>IFERROR(IF(BR27,EXP(LN(BR27)*VLOOKUP(BR$3,Conditions!$B:$AI,MATCH($B45&amp;"_slope",Conditions!$R$1:$AI$1,0)+16,FALSE)+VLOOKUP(BR$3,Conditions!$B:$AI,MATCH($B45&amp;"_intercept",Conditions!$R$1:$AI$1,0)+16,FALSE)),""),"")</f>
        <v/>
      </c>
      <c r="BS45" s="69" t="str">
        <f>IFERROR(IF(BS27,EXP(LN(BS27)*VLOOKUP(BS$3,Conditions!$B:$AI,MATCH($B45&amp;"_slope",Conditions!$R$1:$AI$1,0)+16,FALSE)+VLOOKUP(BS$3,Conditions!$B:$AI,MATCH($B45&amp;"_intercept",Conditions!$R$1:$AI$1,0)+16,FALSE)),""),"")</f>
        <v/>
      </c>
      <c r="BT45" s="69" t="str">
        <f>IFERROR(IF(BT27,EXP(LN(BT27)*VLOOKUP(BT$3,Conditions!$B:$AI,MATCH($B45&amp;"_slope",Conditions!$R$1:$AI$1,0)+16,FALSE)+VLOOKUP(BT$3,Conditions!$B:$AI,MATCH($B45&amp;"_intercept",Conditions!$R$1:$AI$1,0)+16,FALSE)),""),"")</f>
        <v/>
      </c>
      <c r="BU45" s="69" t="str">
        <f>IFERROR(IF(BU27,EXP(LN(BU27)*VLOOKUP(BU$3,Conditions!$B:$AI,MATCH($B45&amp;"_slope",Conditions!$R$1:$AI$1,0)+16,FALSE)+VLOOKUP(BU$3,Conditions!$B:$AI,MATCH($B45&amp;"_intercept",Conditions!$R$1:$AI$1,0)+16,FALSE)),""),"")</f>
        <v/>
      </c>
      <c r="BV45" s="69" t="str">
        <f>IFERROR(IF(BV27,EXP(LN(BV27)*VLOOKUP(BV$3,Conditions!$B:$AI,MATCH($B45&amp;"_slope",Conditions!$R$1:$AI$1,0)+16,FALSE)+VLOOKUP(BV$3,Conditions!$B:$AI,MATCH($B45&amp;"_intercept",Conditions!$R$1:$AI$1,0)+16,FALSE)),""),"")</f>
        <v/>
      </c>
      <c r="BW45" s="69" t="str">
        <f>IFERROR(IF(BW27,EXP(LN(BW27)*VLOOKUP(BW$3,Conditions!$B:$AI,MATCH($B45&amp;"_slope",Conditions!$R$1:$AI$1,0)+16,FALSE)+VLOOKUP(BW$3,Conditions!$B:$AI,MATCH($B45&amp;"_intercept",Conditions!$R$1:$AI$1,0)+16,FALSE)),""),"")</f>
        <v/>
      </c>
      <c r="BX45" s="69" t="str">
        <f>IFERROR(IF(BX27,EXP(LN(BX27)*VLOOKUP(BX$3,Conditions!$B:$AI,MATCH($B45&amp;"_slope",Conditions!$R$1:$AI$1,0)+16,FALSE)+VLOOKUP(BX$3,Conditions!$B:$AI,MATCH($B45&amp;"_intercept",Conditions!$R$1:$AI$1,0)+16,FALSE)),""),"")</f>
        <v/>
      </c>
      <c r="BY45" s="69" t="str">
        <f>IFERROR(IF(BY27,EXP(LN(BY27)*VLOOKUP(BY$3,Conditions!$B:$AI,MATCH($B45&amp;"_slope",Conditions!$R$1:$AI$1,0)+16,FALSE)+VLOOKUP(BY$3,Conditions!$B:$AI,MATCH($B45&amp;"_intercept",Conditions!$R$1:$AI$1,0)+16,FALSE)),""),"")</f>
        <v/>
      </c>
      <c r="BZ45" s="69" t="str">
        <f>IFERROR(IF(BZ27,EXP(LN(BZ27)*VLOOKUP(BZ$3,Conditions!$B:$AI,MATCH($B45&amp;"_slope",Conditions!$R$1:$AI$1,0)+16,FALSE)+VLOOKUP(BZ$3,Conditions!$B:$AI,MATCH($B45&amp;"_intercept",Conditions!$R$1:$AI$1,0)+16,FALSE)),""),"")</f>
        <v/>
      </c>
      <c r="CA45" s="69" t="str">
        <f>IFERROR(IF(CA27,EXP(LN(CA27)*VLOOKUP(CA$3,Conditions!$B:$AI,MATCH($B45&amp;"_slope",Conditions!$R$1:$AI$1,0)+16,FALSE)+VLOOKUP(CA$3,Conditions!$B:$AI,MATCH($B45&amp;"_intercept",Conditions!$R$1:$AI$1,0)+16,FALSE)),""),"")</f>
        <v/>
      </c>
      <c r="CB45" s="69" t="str">
        <f>IFERROR(IF(CB27,EXP(LN(CB27)*VLOOKUP(CB$3,Conditions!$B:$AI,MATCH($B45&amp;"_slope",Conditions!$R$1:$AI$1,0)+16,FALSE)+VLOOKUP(CB$3,Conditions!$B:$AI,MATCH($B45&amp;"_intercept",Conditions!$R$1:$AI$1,0)+16,FALSE)),""),"")</f>
        <v/>
      </c>
      <c r="CC45" s="69" t="str">
        <f>IFERROR(IF(CC27,EXP(LN(CC27)*VLOOKUP(CC$3,Conditions!$B:$AI,MATCH($B45&amp;"_slope",Conditions!$R$1:$AI$1,0)+16,FALSE)+VLOOKUP(CC$3,Conditions!$B:$AI,MATCH($B45&amp;"_intercept",Conditions!$R$1:$AI$1,0)+16,FALSE)),""),"")</f>
        <v/>
      </c>
      <c r="CD45" s="69" t="str">
        <f>IFERROR(IF(CD27,EXP(LN(CD27)*VLOOKUP(CD$3,Conditions!$B:$AI,MATCH($B45&amp;"_slope",Conditions!$R$1:$AI$1,0)+16,FALSE)+VLOOKUP(CD$3,Conditions!$B:$AI,MATCH($B45&amp;"_intercept",Conditions!$R$1:$AI$1,0)+16,FALSE)),""),"")</f>
        <v/>
      </c>
      <c r="CE45" s="69" t="str">
        <f>IFERROR(IF(CE27,EXP(LN(CE27)*VLOOKUP(CE$3,Conditions!$B:$AI,MATCH($B45&amp;"_slope",Conditions!$R$1:$AI$1,0)+16,FALSE)+VLOOKUP(CE$3,Conditions!$B:$AI,MATCH($B45&amp;"_intercept",Conditions!$R$1:$AI$1,0)+16,FALSE)),""),"")</f>
        <v/>
      </c>
      <c r="CG45" s="56" t="s">
        <v>100</v>
      </c>
      <c r="CH45" s="69" t="str">
        <f>IFERROR(IF(CH27,EXP(LN(CH27)*VLOOKUP(CH$3,Conditions!$B:$AI,MATCH($B45&amp;"_slope",Conditions!$R$1:$AI$1,0)+16,FALSE)+VLOOKUP(CH$3,Conditions!$B:$AI,MATCH($B45&amp;"_intercept",Conditions!$R$1:$AI$1,0)+16,FALSE)),""),"")</f>
        <v/>
      </c>
      <c r="CI45" s="69" t="str">
        <f>IFERROR(IF(CI27,CI27*VLOOKUP(CI$3,Conditions!$B:$AI,MATCH($B45&amp;"_slope",Conditions!$R$1:$AI$1,0)+16,FALSE)+VLOOKUP(CI$3,Conditions!$B:$AI,MATCH($B45&amp;"_intercept",Conditions!$R$1:$AI$1,0)+16,FALSE),""),"")</f>
        <v/>
      </c>
      <c r="CJ45" s="69" t="str">
        <f>IFERROR(IF(CJ27,CJ27*VLOOKUP(CJ$3,Conditions!$B:$AI,MATCH($B45&amp;"_slope",Conditions!$R$1:$AI$1,0)+16,FALSE)+VLOOKUP(CJ$3,Conditions!$B:$AI,MATCH($B45&amp;"_intercept",Conditions!$R$1:$AI$1,0)+16,FALSE),""),"")</f>
        <v/>
      </c>
      <c r="CK45" s="69" t="str">
        <f>IFERROR(IF(CK27,EXP(LN(CK27)*VLOOKUP(CK$3,Conditions!$B:$AI,MATCH($B45&amp;"_slope",Conditions!$R$1:$AI$1,0)+16,FALSE)+VLOOKUP(CK$3,Conditions!$B:$AI,MATCH($B45&amp;"_intercept",Conditions!$R$1:$AI$1,0)+16,FALSE)),""),"")</f>
        <v/>
      </c>
      <c r="CL45" s="69" t="str">
        <f>IFERROR(IF(CL27,CL27*VLOOKUP(CL$3,Conditions!$B:$AI,MATCH($B45&amp;"_slope",Conditions!$R$1:$AI$1,0)+16,FALSE)+VLOOKUP(CL$3,Conditions!$B:$AI,MATCH($B45&amp;"_intercept",Conditions!$R$1:$AI$1,0)+16,FALSE),""),"")</f>
        <v/>
      </c>
      <c r="CM45" s="69" t="str">
        <f>IFERROR(IF(CM27,CM27*VLOOKUP(CM$3,Conditions!$B:$AI,MATCH($B45&amp;"_slope",Conditions!$R$1:$AI$1,0)+16,FALSE)+VLOOKUP(CM$3,Conditions!$B:$AI,MATCH($B45&amp;"_intercept",Conditions!$R$1:$AI$1,0)+16,FALSE),""),"")</f>
        <v/>
      </c>
      <c r="CN45" s="69" t="str">
        <f>IFERROR(IF(CN27,EXP(LN(CN27)*VLOOKUP(CN$3,Conditions!$B:$AI,MATCH($B45&amp;"_slope",Conditions!$R$1:$AI$1,0)+16,FALSE)+VLOOKUP(CN$3,Conditions!$B:$AI,MATCH($B45&amp;"_intercept",Conditions!$R$1:$AI$1,0)+16,FALSE)),""),"")</f>
        <v/>
      </c>
      <c r="CO45" s="69" t="str">
        <f>IFERROR(IF(CO27,CO27*VLOOKUP(CO$3,Conditions!$B:$AI,MATCH($B45&amp;"_slope",Conditions!$R$1:$AI$1,0)+16,FALSE)+VLOOKUP(CO$3,Conditions!$B:$AI,MATCH($B45&amp;"_intercept",Conditions!$R$1:$AI$1,0)+16,FALSE),""),"")</f>
        <v/>
      </c>
      <c r="CP45" s="69" t="str">
        <f>IFERROR(IF(CP27,CP27*VLOOKUP(CP$3,Conditions!$B:$AI,MATCH($B45&amp;"_slope",Conditions!$R$1:$AI$1,0)+16,FALSE)+VLOOKUP(CP$3,Conditions!$B:$AI,MATCH($B45&amp;"_intercept",Conditions!$R$1:$AI$1,0)+16,FALSE),""),"")</f>
        <v/>
      </c>
      <c r="CQ45" s="69" t="str">
        <f>IFERROR(IF(CQ27,EXP(LN(CQ27)*VLOOKUP(CQ$3,Conditions!$B:$AI,MATCH($B45&amp;"_slope",Conditions!$R$1:$AI$1,0)+16,FALSE)+VLOOKUP(CQ$3,Conditions!$B:$AI,MATCH($B45&amp;"_intercept",Conditions!$R$1:$AI$1,0)+16,FALSE)),""),"")</f>
        <v/>
      </c>
      <c r="CR45" s="69" t="str">
        <f>IFERROR(IF(CR27,CR27*VLOOKUP(CR$3,Conditions!$B:$AI,MATCH($B45&amp;"_slope",Conditions!$R$1:$AI$1,0)+16,FALSE)+VLOOKUP(CR$3,Conditions!$B:$AI,MATCH($B45&amp;"_intercept",Conditions!$R$1:$AI$1,0)+16,FALSE),""),"")</f>
        <v/>
      </c>
      <c r="CS45" s="69" t="str">
        <f>IFERROR(IF(CS27,CS27*VLOOKUP(CS$3,Conditions!$B:$AI,MATCH($B45&amp;"_slope",Conditions!$R$1:$AI$1,0)+16,FALSE)+VLOOKUP(CS$3,Conditions!$B:$AI,MATCH($B45&amp;"_intercept",Conditions!$R$1:$AI$1,0)+16,FALSE),""),"")</f>
        <v/>
      </c>
      <c r="CT45" s="69" t="str">
        <f>IFERROR(IF(CT27,EXP(LN(CT27)*VLOOKUP(CT$3,Conditions!$B:$AI,MATCH($B45&amp;"_slope",Conditions!$R$1:$AI$1,0)+16,FALSE)+VLOOKUP(CT$3,Conditions!$B:$AI,MATCH($B45&amp;"_intercept",Conditions!$R$1:$AI$1,0)+16,FALSE)),""),"")</f>
        <v/>
      </c>
      <c r="CU45" s="69" t="str">
        <f>IFERROR(IF(CU27,CU27*VLOOKUP(CU$3,Conditions!$B:$AI,MATCH($B45&amp;"_slope",Conditions!$R$1:$AI$1,0)+16,FALSE)+VLOOKUP(CU$3,Conditions!$B:$AI,MATCH($B45&amp;"_intercept",Conditions!$R$1:$AI$1,0)+16,FALSE),""),"")</f>
        <v/>
      </c>
      <c r="CV45" s="69" t="str">
        <f>IFERROR(IF(CV27,CV27*VLOOKUP(CV$3,Conditions!$B:$AI,MATCH($B45&amp;"_slope",Conditions!$R$1:$AI$1,0)+16,FALSE)+VLOOKUP(CV$3,Conditions!$B:$AI,MATCH($B45&amp;"_intercept",Conditions!$R$1:$AI$1,0)+16,FALSE),""),"")</f>
        <v/>
      </c>
      <c r="CW45" s="69" t="str">
        <f>IFERROR(IF(CW27,EXP(LN(CW27)*VLOOKUP(CW$3,Conditions!$B:$AI,MATCH($B45&amp;"_slope",Conditions!$R$1:$AI$1,0)+16,FALSE)+VLOOKUP(CW$3,Conditions!$B:$AI,MATCH($B45&amp;"_intercept",Conditions!$R$1:$AI$1,0)+16,FALSE)),""),"")</f>
        <v/>
      </c>
      <c r="CX45" s="69"/>
      <c r="CY45" s="69"/>
      <c r="CZ45" s="69"/>
      <c r="DA45" s="69"/>
    </row>
    <row r="46" spans="1:105" s="73" customFormat="1" x14ac:dyDescent="0.2">
      <c r="A46" s="71"/>
      <c r="B46" s="49" t="s">
        <v>80</v>
      </c>
      <c r="C46" s="78">
        <v>3</v>
      </c>
      <c r="D46" s="69">
        <f>IFERROR(IF(D28,EXP(LN(D28)*VLOOKUP(D$3,Conditions!$B:$AI,MATCH($B46&amp;"_slope",Conditions!$R$1:$AI$1,0)+16,FALSE)+VLOOKUP(D$3,Conditions!$B:$AI,MATCH($B46&amp;"_intercept",Conditions!$R$1:$AI$1,0)+16,FALSE)),""),"")</f>
        <v>2.8108108538486679E-4</v>
      </c>
      <c r="E46" s="69">
        <f>IFERROR(IF(E28,EXP(LN(E28)*VLOOKUP(E$3,Conditions!$B:$AI,MATCH($B46&amp;"_slope",Conditions!$R$1:$AI$1,0)+16,FALSE)+VLOOKUP(E$3,Conditions!$B:$AI,MATCH($B46&amp;"_intercept",Conditions!$R$1:$AI$1,0)+16,FALSE)),""),"")</f>
        <v>3.3053696163961623E-4</v>
      </c>
      <c r="F46" s="69">
        <f>IFERROR(IF(F28,EXP(LN(F28)*VLOOKUP(F$3,Conditions!$B:$AI,MATCH($B46&amp;"_slope",Conditions!$R$1:$AI$1,0)+16,FALSE)+VLOOKUP(F$3,Conditions!$B:$AI,MATCH($B46&amp;"_intercept",Conditions!$R$1:$AI$1,0)+16,FALSE)),""),"")</f>
        <v>3.4196448923025038E-4</v>
      </c>
      <c r="G46" s="69">
        <f>IFERROR(IF(G28,EXP(LN(G28)*VLOOKUP(G$3,Conditions!$B:$AI,MATCH($B46&amp;"_slope",Conditions!$R$1:$AI$1,0)+16,FALSE)+VLOOKUP(G$3,Conditions!$B:$AI,MATCH($B46&amp;"_intercept",Conditions!$R$1:$AI$1,0)+16,FALSE)),""),"")</f>
        <v>2.5390080807199673E-4</v>
      </c>
      <c r="H46" s="69">
        <f>IFERROR(IF(H28,EXP(LN(H28)*VLOOKUP(H$3,Conditions!$B:$AI,MATCH($B46&amp;"_slope",Conditions!$R$1:$AI$1,0)+16,FALSE)+VLOOKUP(H$3,Conditions!$B:$AI,MATCH($B46&amp;"_intercept",Conditions!$R$1:$AI$1,0)+16,FALSE)),""),"")</f>
        <v>2.9060844495032868E-4</v>
      </c>
      <c r="I46" s="69" t="str">
        <f>IFERROR(IF(I28,EXP(LN(I28)*VLOOKUP(I$3,Conditions!$B:$AI,MATCH($B46&amp;"_slope",Conditions!$R$1:$AI$1,0)+16,FALSE)+VLOOKUP(I$3,Conditions!$B:$AI,MATCH($B46&amp;"_intercept",Conditions!$R$1:$AI$1,0)+16,FALSE)),""),"")</f>
        <v/>
      </c>
      <c r="J46" s="69" t="str">
        <f>IFERROR(IF(J28,EXP(LN(J28)*VLOOKUP(J$3,Conditions!$B:$AI,MATCH($B46&amp;"_slope",Conditions!$R$1:$AI$1,0)+16,FALSE)+VLOOKUP(J$3,Conditions!$B:$AI,MATCH($B46&amp;"_intercept",Conditions!$R$1:$AI$1,0)+16,FALSE)),""),"")</f>
        <v/>
      </c>
      <c r="K46" s="69" t="str">
        <f>IFERROR(IF(K28,EXP(LN(K28)*VLOOKUP(K$3,Conditions!$B:$AI,MATCH($B46&amp;"_slope",Conditions!$R$1:$AI$1,0)+16,FALSE)+VLOOKUP(K$3,Conditions!$B:$AI,MATCH($B46&amp;"_intercept",Conditions!$R$1:$AI$1,0)+16,FALSE)),""),"")</f>
        <v/>
      </c>
      <c r="L46" s="69" t="str">
        <f>IFERROR(IF(L28,EXP(LN(L28)*VLOOKUP(L$3,Conditions!$B:$AI,MATCH($B46&amp;"_slope",Conditions!$R$1:$AI$1,0)+16,FALSE)+VLOOKUP(L$3,Conditions!$B:$AI,MATCH($B46&amp;"_intercept",Conditions!$R$1:$AI$1,0)+16,FALSE)),""),"")</f>
        <v/>
      </c>
      <c r="M46" s="69" t="str">
        <f>IFERROR(IF(M28,EXP(LN(M28)*VLOOKUP(M$3,Conditions!$B:$AI,MATCH($B46&amp;"_slope",Conditions!$R$1:$AI$1,0)+16,FALSE)+VLOOKUP(M$3,Conditions!$B:$AI,MATCH($B46&amp;"_intercept",Conditions!$R$1:$AI$1,0)+16,FALSE)),""),"")</f>
        <v/>
      </c>
      <c r="N46" s="69" t="str">
        <f>IFERROR(IF(N28,EXP(LN(N28)*VLOOKUP(N$3,Conditions!$B:$AI,MATCH($B46&amp;"_slope",Conditions!$R$1:$AI$1,0)+16,FALSE)+VLOOKUP(N$3,Conditions!$B:$AI,MATCH($B46&amp;"_intercept",Conditions!$R$1:$AI$1,0)+16,FALSE)),""),"")</f>
        <v/>
      </c>
      <c r="O46" s="69" t="str">
        <f>IFERROR(IF(O28,EXP(LN(O28)*VLOOKUP(O$3,Conditions!$B:$AI,MATCH($B46&amp;"_slope",Conditions!$R$1:$AI$1,0)+16,FALSE)+VLOOKUP(O$3,Conditions!$B:$AI,MATCH($B46&amp;"_intercept",Conditions!$R$1:$AI$1,0)+16,FALSE)),""),"")</f>
        <v/>
      </c>
      <c r="P46" s="69" t="str">
        <f>IFERROR(IF(P28,EXP(LN(P28)*VLOOKUP(P$3,Conditions!$B:$AI,MATCH($B46&amp;"_slope",Conditions!$R$1:$AI$1,0)+16,FALSE)+VLOOKUP(P$3,Conditions!$B:$AI,MATCH($B46&amp;"_intercept",Conditions!$R$1:$AI$1,0)+16,FALSE)),""),"")</f>
        <v/>
      </c>
      <c r="Q46" s="69" t="str">
        <f>IFERROR(IF(Q28,EXP(LN(Q28)*VLOOKUP(Q$3,Conditions!$B:$AI,MATCH($B46&amp;"_slope",Conditions!$R$1:$AI$1,0)+16,FALSE)+VLOOKUP(Q$3,Conditions!$B:$AI,MATCH($B46&amp;"_intercept",Conditions!$R$1:$AI$1,0)+16,FALSE)),""),"")</f>
        <v/>
      </c>
      <c r="R46" s="69" t="str">
        <f>IFERROR(IF(R28,EXP(LN(R28)*VLOOKUP(R$3,Conditions!$B:$AI,MATCH($B46&amp;"_slope",Conditions!$R$1:$AI$1,0)+16,FALSE)+VLOOKUP(R$3,Conditions!$B:$AI,MATCH($B46&amp;"_intercept",Conditions!$R$1:$AI$1,0)+16,FALSE)),""),"")</f>
        <v/>
      </c>
      <c r="S46" s="69" t="str">
        <f>IFERROR(IF(S28,EXP(LN(S28)*VLOOKUP(S$3,Conditions!$B:$AI,MATCH($B46&amp;"_slope",Conditions!$R$1:$AI$1,0)+16,FALSE)+VLOOKUP(S$3,Conditions!$B:$AI,MATCH($B46&amp;"_intercept",Conditions!$R$1:$AI$1,0)+16,FALSE)),""),"")</f>
        <v/>
      </c>
      <c r="T46" s="69" t="str">
        <f>IFERROR(IF(T28,EXP(LN(T28)*VLOOKUP(T$3,Conditions!$B:$AI,MATCH($B46&amp;"_slope",Conditions!$R$1:$AI$1,0)+16,FALSE)+VLOOKUP(T$3,Conditions!$B:$AI,MATCH($B46&amp;"_intercept",Conditions!$R$1:$AI$1,0)+16,FALSE)),""),"")</f>
        <v/>
      </c>
      <c r="U46" s="69" t="str">
        <f>IFERROR(IF(U28,EXP(LN(U28)*VLOOKUP(U$3,Conditions!$B:$AI,MATCH($B46&amp;"_slope",Conditions!$R$1:$AI$1,0)+16,FALSE)+VLOOKUP(U$3,Conditions!$B:$AI,MATCH($B46&amp;"_intercept",Conditions!$R$1:$AI$1,0)+16,FALSE)),""),"")</f>
        <v/>
      </c>
      <c r="V46" s="69" t="str">
        <f>IFERROR(IF(V28,EXP(LN(V28)*VLOOKUP(V$3,Conditions!$B:$AI,MATCH($B46&amp;"_slope",Conditions!$R$1:$AI$1,0)+16,FALSE)+VLOOKUP(V$3,Conditions!$B:$AI,MATCH($B46&amp;"_intercept",Conditions!$R$1:$AI$1,0)+16,FALSE)),""),"")</f>
        <v/>
      </c>
      <c r="W46" s="69" t="str">
        <f>IFERROR(IF(W28,EXP(LN(W28)*VLOOKUP(W$3,Conditions!$B:$AI,MATCH($B46&amp;"_slope",Conditions!$R$1:$AI$1,0)+16,FALSE)+VLOOKUP(W$3,Conditions!$B:$AI,MATCH($B46&amp;"_intercept",Conditions!$R$1:$AI$1,0)+16,FALSE)),""),"")</f>
        <v/>
      </c>
      <c r="X46" s="69" t="str">
        <f>IFERROR(IF(X28,EXP(LN(X28)*VLOOKUP(X$3,Conditions!$B:$AI,MATCH($B46&amp;"_slope",Conditions!$R$1:$AI$1,0)+16,FALSE)+VLOOKUP(X$3,Conditions!$B:$AI,MATCH($B46&amp;"_intercept",Conditions!$R$1:$AI$1,0)+16,FALSE)),""),"")</f>
        <v/>
      </c>
      <c r="Y46" s="69" t="str">
        <f>IFERROR(IF(Y28,EXP(LN(Y28)*VLOOKUP(Y$3,Conditions!$B:$AI,MATCH($B46&amp;"_slope",Conditions!$R$1:$AI$1,0)+16,FALSE)+VLOOKUP(Y$3,Conditions!$B:$AI,MATCH($B46&amp;"_intercept",Conditions!$R$1:$AI$1,0)+16,FALSE)),""),"")</f>
        <v/>
      </c>
      <c r="Z46" s="69" t="str">
        <f>IFERROR(IF(Z28,EXP(LN(Z28)*VLOOKUP(Z$3,Conditions!$B:$AI,MATCH($B46&amp;"_slope",Conditions!$R$1:$AI$1,0)+16,FALSE)+VLOOKUP(Z$3,Conditions!$B:$AI,MATCH($B46&amp;"_intercept",Conditions!$R$1:$AI$1,0)+16,FALSE)),""),"")</f>
        <v/>
      </c>
      <c r="AA46" s="69" t="str">
        <f>IFERROR(IF(AA28,EXP(LN(AA28)*VLOOKUP(AA$3,Conditions!$B:$AI,MATCH($B46&amp;"_slope",Conditions!$R$1:$AI$1,0)+16,FALSE)+VLOOKUP(AA$3,Conditions!$B:$AI,MATCH($B46&amp;"_intercept",Conditions!$R$1:$AI$1,0)+16,FALSE)),""),"")</f>
        <v/>
      </c>
      <c r="AB46" s="69" t="str">
        <f>IFERROR(IF(AB28,EXP(LN(AB28)*VLOOKUP(AB$3,Conditions!$B:$AI,MATCH($B46&amp;"_slope",Conditions!$R$1:$AI$1,0)+16,FALSE)+VLOOKUP(AB$3,Conditions!$B:$AI,MATCH($B46&amp;"_intercept",Conditions!$R$1:$AI$1,0)+16,FALSE)),""),"")</f>
        <v/>
      </c>
      <c r="AC46" s="69" t="str">
        <f>IFERROR(IF(AC28,EXP(LN(AC28)*VLOOKUP(AC$3,Conditions!$B:$AI,MATCH($B46&amp;"_slope",Conditions!$R$1:$AI$1,0)+16,FALSE)+VLOOKUP(AC$3,Conditions!$B:$AI,MATCH($B46&amp;"_intercept",Conditions!$R$1:$AI$1,0)+16,FALSE)),""),"")</f>
        <v/>
      </c>
      <c r="AD46" s="69" t="str">
        <f>IFERROR(IF(AD28,EXP(LN(AD28)*VLOOKUP(AD$3,Conditions!$B:$AI,MATCH($B46&amp;"_slope",Conditions!$R$1:$AI$1,0)+16,FALSE)+VLOOKUP(AD$3,Conditions!$B:$AI,MATCH($B46&amp;"_intercept",Conditions!$R$1:$AI$1,0)+16,FALSE)),""),"")</f>
        <v/>
      </c>
      <c r="AE46" s="69" t="str">
        <f>IFERROR(IF(AE28,EXP(LN(AE28)*VLOOKUP(AE$3,Conditions!$B:$AI,MATCH($B46&amp;"_slope",Conditions!$R$1:$AI$1,0)+16,FALSE)+VLOOKUP(AE$3,Conditions!$B:$AI,MATCH($B46&amp;"_intercept",Conditions!$R$1:$AI$1,0)+16,FALSE)),""),"")</f>
        <v/>
      </c>
      <c r="AF46" s="69" t="str">
        <f>IFERROR(IF(AF28,EXP(LN(AF28)*VLOOKUP(AF$3,Conditions!$B:$AI,MATCH($B46&amp;"_slope",Conditions!$R$1:$AI$1,0)+16,FALSE)+VLOOKUP(AF$3,Conditions!$B:$AI,MATCH($B46&amp;"_intercept",Conditions!$R$1:$AI$1,0)+16,FALSE)),""),"")</f>
        <v/>
      </c>
      <c r="AG46" s="69" t="str">
        <f>IFERROR(IF(AG28,EXP(LN(AG28)*VLOOKUP(AG$3,Conditions!$B:$AI,MATCH($B46&amp;"_slope",Conditions!$R$1:$AI$1,0)+16,FALSE)+VLOOKUP(AG$3,Conditions!$B:$AI,MATCH($B46&amp;"_intercept",Conditions!$R$1:$AI$1,0)+16,FALSE)),""),"")</f>
        <v/>
      </c>
      <c r="AH46" s="69" t="str">
        <f>IFERROR(IF(AH28,EXP(LN(AH28)*VLOOKUP(AH$3,Conditions!$B:$AI,MATCH($B46&amp;"_slope",Conditions!$R$1:$AI$1,0)+16,FALSE)+VLOOKUP(AH$3,Conditions!$B:$AI,MATCH($B46&amp;"_intercept",Conditions!$R$1:$AI$1,0)+16,FALSE)),""),"")</f>
        <v/>
      </c>
      <c r="AI46" s="69" t="str">
        <f>IFERROR(IF(AI28,EXP(LN(AI28)*VLOOKUP(AI$3,Conditions!$B:$AI,MATCH($B46&amp;"_slope",Conditions!$R$1:$AI$1,0)+16,FALSE)+VLOOKUP(AI$3,Conditions!$B:$AI,MATCH($B46&amp;"_intercept",Conditions!$R$1:$AI$1,0)+16,FALSE)),""),"")</f>
        <v/>
      </c>
      <c r="AJ46" s="69" t="str">
        <f>IFERROR(IF(AJ28,EXP(LN(AJ28)*VLOOKUP(AJ$3,Conditions!$B:$AI,MATCH($B46&amp;"_slope",Conditions!$R$1:$AI$1,0)+16,FALSE)+VLOOKUP(AJ$3,Conditions!$B:$AI,MATCH($B46&amp;"_intercept",Conditions!$R$1:$AI$1,0)+16,FALSE)),""),"")</f>
        <v/>
      </c>
      <c r="AK46" s="69" t="str">
        <f>IFERROR(IF(AK28,EXP(LN(AK28)*VLOOKUP(AK$3,Conditions!$B:$AI,MATCH($B46&amp;"_slope",Conditions!$R$1:$AI$1,0)+16,FALSE)+VLOOKUP(AK$3,Conditions!$B:$AI,MATCH($B46&amp;"_intercept",Conditions!$R$1:$AI$1,0)+16,FALSE)),""),"")</f>
        <v/>
      </c>
      <c r="AL46" s="69" t="str">
        <f>IFERROR(IF(AL28,EXP(LN(AL28)*VLOOKUP(AL$3,Conditions!$B:$AI,MATCH($B46&amp;"_slope",Conditions!$R$1:$AI$1,0)+16,FALSE)+VLOOKUP(AL$3,Conditions!$B:$AI,MATCH($B46&amp;"_intercept",Conditions!$R$1:$AI$1,0)+16,FALSE)),""),"")</f>
        <v/>
      </c>
      <c r="AM46" s="69" t="str">
        <f>IFERROR(IF(AM28,EXP(LN(AM28)*VLOOKUP(AM$3,Conditions!$B:$AI,MATCH($B46&amp;"_slope",Conditions!$R$1:$AI$1,0)+16,FALSE)+VLOOKUP(AM$3,Conditions!$B:$AI,MATCH($B46&amp;"_intercept",Conditions!$R$1:$AI$1,0)+16,FALSE)),""),"")</f>
        <v/>
      </c>
      <c r="AN46" s="69" t="str">
        <f>IFERROR(IF(AN28,EXP(LN(AN28)*VLOOKUP(AN$3,Conditions!$B:$AI,MATCH($B46&amp;"_slope",Conditions!$R$1:$AI$1,0)+16,FALSE)+VLOOKUP(AN$3,Conditions!$B:$AI,MATCH($B46&amp;"_intercept",Conditions!$R$1:$AI$1,0)+16,FALSE)),""),"")</f>
        <v/>
      </c>
      <c r="AO46" s="69" t="str">
        <f>IFERROR(IF(AO28,EXP(LN(AO28)*VLOOKUP(AO$3,Conditions!$B:$AI,MATCH($B46&amp;"_slope",Conditions!$R$1:$AI$1,0)+16,FALSE)+VLOOKUP(AO$3,Conditions!$B:$AI,MATCH($B46&amp;"_intercept",Conditions!$R$1:$AI$1,0)+16,FALSE)),""),"")</f>
        <v/>
      </c>
      <c r="AP46" s="69" t="str">
        <f>IFERROR(IF(AP28,EXP(LN(AP28)*VLOOKUP(AP$3,Conditions!$B:$AI,MATCH($B46&amp;"_slope",Conditions!$R$1:$AI$1,0)+16,FALSE)+VLOOKUP(AP$3,Conditions!$B:$AI,MATCH($B46&amp;"_intercept",Conditions!$R$1:$AI$1,0)+16,FALSE)),""),"")</f>
        <v/>
      </c>
      <c r="AQ46" s="69" t="str">
        <f>IFERROR(IF(AQ28,EXP(LN(AQ28)*VLOOKUP(AQ$3,Conditions!$B:$AI,MATCH($B46&amp;"_slope",Conditions!$R$1:$AI$1,0)+16,FALSE)+VLOOKUP(AQ$3,Conditions!$B:$AI,MATCH($B46&amp;"_intercept",Conditions!$R$1:$AI$1,0)+16,FALSE)),""),"")</f>
        <v/>
      </c>
      <c r="AR46" s="69" t="str">
        <f>IFERROR(IF(AR28,EXP(LN(AR28)*VLOOKUP(AR$3,Conditions!$B:$AI,MATCH($B46&amp;"_slope",Conditions!$R$1:$AI$1,0)+16,FALSE)+VLOOKUP(AR$3,Conditions!$B:$AI,MATCH($B46&amp;"_intercept",Conditions!$R$1:$AI$1,0)+16,FALSE)),""),"")</f>
        <v/>
      </c>
      <c r="AS46" s="69" t="str">
        <f>IFERROR(IF(AS28,EXP(LN(AS28)*VLOOKUP(AS$3,Conditions!$B:$AI,MATCH($B46&amp;"_slope",Conditions!$R$1:$AI$1,0)+16,FALSE)+VLOOKUP(AS$3,Conditions!$B:$AI,MATCH($B46&amp;"_intercept",Conditions!$R$1:$AI$1,0)+16,FALSE)),""),"")</f>
        <v/>
      </c>
      <c r="AT46" s="69" t="str">
        <f>IFERROR(IF(AT28,EXP(LN(AT28)*VLOOKUP(AT$3,Conditions!$B:$AI,MATCH($B46&amp;"_slope",Conditions!$R$1:$AI$1,0)+16,FALSE)+VLOOKUP(AT$3,Conditions!$B:$AI,MATCH($B46&amp;"_intercept",Conditions!$R$1:$AI$1,0)+16,FALSE)),""),"")</f>
        <v/>
      </c>
      <c r="AU46" s="69" t="str">
        <f>IFERROR(IF(AU28,EXP(LN(AU28)*VLOOKUP(AU$3,Conditions!$B:$AI,MATCH($B46&amp;"_slope",Conditions!$R$1:$AI$1,0)+16,FALSE)+VLOOKUP(AU$3,Conditions!$B:$AI,MATCH($B46&amp;"_intercept",Conditions!$R$1:$AI$1,0)+16,FALSE)),""),"")</f>
        <v/>
      </c>
      <c r="AV46" s="69" t="str">
        <f>IFERROR(IF(AV28,EXP(LN(AV28)*VLOOKUP(AV$3,Conditions!$B:$AI,MATCH($B46&amp;"_slope",Conditions!$R$1:$AI$1,0)+16,FALSE)+VLOOKUP(AV$3,Conditions!$B:$AI,MATCH($B46&amp;"_intercept",Conditions!$R$1:$AI$1,0)+16,FALSE)),""),"")</f>
        <v/>
      </c>
      <c r="AW46" s="69" t="str">
        <f>IFERROR(IF(AW28,EXP(LN(AW28)*VLOOKUP(AW$3,Conditions!$B:$AI,MATCH($B46&amp;"_slope",Conditions!$R$1:$AI$1,0)+16,FALSE)+VLOOKUP(AW$3,Conditions!$B:$AI,MATCH($B46&amp;"_intercept",Conditions!$R$1:$AI$1,0)+16,FALSE)),""),"")</f>
        <v/>
      </c>
      <c r="AX46" s="69" t="str">
        <f>IFERROR(IF(AX28,EXP(LN(AX28)*VLOOKUP(AX$3,Conditions!$B:$AI,MATCH($B46&amp;"_slope",Conditions!$R$1:$AI$1,0)+16,FALSE)+VLOOKUP(AX$3,Conditions!$B:$AI,MATCH($B46&amp;"_intercept",Conditions!$R$1:$AI$1,0)+16,FALSE)),""),"")</f>
        <v/>
      </c>
      <c r="AY46" s="69" t="str">
        <f>IFERROR(IF(AY28,EXP(LN(AY28)*VLOOKUP(AY$3,Conditions!$B:$AI,MATCH($B46&amp;"_slope",Conditions!$R$1:$AI$1,0)+16,FALSE)+VLOOKUP(AY$3,Conditions!$B:$AI,MATCH($B46&amp;"_intercept",Conditions!$R$1:$AI$1,0)+16,FALSE)),""),"")</f>
        <v/>
      </c>
      <c r="AZ46" s="69" t="str">
        <f>IFERROR(IF(AZ28,EXP(LN(AZ28)*VLOOKUP(AZ$3,Conditions!$B:$AI,MATCH($B46&amp;"_slope",Conditions!$R$1:$AI$1,0)+16,FALSE)+VLOOKUP(AZ$3,Conditions!$B:$AI,MATCH($B46&amp;"_intercept",Conditions!$R$1:$AI$1,0)+16,FALSE)),""),"")</f>
        <v/>
      </c>
      <c r="BA46" s="69" t="str">
        <f>IFERROR(IF(BA28,EXP(LN(BA28)*VLOOKUP(BA$3,Conditions!$B:$AI,MATCH($B46&amp;"_slope",Conditions!$R$1:$AI$1,0)+16,FALSE)+VLOOKUP(BA$3,Conditions!$B:$AI,MATCH($B46&amp;"_intercept",Conditions!$R$1:$AI$1,0)+16,FALSE)),""),"")</f>
        <v/>
      </c>
      <c r="BB46" s="69" t="str">
        <f>IFERROR(IF(BB28,EXP(LN(BB28)*VLOOKUP(BB$3,Conditions!$B:$AI,MATCH($B46&amp;"_slope",Conditions!$R$1:$AI$1,0)+16,FALSE)+VLOOKUP(BB$3,Conditions!$B:$AI,MATCH($B46&amp;"_intercept",Conditions!$R$1:$AI$1,0)+16,FALSE)),""),"")</f>
        <v/>
      </c>
      <c r="BC46" s="69" t="str">
        <f>IFERROR(IF(BC28,EXP(LN(BC28)*VLOOKUP(BC$3,Conditions!$B:$AI,MATCH($B46&amp;"_slope",Conditions!$R$1:$AI$1,0)+16,FALSE)+VLOOKUP(BC$3,Conditions!$B:$AI,MATCH($B46&amp;"_intercept",Conditions!$R$1:$AI$1,0)+16,FALSE)),""),"")</f>
        <v/>
      </c>
      <c r="BD46" s="69" t="str">
        <f>IFERROR(IF(BD28,EXP(LN(BD28)*VLOOKUP(BD$3,Conditions!$B:$AI,MATCH($B46&amp;"_slope",Conditions!$R$1:$AI$1,0)+16,FALSE)+VLOOKUP(BD$3,Conditions!$B:$AI,MATCH($B46&amp;"_intercept",Conditions!$R$1:$AI$1,0)+16,FALSE)),""),"")</f>
        <v/>
      </c>
      <c r="BE46" s="69" t="str">
        <f>IFERROR(IF(BE28,EXP(LN(BE28)*VLOOKUP(BE$3,Conditions!$B:$AI,MATCH($B46&amp;"_slope",Conditions!$R$1:$AI$1,0)+16,FALSE)+VLOOKUP(BE$3,Conditions!$B:$AI,MATCH($B46&amp;"_intercept",Conditions!$R$1:$AI$1,0)+16,FALSE)),""),"")</f>
        <v/>
      </c>
      <c r="BF46" s="69" t="str">
        <f>IFERROR(IF(BF28,EXP(LN(BF28)*VLOOKUP(BF$3,Conditions!$B:$AI,MATCH($B46&amp;"_slope",Conditions!$R$1:$AI$1,0)+16,FALSE)+VLOOKUP(BF$3,Conditions!$B:$AI,MATCH($B46&amp;"_intercept",Conditions!$R$1:$AI$1,0)+16,FALSE)),""),"")</f>
        <v/>
      </c>
      <c r="BG46" s="69" t="str">
        <f>IFERROR(IF(BG28,EXP(LN(BG28)*VLOOKUP(BG$3,Conditions!$B:$AI,MATCH($B46&amp;"_slope",Conditions!$R$1:$AI$1,0)+16,FALSE)+VLOOKUP(BG$3,Conditions!$B:$AI,MATCH($B46&amp;"_intercept",Conditions!$R$1:$AI$1,0)+16,FALSE)),""),"")</f>
        <v/>
      </c>
      <c r="BH46" s="69" t="str">
        <f>IFERROR(IF(BH28,EXP(LN(BH28)*VLOOKUP(BH$3,Conditions!$B:$AI,MATCH($B46&amp;"_slope",Conditions!$R$1:$AI$1,0)+16,FALSE)+VLOOKUP(BH$3,Conditions!$B:$AI,MATCH($B46&amp;"_intercept",Conditions!$R$1:$AI$1,0)+16,FALSE)),""),"")</f>
        <v/>
      </c>
      <c r="BI46" s="69" t="str">
        <f>IFERROR(IF(BI28,EXP(LN(BI28)*VLOOKUP(BI$3,Conditions!$B:$AI,MATCH($B46&amp;"_slope",Conditions!$R$1:$AI$1,0)+16,FALSE)+VLOOKUP(BI$3,Conditions!$B:$AI,MATCH($B46&amp;"_intercept",Conditions!$R$1:$AI$1,0)+16,FALSE)),""),"")</f>
        <v/>
      </c>
      <c r="BJ46" s="69" t="str">
        <f>IFERROR(IF(BJ28,EXP(LN(BJ28)*VLOOKUP(BJ$3,Conditions!$B:$AI,MATCH($B46&amp;"_slope",Conditions!$R$1:$AI$1,0)+16,FALSE)+VLOOKUP(BJ$3,Conditions!$B:$AI,MATCH($B46&amp;"_intercept",Conditions!$R$1:$AI$1,0)+16,FALSE)),""),"")</f>
        <v/>
      </c>
      <c r="BK46" s="69" t="str">
        <f>IFERROR(IF(BK28,EXP(LN(BK28)*VLOOKUP(BK$3,Conditions!$B:$AI,MATCH($B46&amp;"_slope",Conditions!$R$1:$AI$1,0)+16,FALSE)+VLOOKUP(BK$3,Conditions!$B:$AI,MATCH($B46&amp;"_intercept",Conditions!$R$1:$AI$1,0)+16,FALSE)),""),"")</f>
        <v/>
      </c>
      <c r="BL46" s="69" t="str">
        <f>IFERROR(IF(BL28,EXP(LN(BL28)*VLOOKUP(BL$3,Conditions!$B:$AI,MATCH($B46&amp;"_slope",Conditions!$R$1:$AI$1,0)+16,FALSE)+VLOOKUP(BL$3,Conditions!$B:$AI,MATCH($B46&amp;"_intercept",Conditions!$R$1:$AI$1,0)+16,FALSE)),""),"")</f>
        <v/>
      </c>
      <c r="BM46" s="69" t="str">
        <f>IFERROR(IF(BM28,EXP(LN(BM28)*VLOOKUP(BM$3,Conditions!$B:$AI,MATCH($B46&amp;"_slope",Conditions!$R$1:$AI$1,0)+16,FALSE)+VLOOKUP(BM$3,Conditions!$B:$AI,MATCH($B46&amp;"_intercept",Conditions!$R$1:$AI$1,0)+16,FALSE)),""),"")</f>
        <v/>
      </c>
      <c r="BN46" s="69" t="str">
        <f>IFERROR(IF(BN28,EXP(LN(BN28)*VLOOKUP(BN$3,Conditions!$B:$AI,MATCH($B46&amp;"_slope",Conditions!$R$1:$AI$1,0)+16,FALSE)+VLOOKUP(BN$3,Conditions!$B:$AI,MATCH($B46&amp;"_intercept",Conditions!$R$1:$AI$1,0)+16,FALSE)),""),"")</f>
        <v/>
      </c>
      <c r="BO46" s="69" t="str">
        <f>IFERROR(IF(BO28,EXP(LN(BO28)*VLOOKUP(BO$3,Conditions!$B:$AI,MATCH($B46&amp;"_slope",Conditions!$R$1:$AI$1,0)+16,FALSE)+VLOOKUP(BO$3,Conditions!$B:$AI,MATCH($B46&amp;"_intercept",Conditions!$R$1:$AI$1,0)+16,FALSE)),""),"")</f>
        <v/>
      </c>
      <c r="BP46" s="69" t="str">
        <f>IFERROR(IF(BP28,EXP(LN(BP28)*VLOOKUP(BP$3,Conditions!$B:$AI,MATCH($B46&amp;"_slope",Conditions!$R$1:$AI$1,0)+16,FALSE)+VLOOKUP(BP$3,Conditions!$B:$AI,MATCH($B46&amp;"_intercept",Conditions!$R$1:$AI$1,0)+16,FALSE)),""),"")</f>
        <v/>
      </c>
      <c r="BQ46" s="69" t="str">
        <f>IFERROR(IF(BQ28,EXP(LN(BQ28)*VLOOKUP(BQ$3,Conditions!$B:$AI,MATCH($B46&amp;"_slope",Conditions!$R$1:$AI$1,0)+16,FALSE)+VLOOKUP(BQ$3,Conditions!$B:$AI,MATCH($B46&amp;"_intercept",Conditions!$R$1:$AI$1,0)+16,FALSE)),""),"")</f>
        <v/>
      </c>
      <c r="BR46" s="69" t="str">
        <f>IFERROR(IF(BR28,EXP(LN(BR28)*VLOOKUP(BR$3,Conditions!$B:$AI,MATCH($B46&amp;"_slope",Conditions!$R$1:$AI$1,0)+16,FALSE)+VLOOKUP(BR$3,Conditions!$B:$AI,MATCH($B46&amp;"_intercept",Conditions!$R$1:$AI$1,0)+16,FALSE)),""),"")</f>
        <v/>
      </c>
      <c r="BS46" s="69" t="str">
        <f>IFERROR(IF(BS28,EXP(LN(BS28)*VLOOKUP(BS$3,Conditions!$B:$AI,MATCH($B46&amp;"_slope",Conditions!$R$1:$AI$1,0)+16,FALSE)+VLOOKUP(BS$3,Conditions!$B:$AI,MATCH($B46&amp;"_intercept",Conditions!$R$1:$AI$1,0)+16,FALSE)),""),"")</f>
        <v/>
      </c>
      <c r="BT46" s="69" t="str">
        <f>IFERROR(IF(BT28,EXP(LN(BT28)*VLOOKUP(BT$3,Conditions!$B:$AI,MATCH($B46&amp;"_slope",Conditions!$R$1:$AI$1,0)+16,FALSE)+VLOOKUP(BT$3,Conditions!$B:$AI,MATCH($B46&amp;"_intercept",Conditions!$R$1:$AI$1,0)+16,FALSE)),""),"")</f>
        <v/>
      </c>
      <c r="BU46" s="69" t="str">
        <f>IFERROR(IF(BU28,EXP(LN(BU28)*VLOOKUP(BU$3,Conditions!$B:$AI,MATCH($B46&amp;"_slope",Conditions!$R$1:$AI$1,0)+16,FALSE)+VLOOKUP(BU$3,Conditions!$B:$AI,MATCH($B46&amp;"_intercept",Conditions!$R$1:$AI$1,0)+16,FALSE)),""),"")</f>
        <v/>
      </c>
      <c r="BV46" s="69" t="str">
        <f>IFERROR(IF(BV28,EXP(LN(BV28)*VLOOKUP(BV$3,Conditions!$B:$AI,MATCH($B46&amp;"_slope",Conditions!$R$1:$AI$1,0)+16,FALSE)+VLOOKUP(BV$3,Conditions!$B:$AI,MATCH($B46&amp;"_intercept",Conditions!$R$1:$AI$1,0)+16,FALSE)),""),"")</f>
        <v/>
      </c>
      <c r="BW46" s="69" t="str">
        <f>IFERROR(IF(BW28,EXP(LN(BW28)*VLOOKUP(BW$3,Conditions!$B:$AI,MATCH($B46&amp;"_slope",Conditions!$R$1:$AI$1,0)+16,FALSE)+VLOOKUP(BW$3,Conditions!$B:$AI,MATCH($B46&amp;"_intercept",Conditions!$R$1:$AI$1,0)+16,FALSE)),""),"")</f>
        <v/>
      </c>
      <c r="BX46" s="69" t="str">
        <f>IFERROR(IF(BX28,EXP(LN(BX28)*VLOOKUP(BX$3,Conditions!$B:$AI,MATCH($B46&amp;"_slope",Conditions!$R$1:$AI$1,0)+16,FALSE)+VLOOKUP(BX$3,Conditions!$B:$AI,MATCH($B46&amp;"_intercept",Conditions!$R$1:$AI$1,0)+16,FALSE)),""),"")</f>
        <v/>
      </c>
      <c r="BY46" s="69" t="str">
        <f>IFERROR(IF(BY28,EXP(LN(BY28)*VLOOKUP(BY$3,Conditions!$B:$AI,MATCH($B46&amp;"_slope",Conditions!$R$1:$AI$1,0)+16,FALSE)+VLOOKUP(BY$3,Conditions!$B:$AI,MATCH($B46&amp;"_intercept",Conditions!$R$1:$AI$1,0)+16,FALSE)),""),"")</f>
        <v/>
      </c>
      <c r="BZ46" s="69" t="str">
        <f>IFERROR(IF(BZ28,EXP(LN(BZ28)*VLOOKUP(BZ$3,Conditions!$B:$AI,MATCH($B46&amp;"_slope",Conditions!$R$1:$AI$1,0)+16,FALSE)+VLOOKUP(BZ$3,Conditions!$B:$AI,MATCH($B46&amp;"_intercept",Conditions!$R$1:$AI$1,0)+16,FALSE)),""),"")</f>
        <v/>
      </c>
      <c r="CA46" s="69" t="str">
        <f>IFERROR(IF(CA28,EXP(LN(CA28)*VLOOKUP(CA$3,Conditions!$B:$AI,MATCH($B46&amp;"_slope",Conditions!$R$1:$AI$1,0)+16,FALSE)+VLOOKUP(CA$3,Conditions!$B:$AI,MATCH($B46&amp;"_intercept",Conditions!$R$1:$AI$1,0)+16,FALSE)),""),"")</f>
        <v/>
      </c>
      <c r="CB46" s="69" t="str">
        <f>IFERROR(IF(CB28,EXP(LN(CB28)*VLOOKUP(CB$3,Conditions!$B:$AI,MATCH($B46&amp;"_slope",Conditions!$R$1:$AI$1,0)+16,FALSE)+VLOOKUP(CB$3,Conditions!$B:$AI,MATCH($B46&amp;"_intercept",Conditions!$R$1:$AI$1,0)+16,FALSE)),""),"")</f>
        <v/>
      </c>
      <c r="CC46" s="69" t="str">
        <f>IFERROR(IF(CC28,EXP(LN(CC28)*VLOOKUP(CC$3,Conditions!$B:$AI,MATCH($B46&amp;"_slope",Conditions!$R$1:$AI$1,0)+16,FALSE)+VLOOKUP(CC$3,Conditions!$B:$AI,MATCH($B46&amp;"_intercept",Conditions!$R$1:$AI$1,0)+16,FALSE)),""),"")</f>
        <v/>
      </c>
      <c r="CD46" s="69" t="str">
        <f>IFERROR(IF(CD28,EXP(LN(CD28)*VLOOKUP(CD$3,Conditions!$B:$AI,MATCH($B46&amp;"_slope",Conditions!$R$1:$AI$1,0)+16,FALSE)+VLOOKUP(CD$3,Conditions!$B:$AI,MATCH($B46&amp;"_intercept",Conditions!$R$1:$AI$1,0)+16,FALSE)),""),"")</f>
        <v/>
      </c>
      <c r="CE46" s="69" t="str">
        <f>IFERROR(IF(CE28,EXP(LN(CE28)*VLOOKUP(CE$3,Conditions!$B:$AI,MATCH($B46&amp;"_slope",Conditions!$R$1:$AI$1,0)+16,FALSE)+VLOOKUP(CE$3,Conditions!$B:$AI,MATCH($B46&amp;"_intercept",Conditions!$R$1:$AI$1,0)+16,FALSE)),""),"")</f>
        <v/>
      </c>
      <c r="CG46" s="56" t="str">
        <f t="shared" ref="CG46:CG55" si="9">B46</f>
        <v>glycerol_RI</v>
      </c>
      <c r="CH46" s="69">
        <f>IFERROR(IF(CH28,EXP(LN(CH28)*VLOOKUP(CH$3,Conditions!$B:$AI,MATCH($B46&amp;"_slope",Conditions!$R$1:$AI$1,0)+16,FALSE)+VLOOKUP(CH$3,Conditions!$B:$AI,MATCH($B46&amp;"_intercept",Conditions!$R$1:$AI$1,0)+16,FALSE)),""),"")</f>
        <v>2.9971808387647963E-4</v>
      </c>
      <c r="CI46" s="69" t="str">
        <f>IFERROR(IF(CI28,EXP(LN(CI28)*VLOOKUP(CI$3,Conditions!$B:$AI,MATCH($B46&amp;"_slope",Conditions!$R$1:$AI$1,0)+16,FALSE)+VLOOKUP(CI$3,Conditions!$B:$AI,MATCH($B46&amp;"_intercept",Conditions!$R$1:$AI$1,0)+16,FALSE)),""),"")</f>
        <v/>
      </c>
      <c r="CJ46" s="69" t="str">
        <f>IFERROR(IF(CJ28,EXP(LN(CJ28)*VLOOKUP(CJ$3,Conditions!$B:$AI,MATCH($B46&amp;"_slope",Conditions!$R$1:$AI$1,0)+16,FALSE)+VLOOKUP(CJ$3,Conditions!$B:$AI,MATCH($B46&amp;"_intercept",Conditions!$R$1:$AI$1,0)+16,FALSE)),""),"")</f>
        <v/>
      </c>
      <c r="CK46" s="69" t="str">
        <f>IFERROR(IF(CK28,EXP(LN(CK28)*VLOOKUP(CK$3,Conditions!$B:$AI,MATCH($B46&amp;"_slope",Conditions!$R$1:$AI$1,0)+16,FALSE)+VLOOKUP(CK$3,Conditions!$B:$AI,MATCH($B46&amp;"_intercept",Conditions!$R$1:$AI$1,0)+16,FALSE)),""),"")</f>
        <v/>
      </c>
      <c r="CL46" s="69" t="str">
        <f>IFERROR(IF(CL28,EXP(LN(CL28)*VLOOKUP(CL$3,Conditions!$B:$AI,MATCH($B46&amp;"_slope",Conditions!$R$1:$AI$1,0)+16,FALSE)+VLOOKUP(CL$3,Conditions!$B:$AI,MATCH($B46&amp;"_intercept",Conditions!$R$1:$AI$1,0)+16,FALSE)),""),"")</f>
        <v/>
      </c>
      <c r="CM46" s="69" t="str">
        <f>IFERROR(IF(CM28,EXP(LN(CM28)*VLOOKUP(CM$3,Conditions!$B:$AI,MATCH($B46&amp;"_slope",Conditions!$R$1:$AI$1,0)+16,FALSE)+VLOOKUP(CM$3,Conditions!$B:$AI,MATCH($B46&amp;"_intercept",Conditions!$R$1:$AI$1,0)+16,FALSE)),""),"")</f>
        <v/>
      </c>
      <c r="CN46" s="69" t="str">
        <f>IFERROR(IF(CN28,EXP(LN(CN28)*VLOOKUP(CN$3,Conditions!$B:$AI,MATCH($B46&amp;"_slope",Conditions!$R$1:$AI$1,0)+16,FALSE)+VLOOKUP(CN$3,Conditions!$B:$AI,MATCH($B46&amp;"_intercept",Conditions!$R$1:$AI$1,0)+16,FALSE)),""),"")</f>
        <v/>
      </c>
      <c r="CO46" s="69" t="str">
        <f>IFERROR(IF(CO28,EXP(LN(CO28)*VLOOKUP(CO$3,Conditions!$B:$AI,MATCH($B46&amp;"_slope",Conditions!$R$1:$AI$1,0)+16,FALSE)+VLOOKUP(CO$3,Conditions!$B:$AI,MATCH($B46&amp;"_intercept",Conditions!$R$1:$AI$1,0)+16,FALSE)),""),"")</f>
        <v/>
      </c>
      <c r="CP46" s="69" t="str">
        <f>IFERROR(IF(CP28,EXP(LN(CP28)*VLOOKUP(CP$3,Conditions!$B:$AI,MATCH($B46&amp;"_slope",Conditions!$R$1:$AI$1,0)+16,FALSE)+VLOOKUP(CP$3,Conditions!$B:$AI,MATCH($B46&amp;"_intercept",Conditions!$R$1:$AI$1,0)+16,FALSE)),""),"")</f>
        <v/>
      </c>
      <c r="CQ46" s="69" t="str">
        <f>IFERROR(IF(CQ28,EXP(LN(CQ28)*VLOOKUP(CQ$3,Conditions!$B:$AI,MATCH($B46&amp;"_slope",Conditions!$R$1:$AI$1,0)+16,FALSE)+VLOOKUP(CQ$3,Conditions!$B:$AI,MATCH($B46&amp;"_intercept",Conditions!$R$1:$AI$1,0)+16,FALSE)),""),"")</f>
        <v/>
      </c>
      <c r="CR46" s="69" t="str">
        <f>IFERROR(IF(CR28,EXP(LN(CR28)*VLOOKUP(CR$3,Conditions!$B:$AI,MATCH($B46&amp;"_slope",Conditions!$R$1:$AI$1,0)+16,FALSE)+VLOOKUP(CR$3,Conditions!$B:$AI,MATCH($B46&amp;"_intercept",Conditions!$R$1:$AI$1,0)+16,FALSE)),""),"")</f>
        <v/>
      </c>
      <c r="CS46" s="69" t="str">
        <f>IFERROR(IF(CS28,EXP(LN(CS28)*VLOOKUP(CS$3,Conditions!$B:$AI,MATCH($B46&amp;"_slope",Conditions!$R$1:$AI$1,0)+16,FALSE)+VLOOKUP(CS$3,Conditions!$B:$AI,MATCH($B46&amp;"_intercept",Conditions!$R$1:$AI$1,0)+16,FALSE)),""),"")</f>
        <v/>
      </c>
      <c r="CT46" s="69" t="str">
        <f>IFERROR(IF(CT28,EXP(LN(CT28)*VLOOKUP(CT$3,Conditions!$B:$AI,MATCH($B46&amp;"_slope",Conditions!$R$1:$AI$1,0)+16,FALSE)+VLOOKUP(CT$3,Conditions!$B:$AI,MATCH($B46&amp;"_intercept",Conditions!$R$1:$AI$1,0)+16,FALSE)),""),"")</f>
        <v/>
      </c>
      <c r="CU46" s="69" t="str">
        <f>IFERROR(IF(CU28,EXP(LN(CU28)*VLOOKUP(CU$3,Conditions!$B:$AI,MATCH($B46&amp;"_slope",Conditions!$R$1:$AI$1,0)+16,FALSE)+VLOOKUP(CU$3,Conditions!$B:$AI,MATCH($B46&amp;"_intercept",Conditions!$R$1:$AI$1,0)+16,FALSE)),""),"")</f>
        <v/>
      </c>
      <c r="CV46" s="69" t="str">
        <f>IFERROR(IF(CV28,EXP(LN(CV28)*VLOOKUP(CV$3,Conditions!$B:$AI,MATCH($B46&amp;"_slope",Conditions!$R$1:$AI$1,0)+16,FALSE)+VLOOKUP(CV$3,Conditions!$B:$AI,MATCH($B46&amp;"_intercept",Conditions!$R$1:$AI$1,0)+16,FALSE)),""),"")</f>
        <v/>
      </c>
      <c r="CW46" s="69" t="str">
        <f>IFERROR(IF(CW28,EXP(LN(CW28)*VLOOKUP(CW$3,Conditions!$B:$AI,MATCH($B46&amp;"_slope",Conditions!$R$1:$AI$1,0)+16,FALSE)+VLOOKUP(CW$3,Conditions!$B:$AI,MATCH($B46&amp;"_intercept",Conditions!$R$1:$AI$1,0)+16,FALSE)),""),"")</f>
        <v/>
      </c>
      <c r="CX46" s="69"/>
      <c r="CY46" s="69"/>
      <c r="CZ46" s="69"/>
      <c r="DA46" s="69"/>
    </row>
    <row r="47" spans="1:105" s="58" customFormat="1" x14ac:dyDescent="0.2">
      <c r="A47" s="64"/>
      <c r="B47" s="49" t="str">
        <f t="shared" ref="B47:B54" si="10">CONCATENATE(B29,"_",$C$40)</f>
        <v>ethylene glycol_RI</v>
      </c>
      <c r="C47" s="78">
        <v>2</v>
      </c>
      <c r="D47" s="69">
        <f>IFERROR(IF(D29,EXP(LN(D29)*VLOOKUP(D$3,Conditions!$B:$AI,MATCH($B47&amp;"_slope",Conditions!$R$1:$AI$1,0)+16,FALSE)+VLOOKUP(D$3,Conditions!$B:$AI,MATCH($B47&amp;"_intercept",Conditions!$R$1:$AI$1,0)+16,FALSE)),""),"")</f>
        <v>1.4859034407010308E-3</v>
      </c>
      <c r="E47" s="69">
        <f>IFERROR(IF(E29,EXP(LN(E29)*VLOOKUP(E$3,Conditions!$B:$AI,MATCH($B47&amp;"_slope",Conditions!$R$1:$AI$1,0)+16,FALSE)+VLOOKUP(E$3,Conditions!$B:$AI,MATCH($B47&amp;"_intercept",Conditions!$R$1:$AI$1,0)+16,FALSE)),""),"")</f>
        <v>1.419079943911092E-3</v>
      </c>
      <c r="F47" s="69">
        <f>IFERROR(IF(F29,EXP(LN(F29)*VLOOKUP(F$3,Conditions!$B:$AI,MATCH($B47&amp;"_slope",Conditions!$R$1:$AI$1,0)+16,FALSE)+VLOOKUP(F$3,Conditions!$B:$AI,MATCH($B47&amp;"_intercept",Conditions!$R$1:$AI$1,0)+16,FALSE)),""),"")</f>
        <v>1.4047666339955436E-3</v>
      </c>
      <c r="G47" s="69">
        <f>IFERROR(IF(G29,EXP(LN(G29)*VLOOKUP(G$3,Conditions!$B:$AI,MATCH($B47&amp;"_slope",Conditions!$R$1:$AI$1,0)+16,FALSE)+VLOOKUP(G$3,Conditions!$B:$AI,MATCH($B47&amp;"_intercept",Conditions!$R$1:$AI$1,0)+16,FALSE)),""),"")</f>
        <v>1.3624790145880018E-3</v>
      </c>
      <c r="H47" s="69">
        <f>IFERROR(IF(H29,EXP(LN(H29)*VLOOKUP(H$3,Conditions!$B:$AI,MATCH($B47&amp;"_slope",Conditions!$R$1:$AI$1,0)+16,FALSE)+VLOOKUP(H$3,Conditions!$B:$AI,MATCH($B47&amp;"_intercept",Conditions!$R$1:$AI$1,0)+16,FALSE)),""),"")</f>
        <v>1.5068527061323539E-3</v>
      </c>
      <c r="I47" s="69">
        <f>IFERROR(IF(I29,EXP(LN(I29)*VLOOKUP(I$3,Conditions!$B:$AI,MATCH($B47&amp;"_slope",Conditions!$R$1:$AI$1,0)+16,FALSE)+VLOOKUP(I$3,Conditions!$B:$AI,MATCH($B47&amp;"_intercept",Conditions!$R$1:$AI$1,0)+16,FALSE)),""),"")</f>
        <v>1.5590770793025501E-3</v>
      </c>
      <c r="J47" s="69">
        <f>IFERROR(IF(J29,EXP(LN(J29)*VLOOKUP(J$3,Conditions!$B:$AI,MATCH($B47&amp;"_slope",Conditions!$R$1:$AI$1,0)+16,FALSE)+VLOOKUP(J$3,Conditions!$B:$AI,MATCH($B47&amp;"_intercept",Conditions!$R$1:$AI$1,0)+16,FALSE)),""),"")</f>
        <v>1.5105900203044428E-3</v>
      </c>
      <c r="K47" s="69">
        <f>IFERROR(IF(K29,EXP(LN(K29)*VLOOKUP(K$3,Conditions!$B:$AI,MATCH($B47&amp;"_slope",Conditions!$R$1:$AI$1,0)+16,FALSE)+VLOOKUP(K$3,Conditions!$B:$AI,MATCH($B47&amp;"_intercept",Conditions!$R$1:$AI$1,0)+16,FALSE)),""),"")</f>
        <v>1.5903124930732348E-3</v>
      </c>
      <c r="L47" s="69">
        <f>IFERROR(IF(L29,EXP(LN(L29)*VLOOKUP(L$3,Conditions!$B:$AI,MATCH($B47&amp;"_slope",Conditions!$R$1:$AI$1,0)+16,FALSE)+VLOOKUP(L$3,Conditions!$B:$AI,MATCH($B47&amp;"_intercept",Conditions!$R$1:$AI$1,0)+16,FALSE)),""),"")</f>
        <v>1.5329911249712127E-3</v>
      </c>
      <c r="M47" s="69">
        <f>IFERROR(IF(M29,EXP(LN(M29)*VLOOKUP(M$3,Conditions!$B:$AI,MATCH($B47&amp;"_slope",Conditions!$R$1:$AI$1,0)+16,FALSE)+VLOOKUP(M$3,Conditions!$B:$AI,MATCH($B47&amp;"_intercept",Conditions!$R$1:$AI$1,0)+16,FALSE)),""),"")</f>
        <v>1.5694970149677211E-3</v>
      </c>
      <c r="N47" s="69">
        <f>IFERROR(IF(N29,EXP(LN(N29)*VLOOKUP(N$3,Conditions!$B:$AI,MATCH($B47&amp;"_slope",Conditions!$R$1:$AI$1,0)+16,FALSE)+VLOOKUP(N$3,Conditions!$B:$AI,MATCH($B47&amp;"_intercept",Conditions!$R$1:$AI$1,0)+16,FALSE)),""),"")</f>
        <v>1.5038620675423395E-3</v>
      </c>
      <c r="O47" s="69">
        <f>IFERROR(IF(O29,EXP(LN(O29)*VLOOKUP(O$3,Conditions!$B:$AI,MATCH($B47&amp;"_slope",Conditions!$R$1:$AI$1,0)+16,FALSE)+VLOOKUP(O$3,Conditions!$B:$AI,MATCH($B47&amp;"_intercept",Conditions!$R$1:$AI$1,0)+16,FALSE)),""),"")</f>
        <v>1.6021926124536667E-3</v>
      </c>
      <c r="P47" s="69">
        <f>IFERROR(IF(P29,EXP(LN(P29)*VLOOKUP(P$3,Conditions!$B:$AI,MATCH($B47&amp;"_slope",Conditions!$R$1:$AI$1,0)+16,FALSE)+VLOOKUP(P$3,Conditions!$B:$AI,MATCH($B47&amp;"_intercept",Conditions!$R$1:$AI$1,0)+16,FALSE)),""),"")</f>
        <v>1.5984811947871147E-3</v>
      </c>
      <c r="Q47" s="69">
        <f>IFERROR(IF(Q29,EXP(LN(Q29)*VLOOKUP(Q$3,Conditions!$B:$AI,MATCH($B47&amp;"_slope",Conditions!$R$1:$AI$1,0)+16,FALSE)+VLOOKUP(Q$3,Conditions!$B:$AI,MATCH($B47&amp;"_intercept",Conditions!$R$1:$AI$1,0)+16,FALSE)),""),"")</f>
        <v>1.5620550396469957E-3</v>
      </c>
      <c r="R47" s="69">
        <f>IFERROR(IF(R29,EXP(LN(R29)*VLOOKUP(R$3,Conditions!$B:$AI,MATCH($B47&amp;"_slope",Conditions!$R$1:$AI$1,0)+16,FALSE)+VLOOKUP(R$3,Conditions!$B:$AI,MATCH($B47&amp;"_intercept",Conditions!$R$1:$AI$1,0)+16,FALSE)),""),"")</f>
        <v>1.6422119208890718E-3</v>
      </c>
      <c r="S47" s="69">
        <f>IFERROR(IF(S29,EXP(LN(S29)*VLOOKUP(S$3,Conditions!$B:$AI,MATCH($B47&amp;"_slope",Conditions!$R$1:$AI$1,0)+16,FALSE)+VLOOKUP(S$3,Conditions!$B:$AI,MATCH($B47&amp;"_intercept",Conditions!$R$1:$AI$1,0)+16,FALSE)),""),"")</f>
        <v>1.6007081672025063E-3</v>
      </c>
      <c r="T47" s="69">
        <f>IFERROR(IF(T29,EXP(LN(T29)*VLOOKUP(T$3,Conditions!$B:$AI,MATCH($B47&amp;"_slope",Conditions!$R$1:$AI$1,0)+16,FALSE)+VLOOKUP(T$3,Conditions!$B:$AI,MATCH($B47&amp;"_intercept",Conditions!$R$1:$AI$1,0)+16,FALSE)),""),"")</f>
        <v>1.5590770793025501E-3</v>
      </c>
      <c r="U47" s="69">
        <f>IFERROR(IF(U29,EXP(LN(U29)*VLOOKUP(U$3,Conditions!$B:$AI,MATCH($B47&amp;"_slope",Conditions!$R$1:$AI$1,0)+16,FALSE)+VLOOKUP(U$3,Conditions!$B:$AI,MATCH($B47&amp;"_intercept",Conditions!$R$1:$AI$1,0)+16,FALSE)),""),"")</f>
        <v>1.5895696387438903E-3</v>
      </c>
      <c r="V47" s="69">
        <f>IFERROR(IF(V29,EXP(LN(V29)*VLOOKUP(V$3,Conditions!$B:$AI,MATCH($B47&amp;"_slope",Conditions!$R$1:$AI$1,0)+16,FALSE)+VLOOKUP(V$3,Conditions!$B:$AI,MATCH($B47&amp;"_intercept",Conditions!$R$1:$AI$1,0)+16,FALSE)),""),"")</f>
        <v>1.6185108453922984E-3</v>
      </c>
      <c r="W47" s="69">
        <f>IFERROR(IF(W29,EXP(LN(W29)*VLOOKUP(W$3,Conditions!$B:$AI,MATCH($B47&amp;"_slope",Conditions!$R$1:$AI$1,0)+16,FALSE)+VLOOKUP(W$3,Conditions!$B:$AI,MATCH($B47&amp;"_intercept",Conditions!$R$1:$AI$1,0)+16,FALSE)),""),"")</f>
        <v>1.6732585679462139E-3</v>
      </c>
      <c r="X47" s="69">
        <f>IFERROR(IF(X29,EXP(LN(X29)*VLOOKUP(X$3,Conditions!$B:$AI,MATCH($B47&amp;"_slope",Conditions!$R$1:$AI$1,0)+16,FALSE)+VLOOKUP(X$3,Conditions!$B:$AI,MATCH($B47&amp;"_intercept",Conditions!$R$1:$AI$1,0)+16,FALSE)),""),"")</f>
        <v>1.6784263754201329E-3</v>
      </c>
      <c r="Y47" s="69">
        <f>IFERROR(IF(Y29,EXP(LN(Y29)*VLOOKUP(Y$3,Conditions!$B:$AI,MATCH($B47&amp;"_slope",Conditions!$R$1:$AI$1,0)+16,FALSE)+VLOOKUP(Y$3,Conditions!$B:$AI,MATCH($B47&amp;"_intercept",Conditions!$R$1:$AI$1,0)+16,FALSE)),""),"")</f>
        <v>1.581395533250774E-3</v>
      </c>
      <c r="Z47" s="69">
        <f>IFERROR(IF(Z29,EXP(LN(Z29)*VLOOKUP(Z$3,Conditions!$B:$AI,MATCH($B47&amp;"_slope",Conditions!$R$1:$AI$1,0)+16,FALSE)+VLOOKUP(Z$3,Conditions!$B:$AI,MATCH($B47&amp;"_intercept",Conditions!$R$1:$AI$1,0)+16,FALSE)),""),"")</f>
        <v>1.6274035147282955E-3</v>
      </c>
      <c r="AA47" s="69">
        <f>IFERROR(IF(AA29,EXP(LN(AA29)*VLOOKUP(AA$3,Conditions!$B:$AI,MATCH($B47&amp;"_slope",Conditions!$R$1:$AI$1,0)+16,FALSE)+VLOOKUP(AA$3,Conditions!$B:$AI,MATCH($B47&amp;"_intercept",Conditions!$R$1:$AI$1,0)+16,FALSE)),""),"")</f>
        <v>1.5090952256567943E-3</v>
      </c>
      <c r="AB47" s="69">
        <f>IFERROR(IF(AB29,EXP(LN(AB29)*VLOOKUP(AB$3,Conditions!$B:$AI,MATCH($B47&amp;"_slope",Conditions!$R$1:$AI$1,0)+16,FALSE)+VLOOKUP(AB$3,Conditions!$B:$AI,MATCH($B47&amp;"_intercept",Conditions!$R$1:$AI$1,0)+16,FALSE)),""),"")</f>
        <v>1.5180613811118984E-3</v>
      </c>
      <c r="AC47" s="69">
        <f>IFERROR(IF(AC29,EXP(LN(AC29)*VLOOKUP(AC$3,Conditions!$B:$AI,MATCH($B47&amp;"_slope",Conditions!$R$1:$AI$1,0)+16,FALSE)+VLOOKUP(AC$3,Conditions!$B:$AI,MATCH($B47&amp;"_intercept",Conditions!$R$1:$AI$1,0)+16,FALSE)),""),"")</f>
        <v>1.6140623506650934E-3</v>
      </c>
      <c r="AD47" s="69">
        <f>IFERROR(IF(AD29,EXP(LN(AD29)*VLOOKUP(AD$3,Conditions!$B:$AI,MATCH($B47&amp;"_slope",Conditions!$R$1:$AI$1,0)+16,FALSE)+VLOOKUP(AD$3,Conditions!$B:$AI,MATCH($B47&amp;"_intercept",Conditions!$R$1:$AI$1,0)+16,FALSE)),""),"")</f>
        <v>1.6496102129594044E-3</v>
      </c>
      <c r="AE47" s="69">
        <f>IFERROR(IF(AE29,EXP(LN(AE29)*VLOOKUP(AE$3,Conditions!$B:$AI,MATCH($B47&amp;"_slope",Conditions!$R$1:$AI$1,0)+16,FALSE)+VLOOKUP(AE$3,Conditions!$B:$AI,MATCH($B47&amp;"_intercept",Conditions!$R$1:$AI$1,0)+16,FALSE)),""),"")</f>
        <v>1.5947687604368249E-3</v>
      </c>
      <c r="AF47" s="69">
        <f>IFERROR(IF(AF29,EXP(LN(AF29)*VLOOKUP(AF$3,Conditions!$B:$AI,MATCH($B47&amp;"_slope",Conditions!$R$1:$AI$1,0)+16,FALSE)+VLOOKUP(AF$3,Conditions!$B:$AI,MATCH($B47&amp;"_intercept",Conditions!$R$1:$AI$1,0)+16,FALSE)),""),"")</f>
        <v>1.6007081672025063E-3</v>
      </c>
      <c r="AG47" s="69">
        <f>IFERROR(IF(AG29,EXP(LN(AG29)*VLOOKUP(AG$3,Conditions!$B:$AI,MATCH($B47&amp;"_slope",Conditions!$R$1:$AI$1,0)+16,FALSE)+VLOOKUP(AG$3,Conditions!$B:$AI,MATCH($B47&amp;"_intercept",Conditions!$R$1:$AI$1,0)+16,FALSE)),""),"")</f>
        <v>1.566520725378176E-3</v>
      </c>
      <c r="AH47" s="69">
        <f>IFERROR(IF(AH29,EXP(LN(AH29)*VLOOKUP(AH$3,Conditions!$B:$AI,MATCH($B47&amp;"_slope",Conditions!$R$1:$AI$1,0)+16,FALSE)+VLOOKUP(AH$3,Conditions!$B:$AI,MATCH($B47&amp;"_intercept",Conditions!$R$1:$AI$1,0)+16,FALSE)),""),"")</f>
        <v>1.6007081672025063E-3</v>
      </c>
      <c r="AI47" s="69">
        <f>IFERROR(IF(AI29,EXP(LN(AI29)*VLOOKUP(AI$3,Conditions!$B:$AI,MATCH($B47&amp;"_slope",Conditions!$R$1:$AI$1,0)+16,FALSE)+VLOOKUP(AI$3,Conditions!$B:$AI,MATCH($B47&amp;"_intercept",Conditions!$R$1:$AI$1,0)+16,FALSE)),""),"")</f>
        <v>1.5925408106019759E-3</v>
      </c>
      <c r="AJ47" s="69">
        <f>IFERROR(IF(AJ29,EXP(LN(AJ29)*VLOOKUP(AJ$3,Conditions!$B:$AI,MATCH($B47&amp;"_slope",Conditions!$R$1:$AI$1,0)+16,FALSE)+VLOOKUP(AJ$3,Conditions!$B:$AI,MATCH($B47&amp;"_intercept",Conditions!$R$1:$AI$1,0)+16,FALSE)),""),"")</f>
        <v>1.6688275200597541E-3</v>
      </c>
      <c r="AK47" s="69">
        <f>IFERROR(IF(AK29,EXP(LN(AK29)*VLOOKUP(AK$3,Conditions!$B:$AI,MATCH($B47&amp;"_slope",Conditions!$R$1:$AI$1,0)+16,FALSE)+VLOOKUP(AK$3,Conditions!$B:$AI,MATCH($B47&amp;"_intercept",Conditions!$R$1:$AI$1,0)+16,FALSE)),""),"")</f>
        <v>1.6769500507464901E-3</v>
      </c>
      <c r="AL47" s="69">
        <f>IFERROR(IF(AL29,EXP(LN(AL29)*VLOOKUP(AL$3,Conditions!$B:$AI,MATCH($B47&amp;"_slope",Conditions!$R$1:$AI$1,0)+16,FALSE)+VLOOKUP(AL$3,Conditions!$B:$AI,MATCH($B47&amp;"_intercept",Conditions!$R$1:$AI$1,0)+16,FALSE)),""),"")</f>
        <v>1.6185108453922984E-3</v>
      </c>
      <c r="AM47" s="69" t="str">
        <f>IFERROR(IF(AM29,EXP(LN(AM29)*VLOOKUP(AM$3,Conditions!$B:$AI,MATCH($B47&amp;"_slope",Conditions!$R$1:$AI$1,0)+16,FALSE)+VLOOKUP(AM$3,Conditions!$B:$AI,MATCH($B47&amp;"_intercept",Conditions!$R$1:$AI$1,0)+16,FALSE)),""),"")</f>
        <v/>
      </c>
      <c r="AN47" s="69">
        <f>IFERROR(IF(AN29,EXP(LN(AN29)*VLOOKUP(AN$3,Conditions!$B:$AI,MATCH($B47&amp;"_slope",Conditions!$R$1:$AI$1,0)+16,FALSE)+VLOOKUP(AN$3,Conditions!$B:$AI,MATCH($B47&amp;"_intercept",Conditions!$R$1:$AI$1,0)+16,FALSE)),""),"")</f>
        <v>1.6296257855878114E-3</v>
      </c>
      <c r="AO47" s="69">
        <f>IFERROR(IF(AO29,EXP(LN(AO29)*VLOOKUP(AO$3,Conditions!$B:$AI,MATCH($B47&amp;"_slope",Conditions!$R$1:$AI$1,0)+16,FALSE)+VLOOKUP(AO$3,Conditions!$B:$AI,MATCH($B47&amp;"_intercept",Conditions!$R$1:$AI$1,0)+16,FALSE)),""),"")</f>
        <v>1.5642880704720072E-3</v>
      </c>
      <c r="AP47" s="69">
        <f>IFERROR(IF(AP29,EXP(LN(AP29)*VLOOKUP(AP$3,Conditions!$B:$AI,MATCH($B47&amp;"_slope",Conditions!$R$1:$AI$1,0)+16,FALSE)+VLOOKUP(AP$3,Conditions!$B:$AI,MATCH($B47&amp;"_intercept",Conditions!$R$1:$AI$1,0)+16,FALSE)),""),"")</f>
        <v>1.6148038667767538E-3</v>
      </c>
      <c r="AQ47" s="69">
        <f>IFERROR(IF(AQ29,EXP(LN(AQ29)*VLOOKUP(AQ$3,Conditions!$B:$AI,MATCH($B47&amp;"_slope",Conditions!$R$1:$AI$1,0)+16,FALSE)+VLOOKUP(AQ$3,Conditions!$B:$AI,MATCH($B47&amp;"_intercept",Conditions!$R$1:$AI$1,0)+16,FALSE)),""),"")</f>
        <v>1.5806521859626842E-3</v>
      </c>
      <c r="AR47" s="69">
        <f>IFERROR(IF(AR29,EXP(LN(AR29)*VLOOKUP(AR$3,Conditions!$B:$AI,MATCH($B47&amp;"_slope",Conditions!$R$1:$AI$1,0)+16,FALSE)+VLOOKUP(AR$3,Conditions!$B:$AI,MATCH($B47&amp;"_intercept",Conditions!$R$1:$AI$1,0)+16,FALSE)),""),"")</f>
        <v>1.3624790145880018E-3</v>
      </c>
      <c r="AS47" s="69">
        <f>IFERROR(IF(AS29,EXP(LN(AS29)*VLOOKUP(AS$3,Conditions!$B:$AI,MATCH($B47&amp;"_slope",Conditions!$R$1:$AI$1,0)+16,FALSE)+VLOOKUP(AS$3,Conditions!$B:$AI,MATCH($B47&amp;"_intercept",Conditions!$R$1:$AI$1,0)+16,FALSE)),""),"")</f>
        <v>1.2957106912125625E-3</v>
      </c>
      <c r="AT47" s="69">
        <f>IFERROR(IF(AT29,EXP(LN(AT29)*VLOOKUP(AT$3,Conditions!$B:$AI,MATCH($B47&amp;"_slope",Conditions!$R$1:$AI$1,0)+16,FALSE)+VLOOKUP(AT$3,Conditions!$B:$AI,MATCH($B47&amp;"_intercept",Conditions!$R$1:$AI$1,0)+16,FALSE)),""),"")</f>
        <v>1.3889266134593315E-3</v>
      </c>
      <c r="AU47" s="69">
        <f>IFERROR(IF(AU29,EXP(LN(AU29)*VLOOKUP(AU$3,Conditions!$B:$AI,MATCH($B47&amp;"_slope",Conditions!$R$1:$AI$1,0)+16,FALSE)+VLOOKUP(AU$3,Conditions!$B:$AI,MATCH($B47&amp;"_intercept",Conditions!$R$1:$AI$1,0)+16,FALSE)),""),"")</f>
        <v>1.3874169320258155E-3</v>
      </c>
      <c r="AV47" s="69">
        <f>IFERROR(IF(AV29,EXP(LN(AV29)*VLOOKUP(AV$3,Conditions!$B:$AI,MATCH($B47&amp;"_slope",Conditions!$R$1:$AI$1,0)+16,FALSE)+VLOOKUP(AV$3,Conditions!$B:$AI,MATCH($B47&amp;"_intercept",Conditions!$R$1:$AI$1,0)+16,FALSE)),""),"")</f>
        <v>1.2949496622487295E-3</v>
      </c>
      <c r="AW47" s="69">
        <f>IFERROR(IF(AW29,EXP(LN(AW29)*VLOOKUP(AW$3,Conditions!$B:$AI,MATCH($B47&amp;"_slope",Conditions!$R$1:$AI$1,0)+16,FALSE)+VLOOKUP(AW$3,Conditions!$B:$AI,MATCH($B47&amp;"_intercept",Conditions!$R$1:$AI$1,0)+16,FALSE)),""),"")</f>
        <v>1.3806209637471057E-3</v>
      </c>
      <c r="AX47" s="69">
        <f>IFERROR(IF(AX29,EXP(LN(AX29)*VLOOKUP(AX$3,Conditions!$B:$AI,MATCH($B47&amp;"_slope",Conditions!$R$1:$AI$1,0)+16,FALSE)+VLOOKUP(AX$3,Conditions!$B:$AI,MATCH($B47&amp;"_intercept",Conditions!$R$1:$AI$1,0)+16,FALSE)),""),"")</f>
        <v>1.2415442907511159E-3</v>
      </c>
      <c r="AY47" s="69">
        <f>IFERROR(IF(AY29,EXP(LN(AY29)*VLOOKUP(AY$3,Conditions!$B:$AI,MATCH($B47&amp;"_slope",Conditions!$R$1:$AI$1,0)+16,FALSE)+VLOOKUP(AY$3,Conditions!$B:$AI,MATCH($B47&amp;"_intercept",Conditions!$R$1:$AI$1,0)+16,FALSE)),""),"")</f>
        <v>1.2865748532712791E-3</v>
      </c>
      <c r="AZ47" s="69">
        <f>IFERROR(IF(AZ29,EXP(LN(AZ29)*VLOOKUP(AZ$3,Conditions!$B:$AI,MATCH($B47&amp;"_slope",Conditions!$R$1:$AI$1,0)+16,FALSE)+VLOOKUP(AZ$3,Conditions!$B:$AI,MATCH($B47&amp;"_intercept",Conditions!$R$1:$AI$1,0)+16,FALSE)),""),"")</f>
        <v>1.2720940876199971E-3</v>
      </c>
      <c r="BA47" s="69">
        <f>IFERROR(IF(BA29,EXP(LN(BA29)*VLOOKUP(BA$3,Conditions!$B:$AI,MATCH($B47&amp;"_slope",Conditions!$R$1:$AI$1,0)+16,FALSE)+VLOOKUP(BA$3,Conditions!$B:$AI,MATCH($B47&amp;"_intercept",Conditions!$R$1:$AI$1,0)+16,FALSE)),""),"")</f>
        <v>1.2644648293360444E-3</v>
      </c>
      <c r="BB47" s="69">
        <f>IFERROR(IF(BB29,EXP(LN(BB29)*VLOOKUP(BB$3,Conditions!$B:$AI,MATCH($B47&amp;"_slope",Conditions!$R$1:$AI$1,0)+16,FALSE)+VLOOKUP(BB$3,Conditions!$B:$AI,MATCH($B47&amp;"_intercept",Conditions!$R$1:$AI$1,0)+16,FALSE)),""),"")</f>
        <v>1.4438996016048686E-3</v>
      </c>
      <c r="BC47" s="69">
        <f>IFERROR(IF(BC29,EXP(LN(BC29)*VLOOKUP(BC$3,Conditions!$B:$AI,MATCH($B47&amp;"_slope",Conditions!$R$1:$AI$1,0)+16,FALSE)+VLOOKUP(BC$3,Conditions!$B:$AI,MATCH($B47&amp;"_intercept",Conditions!$R$1:$AI$1,0)+16,FALSE)),""),"")</f>
        <v>1.3662609251735584E-3</v>
      </c>
      <c r="BD47" s="69">
        <f>IFERROR(IF(BD29,EXP(LN(BD29)*VLOOKUP(BD$3,Conditions!$B:$AI,MATCH($B47&amp;"_slope",Conditions!$R$1:$AI$1,0)+16,FALSE)+VLOOKUP(BD$3,Conditions!$B:$AI,MATCH($B47&amp;"_intercept",Conditions!$R$1:$AI$1,0)+16,FALSE)),""),"")</f>
        <v>1.3806209637471057E-3</v>
      </c>
      <c r="BE47" s="69">
        <f>IFERROR(IF(BE29,EXP(LN(BE29)*VLOOKUP(BE$3,Conditions!$B:$AI,MATCH($B47&amp;"_slope",Conditions!$R$1:$AI$1,0)+16,FALSE)+VLOOKUP(BE$3,Conditions!$B:$AI,MATCH($B47&amp;"_intercept",Conditions!$R$1:$AI$1,0)+16,FALSE)),""),"")</f>
        <v>1.5419407355243234E-3</v>
      </c>
      <c r="BF47" s="69">
        <f>IFERROR(IF(BF29,EXP(LN(BF29)*VLOOKUP(BF$3,Conditions!$B:$AI,MATCH($B47&amp;"_slope",Conditions!$R$1:$AI$1,0)+16,FALSE)+VLOOKUP(BF$3,Conditions!$B:$AI,MATCH($B47&amp;"_intercept",Conditions!$R$1:$AI$1,0)+16,FALSE)),""),"")</f>
        <v>1.5590770793025501E-3</v>
      </c>
      <c r="BG47" s="69">
        <f>IFERROR(IF(BG29,EXP(LN(BG29)*VLOOKUP(BG$3,Conditions!$B:$AI,MATCH($B47&amp;"_slope",Conditions!$R$1:$AI$1,0)+16,FALSE)+VLOOKUP(BG$3,Conditions!$B:$AI,MATCH($B47&amp;"_intercept",Conditions!$R$1:$AI$1,0)+16,FALSE)),""),"")</f>
        <v>1.3783547648423527E-3</v>
      </c>
      <c r="BH47" s="69">
        <f>IFERROR(IF(BH29,EXP(LN(BH29)*VLOOKUP(BH$3,Conditions!$B:$AI,MATCH($B47&amp;"_slope",Conditions!$R$1:$AI$1,0)+16,FALSE)+VLOOKUP(BH$3,Conditions!$B:$AI,MATCH($B47&amp;"_intercept",Conditions!$R$1:$AI$1,0)+16,FALSE)),""),"")</f>
        <v>1.3791102132726856E-3</v>
      </c>
      <c r="BI47" s="69">
        <f>IFERROR(IF(BI29,EXP(LN(BI29)*VLOOKUP(BI$3,Conditions!$B:$AI,MATCH($B47&amp;"_slope",Conditions!$R$1:$AI$1,0)+16,FALSE)+VLOOKUP(BI$3,Conditions!$B:$AI,MATCH($B47&amp;"_intercept",Conditions!$R$1:$AI$1,0)+16,FALSE)),""),"")</f>
        <v>1.3851520464524529E-3</v>
      </c>
      <c r="BJ47" s="69">
        <f>IFERROR(IF(BJ29,EXP(LN(BJ29)*VLOOKUP(BJ$3,Conditions!$B:$AI,MATCH($B47&amp;"_slope",Conditions!$R$1:$AI$1,0)+16,FALSE)+VLOOKUP(BJ$3,Conditions!$B:$AI,MATCH($B47&amp;"_intercept",Conditions!$R$1:$AI$1,0)+16,FALSE)),""),"")</f>
        <v>1.419079943911092E-3</v>
      </c>
      <c r="BK47" s="69">
        <f>IFERROR(IF(BK29,EXP(LN(BK29)*VLOOKUP(BK$3,Conditions!$B:$AI,MATCH($B47&amp;"_slope",Conditions!$R$1:$AI$1,0)+16,FALSE)+VLOOKUP(BK$3,Conditions!$B:$AI,MATCH($B47&amp;"_intercept",Conditions!$R$1:$AI$1,0)+16,FALSE)),""),"")</f>
        <v>1.5113373521978119E-3</v>
      </c>
      <c r="BL47" s="69">
        <f>IFERROR(IF(BL29,EXP(LN(BL29)*VLOOKUP(BL$3,Conditions!$B:$AI,MATCH($B47&amp;"_slope",Conditions!$R$1:$AI$1,0)+16,FALSE)+VLOOKUP(BL$3,Conditions!$B:$AI,MATCH($B47&amp;"_intercept",Conditions!$R$1:$AI$1,0)+16,FALSE)),""),"")</f>
        <v>1.4566658190128369E-3</v>
      </c>
      <c r="BM47" s="69">
        <f>IFERROR(IF(BM29,EXP(LN(BM29)*VLOOKUP(BM$3,Conditions!$B:$AI,MATCH($B47&amp;"_slope",Conditions!$R$1:$AI$1,0)+16,FALSE)+VLOOKUP(BM$3,Conditions!$B:$AI,MATCH($B47&amp;"_intercept",Conditions!$R$1:$AI$1,0)+16,FALSE)),""),"")</f>
        <v>1.4484068397069506E-3</v>
      </c>
      <c r="BN47" s="69">
        <f>IFERROR(IF(BN29,EXP(LN(BN29)*VLOOKUP(BN$3,Conditions!$B:$AI,MATCH($B47&amp;"_slope",Conditions!$R$1:$AI$1,0)+16,FALSE)+VLOOKUP(BN$3,Conditions!$B:$AI,MATCH($B47&amp;"_intercept",Conditions!$R$1:$AI$1,0)+16,FALSE)),""),"")</f>
        <v>1.4933892956711806E-3</v>
      </c>
      <c r="BO47" s="69">
        <f>IFERROR(IF(BO29,EXP(LN(BO29)*VLOOKUP(BO$3,Conditions!$B:$AI,MATCH($B47&amp;"_slope",Conditions!$R$1:$AI$1,0)+16,FALSE)+VLOOKUP(BO$3,Conditions!$B:$AI,MATCH($B47&amp;"_intercept",Conditions!$R$1:$AI$1,0)+16,FALSE)),""),"")</f>
        <v>1.4559152313718803E-3</v>
      </c>
      <c r="BP47" s="69">
        <f>IFERROR(IF(BP29,EXP(LN(BP29)*VLOOKUP(BP$3,Conditions!$B:$AI,MATCH($B47&amp;"_slope",Conditions!$R$1:$AI$1,0)+16,FALSE)+VLOOKUP(BP$3,Conditions!$B:$AI,MATCH($B47&amp;"_intercept",Conditions!$R$1:$AI$1,0)+16,FALSE)),""),"")</f>
        <v>1.4506598382098576E-3</v>
      </c>
      <c r="BQ47" s="69">
        <f>IFERROR(IF(BQ29,EXP(LN(BQ29)*VLOOKUP(BQ$3,Conditions!$B:$AI,MATCH($B47&amp;"_slope",Conditions!$R$1:$AI$1,0)+16,FALSE)+VLOOKUP(BQ$3,Conditions!$B:$AI,MATCH($B47&amp;"_intercept",Conditions!$R$1:$AI$1,0)+16,FALSE)),""),"")</f>
        <v>1.4903954860189435E-3</v>
      </c>
      <c r="BR47" s="69">
        <f>IFERROR(IF(BR29,EXP(LN(BR29)*VLOOKUP(BR$3,Conditions!$B:$AI,MATCH($B47&amp;"_slope",Conditions!$R$1:$AI$1,0)+16,FALSE)+VLOOKUP(BR$3,Conditions!$B:$AI,MATCH($B47&amp;"_intercept",Conditions!$R$1:$AI$1,0)+16,FALSE)),""),"")</f>
        <v>1.4017511182950902E-3</v>
      </c>
      <c r="BS47" s="69">
        <f>IFERROR(IF(BS29,EXP(LN(BS29)*VLOOKUP(BS$3,Conditions!$B:$AI,MATCH($B47&amp;"_slope",Conditions!$R$1:$AI$1,0)+16,FALSE)+VLOOKUP(BS$3,Conditions!$B:$AI,MATCH($B47&amp;"_intercept",Conditions!$R$1:$AI$1,0)+16,FALSE)),""),"")</f>
        <v>1.4454021984470378E-3</v>
      </c>
      <c r="BT47" s="69">
        <f>IFERROR(IF(BT29,EXP(LN(BT29)*VLOOKUP(BT$3,Conditions!$B:$AI,MATCH($B47&amp;"_slope",Conditions!$R$1:$AI$1,0)+16,FALSE)+VLOOKUP(BT$3,Conditions!$B:$AI,MATCH($B47&amp;"_intercept",Conditions!$R$1:$AI$1,0)+16,FALSE)),""),"")</f>
        <v>1.4611683879514269E-3</v>
      </c>
      <c r="BU47" s="69">
        <f>IFERROR(IF(BU29,EXP(LN(BU29)*VLOOKUP(BU$3,Conditions!$B:$AI,MATCH($B47&amp;"_slope",Conditions!$R$1:$AI$1,0)+16,FALSE)+VLOOKUP(BU$3,Conditions!$B:$AI,MATCH($B47&amp;"_intercept",Conditions!$R$1:$AI$1,0)+16,FALSE)),""),"")</f>
        <v>1.4574163610384591E-3</v>
      </c>
      <c r="BV47" s="69">
        <f>IFERROR(IF(BV29,EXP(LN(BV29)*VLOOKUP(BV$3,Conditions!$B:$AI,MATCH($B47&amp;"_slope",Conditions!$R$1:$AI$1,0)+16,FALSE)+VLOOKUP(BV$3,Conditions!$B:$AI,MATCH($B47&amp;"_intercept",Conditions!$R$1:$AI$1,0)+16,FALSE)),""),"")</f>
        <v>1.4836568175488284E-3</v>
      </c>
      <c r="BW47" s="69">
        <f>IFERROR(IF(BW29,EXP(LN(BW29)*VLOOKUP(BW$3,Conditions!$B:$AI,MATCH($B47&amp;"_slope",Conditions!$R$1:$AI$1,0)+16,FALSE)+VLOOKUP(BW$3,Conditions!$B:$AI,MATCH($B47&amp;"_intercept",Conditions!$R$1:$AI$1,0)+16,FALSE)),""),"")</f>
        <v>1.5560984478959713E-3</v>
      </c>
      <c r="BX47" s="69">
        <f>IFERROR(IF(BX29,EXP(LN(BX29)*VLOOKUP(BX$3,Conditions!$B:$AI,MATCH($B47&amp;"_slope",Conditions!$R$1:$AI$1,0)+16,FALSE)+VLOOKUP(BX$3,Conditions!$B:$AI,MATCH($B47&amp;"_intercept",Conditions!$R$1:$AI$1,0)+16,FALSE)),""),"")</f>
        <v>1.5090952256567943E-3</v>
      </c>
      <c r="BY47" s="69">
        <f>IFERROR(IF(BY29,EXP(LN(BY29)*VLOOKUP(BY$3,Conditions!$B:$AI,MATCH($B47&amp;"_slope",Conditions!$R$1:$AI$1,0)+16,FALSE)+VLOOKUP(BY$3,Conditions!$B:$AI,MATCH($B47&amp;"_intercept",Conditions!$R$1:$AI$1,0)+16,FALSE)),""),"")</f>
        <v>1.5456679303684549E-3</v>
      </c>
      <c r="BZ47" s="69">
        <f>IFERROR(IF(BZ29,EXP(LN(BZ29)*VLOOKUP(BZ$3,Conditions!$B:$AI,MATCH($B47&amp;"_slope",Conditions!$R$1:$AI$1,0)+16,FALSE)+VLOOKUP(BZ$3,Conditions!$B:$AI,MATCH($B47&amp;"_intercept",Conditions!$R$1:$AI$1,0)+16,FALSE)),""),"")</f>
        <v>1.4664193178820797E-3</v>
      </c>
      <c r="CA47" s="69">
        <f>IFERROR(IF(CA29,EXP(LN(CA29)*VLOOKUP(CA$3,Conditions!$B:$AI,MATCH($B47&amp;"_slope",Conditions!$R$1:$AI$1,0)+16,FALSE)+VLOOKUP(CA$3,Conditions!$B:$AI,MATCH($B47&amp;"_intercept",Conditions!$R$1:$AI$1,0)+16,FALSE)),""),"")</f>
        <v>1.2720940876199971E-3</v>
      </c>
      <c r="CB47" s="69">
        <f>IFERROR(IF(CB29,EXP(LN(CB29)*VLOOKUP(CB$3,Conditions!$B:$AI,MATCH($B47&amp;"_slope",Conditions!$R$1:$AI$1,0)+16,FALSE)+VLOOKUP(CB$3,Conditions!$B:$AI,MATCH($B47&amp;"_intercept",Conditions!$R$1:$AI$1,0)+16,FALSE)),""),"")</f>
        <v>1.262174994201423E-3</v>
      </c>
      <c r="CC47" s="69">
        <f>IFERROR(IF(CC29,EXP(LN(CC29)*VLOOKUP(CC$3,Conditions!$B:$AI,MATCH($B47&amp;"_slope",Conditions!$R$1:$AI$1,0)+16,FALSE)+VLOOKUP(CC$3,Conditions!$B:$AI,MATCH($B47&amp;"_intercept",Conditions!$R$1:$AI$1,0)+16,FALSE)),""),"")</f>
        <v>1.2262362129501728E-3</v>
      </c>
      <c r="CD47" s="69">
        <f>IFERROR(IF(CD29,EXP(LN(CD29)*VLOOKUP(CD$3,Conditions!$B:$AI,MATCH($B47&amp;"_slope",Conditions!$R$1:$AI$1,0)+16,FALSE)+VLOOKUP(CD$3,Conditions!$B:$AI,MATCH($B47&amp;"_intercept",Conditions!$R$1:$AI$1,0)+16,FALSE)),""),"")</f>
        <v>1.203231659239748E-3</v>
      </c>
      <c r="CE47" s="69">
        <f>IFERROR(IF(CE29,EXP(LN(CE29)*VLOOKUP(CE$3,Conditions!$B:$AI,MATCH($B47&amp;"_slope",Conditions!$R$1:$AI$1,0)+16,FALSE)+VLOOKUP(CE$3,Conditions!$B:$AI,MATCH($B47&amp;"_intercept",Conditions!$R$1:$AI$1,0)+16,FALSE)),""),"")</f>
        <v>1.2423091082694238E-3</v>
      </c>
      <c r="CG47" s="56" t="str">
        <f t="shared" si="9"/>
        <v>ethylene glycol_RI</v>
      </c>
      <c r="CH47" s="69">
        <f>IFERROR(IF(CH29,EXP(LN(CH29)*VLOOKUP(CH$3,Conditions!$B:$AI,MATCH($B47&amp;"_slope",Conditions!$R$1:$AI$1,0)+16,FALSE)+VLOOKUP(CH$3,Conditions!$B:$AI,MATCH($B47&amp;"_intercept",Conditions!$R$1:$AI$1,0)+16,FALSE)),""),"")</f>
        <v>1.4359327531320873E-3</v>
      </c>
      <c r="CI47" s="69">
        <f>IFERROR(IF(CI29,EXP(LN(CI29)*VLOOKUP(CI$3,Conditions!$B:$AI,MATCH($B47&amp;"_slope",Conditions!$R$1:$AI$1,0)+16,FALSE)+VLOOKUP(CI$3,Conditions!$B:$AI,MATCH($B47&amp;"_intercept",Conditions!$R$1:$AI$1,0)+16,FALSE)),""),"")</f>
        <v>1.5574016818100471E-3</v>
      </c>
      <c r="CJ47" s="69">
        <f>IFERROR(IF(CJ29,EXP(LN(CJ29)*VLOOKUP(CJ$3,Conditions!$B:$AI,MATCH($B47&amp;"_slope",Conditions!$R$1:$AI$1,0)+16,FALSE)+VLOOKUP(CJ$3,Conditions!$B:$AI,MATCH($B47&amp;"_intercept",Conditions!$R$1:$AI$1,0)+16,FALSE)),""),"")</f>
        <v>1.5818415218408119E-3</v>
      </c>
      <c r="CK47" s="69">
        <f>IFERROR(IF(CK29,EXP(LN(CK29)*VLOOKUP(CK$3,Conditions!$B:$AI,MATCH($B47&amp;"_slope",Conditions!$R$1:$AI$1,0)+16,FALSE)+VLOOKUP(CK$3,Conditions!$B:$AI,MATCH($B47&amp;"_intercept",Conditions!$R$1:$AI$1,0)+16,FALSE)),""),"")</f>
        <v>1.6082771441463769E-3</v>
      </c>
      <c r="CL47" s="69">
        <f>IFERROR(IF(CL29,EXP(LN(CL29)*VLOOKUP(CL$3,Conditions!$B:$AI,MATCH($B47&amp;"_slope",Conditions!$R$1:$AI$1,0)+16,FALSE)+VLOOKUP(CL$3,Conditions!$B:$AI,MATCH($B47&amp;"_intercept",Conditions!$R$1:$AI$1,0)+16,FALSE)),""),"")</f>
        <v>1.5830307522554975E-3</v>
      </c>
      <c r="CM47" s="69">
        <f>IFERROR(IF(CM29,EXP(LN(CM29)*VLOOKUP(CM$3,Conditions!$B:$AI,MATCH($B47&amp;"_slope",Conditions!$R$1:$AI$1,0)+16,FALSE)+VLOOKUP(CM$3,Conditions!$B:$AI,MATCH($B47&amp;"_intercept",Conditions!$R$1:$AI$1,0)+16,FALSE)),""),"")</f>
        <v>1.6051610165305921E-3</v>
      </c>
      <c r="CN47" s="69">
        <f>IFERROR(IF(CN29,EXP(LN(CN29)*VLOOKUP(CN$3,Conditions!$B:$AI,MATCH($B47&amp;"_slope",Conditions!$R$1:$AI$1,0)+16,FALSE)+VLOOKUP(CN$3,Conditions!$B:$AI,MATCH($B47&amp;"_intercept",Conditions!$R$1:$AI$1,0)+16,FALSE)),""),"")</f>
        <v>1.6315514645633799E-3</v>
      </c>
      <c r="CO47" s="69">
        <f>IFERROR(IF(CO29,EXP(LN(CO29)*VLOOKUP(CO$3,Conditions!$B:$AI,MATCH($B47&amp;"_slope",Conditions!$R$1:$AI$1,0)+16,FALSE)+VLOOKUP(CO$3,Conditions!$B:$AI,MATCH($B47&amp;"_intercept",Conditions!$R$1:$AI$1,0)+16,FALSE)),""),"")</f>
        <v>1.5973675713666364E-3</v>
      </c>
      <c r="CP47" s="69">
        <f>IFERROR(IF(CP29,EXP(LN(CP29)*VLOOKUP(CP$3,Conditions!$B:$AI,MATCH($B47&amp;"_slope",Conditions!$R$1:$AI$1,0)+16,FALSE)+VLOOKUP(CP$3,Conditions!$B:$AI,MATCH($B47&amp;"_intercept",Conditions!$R$1:$AI$1,0)+16,FALSE)),""),"")</f>
        <v>1.3459753556648373E-3</v>
      </c>
      <c r="CQ47" s="69">
        <f>IFERROR(IF(CQ29,EXP(LN(CQ29)*VLOOKUP(CQ$3,Conditions!$B:$AI,MATCH($B47&amp;"_slope",Conditions!$R$1:$AI$1,0)+16,FALSE)+VLOOKUP(CQ$3,Conditions!$B:$AI,MATCH($B47&amp;"_intercept",Conditions!$R$1:$AI$1,0)+16,FALSE)),""),"")</f>
        <v>1.2891641152869282E-3</v>
      </c>
      <c r="CR47" s="69">
        <f>IFERROR(IF(CR29,EXP(LN(CR29)*VLOOKUP(CR$3,Conditions!$B:$AI,MATCH($B47&amp;"_slope",Conditions!$R$1:$AI$1,0)+16,FALSE)+VLOOKUP(CR$3,Conditions!$B:$AI,MATCH($B47&amp;"_intercept",Conditions!$R$1:$AI$1,0)+16,FALSE)),""),"")</f>
        <v>1.4586171334720127E-3</v>
      </c>
      <c r="CS47" s="69">
        <f>IFERROR(IF(CS29,EXP(LN(CS29)*VLOOKUP(CS$3,Conditions!$B:$AI,MATCH($B47&amp;"_slope",Conditions!$R$1:$AI$1,0)+16,FALSE)+VLOOKUP(CS$3,Conditions!$B:$AI,MATCH($B47&amp;"_intercept",Conditions!$R$1:$AI$1,0)+16,FALSE)),""),"")</f>
        <v>1.4147124310556389E-3</v>
      </c>
      <c r="CT47" s="69">
        <f>IFERROR(IF(CT29,EXP(LN(CT29)*VLOOKUP(CT$3,Conditions!$B:$AI,MATCH($B47&amp;"_slope",Conditions!$R$1:$AI$1,0)+16,FALSE)+VLOOKUP(CT$3,Conditions!$B:$AI,MATCH($B47&amp;"_intercept",Conditions!$R$1:$AI$1,0)+16,FALSE)),""),"")</f>
        <v>1.4610183287109403E-3</v>
      </c>
      <c r="CU47" s="69">
        <f>IFERROR(IF(CU29,EXP(LN(CU29)*VLOOKUP(CU$3,Conditions!$B:$AI,MATCH($B47&amp;"_slope",Conditions!$R$1:$AI$1,0)+16,FALSE)+VLOOKUP(CU$3,Conditions!$B:$AI,MATCH($B47&amp;"_intercept",Conditions!$R$1:$AI$1,0)+16,FALSE)),""),"")</f>
        <v>1.4512605680876514E-3</v>
      </c>
      <c r="CV47" s="69">
        <f>IFERROR(IF(CV29,EXP(LN(CV29)*VLOOKUP(CV$3,Conditions!$B:$AI,MATCH($B47&amp;"_slope",Conditions!$R$1:$AI$1,0)+16,FALSE)+VLOOKUP(CV$3,Conditions!$B:$AI,MATCH($B47&amp;"_intercept",Conditions!$R$1:$AI$1,0)+16,FALSE)),""),"")</f>
        <v>1.5122340929403183E-3</v>
      </c>
      <c r="CW47" s="69">
        <f>IFERROR(IF(CW29,EXP(LN(CW29)*VLOOKUP(CW$3,Conditions!$B:$AI,MATCH($B47&amp;"_slope",Conditions!$R$1:$AI$1,0)+16,FALSE)+VLOOKUP(CW$3,Conditions!$B:$AI,MATCH($B47&amp;"_intercept",Conditions!$R$1:$AI$1,0)+16,FALSE)),""),"")</f>
        <v>1.2412383481851662E-3</v>
      </c>
      <c r="CX47" s="69"/>
      <c r="CY47" s="69"/>
      <c r="CZ47" s="69"/>
      <c r="DA47" s="69"/>
    </row>
    <row r="48" spans="1:105" s="58" customFormat="1" x14ac:dyDescent="0.2">
      <c r="A48" s="64"/>
      <c r="B48" s="49" t="str">
        <f t="shared" si="10"/>
        <v>1,2-propanediol_RI</v>
      </c>
      <c r="C48" s="78">
        <v>3</v>
      </c>
      <c r="D48" s="69" t="str">
        <f>IFERROR(IF(D30,EXP(LN(D30)*VLOOKUP(D$3,Conditions!$B:$AI,MATCH($B48&amp;"_slope",Conditions!$R$1:$AI$1,0)+16,FALSE)+VLOOKUP(D$3,Conditions!$B:$AI,MATCH($B48&amp;"_intercept",Conditions!$R$1:$AI$1,0)+16,FALSE)),""),"")</f>
        <v/>
      </c>
      <c r="E48" s="69" t="str">
        <f>IFERROR(IF(E30,EXP(LN(E30)*VLOOKUP(E$3,Conditions!$B:$AI,MATCH($B48&amp;"_slope",Conditions!$R$1:$AI$1,0)+16,FALSE)+VLOOKUP(E$3,Conditions!$B:$AI,MATCH($B48&amp;"_intercept",Conditions!$R$1:$AI$1,0)+16,FALSE)),""),"")</f>
        <v/>
      </c>
      <c r="F48" s="69" t="str">
        <f>IFERROR(IF(F30,EXP(LN(F30)*VLOOKUP(F$3,Conditions!$B:$AI,MATCH($B48&amp;"_slope",Conditions!$R$1:$AI$1,0)+16,FALSE)+VLOOKUP(F$3,Conditions!$B:$AI,MATCH($B48&amp;"_intercept",Conditions!$R$1:$AI$1,0)+16,FALSE)),""),"")</f>
        <v/>
      </c>
      <c r="G48" s="69" t="str">
        <f>IFERROR(IF(G30,EXP(LN(G30)*VLOOKUP(G$3,Conditions!$B:$AI,MATCH($B48&amp;"_slope",Conditions!$R$1:$AI$1,0)+16,FALSE)+VLOOKUP(G$3,Conditions!$B:$AI,MATCH($B48&amp;"_intercept",Conditions!$R$1:$AI$1,0)+16,FALSE)),""),"")</f>
        <v/>
      </c>
      <c r="H48" s="69" t="str">
        <f>IFERROR(IF(H30,EXP(LN(H30)*VLOOKUP(H$3,Conditions!$B:$AI,MATCH($B48&amp;"_slope",Conditions!$R$1:$AI$1,0)+16,FALSE)+VLOOKUP(H$3,Conditions!$B:$AI,MATCH($B48&amp;"_intercept",Conditions!$R$1:$AI$1,0)+16,FALSE)),""),"")</f>
        <v/>
      </c>
      <c r="I48" s="69" t="str">
        <f>IFERROR(IF(I30,EXP(LN(I30)*VLOOKUP(I$3,Conditions!$B:$AI,MATCH($B48&amp;"_slope",Conditions!$R$1:$AI$1,0)+16,FALSE)+VLOOKUP(I$3,Conditions!$B:$AI,MATCH($B48&amp;"_intercept",Conditions!$R$1:$AI$1,0)+16,FALSE)),""),"")</f>
        <v/>
      </c>
      <c r="J48" s="69" t="str">
        <f>IFERROR(IF(J30,EXP(LN(J30)*VLOOKUP(J$3,Conditions!$B:$AI,MATCH($B48&amp;"_slope",Conditions!$R$1:$AI$1,0)+16,FALSE)+VLOOKUP(J$3,Conditions!$B:$AI,MATCH($B48&amp;"_intercept",Conditions!$R$1:$AI$1,0)+16,FALSE)),""),"")</f>
        <v/>
      </c>
      <c r="K48" s="69" t="str">
        <f>IFERROR(IF(K30,EXP(LN(K30)*VLOOKUP(K$3,Conditions!$B:$AI,MATCH($B48&amp;"_slope",Conditions!$R$1:$AI$1,0)+16,FALSE)+VLOOKUP(K$3,Conditions!$B:$AI,MATCH($B48&amp;"_intercept",Conditions!$R$1:$AI$1,0)+16,FALSE)),""),"")</f>
        <v/>
      </c>
      <c r="L48" s="69" t="str">
        <f>IFERROR(IF(L30,EXP(LN(L30)*VLOOKUP(L$3,Conditions!$B:$AI,MATCH($B48&amp;"_slope",Conditions!$R$1:$AI$1,0)+16,FALSE)+VLOOKUP(L$3,Conditions!$B:$AI,MATCH($B48&amp;"_intercept",Conditions!$R$1:$AI$1,0)+16,FALSE)),""),"")</f>
        <v/>
      </c>
      <c r="M48" s="69" t="str">
        <f>IFERROR(IF(M30,EXP(LN(M30)*VLOOKUP(M$3,Conditions!$B:$AI,MATCH($B48&amp;"_slope",Conditions!$R$1:$AI$1,0)+16,FALSE)+VLOOKUP(M$3,Conditions!$B:$AI,MATCH($B48&amp;"_intercept",Conditions!$R$1:$AI$1,0)+16,FALSE)),""),"")</f>
        <v/>
      </c>
      <c r="N48" s="69" t="str">
        <f>IFERROR(IF(N30,EXP(LN(N30)*VLOOKUP(N$3,Conditions!$B:$AI,MATCH($B48&amp;"_slope",Conditions!$R$1:$AI$1,0)+16,FALSE)+VLOOKUP(N$3,Conditions!$B:$AI,MATCH($B48&amp;"_intercept",Conditions!$R$1:$AI$1,0)+16,FALSE)),""),"")</f>
        <v/>
      </c>
      <c r="O48" s="69" t="str">
        <f>IFERROR(IF(O30,EXP(LN(O30)*VLOOKUP(O$3,Conditions!$B:$AI,MATCH($B48&amp;"_slope",Conditions!$R$1:$AI$1,0)+16,FALSE)+VLOOKUP(O$3,Conditions!$B:$AI,MATCH($B48&amp;"_intercept",Conditions!$R$1:$AI$1,0)+16,FALSE)),""),"")</f>
        <v/>
      </c>
      <c r="P48" s="69" t="str">
        <f>IFERROR(IF(P30,EXP(LN(P30)*VLOOKUP(P$3,Conditions!$B:$AI,MATCH($B48&amp;"_slope",Conditions!$R$1:$AI$1,0)+16,FALSE)+VLOOKUP(P$3,Conditions!$B:$AI,MATCH($B48&amp;"_intercept",Conditions!$R$1:$AI$1,0)+16,FALSE)),""),"")</f>
        <v/>
      </c>
      <c r="Q48" s="69" t="str">
        <f>IFERROR(IF(Q30,EXP(LN(Q30)*VLOOKUP(Q$3,Conditions!$B:$AI,MATCH($B48&amp;"_slope",Conditions!$R$1:$AI$1,0)+16,FALSE)+VLOOKUP(Q$3,Conditions!$B:$AI,MATCH($B48&amp;"_intercept",Conditions!$R$1:$AI$1,0)+16,FALSE)),""),"")</f>
        <v/>
      </c>
      <c r="R48" s="69" t="str">
        <f>IFERROR(IF(R30,EXP(LN(R30)*VLOOKUP(R$3,Conditions!$B:$AI,MATCH($B48&amp;"_slope",Conditions!$R$1:$AI$1,0)+16,FALSE)+VLOOKUP(R$3,Conditions!$B:$AI,MATCH($B48&amp;"_intercept",Conditions!$R$1:$AI$1,0)+16,FALSE)),""),"")</f>
        <v/>
      </c>
      <c r="S48" s="69" t="str">
        <f>IFERROR(IF(S30,EXP(LN(S30)*VLOOKUP(S$3,Conditions!$B:$AI,MATCH($B48&amp;"_slope",Conditions!$R$1:$AI$1,0)+16,FALSE)+VLOOKUP(S$3,Conditions!$B:$AI,MATCH($B48&amp;"_intercept",Conditions!$R$1:$AI$1,0)+16,FALSE)),""),"")</f>
        <v/>
      </c>
      <c r="T48" s="69" t="str">
        <f>IFERROR(IF(T30,EXP(LN(T30)*VLOOKUP(T$3,Conditions!$B:$AI,MATCH($B48&amp;"_slope",Conditions!$R$1:$AI$1,0)+16,FALSE)+VLOOKUP(T$3,Conditions!$B:$AI,MATCH($B48&amp;"_intercept",Conditions!$R$1:$AI$1,0)+16,FALSE)),""),"")</f>
        <v/>
      </c>
      <c r="U48" s="69" t="str">
        <f>IFERROR(IF(U30,EXP(LN(U30)*VLOOKUP(U$3,Conditions!$B:$AI,MATCH($B48&amp;"_slope",Conditions!$R$1:$AI$1,0)+16,FALSE)+VLOOKUP(U$3,Conditions!$B:$AI,MATCH($B48&amp;"_intercept",Conditions!$R$1:$AI$1,0)+16,FALSE)),""),"")</f>
        <v/>
      </c>
      <c r="V48" s="69" t="str">
        <f>IFERROR(IF(V30,EXP(LN(V30)*VLOOKUP(V$3,Conditions!$B:$AI,MATCH($B48&amp;"_slope",Conditions!$R$1:$AI$1,0)+16,FALSE)+VLOOKUP(V$3,Conditions!$B:$AI,MATCH($B48&amp;"_intercept",Conditions!$R$1:$AI$1,0)+16,FALSE)),""),"")</f>
        <v/>
      </c>
      <c r="W48" s="69" t="str">
        <f>IFERROR(IF(W30,EXP(LN(W30)*VLOOKUP(W$3,Conditions!$B:$AI,MATCH($B48&amp;"_slope",Conditions!$R$1:$AI$1,0)+16,FALSE)+VLOOKUP(W$3,Conditions!$B:$AI,MATCH($B48&amp;"_intercept",Conditions!$R$1:$AI$1,0)+16,FALSE)),""),"")</f>
        <v/>
      </c>
      <c r="X48" s="69" t="str">
        <f>IFERROR(IF(X30,EXP(LN(X30)*VLOOKUP(X$3,Conditions!$B:$AI,MATCH($B48&amp;"_slope",Conditions!$R$1:$AI$1,0)+16,FALSE)+VLOOKUP(X$3,Conditions!$B:$AI,MATCH($B48&amp;"_intercept",Conditions!$R$1:$AI$1,0)+16,FALSE)),""),"")</f>
        <v/>
      </c>
      <c r="Y48" s="69" t="str">
        <f>IFERROR(IF(Y30,EXP(LN(Y30)*VLOOKUP(Y$3,Conditions!$B:$AI,MATCH($B48&amp;"_slope",Conditions!$R$1:$AI$1,0)+16,FALSE)+VLOOKUP(Y$3,Conditions!$B:$AI,MATCH($B48&amp;"_intercept",Conditions!$R$1:$AI$1,0)+16,FALSE)),""),"")</f>
        <v/>
      </c>
      <c r="Z48" s="69" t="str">
        <f>IFERROR(IF(Z30,EXP(LN(Z30)*VLOOKUP(Z$3,Conditions!$B:$AI,MATCH($B48&amp;"_slope",Conditions!$R$1:$AI$1,0)+16,FALSE)+VLOOKUP(Z$3,Conditions!$B:$AI,MATCH($B48&amp;"_intercept",Conditions!$R$1:$AI$1,0)+16,FALSE)),""),"")</f>
        <v/>
      </c>
      <c r="AA48" s="69" t="str">
        <f>IFERROR(IF(AA30,EXP(LN(AA30)*VLOOKUP(AA$3,Conditions!$B:$AI,MATCH($B48&amp;"_slope",Conditions!$R$1:$AI$1,0)+16,FALSE)+VLOOKUP(AA$3,Conditions!$B:$AI,MATCH($B48&amp;"_intercept",Conditions!$R$1:$AI$1,0)+16,FALSE)),""),"")</f>
        <v/>
      </c>
      <c r="AB48" s="69" t="str">
        <f>IFERROR(IF(AB30,EXP(LN(AB30)*VLOOKUP(AB$3,Conditions!$B:$AI,MATCH($B48&amp;"_slope",Conditions!$R$1:$AI$1,0)+16,FALSE)+VLOOKUP(AB$3,Conditions!$B:$AI,MATCH($B48&amp;"_intercept",Conditions!$R$1:$AI$1,0)+16,FALSE)),""),"")</f>
        <v/>
      </c>
      <c r="AC48" s="69" t="str">
        <f>IFERROR(IF(AC30,EXP(LN(AC30)*VLOOKUP(AC$3,Conditions!$B:$AI,MATCH($B48&amp;"_slope",Conditions!$R$1:$AI$1,0)+16,FALSE)+VLOOKUP(AC$3,Conditions!$B:$AI,MATCH($B48&amp;"_intercept",Conditions!$R$1:$AI$1,0)+16,FALSE)),""),"")</f>
        <v/>
      </c>
      <c r="AD48" s="69" t="str">
        <f>IFERROR(IF(AD30,EXP(LN(AD30)*VLOOKUP(AD$3,Conditions!$B:$AI,MATCH($B48&amp;"_slope",Conditions!$R$1:$AI$1,0)+16,FALSE)+VLOOKUP(AD$3,Conditions!$B:$AI,MATCH($B48&amp;"_intercept",Conditions!$R$1:$AI$1,0)+16,FALSE)),""),"")</f>
        <v/>
      </c>
      <c r="AE48" s="69" t="str">
        <f>IFERROR(IF(AE30,EXP(LN(AE30)*VLOOKUP(AE$3,Conditions!$B:$AI,MATCH($B48&amp;"_slope",Conditions!$R$1:$AI$1,0)+16,FALSE)+VLOOKUP(AE$3,Conditions!$B:$AI,MATCH($B48&amp;"_intercept",Conditions!$R$1:$AI$1,0)+16,FALSE)),""),"")</f>
        <v/>
      </c>
      <c r="AF48" s="69" t="str">
        <f>IFERROR(IF(AF30,EXP(LN(AF30)*VLOOKUP(AF$3,Conditions!$B:$AI,MATCH($B48&amp;"_slope",Conditions!$R$1:$AI$1,0)+16,FALSE)+VLOOKUP(AF$3,Conditions!$B:$AI,MATCH($B48&amp;"_intercept",Conditions!$R$1:$AI$1,0)+16,FALSE)),""),"")</f>
        <v/>
      </c>
      <c r="AG48" s="69" t="str">
        <f>IFERROR(IF(AG30,EXP(LN(AG30)*VLOOKUP(AG$3,Conditions!$B:$AI,MATCH($B48&amp;"_slope",Conditions!$R$1:$AI$1,0)+16,FALSE)+VLOOKUP(AG$3,Conditions!$B:$AI,MATCH($B48&amp;"_intercept",Conditions!$R$1:$AI$1,0)+16,FALSE)),""),"")</f>
        <v/>
      </c>
      <c r="AH48" s="69" t="str">
        <f>IFERROR(IF(AH30,EXP(LN(AH30)*VLOOKUP(AH$3,Conditions!$B:$AI,MATCH($B48&amp;"_slope",Conditions!$R$1:$AI$1,0)+16,FALSE)+VLOOKUP(AH$3,Conditions!$B:$AI,MATCH($B48&amp;"_intercept",Conditions!$R$1:$AI$1,0)+16,FALSE)),""),"")</f>
        <v/>
      </c>
      <c r="AI48" s="69" t="str">
        <f>IFERROR(IF(AI30,EXP(LN(AI30)*VLOOKUP(AI$3,Conditions!$B:$AI,MATCH($B48&amp;"_slope",Conditions!$R$1:$AI$1,0)+16,FALSE)+VLOOKUP(AI$3,Conditions!$B:$AI,MATCH($B48&amp;"_intercept",Conditions!$R$1:$AI$1,0)+16,FALSE)),""),"")</f>
        <v/>
      </c>
      <c r="AJ48" s="69" t="str">
        <f>IFERROR(IF(AJ30,EXP(LN(AJ30)*VLOOKUP(AJ$3,Conditions!$B:$AI,MATCH($B48&amp;"_slope",Conditions!$R$1:$AI$1,0)+16,FALSE)+VLOOKUP(AJ$3,Conditions!$B:$AI,MATCH($B48&amp;"_intercept",Conditions!$R$1:$AI$1,0)+16,FALSE)),""),"")</f>
        <v/>
      </c>
      <c r="AK48" s="69" t="str">
        <f>IFERROR(IF(AK30,EXP(LN(AK30)*VLOOKUP(AK$3,Conditions!$B:$AI,MATCH($B48&amp;"_slope",Conditions!$R$1:$AI$1,0)+16,FALSE)+VLOOKUP(AK$3,Conditions!$B:$AI,MATCH($B48&amp;"_intercept",Conditions!$R$1:$AI$1,0)+16,FALSE)),""),"")</f>
        <v/>
      </c>
      <c r="AL48" s="69" t="str">
        <f>IFERROR(IF(AL30,EXP(LN(AL30)*VLOOKUP(AL$3,Conditions!$B:$AI,MATCH($B48&amp;"_slope",Conditions!$R$1:$AI$1,0)+16,FALSE)+VLOOKUP(AL$3,Conditions!$B:$AI,MATCH($B48&amp;"_intercept",Conditions!$R$1:$AI$1,0)+16,FALSE)),""),"")</f>
        <v/>
      </c>
      <c r="AM48" s="69" t="str">
        <f>IFERROR(IF(AM30,EXP(LN(AM30)*VLOOKUP(AM$3,Conditions!$B:$AI,MATCH($B48&amp;"_slope",Conditions!$R$1:$AI$1,0)+16,FALSE)+VLOOKUP(AM$3,Conditions!$B:$AI,MATCH($B48&amp;"_intercept",Conditions!$R$1:$AI$1,0)+16,FALSE)),""),"")</f>
        <v/>
      </c>
      <c r="AN48" s="69" t="str">
        <f>IFERROR(IF(AN30,EXP(LN(AN30)*VLOOKUP(AN$3,Conditions!$B:$AI,MATCH($B48&amp;"_slope",Conditions!$R$1:$AI$1,0)+16,FALSE)+VLOOKUP(AN$3,Conditions!$B:$AI,MATCH($B48&amp;"_intercept",Conditions!$R$1:$AI$1,0)+16,FALSE)),""),"")</f>
        <v/>
      </c>
      <c r="AO48" s="69" t="str">
        <f>IFERROR(IF(AO30,EXP(LN(AO30)*VLOOKUP(AO$3,Conditions!$B:$AI,MATCH($B48&amp;"_slope",Conditions!$R$1:$AI$1,0)+16,FALSE)+VLOOKUP(AO$3,Conditions!$B:$AI,MATCH($B48&amp;"_intercept",Conditions!$R$1:$AI$1,0)+16,FALSE)),""),"")</f>
        <v/>
      </c>
      <c r="AP48" s="69" t="str">
        <f>IFERROR(IF(AP30,EXP(LN(AP30)*VLOOKUP(AP$3,Conditions!$B:$AI,MATCH($B48&amp;"_slope",Conditions!$R$1:$AI$1,0)+16,FALSE)+VLOOKUP(AP$3,Conditions!$B:$AI,MATCH($B48&amp;"_intercept",Conditions!$R$1:$AI$1,0)+16,FALSE)),""),"")</f>
        <v/>
      </c>
      <c r="AQ48" s="69" t="str">
        <f>IFERROR(IF(AQ30,EXP(LN(AQ30)*VLOOKUP(AQ$3,Conditions!$B:$AI,MATCH($B48&amp;"_slope",Conditions!$R$1:$AI$1,0)+16,FALSE)+VLOOKUP(AQ$3,Conditions!$B:$AI,MATCH($B48&amp;"_intercept",Conditions!$R$1:$AI$1,0)+16,FALSE)),""),"")</f>
        <v/>
      </c>
      <c r="AR48" s="69" t="str">
        <f>IFERROR(IF(AR30,EXP(LN(AR30)*VLOOKUP(AR$3,Conditions!$B:$AI,MATCH($B48&amp;"_slope",Conditions!$R$1:$AI$1,0)+16,FALSE)+VLOOKUP(AR$3,Conditions!$B:$AI,MATCH($B48&amp;"_intercept",Conditions!$R$1:$AI$1,0)+16,FALSE)),""),"")</f>
        <v/>
      </c>
      <c r="AS48" s="69" t="str">
        <f>IFERROR(IF(AS30,EXP(LN(AS30)*VLOOKUP(AS$3,Conditions!$B:$AI,MATCH($B48&amp;"_slope",Conditions!$R$1:$AI$1,0)+16,FALSE)+VLOOKUP(AS$3,Conditions!$B:$AI,MATCH($B48&amp;"_intercept",Conditions!$R$1:$AI$1,0)+16,FALSE)),""),"")</f>
        <v/>
      </c>
      <c r="AT48" s="69" t="str">
        <f>IFERROR(IF(AT30,EXP(LN(AT30)*VLOOKUP(AT$3,Conditions!$B:$AI,MATCH($B48&amp;"_slope",Conditions!$R$1:$AI$1,0)+16,FALSE)+VLOOKUP(AT$3,Conditions!$B:$AI,MATCH($B48&amp;"_intercept",Conditions!$R$1:$AI$1,0)+16,FALSE)),""),"")</f>
        <v/>
      </c>
      <c r="AU48" s="69" t="str">
        <f>IFERROR(IF(AU30,EXP(LN(AU30)*VLOOKUP(AU$3,Conditions!$B:$AI,MATCH($B48&amp;"_slope",Conditions!$R$1:$AI$1,0)+16,FALSE)+VLOOKUP(AU$3,Conditions!$B:$AI,MATCH($B48&amp;"_intercept",Conditions!$R$1:$AI$1,0)+16,FALSE)),""),"")</f>
        <v/>
      </c>
      <c r="AV48" s="69" t="str">
        <f>IFERROR(IF(AV30,EXP(LN(AV30)*VLOOKUP(AV$3,Conditions!$B:$AI,MATCH($B48&amp;"_slope",Conditions!$R$1:$AI$1,0)+16,FALSE)+VLOOKUP(AV$3,Conditions!$B:$AI,MATCH($B48&amp;"_intercept",Conditions!$R$1:$AI$1,0)+16,FALSE)),""),"")</f>
        <v/>
      </c>
      <c r="AW48" s="69" t="str">
        <f>IFERROR(IF(AW30,EXP(LN(AW30)*VLOOKUP(AW$3,Conditions!$B:$AI,MATCH($B48&amp;"_slope",Conditions!$R$1:$AI$1,0)+16,FALSE)+VLOOKUP(AW$3,Conditions!$B:$AI,MATCH($B48&amp;"_intercept",Conditions!$R$1:$AI$1,0)+16,FALSE)),""),"")</f>
        <v/>
      </c>
      <c r="AX48" s="69" t="str">
        <f>IFERROR(IF(AX30,EXP(LN(AX30)*VLOOKUP(AX$3,Conditions!$B:$AI,MATCH($B48&amp;"_slope",Conditions!$R$1:$AI$1,0)+16,FALSE)+VLOOKUP(AX$3,Conditions!$B:$AI,MATCH($B48&amp;"_intercept",Conditions!$R$1:$AI$1,0)+16,FALSE)),""),"")</f>
        <v/>
      </c>
      <c r="AY48" s="69" t="str">
        <f>IFERROR(IF(AY30,EXP(LN(AY30)*VLOOKUP(AY$3,Conditions!$B:$AI,MATCH($B48&amp;"_slope",Conditions!$R$1:$AI$1,0)+16,FALSE)+VLOOKUP(AY$3,Conditions!$B:$AI,MATCH($B48&amp;"_intercept",Conditions!$R$1:$AI$1,0)+16,FALSE)),""),"")</f>
        <v/>
      </c>
      <c r="AZ48" s="69" t="str">
        <f>IFERROR(IF(AZ30,EXP(LN(AZ30)*VLOOKUP(AZ$3,Conditions!$B:$AI,MATCH($B48&amp;"_slope",Conditions!$R$1:$AI$1,0)+16,FALSE)+VLOOKUP(AZ$3,Conditions!$B:$AI,MATCH($B48&amp;"_intercept",Conditions!$R$1:$AI$1,0)+16,FALSE)),""),"")</f>
        <v/>
      </c>
      <c r="BA48" s="69" t="str">
        <f>IFERROR(IF(BA30,EXP(LN(BA30)*VLOOKUP(BA$3,Conditions!$B:$AI,MATCH($B48&amp;"_slope",Conditions!$R$1:$AI$1,0)+16,FALSE)+VLOOKUP(BA$3,Conditions!$B:$AI,MATCH($B48&amp;"_intercept",Conditions!$R$1:$AI$1,0)+16,FALSE)),""),"")</f>
        <v/>
      </c>
      <c r="BB48" s="69" t="str">
        <f>IFERROR(IF(BB30,EXP(LN(BB30)*VLOOKUP(BB$3,Conditions!$B:$AI,MATCH($B48&amp;"_slope",Conditions!$R$1:$AI$1,0)+16,FALSE)+VLOOKUP(BB$3,Conditions!$B:$AI,MATCH($B48&amp;"_intercept",Conditions!$R$1:$AI$1,0)+16,FALSE)),""),"")</f>
        <v/>
      </c>
      <c r="BC48" s="69" t="str">
        <f>IFERROR(IF(BC30,EXP(LN(BC30)*VLOOKUP(BC$3,Conditions!$B:$AI,MATCH($B48&amp;"_slope",Conditions!$R$1:$AI$1,0)+16,FALSE)+VLOOKUP(BC$3,Conditions!$B:$AI,MATCH($B48&amp;"_intercept",Conditions!$R$1:$AI$1,0)+16,FALSE)),""),"")</f>
        <v/>
      </c>
      <c r="BD48" s="69" t="str">
        <f>IFERROR(IF(BD30,EXP(LN(BD30)*VLOOKUP(BD$3,Conditions!$B:$AI,MATCH($B48&amp;"_slope",Conditions!$R$1:$AI$1,0)+16,FALSE)+VLOOKUP(BD$3,Conditions!$B:$AI,MATCH($B48&amp;"_intercept",Conditions!$R$1:$AI$1,0)+16,FALSE)),""),"")</f>
        <v/>
      </c>
      <c r="BE48" s="69" t="str">
        <f>IFERROR(IF(BE30,EXP(LN(BE30)*VLOOKUP(BE$3,Conditions!$B:$AI,MATCH($B48&amp;"_slope",Conditions!$R$1:$AI$1,0)+16,FALSE)+VLOOKUP(BE$3,Conditions!$B:$AI,MATCH($B48&amp;"_intercept",Conditions!$R$1:$AI$1,0)+16,FALSE)),""),"")</f>
        <v/>
      </c>
      <c r="BF48" s="69" t="str">
        <f>IFERROR(IF(BF30,EXP(LN(BF30)*VLOOKUP(BF$3,Conditions!$B:$AI,MATCH($B48&amp;"_slope",Conditions!$R$1:$AI$1,0)+16,FALSE)+VLOOKUP(BF$3,Conditions!$B:$AI,MATCH($B48&amp;"_intercept",Conditions!$R$1:$AI$1,0)+16,FALSE)),""),"")</f>
        <v/>
      </c>
      <c r="BG48" s="69" t="str">
        <f>IFERROR(IF(BG30,EXP(LN(BG30)*VLOOKUP(BG$3,Conditions!$B:$AI,MATCH($B48&amp;"_slope",Conditions!$R$1:$AI$1,0)+16,FALSE)+VLOOKUP(BG$3,Conditions!$B:$AI,MATCH($B48&amp;"_intercept",Conditions!$R$1:$AI$1,0)+16,FALSE)),""),"")</f>
        <v/>
      </c>
      <c r="BH48" s="69" t="str">
        <f>IFERROR(IF(BH30,EXP(LN(BH30)*VLOOKUP(BH$3,Conditions!$B:$AI,MATCH($B48&amp;"_slope",Conditions!$R$1:$AI$1,0)+16,FALSE)+VLOOKUP(BH$3,Conditions!$B:$AI,MATCH($B48&amp;"_intercept",Conditions!$R$1:$AI$1,0)+16,FALSE)),""),"")</f>
        <v/>
      </c>
      <c r="BI48" s="69" t="str">
        <f>IFERROR(IF(BI30,EXP(LN(BI30)*VLOOKUP(BI$3,Conditions!$B:$AI,MATCH($B48&amp;"_slope",Conditions!$R$1:$AI$1,0)+16,FALSE)+VLOOKUP(BI$3,Conditions!$B:$AI,MATCH($B48&amp;"_intercept",Conditions!$R$1:$AI$1,0)+16,FALSE)),""),"")</f>
        <v/>
      </c>
      <c r="BJ48" s="69" t="str">
        <f>IFERROR(IF(BJ30,EXP(LN(BJ30)*VLOOKUP(BJ$3,Conditions!$B:$AI,MATCH($B48&amp;"_slope",Conditions!$R$1:$AI$1,0)+16,FALSE)+VLOOKUP(BJ$3,Conditions!$B:$AI,MATCH($B48&amp;"_intercept",Conditions!$R$1:$AI$1,0)+16,FALSE)),""),"")</f>
        <v/>
      </c>
      <c r="BK48" s="69" t="str">
        <f>IFERROR(IF(BK30,EXP(LN(BK30)*VLOOKUP(BK$3,Conditions!$B:$AI,MATCH($B48&amp;"_slope",Conditions!$R$1:$AI$1,0)+16,FALSE)+VLOOKUP(BK$3,Conditions!$B:$AI,MATCH($B48&amp;"_intercept",Conditions!$R$1:$AI$1,0)+16,FALSE)),""),"")</f>
        <v/>
      </c>
      <c r="BL48" s="69" t="str">
        <f>IFERROR(IF(BL30,EXP(LN(BL30)*VLOOKUP(BL$3,Conditions!$B:$AI,MATCH($B48&amp;"_slope",Conditions!$R$1:$AI$1,0)+16,FALSE)+VLOOKUP(BL$3,Conditions!$B:$AI,MATCH($B48&amp;"_intercept",Conditions!$R$1:$AI$1,0)+16,FALSE)),""),"")</f>
        <v/>
      </c>
      <c r="BM48" s="69" t="str">
        <f>IFERROR(IF(BM30,EXP(LN(BM30)*VLOOKUP(BM$3,Conditions!$B:$AI,MATCH($B48&amp;"_slope",Conditions!$R$1:$AI$1,0)+16,FALSE)+VLOOKUP(BM$3,Conditions!$B:$AI,MATCH($B48&amp;"_intercept",Conditions!$R$1:$AI$1,0)+16,FALSE)),""),"")</f>
        <v/>
      </c>
      <c r="BN48" s="69" t="str">
        <f>IFERROR(IF(BN30,EXP(LN(BN30)*VLOOKUP(BN$3,Conditions!$B:$AI,MATCH($B48&amp;"_slope",Conditions!$R$1:$AI$1,0)+16,FALSE)+VLOOKUP(BN$3,Conditions!$B:$AI,MATCH($B48&amp;"_intercept",Conditions!$R$1:$AI$1,0)+16,FALSE)),""),"")</f>
        <v/>
      </c>
      <c r="BO48" s="69" t="str">
        <f>IFERROR(IF(BO30,EXP(LN(BO30)*VLOOKUP(BO$3,Conditions!$B:$AI,MATCH($B48&amp;"_slope",Conditions!$R$1:$AI$1,0)+16,FALSE)+VLOOKUP(BO$3,Conditions!$B:$AI,MATCH($B48&amp;"_intercept",Conditions!$R$1:$AI$1,0)+16,FALSE)),""),"")</f>
        <v/>
      </c>
      <c r="BP48" s="69" t="str">
        <f>IFERROR(IF(BP30,EXP(LN(BP30)*VLOOKUP(BP$3,Conditions!$B:$AI,MATCH($B48&amp;"_slope",Conditions!$R$1:$AI$1,0)+16,FALSE)+VLOOKUP(BP$3,Conditions!$B:$AI,MATCH($B48&amp;"_intercept",Conditions!$R$1:$AI$1,0)+16,FALSE)),""),"")</f>
        <v/>
      </c>
      <c r="BQ48" s="69" t="str">
        <f>IFERROR(IF(BQ30,EXP(LN(BQ30)*VLOOKUP(BQ$3,Conditions!$B:$AI,MATCH($B48&amp;"_slope",Conditions!$R$1:$AI$1,0)+16,FALSE)+VLOOKUP(BQ$3,Conditions!$B:$AI,MATCH($B48&amp;"_intercept",Conditions!$R$1:$AI$1,0)+16,FALSE)),""),"")</f>
        <v/>
      </c>
      <c r="BR48" s="69" t="str">
        <f>IFERROR(IF(BR30,EXP(LN(BR30)*VLOOKUP(BR$3,Conditions!$B:$AI,MATCH($B48&amp;"_slope",Conditions!$R$1:$AI$1,0)+16,FALSE)+VLOOKUP(BR$3,Conditions!$B:$AI,MATCH($B48&amp;"_intercept",Conditions!$R$1:$AI$1,0)+16,FALSE)),""),"")</f>
        <v/>
      </c>
      <c r="BS48" s="69" t="str">
        <f>IFERROR(IF(BS30,EXP(LN(BS30)*VLOOKUP(BS$3,Conditions!$B:$AI,MATCH($B48&amp;"_slope",Conditions!$R$1:$AI$1,0)+16,FALSE)+VLOOKUP(BS$3,Conditions!$B:$AI,MATCH($B48&amp;"_intercept",Conditions!$R$1:$AI$1,0)+16,FALSE)),""),"")</f>
        <v/>
      </c>
      <c r="BT48" s="69" t="str">
        <f>IFERROR(IF(BT30,EXP(LN(BT30)*VLOOKUP(BT$3,Conditions!$B:$AI,MATCH($B48&amp;"_slope",Conditions!$R$1:$AI$1,0)+16,FALSE)+VLOOKUP(BT$3,Conditions!$B:$AI,MATCH($B48&amp;"_intercept",Conditions!$R$1:$AI$1,0)+16,FALSE)),""),"")</f>
        <v/>
      </c>
      <c r="BU48" s="69" t="str">
        <f>IFERROR(IF(BU30,EXP(LN(BU30)*VLOOKUP(BU$3,Conditions!$B:$AI,MATCH($B48&amp;"_slope",Conditions!$R$1:$AI$1,0)+16,FALSE)+VLOOKUP(BU$3,Conditions!$B:$AI,MATCH($B48&amp;"_intercept",Conditions!$R$1:$AI$1,0)+16,FALSE)),""),"")</f>
        <v/>
      </c>
      <c r="BV48" s="69" t="str">
        <f>IFERROR(IF(BV30,EXP(LN(BV30)*VLOOKUP(BV$3,Conditions!$B:$AI,MATCH($B48&amp;"_slope",Conditions!$R$1:$AI$1,0)+16,FALSE)+VLOOKUP(BV$3,Conditions!$B:$AI,MATCH($B48&amp;"_intercept",Conditions!$R$1:$AI$1,0)+16,FALSE)),""),"")</f>
        <v/>
      </c>
      <c r="BW48" s="69" t="str">
        <f>IFERROR(IF(BW30,EXP(LN(BW30)*VLOOKUP(BW$3,Conditions!$B:$AI,MATCH($B48&amp;"_slope",Conditions!$R$1:$AI$1,0)+16,FALSE)+VLOOKUP(BW$3,Conditions!$B:$AI,MATCH($B48&amp;"_intercept",Conditions!$R$1:$AI$1,0)+16,FALSE)),""),"")</f>
        <v/>
      </c>
      <c r="BX48" s="69" t="str">
        <f>IFERROR(IF(BX30,EXP(LN(BX30)*VLOOKUP(BX$3,Conditions!$B:$AI,MATCH($B48&amp;"_slope",Conditions!$R$1:$AI$1,0)+16,FALSE)+VLOOKUP(BX$3,Conditions!$B:$AI,MATCH($B48&amp;"_intercept",Conditions!$R$1:$AI$1,0)+16,FALSE)),""),"")</f>
        <v/>
      </c>
      <c r="BY48" s="69" t="str">
        <f>IFERROR(IF(BY30,EXP(LN(BY30)*VLOOKUP(BY$3,Conditions!$B:$AI,MATCH($B48&amp;"_slope",Conditions!$R$1:$AI$1,0)+16,FALSE)+VLOOKUP(BY$3,Conditions!$B:$AI,MATCH($B48&amp;"_intercept",Conditions!$R$1:$AI$1,0)+16,FALSE)),""),"")</f>
        <v/>
      </c>
      <c r="BZ48" s="69" t="str">
        <f>IFERROR(IF(BZ30,EXP(LN(BZ30)*VLOOKUP(BZ$3,Conditions!$B:$AI,MATCH($B48&amp;"_slope",Conditions!$R$1:$AI$1,0)+16,FALSE)+VLOOKUP(BZ$3,Conditions!$B:$AI,MATCH($B48&amp;"_intercept",Conditions!$R$1:$AI$1,0)+16,FALSE)),""),"")</f>
        <v/>
      </c>
      <c r="CA48" s="69" t="str">
        <f>IFERROR(IF(CA30,EXP(LN(CA30)*VLOOKUP(CA$3,Conditions!$B:$AI,MATCH($B48&amp;"_slope",Conditions!$R$1:$AI$1,0)+16,FALSE)+VLOOKUP(CA$3,Conditions!$B:$AI,MATCH($B48&amp;"_intercept",Conditions!$R$1:$AI$1,0)+16,FALSE)),""),"")</f>
        <v/>
      </c>
      <c r="CB48" s="69" t="str">
        <f>IFERROR(IF(CB30,EXP(LN(CB30)*VLOOKUP(CB$3,Conditions!$B:$AI,MATCH($B48&amp;"_slope",Conditions!$R$1:$AI$1,0)+16,FALSE)+VLOOKUP(CB$3,Conditions!$B:$AI,MATCH($B48&amp;"_intercept",Conditions!$R$1:$AI$1,0)+16,FALSE)),""),"")</f>
        <v/>
      </c>
      <c r="CC48" s="69" t="str">
        <f>IFERROR(IF(CC30,EXP(LN(CC30)*VLOOKUP(CC$3,Conditions!$B:$AI,MATCH($B48&amp;"_slope",Conditions!$R$1:$AI$1,0)+16,FALSE)+VLOOKUP(CC$3,Conditions!$B:$AI,MATCH($B48&amp;"_intercept",Conditions!$R$1:$AI$1,0)+16,FALSE)),""),"")</f>
        <v/>
      </c>
      <c r="CD48" s="69" t="str">
        <f>IFERROR(IF(CD30,EXP(LN(CD30)*VLOOKUP(CD$3,Conditions!$B:$AI,MATCH($B48&amp;"_slope",Conditions!$R$1:$AI$1,0)+16,FALSE)+VLOOKUP(CD$3,Conditions!$B:$AI,MATCH($B48&amp;"_intercept",Conditions!$R$1:$AI$1,0)+16,FALSE)),""),"")</f>
        <v/>
      </c>
      <c r="CE48" s="69" t="str">
        <f>IFERROR(IF(CE30,EXP(LN(CE30)*VLOOKUP(CE$3,Conditions!$B:$AI,MATCH($B48&amp;"_slope",Conditions!$R$1:$AI$1,0)+16,FALSE)+VLOOKUP(CE$3,Conditions!$B:$AI,MATCH($B48&amp;"_intercept",Conditions!$R$1:$AI$1,0)+16,FALSE)),""),"")</f>
        <v/>
      </c>
      <c r="CG48" s="56" t="str">
        <f t="shared" si="9"/>
        <v>1,2-propanediol_RI</v>
      </c>
      <c r="CH48" s="69" t="str">
        <f>IFERROR(IF(CH30,EXP(LN(CH30)*VLOOKUP(CH$3,Conditions!$B:$AI,MATCH($B48&amp;"_slope",Conditions!$R$1:$AI$1,0)+16,FALSE)+VLOOKUP(CH$3,Conditions!$B:$AI,MATCH($B48&amp;"_intercept",Conditions!$R$1:$AI$1,0)+16,FALSE)),""),"")</f>
        <v/>
      </c>
      <c r="CI48" s="69" t="str">
        <f>IFERROR(IF(CI30,EXP(LN(CI30)*VLOOKUP(CI$3,Conditions!$B:$AI,MATCH($B48&amp;"_slope",Conditions!$R$1:$AI$1,0)+16,FALSE)+VLOOKUP(CI$3,Conditions!$B:$AI,MATCH($B48&amp;"_intercept",Conditions!$R$1:$AI$1,0)+16,FALSE)),""),"")</f>
        <v/>
      </c>
      <c r="CJ48" s="69" t="str">
        <f>IFERROR(IF(CJ30,EXP(LN(CJ30)*VLOOKUP(CJ$3,Conditions!$B:$AI,MATCH($B48&amp;"_slope",Conditions!$R$1:$AI$1,0)+16,FALSE)+VLOOKUP(CJ$3,Conditions!$B:$AI,MATCH($B48&amp;"_intercept",Conditions!$R$1:$AI$1,0)+16,FALSE)),""),"")</f>
        <v/>
      </c>
      <c r="CK48" s="69" t="str">
        <f>IFERROR(IF(CK30,EXP(LN(CK30)*VLOOKUP(CK$3,Conditions!$B:$AI,MATCH($B48&amp;"_slope",Conditions!$R$1:$AI$1,0)+16,FALSE)+VLOOKUP(CK$3,Conditions!$B:$AI,MATCH($B48&amp;"_intercept",Conditions!$R$1:$AI$1,0)+16,FALSE)),""),"")</f>
        <v/>
      </c>
      <c r="CL48" s="69" t="str">
        <f>IFERROR(IF(CL30,EXP(LN(CL30)*VLOOKUP(CL$3,Conditions!$B:$AI,MATCH($B48&amp;"_slope",Conditions!$R$1:$AI$1,0)+16,FALSE)+VLOOKUP(CL$3,Conditions!$B:$AI,MATCH($B48&amp;"_intercept",Conditions!$R$1:$AI$1,0)+16,FALSE)),""),"")</f>
        <v/>
      </c>
      <c r="CM48" s="69" t="str">
        <f>IFERROR(IF(CM30,EXP(LN(CM30)*VLOOKUP(CM$3,Conditions!$B:$AI,MATCH($B48&amp;"_slope",Conditions!$R$1:$AI$1,0)+16,FALSE)+VLOOKUP(CM$3,Conditions!$B:$AI,MATCH($B48&amp;"_intercept",Conditions!$R$1:$AI$1,0)+16,FALSE)),""),"")</f>
        <v/>
      </c>
      <c r="CN48" s="69" t="str">
        <f>IFERROR(IF(CN30,EXP(LN(CN30)*VLOOKUP(CN$3,Conditions!$B:$AI,MATCH($B48&amp;"_slope",Conditions!$R$1:$AI$1,0)+16,FALSE)+VLOOKUP(CN$3,Conditions!$B:$AI,MATCH($B48&amp;"_intercept",Conditions!$R$1:$AI$1,0)+16,FALSE)),""),"")</f>
        <v/>
      </c>
      <c r="CO48" s="69" t="str">
        <f>IFERROR(IF(CO30,EXP(LN(CO30)*VLOOKUP(CO$3,Conditions!$B:$AI,MATCH($B48&amp;"_slope",Conditions!$R$1:$AI$1,0)+16,FALSE)+VLOOKUP(CO$3,Conditions!$B:$AI,MATCH($B48&amp;"_intercept",Conditions!$R$1:$AI$1,0)+16,FALSE)),""),"")</f>
        <v/>
      </c>
      <c r="CP48" s="69" t="str">
        <f>IFERROR(IF(CP30,EXP(LN(CP30)*VLOOKUP(CP$3,Conditions!$B:$AI,MATCH($B48&amp;"_slope",Conditions!$R$1:$AI$1,0)+16,FALSE)+VLOOKUP(CP$3,Conditions!$B:$AI,MATCH($B48&amp;"_intercept",Conditions!$R$1:$AI$1,0)+16,FALSE)),""),"")</f>
        <v/>
      </c>
      <c r="CQ48" s="69" t="str">
        <f>IFERROR(IF(CQ30,EXP(LN(CQ30)*VLOOKUP(CQ$3,Conditions!$B:$AI,MATCH($B48&amp;"_slope",Conditions!$R$1:$AI$1,0)+16,FALSE)+VLOOKUP(CQ$3,Conditions!$B:$AI,MATCH($B48&amp;"_intercept",Conditions!$R$1:$AI$1,0)+16,FALSE)),""),"")</f>
        <v/>
      </c>
      <c r="CR48" s="69" t="str">
        <f>IFERROR(IF(CR30,EXP(LN(CR30)*VLOOKUP(CR$3,Conditions!$B:$AI,MATCH($B48&amp;"_slope",Conditions!$R$1:$AI$1,0)+16,FALSE)+VLOOKUP(CR$3,Conditions!$B:$AI,MATCH($B48&amp;"_intercept",Conditions!$R$1:$AI$1,0)+16,FALSE)),""),"")</f>
        <v/>
      </c>
      <c r="CS48" s="69" t="str">
        <f>IFERROR(IF(CS30,EXP(LN(CS30)*VLOOKUP(CS$3,Conditions!$B:$AI,MATCH($B48&amp;"_slope",Conditions!$R$1:$AI$1,0)+16,FALSE)+VLOOKUP(CS$3,Conditions!$B:$AI,MATCH($B48&amp;"_intercept",Conditions!$R$1:$AI$1,0)+16,FALSE)),""),"")</f>
        <v/>
      </c>
      <c r="CT48" s="69" t="str">
        <f>IFERROR(IF(CT30,EXP(LN(CT30)*VLOOKUP(CT$3,Conditions!$B:$AI,MATCH($B48&amp;"_slope",Conditions!$R$1:$AI$1,0)+16,FALSE)+VLOOKUP(CT$3,Conditions!$B:$AI,MATCH($B48&amp;"_intercept",Conditions!$R$1:$AI$1,0)+16,FALSE)),""),"")</f>
        <v/>
      </c>
      <c r="CU48" s="69" t="str">
        <f>IFERROR(IF(CU30,EXP(LN(CU30)*VLOOKUP(CU$3,Conditions!$B:$AI,MATCH($B48&amp;"_slope",Conditions!$R$1:$AI$1,0)+16,FALSE)+VLOOKUP(CU$3,Conditions!$B:$AI,MATCH($B48&amp;"_intercept",Conditions!$R$1:$AI$1,0)+16,FALSE)),""),"")</f>
        <v/>
      </c>
      <c r="CV48" s="69" t="str">
        <f>IFERROR(IF(CV30,EXP(LN(CV30)*VLOOKUP(CV$3,Conditions!$B:$AI,MATCH($B48&amp;"_slope",Conditions!$R$1:$AI$1,0)+16,FALSE)+VLOOKUP(CV$3,Conditions!$B:$AI,MATCH($B48&amp;"_intercept",Conditions!$R$1:$AI$1,0)+16,FALSE)),""),"")</f>
        <v/>
      </c>
      <c r="CW48" s="69" t="str">
        <f>IFERROR(IF(CW30,EXP(LN(CW30)*VLOOKUP(CW$3,Conditions!$B:$AI,MATCH($B48&amp;"_slope",Conditions!$R$1:$AI$1,0)+16,FALSE)+VLOOKUP(CW$3,Conditions!$B:$AI,MATCH($B48&amp;"_intercept",Conditions!$R$1:$AI$1,0)+16,FALSE)),""),"")</f>
        <v/>
      </c>
      <c r="CX48" s="69"/>
      <c r="CY48" s="69"/>
      <c r="CZ48" s="69"/>
      <c r="DA48" s="69"/>
    </row>
    <row r="49" spans="1:105" s="58" customFormat="1" x14ac:dyDescent="0.2">
      <c r="A49" s="64"/>
      <c r="B49" s="49" t="str">
        <f t="shared" si="10"/>
        <v>1,3-propanediol_RI</v>
      </c>
      <c r="C49" s="78">
        <v>3</v>
      </c>
      <c r="D49" s="69" t="str">
        <f>IFERROR(IF(D31,EXP(LN(D31)*VLOOKUP(D$3,Conditions!$B:$AI,MATCH($B49&amp;"_slope",Conditions!$R$1:$AI$1,0)+16,FALSE)+VLOOKUP(D$3,Conditions!$B:$AI,MATCH($B49&amp;"_intercept",Conditions!$R$1:$AI$1,0)+16,FALSE)),""),"")</f>
        <v/>
      </c>
      <c r="E49" s="69" t="str">
        <f>IFERROR(IF(E31,EXP(LN(E31)*VLOOKUP(E$3,Conditions!$B:$AI,MATCH($B49&amp;"_slope",Conditions!$R$1:$AI$1,0)+16,FALSE)+VLOOKUP(E$3,Conditions!$B:$AI,MATCH($B49&amp;"_intercept",Conditions!$R$1:$AI$1,0)+16,FALSE)),""),"")</f>
        <v/>
      </c>
      <c r="F49" s="69" t="str">
        <f>IFERROR(IF(F31,EXP(LN(F31)*VLOOKUP(F$3,Conditions!$B:$AI,MATCH($B49&amp;"_slope",Conditions!$R$1:$AI$1,0)+16,FALSE)+VLOOKUP(F$3,Conditions!$B:$AI,MATCH($B49&amp;"_intercept",Conditions!$R$1:$AI$1,0)+16,FALSE)),""),"")</f>
        <v/>
      </c>
      <c r="G49" s="69" t="str">
        <f>IFERROR(IF(G31,EXP(LN(G31)*VLOOKUP(G$3,Conditions!$B:$AI,MATCH($B49&amp;"_slope",Conditions!$R$1:$AI$1,0)+16,FALSE)+VLOOKUP(G$3,Conditions!$B:$AI,MATCH($B49&amp;"_intercept",Conditions!$R$1:$AI$1,0)+16,FALSE)),""),"")</f>
        <v/>
      </c>
      <c r="H49" s="69" t="str">
        <f>IFERROR(IF(H31,EXP(LN(H31)*VLOOKUP(H$3,Conditions!$B:$AI,MATCH($B49&amp;"_slope",Conditions!$R$1:$AI$1,0)+16,FALSE)+VLOOKUP(H$3,Conditions!$B:$AI,MATCH($B49&amp;"_intercept",Conditions!$R$1:$AI$1,0)+16,FALSE)),""),"")</f>
        <v/>
      </c>
      <c r="I49" s="69" t="str">
        <f>IFERROR(IF(I31,EXP(LN(I31)*VLOOKUP(I$3,Conditions!$B:$AI,MATCH($B49&amp;"_slope",Conditions!$R$1:$AI$1,0)+16,FALSE)+VLOOKUP(I$3,Conditions!$B:$AI,MATCH($B49&amp;"_intercept",Conditions!$R$1:$AI$1,0)+16,FALSE)),""),"")</f>
        <v/>
      </c>
      <c r="J49" s="69" t="str">
        <f>IFERROR(IF(J31,EXP(LN(J31)*VLOOKUP(J$3,Conditions!$B:$AI,MATCH($B49&amp;"_slope",Conditions!$R$1:$AI$1,0)+16,FALSE)+VLOOKUP(J$3,Conditions!$B:$AI,MATCH($B49&amp;"_intercept",Conditions!$R$1:$AI$1,0)+16,FALSE)),""),"")</f>
        <v/>
      </c>
      <c r="K49" s="69" t="str">
        <f>IFERROR(IF(K31,EXP(LN(K31)*VLOOKUP(K$3,Conditions!$B:$AI,MATCH($B49&amp;"_slope",Conditions!$R$1:$AI$1,0)+16,FALSE)+VLOOKUP(K$3,Conditions!$B:$AI,MATCH($B49&amp;"_intercept",Conditions!$R$1:$AI$1,0)+16,FALSE)),""),"")</f>
        <v/>
      </c>
      <c r="L49" s="69" t="str">
        <f>IFERROR(IF(L31,EXP(LN(L31)*VLOOKUP(L$3,Conditions!$B:$AI,MATCH($B49&amp;"_slope",Conditions!$R$1:$AI$1,0)+16,FALSE)+VLOOKUP(L$3,Conditions!$B:$AI,MATCH($B49&amp;"_intercept",Conditions!$R$1:$AI$1,0)+16,FALSE)),""),"")</f>
        <v/>
      </c>
      <c r="M49" s="69" t="str">
        <f>IFERROR(IF(M31,EXP(LN(M31)*VLOOKUP(M$3,Conditions!$B:$AI,MATCH($B49&amp;"_slope",Conditions!$R$1:$AI$1,0)+16,FALSE)+VLOOKUP(M$3,Conditions!$B:$AI,MATCH($B49&amp;"_intercept",Conditions!$R$1:$AI$1,0)+16,FALSE)),""),"")</f>
        <v/>
      </c>
      <c r="N49" s="69" t="str">
        <f>IFERROR(IF(N31,EXP(LN(N31)*VLOOKUP(N$3,Conditions!$B:$AI,MATCH($B49&amp;"_slope",Conditions!$R$1:$AI$1,0)+16,FALSE)+VLOOKUP(N$3,Conditions!$B:$AI,MATCH($B49&amp;"_intercept",Conditions!$R$1:$AI$1,0)+16,FALSE)),""),"")</f>
        <v/>
      </c>
      <c r="O49" s="69" t="str">
        <f>IFERROR(IF(O31,EXP(LN(O31)*VLOOKUP(O$3,Conditions!$B:$AI,MATCH($B49&amp;"_slope",Conditions!$R$1:$AI$1,0)+16,FALSE)+VLOOKUP(O$3,Conditions!$B:$AI,MATCH($B49&amp;"_intercept",Conditions!$R$1:$AI$1,0)+16,FALSE)),""),"")</f>
        <v/>
      </c>
      <c r="P49" s="69" t="str">
        <f>IFERROR(IF(P31,EXP(LN(P31)*VLOOKUP(P$3,Conditions!$B:$AI,MATCH($B49&amp;"_slope",Conditions!$R$1:$AI$1,0)+16,FALSE)+VLOOKUP(P$3,Conditions!$B:$AI,MATCH($B49&amp;"_intercept",Conditions!$R$1:$AI$1,0)+16,FALSE)),""),"")</f>
        <v/>
      </c>
      <c r="Q49" s="69" t="str">
        <f>IFERROR(IF(Q31,EXP(LN(Q31)*VLOOKUP(Q$3,Conditions!$B:$AI,MATCH($B49&amp;"_slope",Conditions!$R$1:$AI$1,0)+16,FALSE)+VLOOKUP(Q$3,Conditions!$B:$AI,MATCH($B49&amp;"_intercept",Conditions!$R$1:$AI$1,0)+16,FALSE)),""),"")</f>
        <v/>
      </c>
      <c r="R49" s="69" t="str">
        <f>IFERROR(IF(R31,EXP(LN(R31)*VLOOKUP(R$3,Conditions!$B:$AI,MATCH($B49&amp;"_slope",Conditions!$R$1:$AI$1,0)+16,FALSE)+VLOOKUP(R$3,Conditions!$B:$AI,MATCH($B49&amp;"_intercept",Conditions!$R$1:$AI$1,0)+16,FALSE)),""),"")</f>
        <v/>
      </c>
      <c r="S49" s="69" t="str">
        <f>IFERROR(IF(S31,EXP(LN(S31)*VLOOKUP(S$3,Conditions!$B:$AI,MATCH($B49&amp;"_slope",Conditions!$R$1:$AI$1,0)+16,FALSE)+VLOOKUP(S$3,Conditions!$B:$AI,MATCH($B49&amp;"_intercept",Conditions!$R$1:$AI$1,0)+16,FALSE)),""),"")</f>
        <v/>
      </c>
      <c r="T49" s="69" t="str">
        <f>IFERROR(IF(T31,EXP(LN(T31)*VLOOKUP(T$3,Conditions!$B:$AI,MATCH($B49&amp;"_slope",Conditions!$R$1:$AI$1,0)+16,FALSE)+VLOOKUP(T$3,Conditions!$B:$AI,MATCH($B49&amp;"_intercept",Conditions!$R$1:$AI$1,0)+16,FALSE)),""),"")</f>
        <v/>
      </c>
      <c r="U49" s="69" t="str">
        <f>IFERROR(IF(U31,EXP(LN(U31)*VLOOKUP(U$3,Conditions!$B:$AI,MATCH($B49&amp;"_slope",Conditions!$R$1:$AI$1,0)+16,FALSE)+VLOOKUP(U$3,Conditions!$B:$AI,MATCH($B49&amp;"_intercept",Conditions!$R$1:$AI$1,0)+16,FALSE)),""),"")</f>
        <v/>
      </c>
      <c r="V49" s="69" t="str">
        <f>IFERROR(IF(V31,EXP(LN(V31)*VLOOKUP(V$3,Conditions!$B:$AI,MATCH($B49&amp;"_slope",Conditions!$R$1:$AI$1,0)+16,FALSE)+VLOOKUP(V$3,Conditions!$B:$AI,MATCH($B49&amp;"_intercept",Conditions!$R$1:$AI$1,0)+16,FALSE)),""),"")</f>
        <v/>
      </c>
      <c r="W49" s="69" t="str">
        <f>IFERROR(IF(W31,EXP(LN(W31)*VLOOKUP(W$3,Conditions!$B:$AI,MATCH($B49&amp;"_slope",Conditions!$R$1:$AI$1,0)+16,FALSE)+VLOOKUP(W$3,Conditions!$B:$AI,MATCH($B49&amp;"_intercept",Conditions!$R$1:$AI$1,0)+16,FALSE)),""),"")</f>
        <v/>
      </c>
      <c r="X49" s="69" t="str">
        <f>IFERROR(IF(X31,EXP(LN(X31)*VLOOKUP(X$3,Conditions!$B:$AI,MATCH($B49&amp;"_slope",Conditions!$R$1:$AI$1,0)+16,FALSE)+VLOOKUP(X$3,Conditions!$B:$AI,MATCH($B49&amp;"_intercept",Conditions!$R$1:$AI$1,0)+16,FALSE)),""),"")</f>
        <v/>
      </c>
      <c r="Y49" s="69" t="str">
        <f>IFERROR(IF(Y31,EXP(LN(Y31)*VLOOKUP(Y$3,Conditions!$B:$AI,MATCH($B49&amp;"_slope",Conditions!$R$1:$AI$1,0)+16,FALSE)+VLOOKUP(Y$3,Conditions!$B:$AI,MATCH($B49&amp;"_intercept",Conditions!$R$1:$AI$1,0)+16,FALSE)),""),"")</f>
        <v/>
      </c>
      <c r="Z49" s="69" t="str">
        <f>IFERROR(IF(Z31,EXP(LN(Z31)*VLOOKUP(Z$3,Conditions!$B:$AI,MATCH($B49&amp;"_slope",Conditions!$R$1:$AI$1,0)+16,FALSE)+VLOOKUP(Z$3,Conditions!$B:$AI,MATCH($B49&amp;"_intercept",Conditions!$R$1:$AI$1,0)+16,FALSE)),""),"")</f>
        <v/>
      </c>
      <c r="AA49" s="69" t="str">
        <f>IFERROR(IF(AA31,EXP(LN(AA31)*VLOOKUP(AA$3,Conditions!$B:$AI,MATCH($B49&amp;"_slope",Conditions!$R$1:$AI$1,0)+16,FALSE)+VLOOKUP(AA$3,Conditions!$B:$AI,MATCH($B49&amp;"_intercept",Conditions!$R$1:$AI$1,0)+16,FALSE)),""),"")</f>
        <v/>
      </c>
      <c r="AB49" s="69" t="str">
        <f>IFERROR(IF(AB31,EXP(LN(AB31)*VLOOKUP(AB$3,Conditions!$B:$AI,MATCH($B49&amp;"_slope",Conditions!$R$1:$AI$1,0)+16,FALSE)+VLOOKUP(AB$3,Conditions!$B:$AI,MATCH($B49&amp;"_intercept",Conditions!$R$1:$AI$1,0)+16,FALSE)),""),"")</f>
        <v/>
      </c>
      <c r="AC49" s="69" t="str">
        <f>IFERROR(IF(AC31,EXP(LN(AC31)*VLOOKUP(AC$3,Conditions!$B:$AI,MATCH($B49&amp;"_slope",Conditions!$R$1:$AI$1,0)+16,FALSE)+VLOOKUP(AC$3,Conditions!$B:$AI,MATCH($B49&amp;"_intercept",Conditions!$R$1:$AI$1,0)+16,FALSE)),""),"")</f>
        <v/>
      </c>
      <c r="AD49" s="69" t="str">
        <f>IFERROR(IF(AD31,EXP(LN(AD31)*VLOOKUP(AD$3,Conditions!$B:$AI,MATCH($B49&amp;"_slope",Conditions!$R$1:$AI$1,0)+16,FALSE)+VLOOKUP(AD$3,Conditions!$B:$AI,MATCH($B49&amp;"_intercept",Conditions!$R$1:$AI$1,0)+16,FALSE)),""),"")</f>
        <v/>
      </c>
      <c r="AE49" s="69" t="str">
        <f>IFERROR(IF(AE31,EXP(LN(AE31)*VLOOKUP(AE$3,Conditions!$B:$AI,MATCH($B49&amp;"_slope",Conditions!$R$1:$AI$1,0)+16,FALSE)+VLOOKUP(AE$3,Conditions!$B:$AI,MATCH($B49&amp;"_intercept",Conditions!$R$1:$AI$1,0)+16,FALSE)),""),"")</f>
        <v/>
      </c>
      <c r="AF49" s="69" t="str">
        <f>IFERROR(IF(AF31,EXP(LN(AF31)*VLOOKUP(AF$3,Conditions!$B:$AI,MATCH($B49&amp;"_slope",Conditions!$R$1:$AI$1,0)+16,FALSE)+VLOOKUP(AF$3,Conditions!$B:$AI,MATCH($B49&amp;"_intercept",Conditions!$R$1:$AI$1,0)+16,FALSE)),""),"")</f>
        <v/>
      </c>
      <c r="AG49" s="69" t="str">
        <f>IFERROR(IF(AG31,EXP(LN(AG31)*VLOOKUP(AG$3,Conditions!$B:$AI,MATCH($B49&amp;"_slope",Conditions!$R$1:$AI$1,0)+16,FALSE)+VLOOKUP(AG$3,Conditions!$B:$AI,MATCH($B49&amp;"_intercept",Conditions!$R$1:$AI$1,0)+16,FALSE)),""),"")</f>
        <v/>
      </c>
      <c r="AH49" s="69" t="str">
        <f>IFERROR(IF(AH31,EXP(LN(AH31)*VLOOKUP(AH$3,Conditions!$B:$AI,MATCH($B49&amp;"_slope",Conditions!$R$1:$AI$1,0)+16,FALSE)+VLOOKUP(AH$3,Conditions!$B:$AI,MATCH($B49&amp;"_intercept",Conditions!$R$1:$AI$1,0)+16,FALSE)),""),"")</f>
        <v/>
      </c>
      <c r="AI49" s="69" t="str">
        <f>IFERROR(IF(AI31,EXP(LN(AI31)*VLOOKUP(AI$3,Conditions!$B:$AI,MATCH($B49&amp;"_slope",Conditions!$R$1:$AI$1,0)+16,FALSE)+VLOOKUP(AI$3,Conditions!$B:$AI,MATCH($B49&amp;"_intercept",Conditions!$R$1:$AI$1,0)+16,FALSE)),""),"")</f>
        <v/>
      </c>
      <c r="AJ49" s="69" t="str">
        <f>IFERROR(IF(AJ31,EXP(LN(AJ31)*VLOOKUP(AJ$3,Conditions!$B:$AI,MATCH($B49&amp;"_slope",Conditions!$R$1:$AI$1,0)+16,FALSE)+VLOOKUP(AJ$3,Conditions!$B:$AI,MATCH($B49&amp;"_intercept",Conditions!$R$1:$AI$1,0)+16,FALSE)),""),"")</f>
        <v/>
      </c>
      <c r="AK49" s="69" t="str">
        <f>IFERROR(IF(AK31,EXP(LN(AK31)*VLOOKUP(AK$3,Conditions!$B:$AI,MATCH($B49&amp;"_slope",Conditions!$R$1:$AI$1,0)+16,FALSE)+VLOOKUP(AK$3,Conditions!$B:$AI,MATCH($B49&amp;"_intercept",Conditions!$R$1:$AI$1,0)+16,FALSE)),""),"")</f>
        <v/>
      </c>
      <c r="AL49" s="69" t="str">
        <f>IFERROR(IF(AL31,EXP(LN(AL31)*VLOOKUP(AL$3,Conditions!$B:$AI,MATCH($B49&amp;"_slope",Conditions!$R$1:$AI$1,0)+16,FALSE)+VLOOKUP(AL$3,Conditions!$B:$AI,MATCH($B49&amp;"_intercept",Conditions!$R$1:$AI$1,0)+16,FALSE)),""),"")</f>
        <v/>
      </c>
      <c r="AM49" s="69" t="str">
        <f>IFERROR(IF(AM31,EXP(LN(AM31)*VLOOKUP(AM$3,Conditions!$B:$AI,MATCH($B49&amp;"_slope",Conditions!$R$1:$AI$1,0)+16,FALSE)+VLOOKUP(AM$3,Conditions!$B:$AI,MATCH($B49&amp;"_intercept",Conditions!$R$1:$AI$1,0)+16,FALSE)),""),"")</f>
        <v/>
      </c>
      <c r="AN49" s="69" t="str">
        <f>IFERROR(IF(AN31,EXP(LN(AN31)*VLOOKUP(AN$3,Conditions!$B:$AI,MATCH($B49&amp;"_slope",Conditions!$R$1:$AI$1,0)+16,FALSE)+VLOOKUP(AN$3,Conditions!$B:$AI,MATCH($B49&amp;"_intercept",Conditions!$R$1:$AI$1,0)+16,FALSE)),""),"")</f>
        <v/>
      </c>
      <c r="AO49" s="69" t="str">
        <f>IFERROR(IF(AO31,EXP(LN(AO31)*VLOOKUP(AO$3,Conditions!$B:$AI,MATCH($B49&amp;"_slope",Conditions!$R$1:$AI$1,0)+16,FALSE)+VLOOKUP(AO$3,Conditions!$B:$AI,MATCH($B49&amp;"_intercept",Conditions!$R$1:$AI$1,0)+16,FALSE)),""),"")</f>
        <v/>
      </c>
      <c r="AP49" s="69" t="str">
        <f>IFERROR(IF(AP31,EXP(LN(AP31)*VLOOKUP(AP$3,Conditions!$B:$AI,MATCH($B49&amp;"_slope",Conditions!$R$1:$AI$1,0)+16,FALSE)+VLOOKUP(AP$3,Conditions!$B:$AI,MATCH($B49&amp;"_intercept",Conditions!$R$1:$AI$1,0)+16,FALSE)),""),"")</f>
        <v/>
      </c>
      <c r="AQ49" s="69" t="str">
        <f>IFERROR(IF(AQ31,EXP(LN(AQ31)*VLOOKUP(AQ$3,Conditions!$B:$AI,MATCH($B49&amp;"_slope",Conditions!$R$1:$AI$1,0)+16,FALSE)+VLOOKUP(AQ$3,Conditions!$B:$AI,MATCH($B49&amp;"_intercept",Conditions!$R$1:$AI$1,0)+16,FALSE)),""),"")</f>
        <v/>
      </c>
      <c r="AR49" s="69" t="str">
        <f>IFERROR(IF(AR31,EXP(LN(AR31)*VLOOKUP(AR$3,Conditions!$B:$AI,MATCH($B49&amp;"_slope",Conditions!$R$1:$AI$1,0)+16,FALSE)+VLOOKUP(AR$3,Conditions!$B:$AI,MATCH($B49&amp;"_intercept",Conditions!$R$1:$AI$1,0)+16,FALSE)),""),"")</f>
        <v/>
      </c>
      <c r="AS49" s="69" t="str">
        <f>IFERROR(IF(AS31,EXP(LN(AS31)*VLOOKUP(AS$3,Conditions!$B:$AI,MATCH($B49&amp;"_slope",Conditions!$R$1:$AI$1,0)+16,FALSE)+VLOOKUP(AS$3,Conditions!$B:$AI,MATCH($B49&amp;"_intercept",Conditions!$R$1:$AI$1,0)+16,FALSE)),""),"")</f>
        <v/>
      </c>
      <c r="AT49" s="69" t="str">
        <f>IFERROR(IF(AT31,EXP(LN(AT31)*VLOOKUP(AT$3,Conditions!$B:$AI,MATCH($B49&amp;"_slope",Conditions!$R$1:$AI$1,0)+16,FALSE)+VLOOKUP(AT$3,Conditions!$B:$AI,MATCH($B49&amp;"_intercept",Conditions!$R$1:$AI$1,0)+16,FALSE)),""),"")</f>
        <v/>
      </c>
      <c r="AU49" s="69" t="str">
        <f>IFERROR(IF(AU31,EXP(LN(AU31)*VLOOKUP(AU$3,Conditions!$B:$AI,MATCH($B49&amp;"_slope",Conditions!$R$1:$AI$1,0)+16,FALSE)+VLOOKUP(AU$3,Conditions!$B:$AI,MATCH($B49&amp;"_intercept",Conditions!$R$1:$AI$1,0)+16,FALSE)),""),"")</f>
        <v/>
      </c>
      <c r="AV49" s="69" t="str">
        <f>IFERROR(IF(AV31,EXP(LN(AV31)*VLOOKUP(AV$3,Conditions!$B:$AI,MATCH($B49&amp;"_slope",Conditions!$R$1:$AI$1,0)+16,FALSE)+VLOOKUP(AV$3,Conditions!$B:$AI,MATCH($B49&amp;"_intercept",Conditions!$R$1:$AI$1,0)+16,FALSE)),""),"")</f>
        <v/>
      </c>
      <c r="AW49" s="69" t="str">
        <f>IFERROR(IF(AW31,EXP(LN(AW31)*VLOOKUP(AW$3,Conditions!$B:$AI,MATCH($B49&amp;"_slope",Conditions!$R$1:$AI$1,0)+16,FALSE)+VLOOKUP(AW$3,Conditions!$B:$AI,MATCH($B49&amp;"_intercept",Conditions!$R$1:$AI$1,0)+16,FALSE)),""),"")</f>
        <v/>
      </c>
      <c r="AX49" s="69" t="str">
        <f>IFERROR(IF(AX31,EXP(LN(AX31)*VLOOKUP(AX$3,Conditions!$B:$AI,MATCH($B49&amp;"_slope",Conditions!$R$1:$AI$1,0)+16,FALSE)+VLOOKUP(AX$3,Conditions!$B:$AI,MATCH($B49&amp;"_intercept",Conditions!$R$1:$AI$1,0)+16,FALSE)),""),"")</f>
        <v/>
      </c>
      <c r="AY49" s="69" t="str">
        <f>IFERROR(IF(AY31,EXP(LN(AY31)*VLOOKUP(AY$3,Conditions!$B:$AI,MATCH($B49&amp;"_slope",Conditions!$R$1:$AI$1,0)+16,FALSE)+VLOOKUP(AY$3,Conditions!$B:$AI,MATCH($B49&amp;"_intercept",Conditions!$R$1:$AI$1,0)+16,FALSE)),""),"")</f>
        <v/>
      </c>
      <c r="AZ49" s="69" t="str">
        <f>IFERROR(IF(AZ31,EXP(LN(AZ31)*VLOOKUP(AZ$3,Conditions!$B:$AI,MATCH($B49&amp;"_slope",Conditions!$R$1:$AI$1,0)+16,FALSE)+VLOOKUP(AZ$3,Conditions!$B:$AI,MATCH($B49&amp;"_intercept",Conditions!$R$1:$AI$1,0)+16,FALSE)),""),"")</f>
        <v/>
      </c>
      <c r="BA49" s="69" t="str">
        <f>IFERROR(IF(BA31,EXP(LN(BA31)*VLOOKUP(BA$3,Conditions!$B:$AI,MATCH($B49&amp;"_slope",Conditions!$R$1:$AI$1,0)+16,FALSE)+VLOOKUP(BA$3,Conditions!$B:$AI,MATCH($B49&amp;"_intercept",Conditions!$R$1:$AI$1,0)+16,FALSE)),""),"")</f>
        <v/>
      </c>
      <c r="BB49" s="69" t="str">
        <f>IFERROR(IF(BB31,EXP(LN(BB31)*VLOOKUP(BB$3,Conditions!$B:$AI,MATCH($B49&amp;"_slope",Conditions!$R$1:$AI$1,0)+16,FALSE)+VLOOKUP(BB$3,Conditions!$B:$AI,MATCH($B49&amp;"_intercept",Conditions!$R$1:$AI$1,0)+16,FALSE)),""),"")</f>
        <v/>
      </c>
      <c r="BC49" s="69" t="str">
        <f>IFERROR(IF(BC31,EXP(LN(BC31)*VLOOKUP(BC$3,Conditions!$B:$AI,MATCH($B49&amp;"_slope",Conditions!$R$1:$AI$1,0)+16,FALSE)+VLOOKUP(BC$3,Conditions!$B:$AI,MATCH($B49&amp;"_intercept",Conditions!$R$1:$AI$1,0)+16,FALSE)),""),"")</f>
        <v/>
      </c>
      <c r="BD49" s="69" t="str">
        <f>IFERROR(IF(BD31,EXP(LN(BD31)*VLOOKUP(BD$3,Conditions!$B:$AI,MATCH($B49&amp;"_slope",Conditions!$R$1:$AI$1,0)+16,FALSE)+VLOOKUP(BD$3,Conditions!$B:$AI,MATCH($B49&amp;"_intercept",Conditions!$R$1:$AI$1,0)+16,FALSE)),""),"")</f>
        <v/>
      </c>
      <c r="BE49" s="69" t="str">
        <f>IFERROR(IF(BE31,EXP(LN(BE31)*VLOOKUP(BE$3,Conditions!$B:$AI,MATCH($B49&amp;"_slope",Conditions!$R$1:$AI$1,0)+16,FALSE)+VLOOKUP(BE$3,Conditions!$B:$AI,MATCH($B49&amp;"_intercept",Conditions!$R$1:$AI$1,0)+16,FALSE)),""),"")</f>
        <v/>
      </c>
      <c r="BF49" s="69" t="str">
        <f>IFERROR(IF(BF31,EXP(LN(BF31)*VLOOKUP(BF$3,Conditions!$B:$AI,MATCH($B49&amp;"_slope",Conditions!$R$1:$AI$1,0)+16,FALSE)+VLOOKUP(BF$3,Conditions!$B:$AI,MATCH($B49&amp;"_intercept",Conditions!$R$1:$AI$1,0)+16,FALSE)),""),"")</f>
        <v/>
      </c>
      <c r="BG49" s="69" t="str">
        <f>IFERROR(IF(BG31,EXP(LN(BG31)*VLOOKUP(BG$3,Conditions!$B:$AI,MATCH($B49&amp;"_slope",Conditions!$R$1:$AI$1,0)+16,FALSE)+VLOOKUP(BG$3,Conditions!$B:$AI,MATCH($B49&amp;"_intercept",Conditions!$R$1:$AI$1,0)+16,FALSE)),""),"")</f>
        <v/>
      </c>
      <c r="BH49" s="69" t="str">
        <f>IFERROR(IF(BH31,EXP(LN(BH31)*VLOOKUP(BH$3,Conditions!$B:$AI,MATCH($B49&amp;"_slope",Conditions!$R$1:$AI$1,0)+16,FALSE)+VLOOKUP(BH$3,Conditions!$B:$AI,MATCH($B49&amp;"_intercept",Conditions!$R$1:$AI$1,0)+16,FALSE)),""),"")</f>
        <v/>
      </c>
      <c r="BI49" s="69" t="str">
        <f>IFERROR(IF(BI31,EXP(LN(BI31)*VLOOKUP(BI$3,Conditions!$B:$AI,MATCH($B49&amp;"_slope",Conditions!$R$1:$AI$1,0)+16,FALSE)+VLOOKUP(BI$3,Conditions!$B:$AI,MATCH($B49&amp;"_intercept",Conditions!$R$1:$AI$1,0)+16,FALSE)),""),"")</f>
        <v/>
      </c>
      <c r="BJ49" s="69" t="str">
        <f>IFERROR(IF(BJ31,EXP(LN(BJ31)*VLOOKUP(BJ$3,Conditions!$B:$AI,MATCH($B49&amp;"_slope",Conditions!$R$1:$AI$1,0)+16,FALSE)+VLOOKUP(BJ$3,Conditions!$B:$AI,MATCH($B49&amp;"_intercept",Conditions!$R$1:$AI$1,0)+16,FALSE)),""),"")</f>
        <v/>
      </c>
      <c r="BK49" s="69" t="str">
        <f>IFERROR(IF(BK31,EXP(LN(BK31)*VLOOKUP(BK$3,Conditions!$B:$AI,MATCH($B49&amp;"_slope",Conditions!$R$1:$AI$1,0)+16,FALSE)+VLOOKUP(BK$3,Conditions!$B:$AI,MATCH($B49&amp;"_intercept",Conditions!$R$1:$AI$1,0)+16,FALSE)),""),"")</f>
        <v/>
      </c>
      <c r="BL49" s="69" t="str">
        <f>IFERROR(IF(BL31,EXP(LN(BL31)*VLOOKUP(BL$3,Conditions!$B:$AI,MATCH($B49&amp;"_slope",Conditions!$R$1:$AI$1,0)+16,FALSE)+VLOOKUP(BL$3,Conditions!$B:$AI,MATCH($B49&amp;"_intercept",Conditions!$R$1:$AI$1,0)+16,FALSE)),""),"")</f>
        <v/>
      </c>
      <c r="BM49" s="69" t="str">
        <f>IFERROR(IF(BM31,EXP(LN(BM31)*VLOOKUP(BM$3,Conditions!$B:$AI,MATCH($B49&amp;"_slope",Conditions!$R$1:$AI$1,0)+16,FALSE)+VLOOKUP(BM$3,Conditions!$B:$AI,MATCH($B49&amp;"_intercept",Conditions!$R$1:$AI$1,0)+16,FALSE)),""),"")</f>
        <v/>
      </c>
      <c r="BN49" s="69" t="str">
        <f>IFERROR(IF(BN31,EXP(LN(BN31)*VLOOKUP(BN$3,Conditions!$B:$AI,MATCH($B49&amp;"_slope",Conditions!$R$1:$AI$1,0)+16,FALSE)+VLOOKUP(BN$3,Conditions!$B:$AI,MATCH($B49&amp;"_intercept",Conditions!$R$1:$AI$1,0)+16,FALSE)),""),"")</f>
        <v/>
      </c>
      <c r="BO49" s="69" t="str">
        <f>IFERROR(IF(BO31,EXP(LN(BO31)*VLOOKUP(BO$3,Conditions!$B:$AI,MATCH($B49&amp;"_slope",Conditions!$R$1:$AI$1,0)+16,FALSE)+VLOOKUP(BO$3,Conditions!$B:$AI,MATCH($B49&amp;"_intercept",Conditions!$R$1:$AI$1,0)+16,FALSE)),""),"")</f>
        <v/>
      </c>
      <c r="BP49" s="69" t="str">
        <f>IFERROR(IF(BP31,EXP(LN(BP31)*VLOOKUP(BP$3,Conditions!$B:$AI,MATCH($B49&amp;"_slope",Conditions!$R$1:$AI$1,0)+16,FALSE)+VLOOKUP(BP$3,Conditions!$B:$AI,MATCH($B49&amp;"_intercept",Conditions!$R$1:$AI$1,0)+16,FALSE)),""),"")</f>
        <v/>
      </c>
      <c r="BQ49" s="69" t="str">
        <f>IFERROR(IF(BQ31,EXP(LN(BQ31)*VLOOKUP(BQ$3,Conditions!$B:$AI,MATCH($B49&amp;"_slope",Conditions!$R$1:$AI$1,0)+16,FALSE)+VLOOKUP(BQ$3,Conditions!$B:$AI,MATCH($B49&amp;"_intercept",Conditions!$R$1:$AI$1,0)+16,FALSE)),""),"")</f>
        <v/>
      </c>
      <c r="BR49" s="69" t="str">
        <f>IFERROR(IF(BR31,EXP(LN(BR31)*VLOOKUP(BR$3,Conditions!$B:$AI,MATCH($B49&amp;"_slope",Conditions!$R$1:$AI$1,0)+16,FALSE)+VLOOKUP(BR$3,Conditions!$B:$AI,MATCH($B49&amp;"_intercept",Conditions!$R$1:$AI$1,0)+16,FALSE)),""),"")</f>
        <v/>
      </c>
      <c r="BS49" s="69" t="str">
        <f>IFERROR(IF(BS31,EXP(LN(BS31)*VLOOKUP(BS$3,Conditions!$B:$AI,MATCH($B49&amp;"_slope",Conditions!$R$1:$AI$1,0)+16,FALSE)+VLOOKUP(BS$3,Conditions!$B:$AI,MATCH($B49&amp;"_intercept",Conditions!$R$1:$AI$1,0)+16,FALSE)),""),"")</f>
        <v/>
      </c>
      <c r="BT49" s="69" t="str">
        <f>IFERROR(IF(BT31,EXP(LN(BT31)*VLOOKUP(BT$3,Conditions!$B:$AI,MATCH($B49&amp;"_slope",Conditions!$R$1:$AI$1,0)+16,FALSE)+VLOOKUP(BT$3,Conditions!$B:$AI,MATCH($B49&amp;"_intercept",Conditions!$R$1:$AI$1,0)+16,FALSE)),""),"")</f>
        <v/>
      </c>
      <c r="BU49" s="69" t="str">
        <f>IFERROR(IF(BU31,EXP(LN(BU31)*VLOOKUP(BU$3,Conditions!$B:$AI,MATCH($B49&amp;"_slope",Conditions!$R$1:$AI$1,0)+16,FALSE)+VLOOKUP(BU$3,Conditions!$B:$AI,MATCH($B49&amp;"_intercept",Conditions!$R$1:$AI$1,0)+16,FALSE)),""),"")</f>
        <v/>
      </c>
      <c r="BV49" s="69" t="str">
        <f>IFERROR(IF(BV31,EXP(LN(BV31)*VLOOKUP(BV$3,Conditions!$B:$AI,MATCH($B49&amp;"_slope",Conditions!$R$1:$AI$1,0)+16,FALSE)+VLOOKUP(BV$3,Conditions!$B:$AI,MATCH($B49&amp;"_intercept",Conditions!$R$1:$AI$1,0)+16,FALSE)),""),"")</f>
        <v/>
      </c>
      <c r="BW49" s="69" t="str">
        <f>IFERROR(IF(BW31,EXP(LN(BW31)*VLOOKUP(BW$3,Conditions!$B:$AI,MATCH($B49&amp;"_slope",Conditions!$R$1:$AI$1,0)+16,FALSE)+VLOOKUP(BW$3,Conditions!$B:$AI,MATCH($B49&amp;"_intercept",Conditions!$R$1:$AI$1,0)+16,FALSE)),""),"")</f>
        <v/>
      </c>
      <c r="BX49" s="69" t="str">
        <f>IFERROR(IF(BX31,EXP(LN(BX31)*VLOOKUP(BX$3,Conditions!$B:$AI,MATCH($B49&amp;"_slope",Conditions!$R$1:$AI$1,0)+16,FALSE)+VLOOKUP(BX$3,Conditions!$B:$AI,MATCH($B49&amp;"_intercept",Conditions!$R$1:$AI$1,0)+16,FALSE)),""),"")</f>
        <v/>
      </c>
      <c r="BY49" s="69" t="str">
        <f>IFERROR(IF(BY31,EXP(LN(BY31)*VLOOKUP(BY$3,Conditions!$B:$AI,MATCH($B49&amp;"_slope",Conditions!$R$1:$AI$1,0)+16,FALSE)+VLOOKUP(BY$3,Conditions!$B:$AI,MATCH($B49&amp;"_intercept",Conditions!$R$1:$AI$1,0)+16,FALSE)),""),"")</f>
        <v/>
      </c>
      <c r="BZ49" s="69" t="str">
        <f>IFERROR(IF(BZ31,EXP(LN(BZ31)*VLOOKUP(BZ$3,Conditions!$B:$AI,MATCH($B49&amp;"_slope",Conditions!$R$1:$AI$1,0)+16,FALSE)+VLOOKUP(BZ$3,Conditions!$B:$AI,MATCH($B49&amp;"_intercept",Conditions!$R$1:$AI$1,0)+16,FALSE)),""),"")</f>
        <v/>
      </c>
      <c r="CA49" s="69" t="str">
        <f>IFERROR(IF(CA31,EXP(LN(CA31)*VLOOKUP(CA$3,Conditions!$B:$AI,MATCH($B49&amp;"_slope",Conditions!$R$1:$AI$1,0)+16,FALSE)+VLOOKUP(CA$3,Conditions!$B:$AI,MATCH($B49&amp;"_intercept",Conditions!$R$1:$AI$1,0)+16,FALSE)),""),"")</f>
        <v/>
      </c>
      <c r="CB49" s="69" t="str">
        <f>IFERROR(IF(CB31,EXP(LN(CB31)*VLOOKUP(CB$3,Conditions!$B:$AI,MATCH($B49&amp;"_slope",Conditions!$R$1:$AI$1,0)+16,FALSE)+VLOOKUP(CB$3,Conditions!$B:$AI,MATCH($B49&amp;"_intercept",Conditions!$R$1:$AI$1,0)+16,FALSE)),""),"")</f>
        <v/>
      </c>
      <c r="CC49" s="69" t="str">
        <f>IFERROR(IF(CC31,EXP(LN(CC31)*VLOOKUP(CC$3,Conditions!$B:$AI,MATCH($B49&amp;"_slope",Conditions!$R$1:$AI$1,0)+16,FALSE)+VLOOKUP(CC$3,Conditions!$B:$AI,MATCH($B49&amp;"_intercept",Conditions!$R$1:$AI$1,0)+16,FALSE)),""),"")</f>
        <v/>
      </c>
      <c r="CD49" s="69" t="str">
        <f>IFERROR(IF(CD31,EXP(LN(CD31)*VLOOKUP(CD$3,Conditions!$B:$AI,MATCH($B49&amp;"_slope",Conditions!$R$1:$AI$1,0)+16,FALSE)+VLOOKUP(CD$3,Conditions!$B:$AI,MATCH($B49&amp;"_intercept",Conditions!$R$1:$AI$1,0)+16,FALSE)),""),"")</f>
        <v/>
      </c>
      <c r="CE49" s="69" t="str">
        <f>IFERROR(IF(CE31,EXP(LN(CE31)*VLOOKUP(CE$3,Conditions!$B:$AI,MATCH($B49&amp;"_slope",Conditions!$R$1:$AI$1,0)+16,FALSE)+VLOOKUP(CE$3,Conditions!$B:$AI,MATCH($B49&amp;"_intercept",Conditions!$R$1:$AI$1,0)+16,FALSE)),""),"")</f>
        <v/>
      </c>
      <c r="CG49" s="56" t="str">
        <f t="shared" si="9"/>
        <v>1,3-propanediol_RI</v>
      </c>
      <c r="CH49" s="69" t="str">
        <f>IFERROR(IF(CH31,EXP(LN(CH31)*VLOOKUP(CH$3,Conditions!$B:$AI,MATCH($B49&amp;"_slope",Conditions!$R$1:$AI$1,0)+16,FALSE)+VLOOKUP(CH$3,Conditions!$B:$AI,MATCH($B49&amp;"_intercept",Conditions!$R$1:$AI$1,0)+16,FALSE)),""),"")</f>
        <v/>
      </c>
      <c r="CI49" s="69" t="str">
        <f>IFERROR(IF(CI31,EXP(LN(CI31)*VLOOKUP(CI$3,Conditions!$B:$AI,MATCH($B49&amp;"_slope",Conditions!$R$1:$AI$1,0)+16,FALSE)+VLOOKUP(CI$3,Conditions!$B:$AI,MATCH($B49&amp;"_intercept",Conditions!$R$1:$AI$1,0)+16,FALSE)),""),"")</f>
        <v/>
      </c>
      <c r="CJ49" s="69" t="str">
        <f>IFERROR(IF(CJ31,EXP(LN(CJ31)*VLOOKUP(CJ$3,Conditions!$B:$AI,MATCH($B49&amp;"_slope",Conditions!$R$1:$AI$1,0)+16,FALSE)+VLOOKUP(CJ$3,Conditions!$B:$AI,MATCH($B49&amp;"_intercept",Conditions!$R$1:$AI$1,0)+16,FALSE)),""),"")</f>
        <v/>
      </c>
      <c r="CK49" s="69" t="str">
        <f>IFERROR(IF(CK31,EXP(LN(CK31)*VLOOKUP(CK$3,Conditions!$B:$AI,MATCH($B49&amp;"_slope",Conditions!$R$1:$AI$1,0)+16,FALSE)+VLOOKUP(CK$3,Conditions!$B:$AI,MATCH($B49&amp;"_intercept",Conditions!$R$1:$AI$1,0)+16,FALSE)),""),"")</f>
        <v/>
      </c>
      <c r="CL49" s="69" t="str">
        <f>IFERROR(IF(CL31,EXP(LN(CL31)*VLOOKUP(CL$3,Conditions!$B:$AI,MATCH($B49&amp;"_slope",Conditions!$R$1:$AI$1,0)+16,FALSE)+VLOOKUP(CL$3,Conditions!$B:$AI,MATCH($B49&amp;"_intercept",Conditions!$R$1:$AI$1,0)+16,FALSE)),""),"")</f>
        <v/>
      </c>
      <c r="CM49" s="69" t="str">
        <f>IFERROR(IF(CM31,EXP(LN(CM31)*VLOOKUP(CM$3,Conditions!$B:$AI,MATCH($B49&amp;"_slope",Conditions!$R$1:$AI$1,0)+16,FALSE)+VLOOKUP(CM$3,Conditions!$B:$AI,MATCH($B49&amp;"_intercept",Conditions!$R$1:$AI$1,0)+16,FALSE)),""),"")</f>
        <v/>
      </c>
      <c r="CN49" s="69" t="str">
        <f>IFERROR(IF(CN31,EXP(LN(CN31)*VLOOKUP(CN$3,Conditions!$B:$AI,MATCH($B49&amp;"_slope",Conditions!$R$1:$AI$1,0)+16,FALSE)+VLOOKUP(CN$3,Conditions!$B:$AI,MATCH($B49&amp;"_intercept",Conditions!$R$1:$AI$1,0)+16,FALSE)),""),"")</f>
        <v/>
      </c>
      <c r="CO49" s="69" t="str">
        <f>IFERROR(IF(CO31,EXP(LN(CO31)*VLOOKUP(CO$3,Conditions!$B:$AI,MATCH($B49&amp;"_slope",Conditions!$R$1:$AI$1,0)+16,FALSE)+VLOOKUP(CO$3,Conditions!$B:$AI,MATCH($B49&amp;"_intercept",Conditions!$R$1:$AI$1,0)+16,FALSE)),""),"")</f>
        <v/>
      </c>
      <c r="CP49" s="69" t="str">
        <f>IFERROR(IF(CP31,EXP(LN(CP31)*VLOOKUP(CP$3,Conditions!$B:$AI,MATCH($B49&amp;"_slope",Conditions!$R$1:$AI$1,0)+16,FALSE)+VLOOKUP(CP$3,Conditions!$B:$AI,MATCH($B49&amp;"_intercept",Conditions!$R$1:$AI$1,0)+16,FALSE)),""),"")</f>
        <v/>
      </c>
      <c r="CQ49" s="69" t="str">
        <f>IFERROR(IF(CQ31,EXP(LN(CQ31)*VLOOKUP(CQ$3,Conditions!$B:$AI,MATCH($B49&amp;"_slope",Conditions!$R$1:$AI$1,0)+16,FALSE)+VLOOKUP(CQ$3,Conditions!$B:$AI,MATCH($B49&amp;"_intercept",Conditions!$R$1:$AI$1,0)+16,FALSE)),""),"")</f>
        <v/>
      </c>
      <c r="CR49" s="69" t="str">
        <f>IFERROR(IF(CR31,EXP(LN(CR31)*VLOOKUP(CR$3,Conditions!$B:$AI,MATCH($B49&amp;"_slope",Conditions!$R$1:$AI$1,0)+16,FALSE)+VLOOKUP(CR$3,Conditions!$B:$AI,MATCH($B49&amp;"_intercept",Conditions!$R$1:$AI$1,0)+16,FALSE)),""),"")</f>
        <v/>
      </c>
      <c r="CS49" s="69" t="str">
        <f>IFERROR(IF(CS31,EXP(LN(CS31)*VLOOKUP(CS$3,Conditions!$B:$AI,MATCH($B49&amp;"_slope",Conditions!$R$1:$AI$1,0)+16,FALSE)+VLOOKUP(CS$3,Conditions!$B:$AI,MATCH($B49&amp;"_intercept",Conditions!$R$1:$AI$1,0)+16,FALSE)),""),"")</f>
        <v/>
      </c>
      <c r="CT49" s="69" t="str">
        <f>IFERROR(IF(CT31,EXP(LN(CT31)*VLOOKUP(CT$3,Conditions!$B:$AI,MATCH($B49&amp;"_slope",Conditions!$R$1:$AI$1,0)+16,FALSE)+VLOOKUP(CT$3,Conditions!$B:$AI,MATCH($B49&amp;"_intercept",Conditions!$R$1:$AI$1,0)+16,FALSE)),""),"")</f>
        <v/>
      </c>
      <c r="CU49" s="69" t="str">
        <f>IFERROR(IF(CU31,EXP(LN(CU31)*VLOOKUP(CU$3,Conditions!$B:$AI,MATCH($B49&amp;"_slope",Conditions!$R$1:$AI$1,0)+16,FALSE)+VLOOKUP(CU$3,Conditions!$B:$AI,MATCH($B49&amp;"_intercept",Conditions!$R$1:$AI$1,0)+16,FALSE)),""),"")</f>
        <v/>
      </c>
      <c r="CV49" s="69" t="str">
        <f>IFERROR(IF(CV31,EXP(LN(CV31)*VLOOKUP(CV$3,Conditions!$B:$AI,MATCH($B49&amp;"_slope",Conditions!$R$1:$AI$1,0)+16,FALSE)+VLOOKUP(CV$3,Conditions!$B:$AI,MATCH($B49&amp;"_intercept",Conditions!$R$1:$AI$1,0)+16,FALSE)),""),"")</f>
        <v/>
      </c>
      <c r="CW49" s="69" t="str">
        <f>IFERROR(IF(CW31,EXP(LN(CW31)*VLOOKUP(CW$3,Conditions!$B:$AI,MATCH($B49&amp;"_slope",Conditions!$R$1:$AI$1,0)+16,FALSE)+VLOOKUP(CW$3,Conditions!$B:$AI,MATCH($B49&amp;"_intercept",Conditions!$R$1:$AI$1,0)+16,FALSE)),""),"")</f>
        <v/>
      </c>
      <c r="CX49" s="69"/>
      <c r="CY49" s="69"/>
      <c r="CZ49" s="69"/>
      <c r="DA49" s="69"/>
    </row>
    <row r="50" spans="1:105" s="58" customFormat="1" x14ac:dyDescent="0.2">
      <c r="A50" s="64"/>
      <c r="B50" s="49" t="str">
        <f t="shared" si="10"/>
        <v>1-propanol_RI</v>
      </c>
      <c r="C50" s="78">
        <v>3</v>
      </c>
      <c r="D50" s="69">
        <f>IFERROR(IF(D32,EXP(LN(D32)*VLOOKUP(D$3,Conditions!$B:$AI,MATCH($B50&amp;"_slope",Conditions!$R$1:$AI$1,0)+16,FALSE)+VLOOKUP(D$3,Conditions!$B:$AI,MATCH($B50&amp;"_intercept",Conditions!$R$1:$AI$1,0)+16,FALSE)),""),"")</f>
        <v>1.1849617779518225E-4</v>
      </c>
      <c r="E50" s="69">
        <f>IFERROR(IF(E32,EXP(LN(E32)*VLOOKUP(E$3,Conditions!$B:$AI,MATCH($B50&amp;"_slope",Conditions!$R$1:$AI$1,0)+16,FALSE)+VLOOKUP(E$3,Conditions!$B:$AI,MATCH($B50&amp;"_intercept",Conditions!$R$1:$AI$1,0)+16,FALSE)),""),"")</f>
        <v>1.2879807972540188E-4</v>
      </c>
      <c r="F50" s="69">
        <f>IFERROR(IF(F32,EXP(LN(F32)*VLOOKUP(F$3,Conditions!$B:$AI,MATCH($B50&amp;"_slope",Conditions!$R$1:$AI$1,0)+16,FALSE)+VLOOKUP(F$3,Conditions!$B:$AI,MATCH($B50&amp;"_intercept",Conditions!$R$1:$AI$1,0)+16,FALSE)),""),"")</f>
        <v>1.2226854066731699E-4</v>
      </c>
      <c r="G50" s="69">
        <f>IFERROR(IF(G32,EXP(LN(G32)*VLOOKUP(G$3,Conditions!$B:$AI,MATCH($B50&amp;"_slope",Conditions!$R$1:$AI$1,0)+16,FALSE)+VLOOKUP(G$3,Conditions!$B:$AI,MATCH($B50&amp;"_intercept",Conditions!$R$1:$AI$1,0)+16,FALSE)),""),"")</f>
        <v>8.7199185846733649E-5</v>
      </c>
      <c r="H50" s="69">
        <f>IFERROR(IF(H32,EXP(LN(H32)*VLOOKUP(H$3,Conditions!$B:$AI,MATCH($B50&amp;"_slope",Conditions!$R$1:$AI$1,0)+16,FALSE)+VLOOKUP(H$3,Conditions!$B:$AI,MATCH($B50&amp;"_intercept",Conditions!$R$1:$AI$1,0)+16,FALSE)),""),"")</f>
        <v>8.3491152859134087E-5</v>
      </c>
      <c r="I50" s="69">
        <f>IFERROR(IF(I32,EXP(LN(I32)*VLOOKUP(I$3,Conditions!$B:$AI,MATCH($B50&amp;"_slope",Conditions!$R$1:$AI$1,0)+16,FALSE)+VLOOKUP(I$3,Conditions!$B:$AI,MATCH($B50&amp;"_intercept",Conditions!$R$1:$AI$1,0)+16,FALSE)),""),"")</f>
        <v>1.6063721139464909E-4</v>
      </c>
      <c r="J50" s="69">
        <f>IFERROR(IF(J32,EXP(LN(J32)*VLOOKUP(J$3,Conditions!$B:$AI,MATCH($B50&amp;"_slope",Conditions!$R$1:$AI$1,0)+16,FALSE)+VLOOKUP(J$3,Conditions!$B:$AI,MATCH($B50&amp;"_intercept",Conditions!$R$1:$AI$1,0)+16,FALSE)),""),"")</f>
        <v>8.2481283540462104E-5</v>
      </c>
      <c r="K50" s="69">
        <f>IFERROR(IF(K32,EXP(LN(K32)*VLOOKUP(K$3,Conditions!$B:$AI,MATCH($B50&amp;"_slope",Conditions!$R$1:$AI$1,0)+16,FALSE)+VLOOKUP(K$3,Conditions!$B:$AI,MATCH($B50&amp;"_intercept",Conditions!$R$1:$AI$1,0)+16,FALSE)),""),"")</f>
        <v>1.1438771724558153E-4</v>
      </c>
      <c r="L50" s="69">
        <f>IFERROR(IF(L32,EXP(LN(L32)*VLOOKUP(L$3,Conditions!$B:$AI,MATCH($B50&amp;"_slope",Conditions!$R$1:$AI$1,0)+16,FALSE)+VLOOKUP(L$3,Conditions!$B:$AI,MATCH($B50&amp;"_intercept",Conditions!$R$1:$AI$1,0)+16,FALSE)),""),"")</f>
        <v>1.2261177422713611E-4</v>
      </c>
      <c r="M50" s="69">
        <f>IFERROR(IF(M32,EXP(LN(M32)*VLOOKUP(M$3,Conditions!$B:$AI,MATCH($B50&amp;"_slope",Conditions!$R$1:$AI$1,0)+16,FALSE)+VLOOKUP(M$3,Conditions!$B:$AI,MATCH($B50&amp;"_intercept",Conditions!$R$1:$AI$1,0)+16,FALSE)),""),"")</f>
        <v>1.1301985551980356E-4</v>
      </c>
      <c r="N50" s="69">
        <f>IFERROR(IF(N32,EXP(LN(N32)*VLOOKUP(N$3,Conditions!$B:$AI,MATCH($B50&amp;"_slope",Conditions!$R$1:$AI$1,0)+16,FALSE)+VLOOKUP(N$3,Conditions!$B:$AI,MATCH($B50&amp;"_intercept",Conditions!$R$1:$AI$1,0)+16,FALSE)),""),"")</f>
        <v>1.1815353045320041E-4</v>
      </c>
      <c r="O50" s="69">
        <f>IFERROR(IF(O32,EXP(LN(O32)*VLOOKUP(O$3,Conditions!$B:$AI,MATCH($B50&amp;"_slope",Conditions!$R$1:$AI$1,0)+16,FALSE)+VLOOKUP(O$3,Conditions!$B:$AI,MATCH($B50&amp;"_intercept",Conditions!$R$1:$AI$1,0)+16,FALSE)),""),"")</f>
        <v>1.2158221817537431E-4</v>
      </c>
      <c r="P50" s="69">
        <f>IFERROR(IF(P32,EXP(LN(P32)*VLOOKUP(P$3,Conditions!$B:$AI,MATCH($B50&amp;"_slope",Conditions!$R$1:$AI$1,0)+16,FALSE)+VLOOKUP(P$3,Conditions!$B:$AI,MATCH($B50&amp;"_intercept",Conditions!$R$1:$AI$1,0)+16,FALSE)),""),"")</f>
        <v>9.9048669104218311E-5</v>
      </c>
      <c r="Q50" s="69">
        <f>IFERROR(IF(Q32,EXP(LN(Q32)*VLOOKUP(Q$3,Conditions!$B:$AI,MATCH($B50&amp;"_slope",Conditions!$R$1:$AI$1,0)+16,FALSE)+VLOOKUP(Q$3,Conditions!$B:$AI,MATCH($B50&amp;"_intercept",Conditions!$R$1:$AI$1,0)+16,FALSE)),""),"")</f>
        <v>1.4432768259859885E-4</v>
      </c>
      <c r="R50" s="69">
        <f>IFERROR(IF(R32,EXP(LN(R32)*VLOOKUP(R$3,Conditions!$B:$AI,MATCH($B50&amp;"_slope",Conditions!$R$1:$AI$1,0)+16,FALSE)+VLOOKUP(R$3,Conditions!$B:$AI,MATCH($B50&amp;"_intercept",Conditions!$R$1:$AI$1,0)+16,FALSE)),""),"")</f>
        <v>1.0483038371604701E-4</v>
      </c>
      <c r="S50" s="69">
        <f>IFERROR(IF(S32,EXP(LN(S32)*VLOOKUP(S$3,Conditions!$B:$AI,MATCH($B50&amp;"_slope",Conditions!$R$1:$AI$1,0)+16,FALSE)+VLOOKUP(S$3,Conditions!$B:$AI,MATCH($B50&amp;"_intercept",Conditions!$R$1:$AI$1,0)+16,FALSE)),""),"")</f>
        <v>1.4467377093717003E-4</v>
      </c>
      <c r="T50" s="69">
        <f>IFERROR(IF(T32,EXP(LN(T32)*VLOOKUP(T$3,Conditions!$B:$AI,MATCH($B50&amp;"_slope",Conditions!$R$1:$AI$1,0)+16,FALSE)+VLOOKUP(T$3,Conditions!$B:$AI,MATCH($B50&amp;"_intercept",Conditions!$R$1:$AI$1,0)+16,FALSE)),""),"")</f>
        <v>1.3534421811324358E-4</v>
      </c>
      <c r="U50" s="69">
        <f>IFERROR(IF(U32,EXP(LN(U32)*VLOOKUP(U$3,Conditions!$B:$AI,MATCH($B50&amp;"_slope",Conditions!$R$1:$AI$1,0)+16,FALSE)+VLOOKUP(U$3,Conditions!$B:$AI,MATCH($B50&amp;"_intercept",Conditions!$R$1:$AI$1,0)+16,FALSE)),""),"")</f>
        <v>1.5125721575415583E-4</v>
      </c>
      <c r="V50" s="69">
        <f>IFERROR(IF(V32,EXP(LN(V32)*VLOOKUP(V$3,Conditions!$B:$AI,MATCH($B50&amp;"_slope",Conditions!$R$1:$AI$1,0)+16,FALSE)+VLOOKUP(V$3,Conditions!$B:$AI,MATCH($B50&amp;"_intercept",Conditions!$R$1:$AI$1,0)+16,FALSE)),""),"")</f>
        <v>1.3775999133334814E-4</v>
      </c>
      <c r="W50" s="69">
        <f>IFERROR(IF(W32,EXP(LN(W32)*VLOOKUP(W$3,Conditions!$B:$AI,MATCH($B50&amp;"_slope",Conditions!$R$1:$AI$1,0)+16,FALSE)+VLOOKUP(W$3,Conditions!$B:$AI,MATCH($B50&amp;"_intercept",Conditions!$R$1:$AI$1,0)+16,FALSE)),""),"")</f>
        <v>1.927970291049766E-4</v>
      </c>
      <c r="X50" s="69">
        <f>IFERROR(IF(X32,EXP(LN(X32)*VLOOKUP(X$3,Conditions!$B:$AI,MATCH($B50&amp;"_slope",Conditions!$R$1:$AI$1,0)+16,FALSE)+VLOOKUP(X$3,Conditions!$B:$AI,MATCH($B50&amp;"_intercept",Conditions!$R$1:$AI$1,0)+16,FALSE)),""),"")</f>
        <v>8.9562976753310199E-5</v>
      </c>
      <c r="Y50" s="69">
        <f>IFERROR(IF(Y32,EXP(LN(Y32)*VLOOKUP(Y$3,Conditions!$B:$AI,MATCH($B50&amp;"_slope",Conditions!$R$1:$AI$1,0)+16,FALSE)+VLOOKUP(Y$3,Conditions!$B:$AI,MATCH($B50&amp;"_intercept",Conditions!$R$1:$AI$1,0)+16,FALSE)),""),"")</f>
        <v>1.0789781685999466E-4</v>
      </c>
      <c r="Z50" s="69">
        <f>IFERROR(IF(Z32,EXP(LN(Z32)*VLOOKUP(Z$3,Conditions!$B:$AI,MATCH($B50&amp;"_slope",Conditions!$R$1:$AI$1,0)+16,FALSE)+VLOOKUP(Z$3,Conditions!$B:$AI,MATCH($B50&amp;"_intercept",Conditions!$R$1:$AI$1,0)+16,FALSE)),""),"")</f>
        <v>1.0278791078386825E-4</v>
      </c>
      <c r="AA50" s="69">
        <f>IFERROR(IF(AA32,EXP(LN(AA32)*VLOOKUP(AA$3,Conditions!$B:$AI,MATCH($B50&amp;"_slope",Conditions!$R$1:$AI$1,0)+16,FALSE)+VLOOKUP(AA$3,Conditions!$B:$AI,MATCH($B50&amp;"_intercept",Conditions!$R$1:$AI$1,0)+16,FALSE)),""),"")</f>
        <v>1.5056353542806171E-4</v>
      </c>
      <c r="AB50" s="69">
        <f>IFERROR(IF(AB32,EXP(LN(AB32)*VLOOKUP(AB$3,Conditions!$B:$AI,MATCH($B50&amp;"_slope",Conditions!$R$1:$AI$1,0)+16,FALSE)+VLOOKUP(AB$3,Conditions!$B:$AI,MATCH($B50&amp;"_intercept",Conditions!$R$1:$AI$1,0)+16,FALSE)),""),"")</f>
        <v>1.0176743229219773E-4</v>
      </c>
      <c r="AC50" s="69">
        <f>IFERROR(IF(AC32,EXP(LN(AC32)*VLOOKUP(AC$3,Conditions!$B:$AI,MATCH($B50&amp;"_slope",Conditions!$R$1:$AI$1,0)+16,FALSE)+VLOOKUP(AC$3,Conditions!$B:$AI,MATCH($B50&amp;"_intercept",Conditions!$R$1:$AI$1,0)+16,FALSE)),""),"")</f>
        <v>8.9225099356276353E-5</v>
      </c>
      <c r="AD50" s="69">
        <f>IFERROR(IF(AD32,EXP(LN(AD32)*VLOOKUP(AD$3,Conditions!$B:$AI,MATCH($B50&amp;"_slope",Conditions!$R$1:$AI$1,0)+16,FALSE)+VLOOKUP(AD$3,Conditions!$B:$AI,MATCH($B50&amp;"_intercept",Conditions!$R$1:$AI$1,0)+16,FALSE)),""),"")</f>
        <v>7.7441344716500264E-5</v>
      </c>
      <c r="AE50" s="69">
        <f>IFERROR(IF(AE32,EXP(LN(AE32)*VLOOKUP(AE$3,Conditions!$B:$AI,MATCH($B50&amp;"_slope",Conditions!$R$1:$AI$1,0)+16,FALSE)+VLOOKUP(AE$3,Conditions!$B:$AI,MATCH($B50&amp;"_intercept",Conditions!$R$1:$AI$1,0)+16,FALSE)),""),"")</f>
        <v>1.0892127048541741E-4</v>
      </c>
      <c r="AF50" s="69">
        <f>IFERROR(IF(AF32,EXP(LN(AF32)*VLOOKUP(AF$3,Conditions!$B:$AI,MATCH($B50&amp;"_slope",Conditions!$R$1:$AI$1,0)+16,FALSE)+VLOOKUP(AF$3,Conditions!$B:$AI,MATCH($B50&amp;"_intercept",Conditions!$R$1:$AI$1,0)+16,FALSE)),""),"")</f>
        <v>1.2570302402876754E-4</v>
      </c>
      <c r="AG50" s="69">
        <f>IFERROR(IF(AG32,EXP(LN(AG32)*VLOOKUP(AG$3,Conditions!$B:$AI,MATCH($B50&amp;"_slope",Conditions!$R$1:$AI$1,0)+16,FALSE)+VLOOKUP(AG$3,Conditions!$B:$AI,MATCH($B50&amp;"_intercept",Conditions!$R$1:$AI$1,0)+16,FALSE)),""),"")</f>
        <v>1.1438771724558153E-4</v>
      </c>
      <c r="AH50" s="69">
        <f>IFERROR(IF(AH32,EXP(LN(AH32)*VLOOKUP(AH$3,Conditions!$B:$AI,MATCH($B50&amp;"_slope",Conditions!$R$1:$AI$1,0)+16,FALSE)+VLOOKUP(AH$3,Conditions!$B:$AI,MATCH($B50&amp;"_intercept",Conditions!$R$1:$AI$1,0)+16,FALSE)),""),"")</f>
        <v>9.1929891359441153E-5</v>
      </c>
      <c r="AI50" s="69">
        <f>IFERROR(IF(AI32,EXP(LN(AI32)*VLOOKUP(AI$3,Conditions!$B:$AI,MATCH($B50&amp;"_slope",Conditions!$R$1:$AI$1,0)+16,FALSE)+VLOOKUP(AI$3,Conditions!$B:$AI,MATCH($B50&amp;"_intercept",Conditions!$R$1:$AI$1,0)+16,FALSE)),""),"")</f>
        <v>8.1472032065401815E-5</v>
      </c>
      <c r="AJ50" s="69">
        <f>IFERROR(IF(AJ32,EXP(LN(AJ32)*VLOOKUP(AJ$3,Conditions!$B:$AI,MATCH($B50&amp;"_slope",Conditions!$R$1:$AI$1,0)+16,FALSE)+VLOOKUP(AJ$3,Conditions!$B:$AI,MATCH($B50&amp;"_intercept",Conditions!$R$1:$AI$1,0)+16,FALSE)),""),"")</f>
        <v>1.0244769475011984E-4</v>
      </c>
      <c r="AK50" s="69">
        <f>IFERROR(IF(AK32,EXP(LN(AK32)*VLOOKUP(AK$3,Conditions!$B:$AI,MATCH($B50&amp;"_slope",Conditions!$R$1:$AI$1,0)+16,FALSE)+VLOOKUP(AK$3,Conditions!$B:$AI,MATCH($B50&amp;"_intercept",Conditions!$R$1:$AI$1,0)+16,FALSE)),""),"")</f>
        <v>9.9048669104218311E-5</v>
      </c>
      <c r="AL50" s="69">
        <f>IFERROR(IF(AL32,EXP(LN(AL32)*VLOOKUP(AL$3,Conditions!$B:$AI,MATCH($B50&amp;"_slope",Conditions!$R$1:$AI$1,0)+16,FALSE)+VLOOKUP(AL$3,Conditions!$B:$AI,MATCH($B50&amp;"_intercept",Conditions!$R$1:$AI$1,0)+16,FALSE)),""),"")</f>
        <v>1.2226854066731699E-4</v>
      </c>
      <c r="AM50" s="69" t="str">
        <f>IFERROR(IF(AM32,EXP(LN(AM32)*VLOOKUP(AM$3,Conditions!$B:$AI,MATCH($B50&amp;"_slope",Conditions!$R$1:$AI$1,0)+16,FALSE)+VLOOKUP(AM$3,Conditions!$B:$AI,MATCH($B50&amp;"_intercept",Conditions!$R$1:$AI$1,0)+16,FALSE)),""),"")</f>
        <v/>
      </c>
      <c r="AN50" s="69">
        <f>IFERROR(IF(AN32,EXP(LN(AN32)*VLOOKUP(AN$3,Conditions!$B:$AI,MATCH($B50&amp;"_slope",Conditions!$R$1:$AI$1,0)+16,FALSE)+VLOOKUP(AN$3,Conditions!$B:$AI,MATCH($B50&amp;"_intercept",Conditions!$R$1:$AI$1,0)+16,FALSE)),""),"")</f>
        <v>1.1438771724558153E-4</v>
      </c>
      <c r="AO50" s="69">
        <f>IFERROR(IF(AO32,EXP(LN(AO32)*VLOOKUP(AO$3,Conditions!$B:$AI,MATCH($B50&amp;"_slope",Conditions!$R$1:$AI$1,0)+16,FALSE)+VLOOKUP(AO$3,Conditions!$B:$AI,MATCH($B50&amp;"_intercept",Conditions!$R$1:$AI$1,0)+16,FALSE)),""),"")</f>
        <v>1.082389143662167E-4</v>
      </c>
      <c r="AP50" s="69">
        <f>IFERROR(IF(AP32,EXP(LN(AP32)*VLOOKUP(AP$3,Conditions!$B:$AI,MATCH($B50&amp;"_slope",Conditions!$R$1:$AI$1,0)+16,FALSE)+VLOOKUP(AP$3,Conditions!$B:$AI,MATCH($B50&amp;"_intercept",Conditions!$R$1:$AI$1,0)+16,FALSE)),""),"")</f>
        <v>1.0653396743613608E-4</v>
      </c>
      <c r="AQ50" s="69">
        <f>IFERROR(IF(AQ32,EXP(LN(AQ32)*VLOOKUP(AQ$3,Conditions!$B:$AI,MATCH($B50&amp;"_slope",Conditions!$R$1:$AI$1,0)+16,FALSE)+VLOOKUP(AQ$3,Conditions!$B:$AI,MATCH($B50&amp;"_intercept",Conditions!$R$1:$AI$1,0)+16,FALSE)),""),"")</f>
        <v>1.2398518773393526E-4</v>
      </c>
      <c r="AR50" s="69">
        <f>IFERROR(IF(AR32,EXP(LN(AR32)*VLOOKUP(AR$3,Conditions!$B:$AI,MATCH($B50&amp;"_slope",Conditions!$R$1:$AI$1,0)+16,FALSE)+VLOOKUP(AR$3,Conditions!$B:$AI,MATCH($B50&amp;"_intercept",Conditions!$R$1:$AI$1,0)+16,FALSE)),""),"")</f>
        <v>8.1135753390977901E-5</v>
      </c>
      <c r="AS50" s="69">
        <f>IFERROR(IF(AS32,EXP(LN(AS32)*VLOOKUP(AS$3,Conditions!$B:$AI,MATCH($B50&amp;"_slope",Conditions!$R$1:$AI$1,0)+16,FALSE)+VLOOKUP(AS$3,Conditions!$B:$AI,MATCH($B50&amp;"_intercept",Conditions!$R$1:$AI$1,0)+16,FALSE)),""),"")</f>
        <v>1.4328966687564496E-4</v>
      </c>
      <c r="AT50" s="69">
        <f>IFERROR(IF(AT32,EXP(LN(AT32)*VLOOKUP(AT$3,Conditions!$B:$AI,MATCH($B50&amp;"_slope",Conditions!$R$1:$AI$1,0)+16,FALSE)+VLOOKUP(AT$3,Conditions!$B:$AI,MATCH($B50&amp;"_intercept",Conditions!$R$1:$AI$1,0)+16,FALSE)),""),"")</f>
        <v>1.2398518773393526E-4</v>
      </c>
      <c r="AU50" s="69">
        <f>IFERROR(IF(AU32,EXP(LN(AU32)*VLOOKUP(AU$3,Conditions!$B:$AI,MATCH($B50&amp;"_slope",Conditions!$R$1:$AI$1,0)+16,FALSE)+VLOOKUP(AU$3,Conditions!$B:$AI,MATCH($B50&amp;"_intercept",Conditions!$R$1:$AI$1,0)+16,FALSE)),""),"")</f>
        <v>1.457122839949233E-4</v>
      </c>
      <c r="AV50" s="69">
        <f>IFERROR(IF(AV32,EXP(LN(AV32)*VLOOKUP(AV$3,Conditions!$B:$AI,MATCH($B50&amp;"_slope",Conditions!$R$1:$AI$1,0)+16,FALSE)+VLOOKUP(AV$3,Conditions!$B:$AI,MATCH($B50&amp;"_intercept",Conditions!$R$1:$AI$1,0)+16,FALSE)),""),"")</f>
        <v>1.2604673270049632E-4</v>
      </c>
      <c r="AW50" s="69">
        <f>IFERROR(IF(AW32,EXP(LN(AW32)*VLOOKUP(AW$3,Conditions!$B:$AI,MATCH($B50&amp;"_slope",Conditions!$R$1:$AI$1,0)+16,FALSE)+VLOOKUP(AW$3,Conditions!$B:$AI,MATCH($B50&amp;"_intercept",Conditions!$R$1:$AI$1,0)+16,FALSE)),""),"")</f>
        <v>6.5746879829645016E-5</v>
      </c>
      <c r="AX50" s="69">
        <f>IFERROR(IF(AX32,EXP(LN(AX32)*VLOOKUP(AX$3,Conditions!$B:$AI,MATCH($B50&amp;"_slope",Conditions!$R$1:$AI$1,0)+16,FALSE)+VLOOKUP(AX$3,Conditions!$B:$AI,MATCH($B50&amp;"_intercept",Conditions!$R$1:$AI$1,0)+16,FALSE)),""),"")</f>
        <v>8.7199185846733649E-5</v>
      </c>
      <c r="AY50" s="69">
        <f>IFERROR(IF(AY32,EXP(LN(AY32)*VLOOKUP(AY$3,Conditions!$B:$AI,MATCH($B50&amp;"_slope",Conditions!$R$1:$AI$1,0)+16,FALSE)+VLOOKUP(AY$3,Conditions!$B:$AI,MATCH($B50&amp;"_intercept",Conditions!$R$1:$AI$1,0)+16,FALSE)),""),"")</f>
        <v>8.8887285919372384E-5</v>
      </c>
      <c r="AZ50" s="69">
        <f>IFERROR(IF(AZ32,EXP(LN(AZ32)*VLOOKUP(AZ$3,Conditions!$B:$AI,MATCH($B50&amp;"_slope",Conditions!$R$1:$AI$1,0)+16,FALSE)+VLOOKUP(AZ$3,Conditions!$B:$AI,MATCH($B50&amp;"_intercept",Conditions!$R$1:$AI$1,0)+16,FALSE)),""),"")</f>
        <v>7.643528900300818E-5</v>
      </c>
      <c r="BA50" s="69">
        <f>IFERROR(IF(BA32,EXP(LN(BA32)*VLOOKUP(BA$3,Conditions!$B:$AI,MATCH($B50&amp;"_slope",Conditions!$R$1:$AI$1,0)+16,FALSE)+VLOOKUP(BA$3,Conditions!$B:$AI,MATCH($B50&amp;"_intercept",Conditions!$R$1:$AI$1,0)+16,FALSE)),""),"")</f>
        <v>9.870908383969401E-5</v>
      </c>
      <c r="BB50" s="69">
        <f>IFERROR(IF(BB32,EXP(LN(BB32)*VLOOKUP(BB$3,Conditions!$B:$AI,MATCH($B50&amp;"_slope",Conditions!$R$1:$AI$1,0)+16,FALSE)+VLOOKUP(BB$3,Conditions!$B:$AI,MATCH($B50&amp;"_intercept",Conditions!$R$1:$AI$1,0)+16,FALSE)),""),"")</f>
        <v>1.1267801899358624E-4</v>
      </c>
      <c r="BC50" s="69">
        <f>IFERROR(IF(BC32,EXP(LN(BC32)*VLOOKUP(BC$3,Conditions!$B:$AI,MATCH($B50&amp;"_slope",Conditions!$R$1:$AI$1,0)+16,FALSE)+VLOOKUP(BC$3,Conditions!$B:$AI,MATCH($B50&amp;"_intercept",Conditions!$R$1:$AI$1,0)+16,FALSE)),""),"")</f>
        <v>1.2398518773393526E-4</v>
      </c>
      <c r="BD50" s="69">
        <f>IFERROR(IF(BD32,EXP(LN(BD32)*VLOOKUP(BD$3,Conditions!$B:$AI,MATCH($B50&amp;"_slope",Conditions!$R$1:$AI$1,0)+16,FALSE)+VLOOKUP(BD$3,Conditions!$B:$AI,MATCH($B50&amp;"_intercept",Conditions!$R$1:$AI$1,0)+16,FALSE)),""),"")</f>
        <v>1.2914220611865616E-4</v>
      </c>
      <c r="BE50" s="69">
        <f>IFERROR(IF(BE32,EXP(LN(BE32)*VLOOKUP(BE$3,Conditions!$B:$AI,MATCH($B50&amp;"_slope",Conditions!$R$1:$AI$1,0)+16,FALSE)+VLOOKUP(BE$3,Conditions!$B:$AI,MATCH($B50&amp;"_intercept",Conditions!$R$1:$AI$1,0)+16,FALSE)),""),"")</f>
        <v>1.1233623431057259E-4</v>
      </c>
      <c r="BF50" s="69">
        <f>IFERROR(IF(BF32,EXP(LN(BF32)*VLOOKUP(BF$3,Conditions!$B:$AI,MATCH($B50&amp;"_slope",Conditions!$R$1:$AI$1,0)+16,FALSE)+VLOOKUP(BF$3,Conditions!$B:$AI,MATCH($B50&amp;"_intercept",Conditions!$R$1:$AI$1,0)+16,FALSE)),""),"")</f>
        <v>1.2226854066731699E-4</v>
      </c>
      <c r="BG50" s="69">
        <f>IFERROR(IF(BG32,EXP(LN(BG32)*VLOOKUP(BG$3,Conditions!$B:$AI,MATCH($B50&amp;"_slope",Conditions!$R$1:$AI$1,0)+16,FALSE)+VLOOKUP(BG$3,Conditions!$B:$AI,MATCH($B50&amp;"_intercept",Conditions!$R$1:$AI$1,0)+16,FALSE)),""),"")</f>
        <v>1.7109159750125209E-4</v>
      </c>
      <c r="BH50" s="69">
        <f>IFERROR(IF(BH32,EXP(LN(BH32)*VLOOKUP(BH$3,Conditions!$B:$AI,MATCH($B50&amp;"_slope",Conditions!$R$1:$AI$1,0)+16,FALSE)+VLOOKUP(BH$3,Conditions!$B:$AI,MATCH($B50&amp;"_intercept",Conditions!$R$1:$AI$1,0)+16,FALSE)),""),"")</f>
        <v>1.547279908477793E-4</v>
      </c>
      <c r="BI50" s="69">
        <f>IFERROR(IF(BI32,EXP(LN(BI32)*VLOOKUP(BI$3,Conditions!$B:$AI,MATCH($B50&amp;"_slope",Conditions!$R$1:$AI$1,0)+16,FALSE)+VLOOKUP(BI$3,Conditions!$B:$AI,MATCH($B50&amp;"_intercept",Conditions!$R$1:$AI$1,0)+16,FALSE)),""),"")</f>
        <v>1.7248797606558752E-4</v>
      </c>
      <c r="BJ50" s="69">
        <f>IFERROR(IF(BJ32,EXP(LN(BJ32)*VLOOKUP(BJ$3,Conditions!$B:$AI,MATCH($B50&amp;"_slope",Conditions!$R$1:$AI$1,0)+16,FALSE)+VLOOKUP(BJ$3,Conditions!$B:$AI,MATCH($B50&amp;"_intercept",Conditions!$R$1:$AI$1,0)+16,FALSE)),""),"")</f>
        <v>1.1267801899358624E-4</v>
      </c>
      <c r="BK50" s="69">
        <f>IFERROR(IF(BK32,EXP(LN(BK32)*VLOOKUP(BK$3,Conditions!$B:$AI,MATCH($B50&amp;"_slope",Conditions!$R$1:$AI$1,0)+16,FALSE)+VLOOKUP(BK$3,Conditions!$B:$AI,MATCH($B50&amp;"_intercept",Conditions!$R$1:$AI$1,0)+16,FALSE)),""),"")</f>
        <v>1.4017788462334689E-4</v>
      </c>
      <c r="BL50" s="69">
        <f>IFERROR(IF(BL32,EXP(LN(BL32)*VLOOKUP(BL$3,Conditions!$B:$AI,MATCH($B50&amp;"_slope",Conditions!$R$1:$AI$1,0)+16,FALSE)+VLOOKUP(BL$3,Conditions!$B:$AI,MATCH($B50&amp;"_intercept",Conditions!$R$1:$AI$1,0)+16,FALSE)),""),"")</f>
        <v>9.4638668726057003E-5</v>
      </c>
      <c r="BM50" s="69">
        <f>IFERROR(IF(BM32,EXP(LN(BM32)*VLOOKUP(BM$3,Conditions!$B:$AI,MATCH($B50&amp;"_slope",Conditions!$R$1:$AI$1,0)+16,FALSE)+VLOOKUP(BM$3,Conditions!$B:$AI,MATCH($B50&amp;"_intercept",Conditions!$R$1:$AI$1,0)+16,FALSE)),""),"")</f>
        <v>1.0653396743613608E-4</v>
      </c>
      <c r="BN50" s="69">
        <f>IFERROR(IF(BN32,EXP(LN(BN32)*VLOOKUP(BN$3,Conditions!$B:$AI,MATCH($B50&amp;"_slope",Conditions!$R$1:$AI$1,0)+16,FALSE)+VLOOKUP(BN$3,Conditions!$B:$AI,MATCH($B50&amp;"_intercept",Conditions!$R$1:$AI$1,0)+16,FALSE)),""),"")</f>
        <v>1.7598138734917392E-4</v>
      </c>
      <c r="BO50" s="69">
        <f>IFERROR(IF(BO32,EXP(LN(BO32)*VLOOKUP(BO$3,Conditions!$B:$AI,MATCH($B50&amp;"_slope",Conditions!$R$1:$AI$1,0)+16,FALSE)+VLOOKUP(BO$3,Conditions!$B:$AI,MATCH($B50&amp;"_intercept",Conditions!$R$1:$AI$1,0)+16,FALSE)),""),"")</f>
        <v>1.208960893369242E-4</v>
      </c>
      <c r="BP50" s="69">
        <f>IFERROR(IF(BP32,EXP(LN(BP32)*VLOOKUP(BP$3,Conditions!$B:$AI,MATCH($B50&amp;"_slope",Conditions!$R$1:$AI$1,0)+16,FALSE)+VLOOKUP(BP$3,Conditions!$B:$AI,MATCH($B50&amp;"_intercept",Conditions!$R$1:$AI$1,0)+16,FALSE)),""),"")</f>
        <v>1.0006777351171757E-4</v>
      </c>
      <c r="BQ50" s="69">
        <f>IFERROR(IF(BQ32,EXP(LN(BQ32)*VLOOKUP(BQ$3,Conditions!$B:$AI,MATCH($B50&amp;"_slope",Conditions!$R$1:$AI$1,0)+16,FALSE)+VLOOKUP(BQ$3,Conditions!$B:$AI,MATCH($B50&amp;"_intercept",Conditions!$R$1:$AI$1,0)+16,FALSE)),""),"")</f>
        <v>1.5091035566284643E-4</v>
      </c>
      <c r="BR50" s="69">
        <f>IFERROR(IF(BR32,EXP(LN(BR32)*VLOOKUP(BR$3,Conditions!$B:$AI,MATCH($B50&amp;"_slope",Conditions!$R$1:$AI$1,0)+16,FALSE)+VLOOKUP(BR$3,Conditions!$B:$AI,MATCH($B50&amp;"_intercept",Conditions!$R$1:$AI$1,0)+16,FALSE)),""),"")</f>
        <v>1.3189685889180609E-4</v>
      </c>
      <c r="BS50" s="69">
        <f>IFERROR(IF(BS32,EXP(LN(BS32)*VLOOKUP(BS$3,Conditions!$B:$AI,MATCH($B50&amp;"_slope",Conditions!$R$1:$AI$1,0)+16,FALSE)+VLOOKUP(BS$3,Conditions!$B:$AI,MATCH($B50&amp;"_intercept",Conditions!$R$1:$AI$1,0)+16,FALSE)),""),"")</f>
        <v>1.3845060311455478E-4</v>
      </c>
      <c r="BT50" s="69">
        <f>IFERROR(IF(BT32,EXP(LN(BT32)*VLOOKUP(BT$3,Conditions!$B:$AI,MATCH($B50&amp;"_slope",Conditions!$R$1:$AI$1,0)+16,FALSE)+VLOOKUP(BT$3,Conditions!$B:$AI,MATCH($B50&amp;"_intercept",Conditions!$R$1:$AI$1,0)+16,FALSE)),""),"")</f>
        <v>1.1438771724558153E-4</v>
      </c>
      <c r="BU50" s="69">
        <f>IFERROR(IF(BU32,EXP(LN(BU32)*VLOOKUP(BU$3,Conditions!$B:$AI,MATCH($B50&amp;"_slope",Conditions!$R$1:$AI$1,0)+16,FALSE)+VLOOKUP(BU$3,Conditions!$B:$AI,MATCH($B50&amp;"_intercept",Conditions!$R$1:$AI$1,0)+16,FALSE)),""),"")</f>
        <v>1.1267801899358624E-4</v>
      </c>
      <c r="BV50" s="69">
        <f>IFERROR(IF(BV32,EXP(LN(BV32)*VLOOKUP(BV$3,Conditions!$B:$AI,MATCH($B50&amp;"_slope",Conditions!$R$1:$AI$1,0)+16,FALSE)+VLOOKUP(BV$3,Conditions!$B:$AI,MATCH($B50&amp;"_intercept",Conditions!$R$1:$AI$1,0)+16,FALSE)),""),"")</f>
        <v>9.6672805079207265E-5</v>
      </c>
      <c r="BW50" s="69">
        <f>IFERROR(IF(BW32,EXP(LN(BW32)*VLOOKUP(BW$3,Conditions!$B:$AI,MATCH($B50&amp;"_slope",Conditions!$R$1:$AI$1,0)+16,FALSE)+VLOOKUP(BW$3,Conditions!$B:$AI,MATCH($B50&amp;"_intercept",Conditions!$R$1:$AI$1,0)+16,FALSE)),""),"")</f>
        <v>8.5849879800637451E-5</v>
      </c>
      <c r="BX50" s="69">
        <f>IFERROR(IF(BX32,EXP(LN(BX32)*VLOOKUP(BX$3,Conditions!$B:$AI,MATCH($B50&amp;"_slope",Conditions!$R$1:$AI$1,0)+16,FALSE)+VLOOKUP(BX$3,Conditions!$B:$AI,MATCH($B50&amp;"_intercept",Conditions!$R$1:$AI$1,0)+16,FALSE)),""),"")</f>
        <v>1.7353563128404332E-4</v>
      </c>
      <c r="BY50" s="69">
        <f>IFERROR(IF(BY32,EXP(LN(BY32)*VLOOKUP(BY$3,Conditions!$B:$AI,MATCH($B50&amp;"_slope",Conditions!$R$1:$AI$1,0)+16,FALSE)+VLOOKUP(BY$3,Conditions!$B:$AI,MATCH($B50&amp;"_intercept",Conditions!$R$1:$AI$1,0)+16,FALSE)),""),"")</f>
        <v>1.8858597644842717E-4</v>
      </c>
      <c r="BZ50" s="69">
        <f>IFERROR(IF(BZ32,EXP(LN(BZ32)*VLOOKUP(BZ$3,Conditions!$B:$AI,MATCH($B50&amp;"_slope",Conditions!$R$1:$AI$1,0)+16,FALSE)+VLOOKUP(BZ$3,Conditions!$B:$AI,MATCH($B50&amp;"_intercept",Conditions!$R$1:$AI$1,0)+16,FALSE)),""),"")</f>
        <v>2.2345959059588675E-4</v>
      </c>
      <c r="CA50" s="69">
        <f>IFERROR(IF(CA32,EXP(LN(CA32)*VLOOKUP(CA$3,Conditions!$B:$AI,MATCH($B50&amp;"_slope",Conditions!$R$1:$AI$1,0)+16,FALSE)+VLOOKUP(CA$3,Conditions!$B:$AI,MATCH($B50&amp;"_intercept",Conditions!$R$1:$AI$1,0)+16,FALSE)),""),"")</f>
        <v>1.8928749495106552E-4</v>
      </c>
      <c r="CB50" s="69">
        <f>IFERROR(IF(CB32,EXP(LN(CB32)*VLOOKUP(CB$3,Conditions!$B:$AI,MATCH($B50&amp;"_slope",Conditions!$R$1:$AI$1,0)+16,FALSE)+VLOOKUP(CB$3,Conditions!$B:$AI,MATCH($B50&amp;"_intercept",Conditions!$R$1:$AI$1,0)+16,FALSE)),""),"")</f>
        <v>2.019366529877381E-4</v>
      </c>
      <c r="CC50" s="69">
        <f>IFERROR(IF(CC32,EXP(LN(CC32)*VLOOKUP(CC$3,Conditions!$B:$AI,MATCH($B50&amp;"_slope",Conditions!$R$1:$AI$1,0)+16,FALSE)+VLOOKUP(CC$3,Conditions!$B:$AI,MATCH($B50&amp;"_intercept",Conditions!$R$1:$AI$1,0)+16,FALSE)),""),"")</f>
        <v>1.7982814635670644E-4</v>
      </c>
      <c r="CD50" s="69">
        <f>IFERROR(IF(CD32,EXP(LN(CD32)*VLOOKUP(CD$3,Conditions!$B:$AI,MATCH($B50&amp;"_slope",Conditions!$R$1:$AI$1,0)+16,FALSE)+VLOOKUP(CD$3,Conditions!$B:$AI,MATCH($B50&amp;"_intercept",Conditions!$R$1:$AI$1,0)+16,FALSE)),""),"")</f>
        <v>1.4675116726025852E-4</v>
      </c>
      <c r="CE50" s="69">
        <f>IFERROR(IF(CE32,EXP(LN(CE32)*VLOOKUP(CE$3,Conditions!$B:$AI,MATCH($B50&amp;"_slope",Conditions!$R$1:$AI$1,0)+16,FALSE)+VLOOKUP(CE$3,Conditions!$B:$AI,MATCH($B50&amp;"_intercept",Conditions!$R$1:$AI$1,0)+16,FALSE)),""),"")</f>
        <v>2.0123285801383134E-4</v>
      </c>
      <c r="CG50" s="56" t="str">
        <f t="shared" si="9"/>
        <v>1-propanol_RI</v>
      </c>
      <c r="CH50" s="69">
        <f>IFERROR(IF(CH32,EXP(LN(CH32)*VLOOKUP(CH$3,Conditions!$B:$AI,MATCH($B50&amp;"_slope",Conditions!$R$1:$AI$1,0)+16,FALSE)+VLOOKUP(CH$3,Conditions!$B:$AI,MATCH($B50&amp;"_intercept",Conditions!$R$1:$AI$1,0)+16,FALSE)),""),"")</f>
        <v>1.0796603205367795E-4</v>
      </c>
      <c r="CI50" s="69">
        <f>IFERROR(IF(CI32,EXP(LN(CI32)*VLOOKUP(CI$3,Conditions!$B:$AI,MATCH($B50&amp;"_slope",Conditions!$R$1:$AI$1,0)+16,FALSE)+VLOOKUP(CI$3,Conditions!$B:$AI,MATCH($B50&amp;"_intercept",Conditions!$R$1:$AI$1,0)+16,FALSE)),""),"")</f>
        <v>1.1746838492667092E-4</v>
      </c>
      <c r="CJ50" s="69">
        <f>IFERROR(IF(CJ32,EXP(LN(CJ32)*VLOOKUP(CJ$3,Conditions!$B:$AI,MATCH($B50&amp;"_slope",Conditions!$R$1:$AI$1,0)+16,FALSE)+VLOOKUP(CJ$3,Conditions!$B:$AI,MATCH($B50&amp;"_intercept",Conditions!$R$1:$AI$1,0)+16,FALSE)),""),"")</f>
        <v>1.1753689050801532E-4</v>
      </c>
      <c r="CK50" s="69">
        <f>IFERROR(IF(CK32,EXP(LN(CK32)*VLOOKUP(CK$3,Conditions!$B:$AI,MATCH($B50&amp;"_slope",Conditions!$R$1:$AI$1,0)+16,FALSE)+VLOOKUP(CK$3,Conditions!$B:$AI,MATCH($B50&amp;"_intercept",Conditions!$R$1:$AI$1,0)+16,FALSE)),""),"")</f>
        <v>1.5229803434629044E-4</v>
      </c>
      <c r="CL50" s="69">
        <f>IFERROR(IF(CL32,EXP(LN(CL32)*VLOOKUP(CL$3,Conditions!$B:$AI,MATCH($B50&amp;"_slope",Conditions!$R$1:$AI$1,0)+16,FALSE)+VLOOKUP(CL$3,Conditions!$B:$AI,MATCH($B50&amp;"_intercept",Conditions!$R$1:$AI$1,0)+16,FALSE)),""),"")</f>
        <v>1.1042320483654446E-4</v>
      </c>
      <c r="CM50" s="69">
        <f>IFERROR(IF(CM32,EXP(LN(CM32)*VLOOKUP(CM$3,Conditions!$B:$AI,MATCH($B50&amp;"_slope",Conditions!$R$1:$AI$1,0)+16,FALSE)+VLOOKUP(CM$3,Conditions!$B:$AI,MATCH($B50&amp;"_intercept",Conditions!$R$1:$AI$1,0)+16,FALSE)),""),"")</f>
        <v>1.0306012416341225E-4</v>
      </c>
      <c r="CN50" s="69">
        <f>IFERROR(IF(CN32,EXP(LN(CN32)*VLOOKUP(CN$3,Conditions!$B:$AI,MATCH($B50&amp;"_slope",Conditions!$R$1:$AI$1,0)+16,FALSE)+VLOOKUP(CN$3,Conditions!$B:$AI,MATCH($B50&amp;"_intercept",Conditions!$R$1:$AI$1,0)+16,FALSE)),""),"")</f>
        <v>9.9388312590274172E-5</v>
      </c>
      <c r="CO50" s="69">
        <f>IFERROR(IF(CO32,EXP(LN(CO32)*VLOOKUP(CO$3,Conditions!$B:$AI,MATCH($B50&amp;"_slope",Conditions!$R$1:$AI$1,0)+16,FALSE)+VLOOKUP(CO$3,Conditions!$B:$AI,MATCH($B50&amp;"_intercept",Conditions!$R$1:$AI$1,0)+16,FALSE)),""),"")</f>
        <v>1.1327626685163148E-4</v>
      </c>
      <c r="CP50" s="69">
        <f>IFERROR(IF(CP32,EXP(LN(CP32)*VLOOKUP(CP$3,Conditions!$B:$AI,MATCH($B50&amp;"_slope",Conditions!$R$1:$AI$1,0)+16,FALSE)+VLOOKUP(CP$3,Conditions!$B:$AI,MATCH($B50&amp;"_intercept",Conditions!$R$1:$AI$1,0)+16,FALSE)),""),"")</f>
        <v>1.239164989193913E-4</v>
      </c>
      <c r="CQ50" s="69">
        <f>IFERROR(IF(CQ32,EXP(LN(CQ32)*VLOOKUP(CQ$3,Conditions!$B:$AI,MATCH($B50&amp;"_slope",Conditions!$R$1:$AI$1,0)+16,FALSE)+VLOOKUP(CQ$3,Conditions!$B:$AI,MATCH($B50&amp;"_intercept",Conditions!$R$1:$AI$1,0)+16,FALSE)),""),"")</f>
        <v>8.3356468162508739E-5</v>
      </c>
      <c r="CR50" s="69">
        <f>IFERROR(IF(CR32,EXP(LN(CR32)*VLOOKUP(CR$3,Conditions!$B:$AI,MATCH($B50&amp;"_slope",Conditions!$R$1:$AI$1,0)+16,FALSE)+VLOOKUP(CR$3,Conditions!$B:$AI,MATCH($B50&amp;"_intercept",Conditions!$R$1:$AI$1,0)+16,FALSE)),""),"")</f>
        <v>1.2007299174647054E-4</v>
      </c>
      <c r="CS50" s="69">
        <f>IFERROR(IF(CS32,EXP(LN(CS32)*VLOOKUP(CS$3,Conditions!$B:$AI,MATCH($B50&amp;"_slope",Conditions!$R$1:$AI$1,0)+16,FALSE)+VLOOKUP(CS$3,Conditions!$B:$AI,MATCH($B50&amp;"_intercept",Conditions!$R$1:$AI$1,0)+16,FALSE)),""),"")</f>
        <v>1.5014740387328488E-4</v>
      </c>
      <c r="CT50" s="69">
        <f>IFERROR(IF(CT32,EXP(LN(CT32)*VLOOKUP(CT$3,Conditions!$B:$AI,MATCH($B50&amp;"_slope",Conditions!$R$1:$AI$1,0)+16,FALSE)+VLOOKUP(CT$3,Conditions!$B:$AI,MATCH($B50&amp;"_intercept",Conditions!$R$1:$AI$1,0)+16,FALSE)),""),"")</f>
        <v>1.1945585353010128E-4</v>
      </c>
      <c r="CU50" s="69">
        <f>IFERROR(IF(CU32,EXP(LN(CU32)*VLOOKUP(CU$3,Conditions!$B:$AI,MATCH($B50&amp;"_slope",Conditions!$R$1:$AI$1,0)+16,FALSE)+VLOOKUP(CU$3,Conditions!$B:$AI,MATCH($B50&amp;"_intercept",Conditions!$R$1:$AI$1,0)+16,FALSE)),""),"")</f>
        <v>1.2962406008080015E-4</v>
      </c>
      <c r="CV50" s="69">
        <f>IFERROR(IF(CV32,EXP(LN(CV32)*VLOOKUP(CV$3,Conditions!$B:$AI,MATCH($B50&amp;"_slope",Conditions!$R$1:$AI$1,0)+16,FALSE)+VLOOKUP(CV$3,Conditions!$B:$AI,MATCH($B50&amp;"_intercept",Conditions!$R$1:$AI$1,0)+16,FALSE)),""),"")</f>
        <v>1.5313094547763693E-4</v>
      </c>
      <c r="CW50" s="69">
        <f>IFERROR(IF(CW32,EXP(LN(CW32)*VLOOKUP(CW$3,Conditions!$B:$AI,MATCH($B50&amp;"_slope",Conditions!$R$1:$AI$1,0)+16,FALSE)+VLOOKUP(CW$3,Conditions!$B:$AI,MATCH($B50&amp;"_intercept",Conditions!$R$1:$AI$1,0)+16,FALSE)),""),"")</f>
        <v>1.8374907791979356E-4</v>
      </c>
      <c r="CX50" s="69"/>
      <c r="CY50" s="69"/>
      <c r="CZ50" s="69"/>
      <c r="DA50" s="69"/>
    </row>
    <row r="51" spans="1:105" s="58" customFormat="1" x14ac:dyDescent="0.2">
      <c r="A51" s="64"/>
      <c r="B51" s="49" t="str">
        <f t="shared" si="10"/>
        <v>methanol_RI</v>
      </c>
      <c r="C51" s="78">
        <v>1</v>
      </c>
      <c r="D51" s="69" t="str">
        <f>IFERROR(IF(D33,EXP(LN(D33)*VLOOKUP(D$3,Conditions!$B:$AI,MATCH($B51&amp;"_slope",Conditions!$R$1:$AI$1,0)+16,FALSE)+VLOOKUP(D$3,Conditions!$B:$AI,MATCH($B51&amp;"_intercept",Conditions!$R$1:$AI$1,0)+16,FALSE)),""),"")</f>
        <v/>
      </c>
      <c r="E51" s="69" t="str">
        <f>IFERROR(IF(E33,EXP(LN(E33)*VLOOKUP(E$3,Conditions!$B:$AI,MATCH($B51&amp;"_slope",Conditions!$R$1:$AI$1,0)+16,FALSE)+VLOOKUP(E$3,Conditions!$B:$AI,MATCH($B51&amp;"_intercept",Conditions!$R$1:$AI$1,0)+16,FALSE)),""),"")</f>
        <v/>
      </c>
      <c r="F51" s="69" t="str">
        <f>IFERROR(IF(F33,EXP(LN(F33)*VLOOKUP(F$3,Conditions!$B:$AI,MATCH($B51&amp;"_slope",Conditions!$R$1:$AI$1,0)+16,FALSE)+VLOOKUP(F$3,Conditions!$B:$AI,MATCH($B51&amp;"_intercept",Conditions!$R$1:$AI$1,0)+16,FALSE)),""),"")</f>
        <v/>
      </c>
      <c r="G51" s="69" t="str">
        <f>IFERROR(IF(G33,EXP(LN(G33)*VLOOKUP(G$3,Conditions!$B:$AI,MATCH($B51&amp;"_slope",Conditions!$R$1:$AI$1,0)+16,FALSE)+VLOOKUP(G$3,Conditions!$B:$AI,MATCH($B51&amp;"_intercept",Conditions!$R$1:$AI$1,0)+16,FALSE)),""),"")</f>
        <v/>
      </c>
      <c r="H51" s="69" t="str">
        <f>IFERROR(IF(H33,EXP(LN(H33)*VLOOKUP(H$3,Conditions!$B:$AI,MATCH($B51&amp;"_slope",Conditions!$R$1:$AI$1,0)+16,FALSE)+VLOOKUP(H$3,Conditions!$B:$AI,MATCH($B51&amp;"_intercept",Conditions!$R$1:$AI$1,0)+16,FALSE)),""),"")</f>
        <v/>
      </c>
      <c r="I51" s="69" t="str">
        <f>IFERROR(IF(I33,EXP(LN(I33)*VLOOKUP(I$3,Conditions!$B:$AI,MATCH($B51&amp;"_slope",Conditions!$R$1:$AI$1,0)+16,FALSE)+VLOOKUP(I$3,Conditions!$B:$AI,MATCH($B51&amp;"_intercept",Conditions!$R$1:$AI$1,0)+16,FALSE)),""),"")</f>
        <v/>
      </c>
      <c r="J51" s="69" t="str">
        <f>IFERROR(IF(J33,EXP(LN(J33)*VLOOKUP(J$3,Conditions!$B:$AI,MATCH($B51&amp;"_slope",Conditions!$R$1:$AI$1,0)+16,FALSE)+VLOOKUP(J$3,Conditions!$B:$AI,MATCH($B51&amp;"_intercept",Conditions!$R$1:$AI$1,0)+16,FALSE)),""),"")</f>
        <v/>
      </c>
      <c r="K51" s="69" t="str">
        <f>IFERROR(IF(K33,EXP(LN(K33)*VLOOKUP(K$3,Conditions!$B:$AI,MATCH($B51&amp;"_slope",Conditions!$R$1:$AI$1,0)+16,FALSE)+VLOOKUP(K$3,Conditions!$B:$AI,MATCH($B51&amp;"_intercept",Conditions!$R$1:$AI$1,0)+16,FALSE)),""),"")</f>
        <v/>
      </c>
      <c r="L51" s="69" t="str">
        <f>IFERROR(IF(L33,EXP(LN(L33)*VLOOKUP(L$3,Conditions!$B:$AI,MATCH($B51&amp;"_slope",Conditions!$R$1:$AI$1,0)+16,FALSE)+VLOOKUP(L$3,Conditions!$B:$AI,MATCH($B51&amp;"_intercept",Conditions!$R$1:$AI$1,0)+16,FALSE)),""),"")</f>
        <v/>
      </c>
      <c r="M51" s="69" t="str">
        <f>IFERROR(IF(M33,EXP(LN(M33)*VLOOKUP(M$3,Conditions!$B:$AI,MATCH($B51&amp;"_slope",Conditions!$R$1:$AI$1,0)+16,FALSE)+VLOOKUP(M$3,Conditions!$B:$AI,MATCH($B51&amp;"_intercept",Conditions!$R$1:$AI$1,0)+16,FALSE)),""),"")</f>
        <v/>
      </c>
      <c r="N51" s="69" t="str">
        <f>IFERROR(IF(N33,EXP(LN(N33)*VLOOKUP(N$3,Conditions!$B:$AI,MATCH($B51&amp;"_slope",Conditions!$R$1:$AI$1,0)+16,FALSE)+VLOOKUP(N$3,Conditions!$B:$AI,MATCH($B51&amp;"_intercept",Conditions!$R$1:$AI$1,0)+16,FALSE)),""),"")</f>
        <v/>
      </c>
      <c r="O51" s="69" t="str">
        <f>IFERROR(IF(O33,EXP(LN(O33)*VLOOKUP(O$3,Conditions!$B:$AI,MATCH($B51&amp;"_slope",Conditions!$R$1:$AI$1,0)+16,FALSE)+VLOOKUP(O$3,Conditions!$B:$AI,MATCH($B51&amp;"_intercept",Conditions!$R$1:$AI$1,0)+16,FALSE)),""),"")</f>
        <v/>
      </c>
      <c r="P51" s="69" t="str">
        <f>IFERROR(IF(P33,EXP(LN(P33)*VLOOKUP(P$3,Conditions!$B:$AI,MATCH($B51&amp;"_slope",Conditions!$R$1:$AI$1,0)+16,FALSE)+VLOOKUP(P$3,Conditions!$B:$AI,MATCH($B51&amp;"_intercept",Conditions!$R$1:$AI$1,0)+16,FALSE)),""),"")</f>
        <v/>
      </c>
      <c r="Q51" s="69" t="str">
        <f>IFERROR(IF(Q33,EXP(LN(Q33)*VLOOKUP(Q$3,Conditions!$B:$AI,MATCH($B51&amp;"_slope",Conditions!$R$1:$AI$1,0)+16,FALSE)+VLOOKUP(Q$3,Conditions!$B:$AI,MATCH($B51&amp;"_intercept",Conditions!$R$1:$AI$1,0)+16,FALSE)),""),"")</f>
        <v/>
      </c>
      <c r="R51" s="69" t="str">
        <f>IFERROR(IF(R33,EXP(LN(R33)*VLOOKUP(R$3,Conditions!$B:$AI,MATCH($B51&amp;"_slope",Conditions!$R$1:$AI$1,0)+16,FALSE)+VLOOKUP(R$3,Conditions!$B:$AI,MATCH($B51&amp;"_intercept",Conditions!$R$1:$AI$1,0)+16,FALSE)),""),"")</f>
        <v/>
      </c>
      <c r="S51" s="69" t="str">
        <f>IFERROR(IF(S33,EXP(LN(S33)*VLOOKUP(S$3,Conditions!$B:$AI,MATCH($B51&amp;"_slope",Conditions!$R$1:$AI$1,0)+16,FALSE)+VLOOKUP(S$3,Conditions!$B:$AI,MATCH($B51&amp;"_intercept",Conditions!$R$1:$AI$1,0)+16,FALSE)),""),"")</f>
        <v/>
      </c>
      <c r="T51" s="69" t="str">
        <f>IFERROR(IF(T33,EXP(LN(T33)*VLOOKUP(T$3,Conditions!$B:$AI,MATCH($B51&amp;"_slope",Conditions!$R$1:$AI$1,0)+16,FALSE)+VLOOKUP(T$3,Conditions!$B:$AI,MATCH($B51&amp;"_intercept",Conditions!$R$1:$AI$1,0)+16,FALSE)),""),"")</f>
        <v/>
      </c>
      <c r="U51" s="69" t="str">
        <f>IFERROR(IF(U33,EXP(LN(U33)*VLOOKUP(U$3,Conditions!$B:$AI,MATCH($B51&amp;"_slope",Conditions!$R$1:$AI$1,0)+16,FALSE)+VLOOKUP(U$3,Conditions!$B:$AI,MATCH($B51&amp;"_intercept",Conditions!$R$1:$AI$1,0)+16,FALSE)),""),"")</f>
        <v/>
      </c>
      <c r="V51" s="69" t="str">
        <f>IFERROR(IF(V33,EXP(LN(V33)*VLOOKUP(V$3,Conditions!$B:$AI,MATCH($B51&amp;"_slope",Conditions!$R$1:$AI$1,0)+16,FALSE)+VLOOKUP(V$3,Conditions!$B:$AI,MATCH($B51&amp;"_intercept",Conditions!$R$1:$AI$1,0)+16,FALSE)),""),"")</f>
        <v/>
      </c>
      <c r="W51" s="69" t="str">
        <f>IFERROR(IF(W33,EXP(LN(W33)*VLOOKUP(W$3,Conditions!$B:$AI,MATCH($B51&amp;"_slope",Conditions!$R$1:$AI$1,0)+16,FALSE)+VLOOKUP(W$3,Conditions!$B:$AI,MATCH($B51&amp;"_intercept",Conditions!$R$1:$AI$1,0)+16,FALSE)),""),"")</f>
        <v/>
      </c>
      <c r="X51" s="69" t="str">
        <f>IFERROR(IF(X33,EXP(LN(X33)*VLOOKUP(X$3,Conditions!$B:$AI,MATCH($B51&amp;"_slope",Conditions!$R$1:$AI$1,0)+16,FALSE)+VLOOKUP(X$3,Conditions!$B:$AI,MATCH($B51&amp;"_intercept",Conditions!$R$1:$AI$1,0)+16,FALSE)),""),"")</f>
        <v/>
      </c>
      <c r="Y51" s="69" t="str">
        <f>IFERROR(IF(Y33,EXP(LN(Y33)*VLOOKUP(Y$3,Conditions!$B:$AI,MATCH($B51&amp;"_slope",Conditions!$R$1:$AI$1,0)+16,FALSE)+VLOOKUP(Y$3,Conditions!$B:$AI,MATCH($B51&amp;"_intercept",Conditions!$R$1:$AI$1,0)+16,FALSE)),""),"")</f>
        <v/>
      </c>
      <c r="Z51" s="69" t="str">
        <f>IFERROR(IF(Z33,EXP(LN(Z33)*VLOOKUP(Z$3,Conditions!$B:$AI,MATCH($B51&amp;"_slope",Conditions!$R$1:$AI$1,0)+16,FALSE)+VLOOKUP(Z$3,Conditions!$B:$AI,MATCH($B51&amp;"_intercept",Conditions!$R$1:$AI$1,0)+16,FALSE)),""),"")</f>
        <v/>
      </c>
      <c r="AA51" s="69" t="str">
        <f>IFERROR(IF(AA33,EXP(LN(AA33)*VLOOKUP(AA$3,Conditions!$B:$AI,MATCH($B51&amp;"_slope",Conditions!$R$1:$AI$1,0)+16,FALSE)+VLOOKUP(AA$3,Conditions!$B:$AI,MATCH($B51&amp;"_intercept",Conditions!$R$1:$AI$1,0)+16,FALSE)),""),"")</f>
        <v/>
      </c>
      <c r="AB51" s="69" t="str">
        <f>IFERROR(IF(AB33,EXP(LN(AB33)*VLOOKUP(AB$3,Conditions!$B:$AI,MATCH($B51&amp;"_slope",Conditions!$R$1:$AI$1,0)+16,FALSE)+VLOOKUP(AB$3,Conditions!$B:$AI,MATCH($B51&amp;"_intercept",Conditions!$R$1:$AI$1,0)+16,FALSE)),""),"")</f>
        <v/>
      </c>
      <c r="AC51" s="69" t="str">
        <f>IFERROR(IF(AC33,EXP(LN(AC33)*VLOOKUP(AC$3,Conditions!$B:$AI,MATCH($B51&amp;"_slope",Conditions!$R$1:$AI$1,0)+16,FALSE)+VLOOKUP(AC$3,Conditions!$B:$AI,MATCH($B51&amp;"_intercept",Conditions!$R$1:$AI$1,0)+16,FALSE)),""),"")</f>
        <v/>
      </c>
      <c r="AD51" s="69" t="str">
        <f>IFERROR(IF(AD33,EXP(LN(AD33)*VLOOKUP(AD$3,Conditions!$B:$AI,MATCH($B51&amp;"_slope",Conditions!$R$1:$AI$1,0)+16,FALSE)+VLOOKUP(AD$3,Conditions!$B:$AI,MATCH($B51&amp;"_intercept",Conditions!$R$1:$AI$1,0)+16,FALSE)),""),"")</f>
        <v/>
      </c>
      <c r="AE51" s="69" t="str">
        <f>IFERROR(IF(AE33,EXP(LN(AE33)*VLOOKUP(AE$3,Conditions!$B:$AI,MATCH($B51&amp;"_slope",Conditions!$R$1:$AI$1,0)+16,FALSE)+VLOOKUP(AE$3,Conditions!$B:$AI,MATCH($B51&amp;"_intercept",Conditions!$R$1:$AI$1,0)+16,FALSE)),""),"")</f>
        <v/>
      </c>
      <c r="AF51" s="69" t="str">
        <f>IFERROR(IF(AF33,EXP(LN(AF33)*VLOOKUP(AF$3,Conditions!$B:$AI,MATCH($B51&amp;"_slope",Conditions!$R$1:$AI$1,0)+16,FALSE)+VLOOKUP(AF$3,Conditions!$B:$AI,MATCH($B51&amp;"_intercept",Conditions!$R$1:$AI$1,0)+16,FALSE)),""),"")</f>
        <v/>
      </c>
      <c r="AG51" s="69" t="str">
        <f>IFERROR(IF(AG33,EXP(LN(AG33)*VLOOKUP(AG$3,Conditions!$B:$AI,MATCH($B51&amp;"_slope",Conditions!$R$1:$AI$1,0)+16,FALSE)+VLOOKUP(AG$3,Conditions!$B:$AI,MATCH($B51&amp;"_intercept",Conditions!$R$1:$AI$1,0)+16,FALSE)),""),"")</f>
        <v/>
      </c>
      <c r="AH51" s="69" t="str">
        <f>IFERROR(IF(AH33,EXP(LN(AH33)*VLOOKUP(AH$3,Conditions!$B:$AI,MATCH($B51&amp;"_slope",Conditions!$R$1:$AI$1,0)+16,FALSE)+VLOOKUP(AH$3,Conditions!$B:$AI,MATCH($B51&amp;"_intercept",Conditions!$R$1:$AI$1,0)+16,FALSE)),""),"")</f>
        <v/>
      </c>
      <c r="AI51" s="69" t="str">
        <f>IFERROR(IF(AI33,EXP(LN(AI33)*VLOOKUP(AI$3,Conditions!$B:$AI,MATCH($B51&amp;"_slope",Conditions!$R$1:$AI$1,0)+16,FALSE)+VLOOKUP(AI$3,Conditions!$B:$AI,MATCH($B51&amp;"_intercept",Conditions!$R$1:$AI$1,0)+16,FALSE)),""),"")</f>
        <v/>
      </c>
      <c r="AJ51" s="69" t="str">
        <f>IFERROR(IF(AJ33,EXP(LN(AJ33)*VLOOKUP(AJ$3,Conditions!$B:$AI,MATCH($B51&amp;"_slope",Conditions!$R$1:$AI$1,0)+16,FALSE)+VLOOKUP(AJ$3,Conditions!$B:$AI,MATCH($B51&amp;"_intercept",Conditions!$R$1:$AI$1,0)+16,FALSE)),""),"")</f>
        <v/>
      </c>
      <c r="AK51" s="69" t="str">
        <f>IFERROR(IF(AK33,EXP(LN(AK33)*VLOOKUP(AK$3,Conditions!$B:$AI,MATCH($B51&amp;"_slope",Conditions!$R$1:$AI$1,0)+16,FALSE)+VLOOKUP(AK$3,Conditions!$B:$AI,MATCH($B51&amp;"_intercept",Conditions!$R$1:$AI$1,0)+16,FALSE)),""),"")</f>
        <v/>
      </c>
      <c r="AL51" s="69" t="str">
        <f>IFERROR(IF(AL33,EXP(LN(AL33)*VLOOKUP(AL$3,Conditions!$B:$AI,MATCH($B51&amp;"_slope",Conditions!$R$1:$AI$1,0)+16,FALSE)+VLOOKUP(AL$3,Conditions!$B:$AI,MATCH($B51&amp;"_intercept",Conditions!$R$1:$AI$1,0)+16,FALSE)),""),"")</f>
        <v/>
      </c>
      <c r="AM51" s="69" t="str">
        <f>IFERROR(IF(AM33,EXP(LN(AM33)*VLOOKUP(AM$3,Conditions!$B:$AI,MATCH($B51&amp;"_slope",Conditions!$R$1:$AI$1,0)+16,FALSE)+VLOOKUP(AM$3,Conditions!$B:$AI,MATCH($B51&amp;"_intercept",Conditions!$R$1:$AI$1,0)+16,FALSE)),""),"")</f>
        <v/>
      </c>
      <c r="AN51" s="69" t="str">
        <f>IFERROR(IF(AN33,EXP(LN(AN33)*VLOOKUP(AN$3,Conditions!$B:$AI,MATCH($B51&amp;"_slope",Conditions!$R$1:$AI$1,0)+16,FALSE)+VLOOKUP(AN$3,Conditions!$B:$AI,MATCH($B51&amp;"_intercept",Conditions!$R$1:$AI$1,0)+16,FALSE)),""),"")</f>
        <v/>
      </c>
      <c r="AO51" s="69" t="str">
        <f>IFERROR(IF(AO33,EXP(LN(AO33)*VLOOKUP(AO$3,Conditions!$B:$AI,MATCH($B51&amp;"_slope",Conditions!$R$1:$AI$1,0)+16,FALSE)+VLOOKUP(AO$3,Conditions!$B:$AI,MATCH($B51&amp;"_intercept",Conditions!$R$1:$AI$1,0)+16,FALSE)),""),"")</f>
        <v/>
      </c>
      <c r="AP51" s="69" t="str">
        <f>IFERROR(IF(AP33,EXP(LN(AP33)*VLOOKUP(AP$3,Conditions!$B:$AI,MATCH($B51&amp;"_slope",Conditions!$R$1:$AI$1,0)+16,FALSE)+VLOOKUP(AP$3,Conditions!$B:$AI,MATCH($B51&amp;"_intercept",Conditions!$R$1:$AI$1,0)+16,FALSE)),""),"")</f>
        <v/>
      </c>
      <c r="AQ51" s="69" t="str">
        <f>IFERROR(IF(AQ33,EXP(LN(AQ33)*VLOOKUP(AQ$3,Conditions!$B:$AI,MATCH($B51&amp;"_slope",Conditions!$R$1:$AI$1,0)+16,FALSE)+VLOOKUP(AQ$3,Conditions!$B:$AI,MATCH($B51&amp;"_intercept",Conditions!$R$1:$AI$1,0)+16,FALSE)),""),"")</f>
        <v/>
      </c>
      <c r="AR51" s="69">
        <f>IFERROR(IF(AR33,EXP(LN(AR33)*VLOOKUP(AR$3,Conditions!$B:$AI,MATCH($B51&amp;"_slope",Conditions!$R$1:$AI$1,0)+16,FALSE)+VLOOKUP(AR$3,Conditions!$B:$AI,MATCH($B51&amp;"_intercept",Conditions!$R$1:$AI$1,0)+16,FALSE)),""),"")</f>
        <v>5.7925175470968978E-3</v>
      </c>
      <c r="AS51" s="69">
        <f>IFERROR(IF(AS33,EXP(LN(AS33)*VLOOKUP(AS$3,Conditions!$B:$AI,MATCH($B51&amp;"_slope",Conditions!$R$1:$AI$1,0)+16,FALSE)+VLOOKUP(AS$3,Conditions!$B:$AI,MATCH($B51&amp;"_intercept",Conditions!$R$1:$AI$1,0)+16,FALSE)),""),"")</f>
        <v>3.6209320497788658E-3</v>
      </c>
      <c r="AT51" s="69">
        <f>IFERROR(IF(AT33,EXP(LN(AT33)*VLOOKUP(AT$3,Conditions!$B:$AI,MATCH($B51&amp;"_slope",Conditions!$R$1:$AI$1,0)+16,FALSE)+VLOOKUP(AT$3,Conditions!$B:$AI,MATCH($B51&amp;"_intercept",Conditions!$R$1:$AI$1,0)+16,FALSE)),""),"")</f>
        <v>4.5401716962121851E-3</v>
      </c>
      <c r="AU51" s="69">
        <f>IFERROR(IF(AU33,EXP(LN(AU33)*VLOOKUP(AU$3,Conditions!$B:$AI,MATCH($B51&amp;"_slope",Conditions!$R$1:$AI$1,0)+16,FALSE)+VLOOKUP(AU$3,Conditions!$B:$AI,MATCH($B51&amp;"_intercept",Conditions!$R$1:$AI$1,0)+16,FALSE)),""),"")</f>
        <v>4.1159303102574025E-3</v>
      </c>
      <c r="AV51" s="69">
        <f>IFERROR(IF(AV33,EXP(LN(AV33)*VLOOKUP(AV$3,Conditions!$B:$AI,MATCH($B51&amp;"_slope",Conditions!$R$1:$AI$1,0)+16,FALSE)+VLOOKUP(AV$3,Conditions!$B:$AI,MATCH($B51&amp;"_intercept",Conditions!$R$1:$AI$1,0)+16,FALSE)),""),"")</f>
        <v>4.3826511904144763E-3</v>
      </c>
      <c r="AW51" s="69">
        <f>IFERROR(IF(AW33,EXP(LN(AW33)*VLOOKUP(AW$3,Conditions!$B:$AI,MATCH($B51&amp;"_slope",Conditions!$R$1:$AI$1,0)+16,FALSE)+VLOOKUP(AW$3,Conditions!$B:$AI,MATCH($B51&amp;"_intercept",Conditions!$R$1:$AI$1,0)+16,FALSE)),""),"")</f>
        <v>4.2943440553598602E-3</v>
      </c>
      <c r="AX51" s="69">
        <f>IFERROR(IF(AX33,EXP(LN(AX33)*VLOOKUP(AX$3,Conditions!$B:$AI,MATCH($B51&amp;"_slope",Conditions!$R$1:$AI$1,0)+16,FALSE)+VLOOKUP(AX$3,Conditions!$B:$AI,MATCH($B51&amp;"_intercept",Conditions!$R$1:$AI$1,0)+16,FALSE)),""),"")</f>
        <v>4.7303257766616721E-3</v>
      </c>
      <c r="AY51" s="69">
        <f>IFERROR(IF(AY33,EXP(LN(AY33)*VLOOKUP(AY$3,Conditions!$B:$AI,MATCH($B51&amp;"_slope",Conditions!$R$1:$AI$1,0)+16,FALSE)+VLOOKUP(AY$3,Conditions!$B:$AI,MATCH($B51&amp;"_intercept",Conditions!$R$1:$AI$1,0)+16,FALSE)),""),"")</f>
        <v>5.2701200740141087E-3</v>
      </c>
      <c r="AZ51" s="69">
        <f>IFERROR(IF(AZ33,EXP(LN(AZ33)*VLOOKUP(AZ$3,Conditions!$B:$AI,MATCH($B51&amp;"_slope",Conditions!$R$1:$AI$1,0)+16,FALSE)+VLOOKUP(AZ$3,Conditions!$B:$AI,MATCH($B51&amp;"_intercept",Conditions!$R$1:$AI$1,0)+16,FALSE)),""),"")</f>
        <v>4.7131426245115527E-3</v>
      </c>
      <c r="BA51" s="69">
        <f>IFERROR(IF(BA33,EXP(LN(BA33)*VLOOKUP(BA$3,Conditions!$B:$AI,MATCH($B51&amp;"_slope",Conditions!$R$1:$AI$1,0)+16,FALSE)+VLOOKUP(BA$3,Conditions!$B:$AI,MATCH($B51&amp;"_intercept",Conditions!$R$1:$AI$1,0)+16,FALSE)),""),"")</f>
        <v>4.0438626247962604E-3</v>
      </c>
      <c r="BB51" s="69">
        <f>IFERROR(IF(BB33,EXP(LN(BB33)*VLOOKUP(BB$3,Conditions!$B:$AI,MATCH($B51&amp;"_slope",Conditions!$R$1:$AI$1,0)+16,FALSE)+VLOOKUP(BB$3,Conditions!$B:$AI,MATCH($B51&amp;"_intercept",Conditions!$R$1:$AI$1,0)+16,FALSE)),""),"")</f>
        <v>3.5079900398565073E-3</v>
      </c>
      <c r="BC51" s="69">
        <f>IFERROR(IF(BC33,EXP(LN(BC33)*VLOOKUP(BC$3,Conditions!$B:$AI,MATCH($B51&amp;"_slope",Conditions!$R$1:$AI$1,0)+16,FALSE)+VLOOKUP(BC$3,Conditions!$B:$AI,MATCH($B51&amp;"_intercept",Conditions!$R$1:$AI$1,0)+16,FALSE)),""),"")</f>
        <v>4.2943440553598602E-3</v>
      </c>
      <c r="BD51" s="69">
        <f>IFERROR(IF(BD33,EXP(LN(BD33)*VLOOKUP(BD$3,Conditions!$B:$AI,MATCH($B51&amp;"_slope",Conditions!$R$1:$AI$1,0)+16,FALSE)+VLOOKUP(BD$3,Conditions!$B:$AI,MATCH($B51&amp;"_intercept",Conditions!$R$1:$AI$1,0)+16,FALSE)),""),"")</f>
        <v>4.4878646137725678E-3</v>
      </c>
      <c r="BE51" s="69">
        <f>IFERROR(IF(BE33,EXP(LN(BE33)*VLOOKUP(BE$3,Conditions!$B:$AI,MATCH($B51&amp;"_slope",Conditions!$R$1:$AI$1,0)+16,FALSE)+VLOOKUP(BE$3,Conditions!$B:$AI,MATCH($B51&amp;"_intercept",Conditions!$R$1:$AI$1,0)+16,FALSE)),""),"")</f>
        <v>3.3747132889473683E-3</v>
      </c>
      <c r="BF51" s="69">
        <f>IFERROR(IF(BF33,EXP(LN(BF33)*VLOOKUP(BF$3,Conditions!$B:$AI,MATCH($B51&amp;"_slope",Conditions!$R$1:$AI$1,0)+16,FALSE)+VLOOKUP(BF$3,Conditions!$B:$AI,MATCH($B51&amp;"_intercept",Conditions!$R$1:$AI$1,0)+16,FALSE)),""),"")</f>
        <v>4.6614706392092229E-3</v>
      </c>
      <c r="BG51" s="69">
        <f>IFERROR(IF(BG33,EXP(LN(BG33)*VLOOKUP(BG$3,Conditions!$B:$AI,MATCH($B51&amp;"_slope",Conditions!$R$1:$AI$1,0)+16,FALSE)+VLOOKUP(BG$3,Conditions!$B:$AI,MATCH($B51&amp;"_intercept",Conditions!$R$1:$AI$1,0)+16,FALSE)),""),"")</f>
        <v>5.3363123398677157E-3</v>
      </c>
      <c r="BH51" s="69">
        <f>IFERROR(IF(BH33,EXP(LN(BH33)*VLOOKUP(BH$3,Conditions!$B:$AI,MATCH($B51&amp;"_slope",Conditions!$R$1:$AI$1,0)+16,FALSE)+VLOOKUP(BH$3,Conditions!$B:$AI,MATCH($B51&amp;"_intercept",Conditions!$R$1:$AI$1,0)+16,FALSE)),""),"")</f>
        <v>5.6795908545095707E-3</v>
      </c>
      <c r="BI51" s="69">
        <f>IFERROR(IF(BI33,EXP(LN(BI33)*VLOOKUP(BI$3,Conditions!$B:$AI,MATCH($B51&amp;"_slope",Conditions!$R$1:$AI$1,0)+16,FALSE)+VLOOKUP(BI$3,Conditions!$B:$AI,MATCH($B51&amp;"_intercept",Conditions!$R$1:$AI$1,0)+16,FALSE)),""),"")</f>
        <v>4.2232724476422004E-3</v>
      </c>
      <c r="BJ51" s="69">
        <f>IFERROR(IF(BJ33,EXP(LN(BJ33)*VLOOKUP(BJ$3,Conditions!$B:$AI,MATCH($B51&amp;"_slope",Conditions!$R$1:$AI$1,0)+16,FALSE)+VLOOKUP(BJ$3,Conditions!$B:$AI,MATCH($B51&amp;"_intercept",Conditions!$R$1:$AI$1,0)+16,FALSE)),""),"")</f>
        <v>3.4510760822012406E-3</v>
      </c>
      <c r="BK51" s="69">
        <f>IFERROR(IF(BK33,EXP(LN(BK33)*VLOOKUP(BK$3,Conditions!$B:$AI,MATCH($B51&amp;"_slope",Conditions!$R$1:$AI$1,0)+16,FALSE)+VLOOKUP(BK$3,Conditions!$B:$AI,MATCH($B51&amp;"_intercept",Conditions!$R$1:$AI$1,0)+16,FALSE)),""),"")</f>
        <v>3.526894770694546E-3</v>
      </c>
      <c r="BL51" s="69">
        <f>IFERROR(IF(BL33,EXP(LN(BL33)*VLOOKUP(BL$3,Conditions!$B:$AI,MATCH($B51&amp;"_slope",Conditions!$R$1:$AI$1,0)+16,FALSE)+VLOOKUP(BL$3,Conditions!$B:$AI,MATCH($B51&amp;"_intercept",Conditions!$R$1:$AI$1,0)+16,FALSE)),""),"")</f>
        <v>3.7697714127406419E-3</v>
      </c>
      <c r="BM51" s="69">
        <f>IFERROR(IF(BM33,EXP(LN(BM33)*VLOOKUP(BM$3,Conditions!$B:$AI,MATCH($B51&amp;"_slope",Conditions!$R$1:$AI$1,0)+16,FALSE)+VLOOKUP(BM$3,Conditions!$B:$AI,MATCH($B51&amp;"_intercept",Conditions!$R$1:$AI$1,0)+16,FALSE)),""),"")</f>
        <v>3.6769752667524989E-3</v>
      </c>
      <c r="BN51" s="69">
        <f>IFERROR(IF(BN33,EXP(LN(BN33)*VLOOKUP(BN$3,Conditions!$B:$AI,MATCH($B51&amp;"_slope",Conditions!$R$1:$AI$1,0)+16,FALSE)+VLOOKUP(BN$3,Conditions!$B:$AI,MATCH($B51&amp;"_intercept",Conditions!$R$1:$AI$1,0)+16,FALSE)),""),"")</f>
        <v>3.6209320497788658E-3</v>
      </c>
      <c r="BO51" s="69">
        <f>IFERROR(IF(BO33,EXP(LN(BO33)*VLOOKUP(BO$3,Conditions!$B:$AI,MATCH($B51&amp;"_slope",Conditions!$R$1:$AI$1,0)+16,FALSE)+VLOOKUP(BO$3,Conditions!$B:$AI,MATCH($B51&amp;"_intercept",Conditions!$R$1:$AI$1,0)+16,FALSE)),""),"")</f>
        <v>3.239706829174448E-3</v>
      </c>
      <c r="BP51" s="69">
        <f>IFERROR(IF(BP33,EXP(LN(BP33)*VLOOKUP(BP$3,Conditions!$B:$AI,MATCH($B51&amp;"_slope",Conditions!$R$1:$AI$1,0)+16,FALSE)+VLOOKUP(BP$3,Conditions!$B:$AI,MATCH($B51&amp;"_intercept",Conditions!$R$1:$AI$1,0)+16,FALSE)),""),"")</f>
        <v>2.8432985926871539E-3</v>
      </c>
      <c r="BQ51" s="69" t="str">
        <f>IFERROR(IF(BQ33,EXP(LN(BQ33)*VLOOKUP(BQ$3,Conditions!$B:$AI,MATCH($B51&amp;"_slope",Conditions!$R$1:$AI$1,0)+16,FALSE)+VLOOKUP(BQ$3,Conditions!$B:$AI,MATCH($B51&amp;"_intercept",Conditions!$R$1:$AI$1,0)+16,FALSE)),""),"")</f>
        <v/>
      </c>
      <c r="BR51" s="69" t="str">
        <f>IFERROR(IF(BR33,EXP(LN(BR33)*VLOOKUP(BR$3,Conditions!$B:$AI,MATCH($B51&amp;"_slope",Conditions!$R$1:$AI$1,0)+16,FALSE)+VLOOKUP(BR$3,Conditions!$B:$AI,MATCH($B51&amp;"_intercept",Conditions!$R$1:$AI$1,0)+16,FALSE)),""),"")</f>
        <v/>
      </c>
      <c r="BS51" s="69" t="str">
        <f>IFERROR(IF(BS33,EXP(LN(BS33)*VLOOKUP(BS$3,Conditions!$B:$AI,MATCH($B51&amp;"_slope",Conditions!$R$1:$AI$1,0)+16,FALSE)+VLOOKUP(BS$3,Conditions!$B:$AI,MATCH($B51&amp;"_intercept",Conditions!$R$1:$AI$1,0)+16,FALSE)),""),"")</f>
        <v/>
      </c>
      <c r="BT51" s="69" t="str">
        <f>IFERROR(IF(BT33,EXP(LN(BT33)*VLOOKUP(BT$3,Conditions!$B:$AI,MATCH($B51&amp;"_slope",Conditions!$R$1:$AI$1,0)+16,FALSE)+VLOOKUP(BT$3,Conditions!$B:$AI,MATCH($B51&amp;"_intercept",Conditions!$R$1:$AI$1,0)+16,FALSE)),""),"")</f>
        <v/>
      </c>
      <c r="BU51" s="69" t="str">
        <f>IFERROR(IF(BU33,EXP(LN(BU33)*VLOOKUP(BU$3,Conditions!$B:$AI,MATCH($B51&amp;"_slope",Conditions!$R$1:$AI$1,0)+16,FALSE)+VLOOKUP(BU$3,Conditions!$B:$AI,MATCH($B51&amp;"_intercept",Conditions!$R$1:$AI$1,0)+16,FALSE)),""),"")</f>
        <v/>
      </c>
      <c r="BV51" s="69" t="str">
        <f>IFERROR(IF(BV33,EXP(LN(BV33)*VLOOKUP(BV$3,Conditions!$B:$AI,MATCH($B51&amp;"_slope",Conditions!$R$1:$AI$1,0)+16,FALSE)+VLOOKUP(BV$3,Conditions!$B:$AI,MATCH($B51&amp;"_intercept",Conditions!$R$1:$AI$1,0)+16,FALSE)),""),"")</f>
        <v/>
      </c>
      <c r="BW51" s="69" t="str">
        <f>IFERROR(IF(BW33,EXP(LN(BW33)*VLOOKUP(BW$3,Conditions!$B:$AI,MATCH($B51&amp;"_slope",Conditions!$R$1:$AI$1,0)+16,FALSE)+VLOOKUP(BW$3,Conditions!$B:$AI,MATCH($B51&amp;"_intercept",Conditions!$R$1:$AI$1,0)+16,FALSE)),""),"")</f>
        <v/>
      </c>
      <c r="BX51" s="69" t="str">
        <f>IFERROR(IF(BX33,EXP(LN(BX33)*VLOOKUP(BX$3,Conditions!$B:$AI,MATCH($B51&amp;"_slope",Conditions!$R$1:$AI$1,0)+16,FALSE)+VLOOKUP(BX$3,Conditions!$B:$AI,MATCH($B51&amp;"_intercept",Conditions!$R$1:$AI$1,0)+16,FALSE)),""),"")</f>
        <v/>
      </c>
      <c r="BY51" s="69" t="str">
        <f>IFERROR(IF(BY33,EXP(LN(BY33)*VLOOKUP(BY$3,Conditions!$B:$AI,MATCH($B51&amp;"_slope",Conditions!$R$1:$AI$1,0)+16,FALSE)+VLOOKUP(BY$3,Conditions!$B:$AI,MATCH($B51&amp;"_intercept",Conditions!$R$1:$AI$1,0)+16,FALSE)),""),"")</f>
        <v/>
      </c>
      <c r="BZ51" s="69" t="str">
        <f>IFERROR(IF(BZ33,EXP(LN(BZ33)*VLOOKUP(BZ$3,Conditions!$B:$AI,MATCH($B51&amp;"_slope",Conditions!$R$1:$AI$1,0)+16,FALSE)+VLOOKUP(BZ$3,Conditions!$B:$AI,MATCH($B51&amp;"_intercept",Conditions!$R$1:$AI$1,0)+16,FALSE)),""),"")</f>
        <v/>
      </c>
      <c r="CA51" s="69" t="str">
        <f>IFERROR(IF(CA33,EXP(LN(CA33)*VLOOKUP(CA$3,Conditions!$B:$AI,MATCH($B51&amp;"_slope",Conditions!$R$1:$AI$1,0)+16,FALSE)+VLOOKUP(CA$3,Conditions!$B:$AI,MATCH($B51&amp;"_intercept",Conditions!$R$1:$AI$1,0)+16,FALSE)),""),"")</f>
        <v/>
      </c>
      <c r="CB51" s="69" t="str">
        <f>IFERROR(IF(CB33,EXP(LN(CB33)*VLOOKUP(CB$3,Conditions!$B:$AI,MATCH($B51&amp;"_slope",Conditions!$R$1:$AI$1,0)+16,FALSE)+VLOOKUP(CB$3,Conditions!$B:$AI,MATCH($B51&amp;"_intercept",Conditions!$R$1:$AI$1,0)+16,FALSE)),""),"")</f>
        <v/>
      </c>
      <c r="CC51" s="69" t="str">
        <f>IFERROR(IF(CC33,EXP(LN(CC33)*VLOOKUP(CC$3,Conditions!$B:$AI,MATCH($B51&amp;"_slope",Conditions!$R$1:$AI$1,0)+16,FALSE)+VLOOKUP(CC$3,Conditions!$B:$AI,MATCH($B51&amp;"_intercept",Conditions!$R$1:$AI$1,0)+16,FALSE)),""),"")</f>
        <v/>
      </c>
      <c r="CD51" s="69" t="str">
        <f>IFERROR(IF(CD33,EXP(LN(CD33)*VLOOKUP(CD$3,Conditions!$B:$AI,MATCH($B51&amp;"_slope",Conditions!$R$1:$AI$1,0)+16,FALSE)+VLOOKUP(CD$3,Conditions!$B:$AI,MATCH($B51&amp;"_intercept",Conditions!$R$1:$AI$1,0)+16,FALSE)),""),"")</f>
        <v/>
      </c>
      <c r="CE51" s="69" t="str">
        <f>IFERROR(IF(CE33,EXP(LN(CE33)*VLOOKUP(CE$3,Conditions!$B:$AI,MATCH($B51&amp;"_slope",Conditions!$R$1:$AI$1,0)+16,FALSE)+VLOOKUP(CE$3,Conditions!$B:$AI,MATCH($B51&amp;"_intercept",Conditions!$R$1:$AI$1,0)+16,FALSE)),""),"")</f>
        <v/>
      </c>
      <c r="CG51" s="56" t="str">
        <f t="shared" si="9"/>
        <v>methanol_RI</v>
      </c>
      <c r="CH51" s="69" t="str">
        <f>IFERROR(IF(CH33,EXP(LN(CH33)*VLOOKUP(CH$3,Conditions!$B:$AI,MATCH($B51&amp;"_slope",Conditions!$R$1:$AI$1,0)+16,FALSE)+VLOOKUP(CH$3,Conditions!$B:$AI,MATCH($B51&amp;"_intercept",Conditions!$R$1:$AI$1,0)+16,FALSE)),""),"")</f>
        <v/>
      </c>
      <c r="CI51" s="69" t="str">
        <f>IFERROR(IF(CI33,EXP(LN(CI33)*VLOOKUP(CI$3,Conditions!$B:$AI,MATCH($B51&amp;"_slope",Conditions!$R$1:$AI$1,0)+16,FALSE)+VLOOKUP(CI$3,Conditions!$B:$AI,MATCH($B51&amp;"_intercept",Conditions!$R$1:$AI$1,0)+16,FALSE)),""),"")</f>
        <v/>
      </c>
      <c r="CJ51" s="69" t="str">
        <f>IFERROR(IF(CJ33,EXP(LN(CJ33)*VLOOKUP(CJ$3,Conditions!$B:$AI,MATCH($B51&amp;"_slope",Conditions!$R$1:$AI$1,0)+16,FALSE)+VLOOKUP(CJ$3,Conditions!$B:$AI,MATCH($B51&amp;"_intercept",Conditions!$R$1:$AI$1,0)+16,FALSE)),""),"")</f>
        <v/>
      </c>
      <c r="CK51" s="69" t="str">
        <f>IFERROR(IF(CK33,EXP(LN(CK33)*VLOOKUP(CK$3,Conditions!$B:$AI,MATCH($B51&amp;"_slope",Conditions!$R$1:$AI$1,0)+16,FALSE)+VLOOKUP(CK$3,Conditions!$B:$AI,MATCH($B51&amp;"_intercept",Conditions!$R$1:$AI$1,0)+16,FALSE)),""),"")</f>
        <v/>
      </c>
      <c r="CL51" s="69" t="str">
        <f>IFERROR(IF(CL33,EXP(LN(CL33)*VLOOKUP(CL$3,Conditions!$B:$AI,MATCH($B51&amp;"_slope",Conditions!$R$1:$AI$1,0)+16,FALSE)+VLOOKUP(CL$3,Conditions!$B:$AI,MATCH($B51&amp;"_intercept",Conditions!$R$1:$AI$1,0)+16,FALSE)),""),"")</f>
        <v/>
      </c>
      <c r="CM51" s="69" t="str">
        <f>IFERROR(IF(CM33,EXP(LN(CM33)*VLOOKUP(CM$3,Conditions!$B:$AI,MATCH($B51&amp;"_slope",Conditions!$R$1:$AI$1,0)+16,FALSE)+VLOOKUP(CM$3,Conditions!$B:$AI,MATCH($B51&amp;"_intercept",Conditions!$R$1:$AI$1,0)+16,FALSE)),""),"")</f>
        <v/>
      </c>
      <c r="CN51" s="69" t="str">
        <f>IFERROR(IF(CN33,EXP(LN(CN33)*VLOOKUP(CN$3,Conditions!$B:$AI,MATCH($B51&amp;"_slope",Conditions!$R$1:$AI$1,0)+16,FALSE)+VLOOKUP(CN$3,Conditions!$B:$AI,MATCH($B51&amp;"_intercept",Conditions!$R$1:$AI$1,0)+16,FALSE)),""),"")</f>
        <v/>
      </c>
      <c r="CO51" s="69" t="str">
        <f>IFERROR(IF(CO33,EXP(LN(CO33)*VLOOKUP(CO$3,Conditions!$B:$AI,MATCH($B51&amp;"_slope",Conditions!$R$1:$AI$1,0)+16,FALSE)+VLOOKUP(CO$3,Conditions!$B:$AI,MATCH($B51&amp;"_intercept",Conditions!$R$1:$AI$1,0)+16,FALSE)),""),"")</f>
        <v/>
      </c>
      <c r="CP51" s="69">
        <f>IFERROR(IF(CP33,EXP(LN(CP33)*VLOOKUP(CP$3,Conditions!$B:$AI,MATCH($B51&amp;"_slope",Conditions!$R$1:$AI$1,0)+16,FALSE)+VLOOKUP(CP$3,Conditions!$B:$AI,MATCH($B51&amp;"_intercept",Conditions!$R$1:$AI$1,0)+16,FALSE)),""),"")</f>
        <v>4.5088110483484977E-3</v>
      </c>
      <c r="CQ51" s="69">
        <f>IFERROR(IF(CQ33,EXP(LN(CQ33)*VLOOKUP(CQ$3,Conditions!$B:$AI,MATCH($B51&amp;"_slope",Conditions!$R$1:$AI$1,0)+16,FALSE)+VLOOKUP(CQ$3,Conditions!$B:$AI,MATCH($B51&amp;"_intercept",Conditions!$R$1:$AI$1,0)+16,FALSE)),""),"")</f>
        <v>4.6165375833633494E-3</v>
      </c>
      <c r="CR51" s="69">
        <f>IFERROR(IF(CR33,EXP(LN(CR33)*VLOOKUP(CR$3,Conditions!$B:$AI,MATCH($B51&amp;"_slope",Conditions!$R$1:$AI$1,0)+16,FALSE)+VLOOKUP(CR$3,Conditions!$B:$AI,MATCH($B51&amp;"_intercept",Conditions!$R$1:$AI$1,0)+16,FALSE)),""),"")</f>
        <v>4.0763441943515019E-3</v>
      </c>
      <c r="CS51" s="69">
        <f>IFERROR(IF(CS33,EXP(LN(CS33)*VLOOKUP(CS$3,Conditions!$B:$AI,MATCH($B51&amp;"_slope",Conditions!$R$1:$AI$1,0)+16,FALSE)+VLOOKUP(CS$3,Conditions!$B:$AI,MATCH($B51&amp;"_intercept",Conditions!$R$1:$AI$1,0)+16,FALSE)),""),"")</f>
        <v>4.4738826994075841E-3</v>
      </c>
      <c r="CT51" s="69">
        <f>IFERROR(IF(CT33,EXP(LN(CT33)*VLOOKUP(CT$3,Conditions!$B:$AI,MATCH($B51&amp;"_slope",Conditions!$R$1:$AI$1,0)+16,FALSE)+VLOOKUP(CT$3,Conditions!$B:$AI,MATCH($B51&amp;"_intercept",Conditions!$R$1:$AI$1,0)+16,FALSE)),""),"")</f>
        <v>3.4358476869297376E-3</v>
      </c>
      <c r="CU51" s="69" t="str">
        <f>IFERROR(IF(CU33,EXP(LN(CU33)*VLOOKUP(CU$3,Conditions!$B:$AI,MATCH($B51&amp;"_slope",Conditions!$R$1:$AI$1,0)+16,FALSE)+VLOOKUP(CU$3,Conditions!$B:$AI,MATCH($B51&amp;"_intercept",Conditions!$R$1:$AI$1,0)+16,FALSE)),""),"")</f>
        <v/>
      </c>
      <c r="CV51" s="69" t="str">
        <f>IFERROR(IF(CV33,EXP(LN(CV33)*VLOOKUP(CV$3,Conditions!$B:$AI,MATCH($B51&amp;"_slope",Conditions!$R$1:$AI$1,0)+16,FALSE)+VLOOKUP(CV$3,Conditions!$B:$AI,MATCH($B51&amp;"_intercept",Conditions!$R$1:$AI$1,0)+16,FALSE)),""),"")</f>
        <v/>
      </c>
      <c r="CW51" s="69" t="str">
        <f>IFERROR(IF(CW33,EXP(LN(CW33)*VLOOKUP(CW$3,Conditions!$B:$AI,MATCH($B51&amp;"_slope",Conditions!$R$1:$AI$1,0)+16,FALSE)+VLOOKUP(CW$3,Conditions!$B:$AI,MATCH($B51&amp;"_intercept",Conditions!$R$1:$AI$1,0)+16,FALSE)),""),"")</f>
        <v/>
      </c>
      <c r="CX51" s="69"/>
      <c r="CY51" s="69"/>
      <c r="CZ51" s="69"/>
      <c r="DA51" s="69"/>
    </row>
    <row r="52" spans="1:105" s="58" customFormat="1" x14ac:dyDescent="0.2">
      <c r="A52" s="64"/>
      <c r="B52" s="49" t="str">
        <f t="shared" si="10"/>
        <v>ethanol_RI</v>
      </c>
      <c r="C52" s="78">
        <v>2</v>
      </c>
      <c r="D52" s="69">
        <f>IFERROR(IF(D34,EXP(LN(D34)*VLOOKUP(D$3,Conditions!$B:$AI,MATCH($B52&amp;"_slope",Conditions!$R$1:$AI$1,0)+16,FALSE)+VLOOKUP(D$3,Conditions!$B:$AI,MATCH($B52&amp;"_intercept",Conditions!$R$1:$AI$1,0)+16,FALSE)),""),"")</f>
        <v>0.12741641458613603</v>
      </c>
      <c r="E52" s="69">
        <f>IFERROR(IF(E34,EXP(LN(E34)*VLOOKUP(E$3,Conditions!$B:$AI,MATCH($B52&amp;"_slope",Conditions!$R$1:$AI$1,0)+16,FALSE)+VLOOKUP(E$3,Conditions!$B:$AI,MATCH($B52&amp;"_intercept",Conditions!$R$1:$AI$1,0)+16,FALSE)),""),"")</f>
        <v>0.12745880028719705</v>
      </c>
      <c r="F52" s="69">
        <f>IFERROR(IF(F34,EXP(LN(F34)*VLOOKUP(F$3,Conditions!$B:$AI,MATCH($B52&amp;"_slope",Conditions!$R$1:$AI$1,0)+16,FALSE)+VLOOKUP(F$3,Conditions!$B:$AI,MATCH($B52&amp;"_intercept",Conditions!$R$1:$AI$1,0)+16,FALSE)),""),"")</f>
        <v>0.12682763778886216</v>
      </c>
      <c r="G52" s="69">
        <f>IFERROR(IF(G34,EXP(LN(G34)*VLOOKUP(G$3,Conditions!$B:$AI,MATCH($B52&amp;"_slope",Conditions!$R$1:$AI$1,0)+16,FALSE)+VLOOKUP(G$3,Conditions!$B:$AI,MATCH($B52&amp;"_intercept",Conditions!$R$1:$AI$1,0)+16,FALSE)),""),"")</f>
        <v>0.12725775200459252</v>
      </c>
      <c r="H52" s="69">
        <f>IFERROR(IF(H34,EXP(LN(H34)*VLOOKUP(H$3,Conditions!$B:$AI,MATCH($B52&amp;"_slope",Conditions!$R$1:$AI$1,0)+16,FALSE)+VLOOKUP(H$3,Conditions!$B:$AI,MATCH($B52&amp;"_intercept",Conditions!$R$1:$AI$1,0)+16,FALSE)),""),"")</f>
        <v>0.12726017455915167</v>
      </c>
      <c r="I52" s="69">
        <f>IFERROR(IF(I34,EXP(LN(I34)*VLOOKUP(I$3,Conditions!$B:$AI,MATCH($B52&amp;"_slope",Conditions!$R$1:$AI$1,0)+16,FALSE)+VLOOKUP(I$3,Conditions!$B:$AI,MATCH($B52&amp;"_intercept",Conditions!$R$1:$AI$1,0)+16,FALSE)),""),"")</f>
        <v>0.12984592677021661</v>
      </c>
      <c r="J52" s="69">
        <f>IFERROR(IF(J34,EXP(LN(J34)*VLOOKUP(J$3,Conditions!$B:$AI,MATCH($B52&amp;"_slope",Conditions!$R$1:$AI$1,0)+16,FALSE)+VLOOKUP(J$3,Conditions!$B:$AI,MATCH($B52&amp;"_intercept",Conditions!$R$1:$AI$1,0)+16,FALSE)),""),"")</f>
        <v>0.13005240015989564</v>
      </c>
      <c r="K52" s="69">
        <f>IFERROR(IF(K34,EXP(LN(K34)*VLOOKUP(K$3,Conditions!$B:$AI,MATCH($B52&amp;"_slope",Conditions!$R$1:$AI$1,0)+16,FALSE)+VLOOKUP(K$3,Conditions!$B:$AI,MATCH($B52&amp;"_intercept",Conditions!$R$1:$AI$1,0)+16,FALSE)),""),"")</f>
        <v>0.13057379634875846</v>
      </c>
      <c r="L52" s="69">
        <f>IFERROR(IF(L34,EXP(LN(L34)*VLOOKUP(L$3,Conditions!$B:$AI,MATCH($B52&amp;"_slope",Conditions!$R$1:$AI$1,0)+16,FALSE)+VLOOKUP(L$3,Conditions!$B:$AI,MATCH($B52&amp;"_intercept",Conditions!$R$1:$AI$1,0)+16,FALSE)),""),"")</f>
        <v>0.12986283289178616</v>
      </c>
      <c r="M52" s="69">
        <f>IFERROR(IF(M34,EXP(LN(M34)*VLOOKUP(M$3,Conditions!$B:$AI,MATCH($B52&amp;"_slope",Conditions!$R$1:$AI$1,0)+16,FALSE)+VLOOKUP(M$3,Conditions!$B:$AI,MATCH($B52&amp;"_intercept",Conditions!$R$1:$AI$1,0)+16,FALSE)),""),"")</f>
        <v>0.13008499668277718</v>
      </c>
      <c r="N52" s="69">
        <f>IFERROR(IF(N34,EXP(LN(N34)*VLOOKUP(N$3,Conditions!$B:$AI,MATCH($B52&amp;"_slope",Conditions!$R$1:$AI$1,0)+16,FALSE)+VLOOKUP(N$3,Conditions!$B:$AI,MATCH($B52&amp;"_intercept",Conditions!$R$1:$AI$1,0)+16,FALSE)),""),"")</f>
        <v>0.12836050551917003</v>
      </c>
      <c r="O52" s="69">
        <f>IFERROR(IF(O34,EXP(LN(O34)*VLOOKUP(O$3,Conditions!$B:$AI,MATCH($B52&amp;"_slope",Conditions!$R$1:$AI$1,0)+16,FALSE)+VLOOKUP(O$3,Conditions!$B:$AI,MATCH($B52&amp;"_intercept",Conditions!$R$1:$AI$1,0)+16,FALSE)),""),"")</f>
        <v>0.12856491978420356</v>
      </c>
      <c r="P52" s="69">
        <f>IFERROR(IF(P34,EXP(LN(P34)*VLOOKUP(P$3,Conditions!$B:$AI,MATCH($B52&amp;"_slope",Conditions!$R$1:$AI$1,0)+16,FALSE)+VLOOKUP(P$3,Conditions!$B:$AI,MATCH($B52&amp;"_intercept",Conditions!$R$1:$AI$1,0)+16,FALSE)),""),"")</f>
        <v>0.12898327136498067</v>
      </c>
      <c r="Q52" s="69">
        <f>IFERROR(IF(Q34,EXP(LN(Q34)*VLOOKUP(Q$3,Conditions!$B:$AI,MATCH($B52&amp;"_slope",Conditions!$R$1:$AI$1,0)+16,FALSE)+VLOOKUP(Q$3,Conditions!$B:$AI,MATCH($B52&amp;"_intercept",Conditions!$R$1:$AI$1,0)+16,FALSE)),""),"")</f>
        <v>0.12858064191930385</v>
      </c>
      <c r="R52" s="69">
        <f>IFERROR(IF(R34,EXP(LN(R34)*VLOOKUP(R$3,Conditions!$B:$AI,MATCH($B52&amp;"_slope",Conditions!$R$1:$AI$1,0)+16,FALSE)+VLOOKUP(R$3,Conditions!$B:$AI,MATCH($B52&amp;"_intercept",Conditions!$R$1:$AI$1,0)+16,FALSE)),""),"")</f>
        <v>0.12869431639132783</v>
      </c>
      <c r="S52" s="69">
        <f>IFERROR(IF(S34,EXP(LN(S34)*VLOOKUP(S$3,Conditions!$B:$AI,MATCH($B52&amp;"_slope",Conditions!$R$1:$AI$1,0)+16,FALSE)+VLOOKUP(S$3,Conditions!$B:$AI,MATCH($B52&amp;"_intercept",Conditions!$R$1:$AI$1,0)+16,FALSE)),""),"")</f>
        <v>0.12529681620790187</v>
      </c>
      <c r="T52" s="69">
        <f>IFERROR(IF(T34,EXP(LN(T34)*VLOOKUP(T$3,Conditions!$B:$AI,MATCH($B52&amp;"_slope",Conditions!$R$1:$AI$1,0)+16,FALSE)+VLOOKUP(T$3,Conditions!$B:$AI,MATCH($B52&amp;"_intercept",Conditions!$R$1:$AI$1,0)+16,FALSE)),""),"")</f>
        <v>0.12506367029855489</v>
      </c>
      <c r="U52" s="69">
        <f>IFERROR(IF(U34,EXP(LN(U34)*VLOOKUP(U$3,Conditions!$B:$AI,MATCH($B52&amp;"_slope",Conditions!$R$1:$AI$1,0)+16,FALSE)+VLOOKUP(U$3,Conditions!$B:$AI,MATCH($B52&amp;"_intercept",Conditions!$R$1:$AI$1,0)+16,FALSE)),""),"")</f>
        <v>0.1251013181005094</v>
      </c>
      <c r="V52" s="69">
        <f>IFERROR(IF(V34,EXP(LN(V34)*VLOOKUP(V$3,Conditions!$B:$AI,MATCH($B52&amp;"_slope",Conditions!$R$1:$AI$1,0)+16,FALSE)+VLOOKUP(V$3,Conditions!$B:$AI,MATCH($B52&amp;"_intercept",Conditions!$R$1:$AI$1,0)+16,FALSE)),""),"")</f>
        <v>0.12479644300690325</v>
      </c>
      <c r="W52" s="69">
        <f>IFERROR(IF(W34,EXP(LN(W34)*VLOOKUP(W$3,Conditions!$B:$AI,MATCH($B52&amp;"_slope",Conditions!$R$1:$AI$1,0)+16,FALSE)+VLOOKUP(W$3,Conditions!$B:$AI,MATCH($B52&amp;"_intercept",Conditions!$R$1:$AI$1,0)+16,FALSE)),""),"")</f>
        <v>0.12497136519950403</v>
      </c>
      <c r="X52" s="69">
        <f>IFERROR(IF(X34,EXP(LN(X34)*VLOOKUP(X$3,Conditions!$B:$AI,MATCH($B52&amp;"_slope",Conditions!$R$1:$AI$1,0)+16,FALSE)+VLOOKUP(X$3,Conditions!$B:$AI,MATCH($B52&amp;"_intercept",Conditions!$R$1:$AI$1,0)+16,FALSE)),""),"")</f>
        <v>0.12195845707015943</v>
      </c>
      <c r="Y52" s="69">
        <f>IFERROR(IF(Y34,EXP(LN(Y34)*VLOOKUP(Y$3,Conditions!$B:$AI,MATCH($B52&amp;"_slope",Conditions!$R$1:$AI$1,0)+16,FALSE)+VLOOKUP(Y$3,Conditions!$B:$AI,MATCH($B52&amp;"_intercept",Conditions!$R$1:$AI$1,0)+16,FALSE)),""),"")</f>
        <v>0.12221442848761369</v>
      </c>
      <c r="Z52" s="69">
        <f>IFERROR(IF(Z34,EXP(LN(Z34)*VLOOKUP(Z$3,Conditions!$B:$AI,MATCH($B52&amp;"_slope",Conditions!$R$1:$AI$1,0)+16,FALSE)+VLOOKUP(Z$3,Conditions!$B:$AI,MATCH($B52&amp;"_intercept",Conditions!$R$1:$AI$1,0)+16,FALSE)),""),"")</f>
        <v>0.12173289103046994</v>
      </c>
      <c r="AA52" s="69">
        <f>IFERROR(IF(AA34,EXP(LN(AA34)*VLOOKUP(AA$3,Conditions!$B:$AI,MATCH($B52&amp;"_slope",Conditions!$R$1:$AI$1,0)+16,FALSE)+VLOOKUP(AA$3,Conditions!$B:$AI,MATCH($B52&amp;"_intercept",Conditions!$R$1:$AI$1,0)+16,FALSE)),""),"")</f>
        <v>0.12184019519357467</v>
      </c>
      <c r="AB52" s="69">
        <f>IFERROR(IF(AB34,EXP(LN(AB34)*VLOOKUP(AB$3,Conditions!$B:$AI,MATCH($B52&amp;"_slope",Conditions!$R$1:$AI$1,0)+16,FALSE)+VLOOKUP(AB$3,Conditions!$B:$AI,MATCH($B52&amp;"_intercept",Conditions!$R$1:$AI$1,0)+16,FALSE)),""),"")</f>
        <v>0.12203403803946329</v>
      </c>
      <c r="AC52" s="69">
        <f>IFERROR(IF(AC34,EXP(LN(AC34)*VLOOKUP(AC$3,Conditions!$B:$AI,MATCH($B52&amp;"_slope",Conditions!$R$1:$AI$1,0)+16,FALSE)+VLOOKUP(AC$3,Conditions!$B:$AI,MATCH($B52&amp;"_intercept",Conditions!$R$1:$AI$1,0)+16,FALSE)),""),"")</f>
        <v>0.11877757976297866</v>
      </c>
      <c r="AD52" s="69">
        <f>IFERROR(IF(AD34,EXP(LN(AD34)*VLOOKUP(AD$3,Conditions!$B:$AI,MATCH($B52&amp;"_slope",Conditions!$R$1:$AI$1,0)+16,FALSE)+VLOOKUP(AD$3,Conditions!$B:$AI,MATCH($B52&amp;"_intercept",Conditions!$R$1:$AI$1,0)+16,FALSE)),""),"")</f>
        <v>0.11861354753101296</v>
      </c>
      <c r="AE52" s="69">
        <f>IFERROR(IF(AE34,EXP(LN(AE34)*VLOOKUP(AE$3,Conditions!$B:$AI,MATCH($B52&amp;"_slope",Conditions!$R$1:$AI$1,0)+16,FALSE)+VLOOKUP(AE$3,Conditions!$B:$AI,MATCH($B52&amp;"_intercept",Conditions!$R$1:$AI$1,0)+16,FALSE)),""),"")</f>
        <v>0.11868087834636321</v>
      </c>
      <c r="AF52" s="69">
        <f>IFERROR(IF(AF34,EXP(LN(AF34)*VLOOKUP(AF$3,Conditions!$B:$AI,MATCH($B52&amp;"_slope",Conditions!$R$1:$AI$1,0)+16,FALSE)+VLOOKUP(AF$3,Conditions!$B:$AI,MATCH($B52&amp;"_intercept",Conditions!$R$1:$AI$1,0)+16,FALSE)),""),"")</f>
        <v>0.11848499080878064</v>
      </c>
      <c r="AG52" s="69">
        <f>IFERROR(IF(AG34,EXP(LN(AG34)*VLOOKUP(AG$3,Conditions!$B:$AI,MATCH($B52&amp;"_slope",Conditions!$R$1:$AI$1,0)+16,FALSE)+VLOOKUP(AG$3,Conditions!$B:$AI,MATCH($B52&amp;"_intercept",Conditions!$R$1:$AI$1,0)+16,FALSE)),""),"")</f>
        <v>0.11864048055141643</v>
      </c>
      <c r="AH52" s="69">
        <f>IFERROR(IF(AH34,EXP(LN(AH34)*VLOOKUP(AH$3,Conditions!$B:$AI,MATCH($B52&amp;"_slope",Conditions!$R$1:$AI$1,0)+16,FALSE)+VLOOKUP(AH$3,Conditions!$B:$AI,MATCH($B52&amp;"_intercept",Conditions!$R$1:$AI$1,0)+16,FALSE)),""),"")</f>
        <v>0.10969441692316741</v>
      </c>
      <c r="AI52" s="69">
        <f>IFERROR(IF(AI34,EXP(LN(AI34)*VLOOKUP(AI$3,Conditions!$B:$AI,MATCH($B52&amp;"_slope",Conditions!$R$1:$AI$1,0)+16,FALSE)+VLOOKUP(AI$3,Conditions!$B:$AI,MATCH($B52&amp;"_intercept",Conditions!$R$1:$AI$1,0)+16,FALSE)),""),"")</f>
        <v>0.11022691661894911</v>
      </c>
      <c r="AJ52" s="69">
        <f>IFERROR(IF(AJ34,EXP(LN(AJ34)*VLOOKUP(AJ$3,Conditions!$B:$AI,MATCH($B52&amp;"_slope",Conditions!$R$1:$AI$1,0)+16,FALSE)+VLOOKUP(AJ$3,Conditions!$B:$AI,MATCH($B52&amp;"_intercept",Conditions!$R$1:$AI$1,0)+16,FALSE)),""),"")</f>
        <v>0.11000158067533837</v>
      </c>
      <c r="AK52" s="69">
        <f>IFERROR(IF(AK34,EXP(LN(AK34)*VLOOKUP(AK$3,Conditions!$B:$AI,MATCH($B52&amp;"_slope",Conditions!$R$1:$AI$1,0)+16,FALSE)+VLOOKUP(AK$3,Conditions!$B:$AI,MATCH($B52&amp;"_intercept",Conditions!$R$1:$AI$1,0)+16,FALSE)),""),"")</f>
        <v>0.11018111221725688</v>
      </c>
      <c r="AL52" s="69">
        <f>IFERROR(IF(AL34,EXP(LN(AL34)*VLOOKUP(AL$3,Conditions!$B:$AI,MATCH($B52&amp;"_slope",Conditions!$R$1:$AI$1,0)+16,FALSE)+VLOOKUP(AL$3,Conditions!$B:$AI,MATCH($B52&amp;"_intercept",Conditions!$R$1:$AI$1,0)+16,FALSE)),""),"")</f>
        <v>0.10959406507540437</v>
      </c>
      <c r="AM52" s="69" t="str">
        <f>IFERROR(IF(AM34,EXP(LN(AM34)*VLOOKUP(AM$3,Conditions!$B:$AI,MATCH($B52&amp;"_slope",Conditions!$R$1:$AI$1,0)+16,FALSE)+VLOOKUP(AM$3,Conditions!$B:$AI,MATCH($B52&amp;"_intercept",Conditions!$R$1:$AI$1,0)+16,FALSE)),""),"")</f>
        <v/>
      </c>
      <c r="AN52" s="69">
        <f>IFERROR(IF(AN34,EXP(LN(AN34)*VLOOKUP(AN$3,Conditions!$B:$AI,MATCH($B52&amp;"_slope",Conditions!$R$1:$AI$1,0)+16,FALSE)+VLOOKUP(AN$3,Conditions!$B:$AI,MATCH($B52&amp;"_intercept",Conditions!$R$1:$AI$1,0)+16,FALSE)),""),"")</f>
        <v>0.10368557282607753</v>
      </c>
      <c r="AO52" s="69">
        <f>IFERROR(IF(AO34,EXP(LN(AO34)*VLOOKUP(AO$3,Conditions!$B:$AI,MATCH($B52&amp;"_slope",Conditions!$R$1:$AI$1,0)+16,FALSE)+VLOOKUP(AO$3,Conditions!$B:$AI,MATCH($B52&amp;"_intercept",Conditions!$R$1:$AI$1,0)+16,FALSE)),""),"")</f>
        <v>0.10360810327881025</v>
      </c>
      <c r="AP52" s="69">
        <f>IFERROR(IF(AP34,EXP(LN(AP34)*VLOOKUP(AP$3,Conditions!$B:$AI,MATCH($B52&amp;"_slope",Conditions!$R$1:$AI$1,0)+16,FALSE)+VLOOKUP(AP$3,Conditions!$B:$AI,MATCH($B52&amp;"_intercept",Conditions!$R$1:$AI$1,0)+16,FALSE)),""),"")</f>
        <v>0.10347938447504867</v>
      </c>
      <c r="AQ52" s="69">
        <f>IFERROR(IF(AQ34,EXP(LN(AQ34)*VLOOKUP(AQ$3,Conditions!$B:$AI,MATCH($B52&amp;"_slope",Conditions!$R$1:$AI$1,0)+16,FALSE)+VLOOKUP(AQ$3,Conditions!$B:$AI,MATCH($B52&amp;"_intercept",Conditions!$R$1:$AI$1,0)+16,FALSE)),""),"")</f>
        <v>0.10308057707657399</v>
      </c>
      <c r="AR52" s="69">
        <f>IFERROR(IF(AR34,EXP(LN(AR34)*VLOOKUP(AR$3,Conditions!$B:$AI,MATCH($B52&amp;"_slope",Conditions!$R$1:$AI$1,0)+16,FALSE)+VLOOKUP(AR$3,Conditions!$B:$AI,MATCH($B52&amp;"_intercept",Conditions!$R$1:$AI$1,0)+16,FALSE)),""),"")</f>
        <v>9.7269091422884521E-2</v>
      </c>
      <c r="AS52" s="69">
        <f>IFERROR(IF(AS34,EXP(LN(AS34)*VLOOKUP(AS$3,Conditions!$B:$AI,MATCH($B52&amp;"_slope",Conditions!$R$1:$AI$1,0)+16,FALSE)+VLOOKUP(AS$3,Conditions!$B:$AI,MATCH($B52&amp;"_intercept",Conditions!$R$1:$AI$1,0)+16,FALSE)),""),"")</f>
        <v>9.7338474684226989E-2</v>
      </c>
      <c r="AT52" s="69">
        <f>IFERROR(IF(AT34,EXP(LN(AT34)*VLOOKUP(AT$3,Conditions!$B:$AI,MATCH($B52&amp;"_slope",Conditions!$R$1:$AI$1,0)+16,FALSE)+VLOOKUP(AT$3,Conditions!$B:$AI,MATCH($B52&amp;"_intercept",Conditions!$R$1:$AI$1,0)+16,FALSE)),""),"")</f>
        <v>9.7361180306832204E-2</v>
      </c>
      <c r="AU52" s="69">
        <f>IFERROR(IF(AU34,EXP(LN(AU34)*VLOOKUP(AU$3,Conditions!$B:$AI,MATCH($B52&amp;"_slope",Conditions!$R$1:$AI$1,0)+16,FALSE)+VLOOKUP(AU$3,Conditions!$B:$AI,MATCH($B52&amp;"_intercept",Conditions!$R$1:$AI$1,0)+16,FALSE)),""),"")</f>
        <v>9.6983910549684485E-2</v>
      </c>
      <c r="AV52" s="69">
        <f>IFERROR(IF(AV34,EXP(LN(AV34)*VLOOKUP(AV$3,Conditions!$B:$AI,MATCH($B52&amp;"_slope",Conditions!$R$1:$AI$1,0)+16,FALSE)+VLOOKUP(AV$3,Conditions!$B:$AI,MATCH($B52&amp;"_intercept",Conditions!$R$1:$AI$1,0)+16,FALSE)),""),"")</f>
        <v>9.7957547005327078E-2</v>
      </c>
      <c r="AW52" s="69">
        <f>IFERROR(IF(AW34,EXP(LN(AW34)*VLOOKUP(AW$3,Conditions!$B:$AI,MATCH($B52&amp;"_slope",Conditions!$R$1:$AI$1,0)+16,FALSE)+VLOOKUP(AW$3,Conditions!$B:$AI,MATCH($B52&amp;"_intercept",Conditions!$R$1:$AI$1,0)+16,FALSE)),""),"")</f>
        <v>0.11798525533673498</v>
      </c>
      <c r="AX52" s="69">
        <f>IFERROR(IF(AX34,EXP(LN(AX34)*VLOOKUP(AX$3,Conditions!$B:$AI,MATCH($B52&amp;"_slope",Conditions!$R$1:$AI$1,0)+16,FALSE)+VLOOKUP(AX$3,Conditions!$B:$AI,MATCH($B52&amp;"_intercept",Conditions!$R$1:$AI$1,0)+16,FALSE)),""),"")</f>
        <v>0.11827313221793212</v>
      </c>
      <c r="AY52" s="69">
        <f>IFERROR(IF(AY34,EXP(LN(AY34)*VLOOKUP(AY$3,Conditions!$B:$AI,MATCH($B52&amp;"_slope",Conditions!$R$1:$AI$1,0)+16,FALSE)+VLOOKUP(AY$3,Conditions!$B:$AI,MATCH($B52&amp;"_intercept",Conditions!$R$1:$AI$1,0)+16,FALSE)),""),"")</f>
        <v>0.11800363363198302</v>
      </c>
      <c r="AZ52" s="69">
        <f>IFERROR(IF(AZ34,EXP(LN(AZ34)*VLOOKUP(AZ$3,Conditions!$B:$AI,MATCH($B52&amp;"_slope",Conditions!$R$1:$AI$1,0)+16,FALSE)+VLOOKUP(AZ$3,Conditions!$B:$AI,MATCH($B52&amp;"_intercept",Conditions!$R$1:$AI$1,0)+16,FALSE)),""),"")</f>
        <v>0.11835151434163839</v>
      </c>
      <c r="BA52" s="69">
        <f>IFERROR(IF(BA34,EXP(LN(BA34)*VLOOKUP(BA$3,Conditions!$B:$AI,MATCH($B52&amp;"_slope",Conditions!$R$1:$AI$1,0)+16,FALSE)+VLOOKUP(BA$3,Conditions!$B:$AI,MATCH($B52&amp;"_intercept",Conditions!$R$1:$AI$1,0)+16,FALSE)),""),"")</f>
        <v>0.11847886853345703</v>
      </c>
      <c r="BB52" s="69">
        <f>IFERROR(IF(BB34,EXP(LN(BB34)*VLOOKUP(BB$3,Conditions!$B:$AI,MATCH($B52&amp;"_slope",Conditions!$R$1:$AI$1,0)+16,FALSE)+VLOOKUP(BB$3,Conditions!$B:$AI,MATCH($B52&amp;"_intercept",Conditions!$R$1:$AI$1,0)+16,FALSE)),""),"")</f>
        <v>0.11590200901372417</v>
      </c>
      <c r="BC52" s="69">
        <f>IFERROR(IF(BC34,EXP(LN(BC34)*VLOOKUP(BC$3,Conditions!$B:$AI,MATCH($B52&amp;"_slope",Conditions!$R$1:$AI$1,0)+16,FALSE)+VLOOKUP(BC$3,Conditions!$B:$AI,MATCH($B52&amp;"_intercept",Conditions!$R$1:$AI$1,0)+16,FALSE)),""),"")</f>
        <v>0.11586760902327783</v>
      </c>
      <c r="BD52" s="69">
        <f>IFERROR(IF(BD34,EXP(LN(BD34)*VLOOKUP(BD$3,Conditions!$B:$AI,MATCH($B52&amp;"_slope",Conditions!$R$1:$AI$1,0)+16,FALSE)+VLOOKUP(BD$3,Conditions!$B:$AI,MATCH($B52&amp;"_intercept",Conditions!$R$1:$AI$1,0)+16,FALSE)),""),"")</f>
        <v>0.11566609229022243</v>
      </c>
      <c r="BE52" s="69">
        <f>IFERROR(IF(BE34,EXP(LN(BE34)*VLOOKUP(BE$3,Conditions!$B:$AI,MATCH($B52&amp;"_slope",Conditions!$R$1:$AI$1,0)+16,FALSE)+VLOOKUP(BE$3,Conditions!$B:$AI,MATCH($B52&amp;"_intercept",Conditions!$R$1:$AI$1,0)+16,FALSE)),""),"")</f>
        <v>0.1157349088543603</v>
      </c>
      <c r="BF52" s="69">
        <f>IFERROR(IF(BF34,EXP(LN(BF34)*VLOOKUP(BF$3,Conditions!$B:$AI,MATCH($B52&amp;"_slope",Conditions!$R$1:$AI$1,0)+16,FALSE)+VLOOKUP(BF$3,Conditions!$B:$AI,MATCH($B52&amp;"_intercept",Conditions!$R$1:$AI$1,0)+16,FALSE)),""),"")</f>
        <v>0.11566486336667584</v>
      </c>
      <c r="BG52" s="69">
        <f>IFERROR(IF(BG34,EXP(LN(BG34)*VLOOKUP(BG$3,Conditions!$B:$AI,MATCH($B52&amp;"_slope",Conditions!$R$1:$AI$1,0)+16,FALSE)+VLOOKUP(BG$3,Conditions!$B:$AI,MATCH($B52&amp;"_intercept",Conditions!$R$1:$AI$1,0)+16,FALSE)),""),"")</f>
        <v>0.10932639207355285</v>
      </c>
      <c r="BH52" s="69">
        <f>IFERROR(IF(BH34,EXP(LN(BH34)*VLOOKUP(BH$3,Conditions!$B:$AI,MATCH($B52&amp;"_slope",Conditions!$R$1:$AI$1,0)+16,FALSE)+VLOOKUP(BH$3,Conditions!$B:$AI,MATCH($B52&amp;"_intercept",Conditions!$R$1:$AI$1,0)+16,FALSE)),""),"")</f>
        <v>0.10911565371491418</v>
      </c>
      <c r="BI52" s="69">
        <f>IFERROR(IF(BI34,EXP(LN(BI34)*VLOOKUP(BI$3,Conditions!$B:$AI,MATCH($B52&amp;"_slope",Conditions!$R$1:$AI$1,0)+16,FALSE)+VLOOKUP(BI$3,Conditions!$B:$AI,MATCH($B52&amp;"_intercept",Conditions!$R$1:$AI$1,0)+16,FALSE)),""),"")</f>
        <v>0.10932019476494563</v>
      </c>
      <c r="BJ52" s="69">
        <f>IFERROR(IF(BJ34,EXP(LN(BJ34)*VLOOKUP(BJ$3,Conditions!$B:$AI,MATCH($B52&amp;"_slope",Conditions!$R$1:$AI$1,0)+16,FALSE)+VLOOKUP(BJ$3,Conditions!$B:$AI,MATCH($B52&amp;"_intercept",Conditions!$R$1:$AI$1,0)+16,FALSE)),""),"")</f>
        <v>0.10957795792786965</v>
      </c>
      <c r="BK52" s="69">
        <f>IFERROR(IF(BK34,EXP(LN(BK34)*VLOOKUP(BK$3,Conditions!$B:$AI,MATCH($B52&amp;"_slope",Conditions!$R$1:$AI$1,0)+16,FALSE)+VLOOKUP(BK$3,Conditions!$B:$AI,MATCH($B52&amp;"_intercept",Conditions!$R$1:$AI$1,0)+16,FALSE)),""),"")</f>
        <v>0.10950237344672183</v>
      </c>
      <c r="BL52" s="69">
        <f>IFERROR(IF(BL34,EXP(LN(BL34)*VLOOKUP(BL$3,Conditions!$B:$AI,MATCH($B52&amp;"_slope",Conditions!$R$1:$AI$1,0)+16,FALSE)+VLOOKUP(BL$3,Conditions!$B:$AI,MATCH($B52&amp;"_intercept",Conditions!$R$1:$AI$1,0)+16,FALSE)),""),"")</f>
        <v>0.10068780193038215</v>
      </c>
      <c r="BM52" s="69">
        <f>IFERROR(IF(BM34,EXP(LN(BM34)*VLOOKUP(BM$3,Conditions!$B:$AI,MATCH($B52&amp;"_slope",Conditions!$R$1:$AI$1,0)+16,FALSE)+VLOOKUP(BM$3,Conditions!$B:$AI,MATCH($B52&amp;"_intercept",Conditions!$R$1:$AI$1,0)+16,FALSE)),""),"")</f>
        <v>0.10051333393175074</v>
      </c>
      <c r="BN52" s="69">
        <f>IFERROR(IF(BN34,EXP(LN(BN34)*VLOOKUP(BN$3,Conditions!$B:$AI,MATCH($B52&amp;"_slope",Conditions!$R$1:$AI$1,0)+16,FALSE)+VLOOKUP(BN$3,Conditions!$B:$AI,MATCH($B52&amp;"_intercept",Conditions!$R$1:$AI$1,0)+16,FALSE)),""),"")</f>
        <v>0.1001818438853698</v>
      </c>
      <c r="BO52" s="69">
        <f>IFERROR(IF(BO34,EXP(LN(BO34)*VLOOKUP(BO$3,Conditions!$B:$AI,MATCH($B52&amp;"_slope",Conditions!$R$1:$AI$1,0)+16,FALSE)+VLOOKUP(BO$3,Conditions!$B:$AI,MATCH($B52&amp;"_intercept",Conditions!$R$1:$AI$1,0)+16,FALSE)),""),"")</f>
        <v>0.10028356869529009</v>
      </c>
      <c r="BP52" s="69">
        <f>IFERROR(IF(BP34,EXP(LN(BP34)*VLOOKUP(BP$3,Conditions!$B:$AI,MATCH($B52&amp;"_slope",Conditions!$R$1:$AI$1,0)+16,FALSE)+VLOOKUP(BP$3,Conditions!$B:$AI,MATCH($B52&amp;"_intercept",Conditions!$R$1:$AI$1,0)+16,FALSE)),""),"")</f>
        <v>0.10019063553551072</v>
      </c>
      <c r="BQ52" s="69">
        <f>IFERROR(IF(BQ34,EXP(LN(BQ34)*VLOOKUP(BQ$3,Conditions!$B:$AI,MATCH($B52&amp;"_slope",Conditions!$R$1:$AI$1,0)+16,FALSE)+VLOOKUP(BQ$3,Conditions!$B:$AI,MATCH($B52&amp;"_intercept",Conditions!$R$1:$AI$1,0)+16,FALSE)),""),"")</f>
        <v>9.312006254419597E-2</v>
      </c>
      <c r="BR52" s="69">
        <f>IFERROR(IF(BR34,EXP(LN(BR34)*VLOOKUP(BR$3,Conditions!$B:$AI,MATCH($B52&amp;"_slope",Conditions!$R$1:$AI$1,0)+16,FALSE)+VLOOKUP(BR$3,Conditions!$B:$AI,MATCH($B52&amp;"_intercept",Conditions!$R$1:$AI$1,0)+16,FALSE)),""),"")</f>
        <v>9.3084503298595925E-2</v>
      </c>
      <c r="BS52" s="69">
        <f>IFERROR(IF(BS34,EXP(LN(BS34)*VLOOKUP(BS$3,Conditions!$B:$AI,MATCH($B52&amp;"_slope",Conditions!$R$1:$AI$1,0)+16,FALSE)+VLOOKUP(BS$3,Conditions!$B:$AI,MATCH($B52&amp;"_intercept",Conditions!$R$1:$AI$1,0)+16,FALSE)),""),"")</f>
        <v>9.2860940900185984E-2</v>
      </c>
      <c r="BT52" s="69">
        <f>IFERROR(IF(BT34,EXP(LN(BT34)*VLOOKUP(BT$3,Conditions!$B:$AI,MATCH($B52&amp;"_slope",Conditions!$R$1:$AI$1,0)+16,FALSE)+VLOOKUP(BT$3,Conditions!$B:$AI,MATCH($B52&amp;"_intercept",Conditions!$R$1:$AI$1,0)+16,FALSE)),""),"")</f>
        <v>9.3337183357548065E-2</v>
      </c>
      <c r="BU52" s="69">
        <f>IFERROR(IF(BU34,EXP(LN(BU34)*VLOOKUP(BU$3,Conditions!$B:$AI,MATCH($B52&amp;"_slope",Conditions!$R$1:$AI$1,0)+16,FALSE)+VLOOKUP(BU$3,Conditions!$B:$AI,MATCH($B52&amp;"_intercept",Conditions!$R$1:$AI$1,0)+16,FALSE)),""),"")</f>
        <v>9.3452696001685154E-2</v>
      </c>
      <c r="BV52" s="69">
        <f>IFERROR(IF(BV34,EXP(LN(BV34)*VLOOKUP(BV$3,Conditions!$B:$AI,MATCH($B52&amp;"_slope",Conditions!$R$1:$AI$1,0)+16,FALSE)+VLOOKUP(BV$3,Conditions!$B:$AI,MATCH($B52&amp;"_intercept",Conditions!$R$1:$AI$1,0)+16,FALSE)),""),"")</f>
        <v>7.8815329395543421E-2</v>
      </c>
      <c r="BW52" s="69">
        <f>IFERROR(IF(BW34,EXP(LN(BW34)*VLOOKUP(BW$3,Conditions!$B:$AI,MATCH($B52&amp;"_slope",Conditions!$R$1:$AI$1,0)+16,FALSE)+VLOOKUP(BW$3,Conditions!$B:$AI,MATCH($B52&amp;"_intercept",Conditions!$R$1:$AI$1,0)+16,FALSE)),""),"")</f>
        <v>7.9103083499680482E-2</v>
      </c>
      <c r="BX52" s="69">
        <f>IFERROR(IF(BX34,EXP(LN(BX34)*VLOOKUP(BX$3,Conditions!$B:$AI,MATCH($B52&amp;"_slope",Conditions!$R$1:$AI$1,0)+16,FALSE)+VLOOKUP(BX$3,Conditions!$B:$AI,MATCH($B52&amp;"_intercept",Conditions!$R$1:$AI$1,0)+16,FALSE)),""),"")</f>
        <v>7.8116765413901987E-2</v>
      </c>
      <c r="BY52" s="69">
        <f>IFERROR(IF(BY34,EXP(LN(BY34)*VLOOKUP(BY$3,Conditions!$B:$AI,MATCH($B52&amp;"_slope",Conditions!$R$1:$AI$1,0)+16,FALSE)+VLOOKUP(BY$3,Conditions!$B:$AI,MATCH($B52&amp;"_intercept",Conditions!$R$1:$AI$1,0)+16,FALSE)),""),"")</f>
        <v>7.869419076467507E-2</v>
      </c>
      <c r="BZ52" s="69">
        <f>IFERROR(IF(BZ34,EXP(LN(BZ34)*VLOOKUP(BZ$3,Conditions!$B:$AI,MATCH($B52&amp;"_slope",Conditions!$R$1:$AI$1,0)+16,FALSE)+VLOOKUP(BZ$3,Conditions!$B:$AI,MATCH($B52&amp;"_intercept",Conditions!$R$1:$AI$1,0)+16,FALSE)),""),"")</f>
        <v>7.865641057928012E-2</v>
      </c>
      <c r="CA52" s="69">
        <f>IFERROR(IF(CA34,EXP(LN(CA34)*VLOOKUP(CA$3,Conditions!$B:$AI,MATCH($B52&amp;"_slope",Conditions!$R$1:$AI$1,0)+16,FALSE)+VLOOKUP(CA$3,Conditions!$B:$AI,MATCH($B52&amp;"_intercept",Conditions!$R$1:$AI$1,0)+16,FALSE)),""),"")</f>
        <v>8.3125675197272347E-2</v>
      </c>
      <c r="CB52" s="69">
        <f>IFERROR(IF(CB34,EXP(LN(CB34)*VLOOKUP(CB$3,Conditions!$B:$AI,MATCH($B52&amp;"_slope",Conditions!$R$1:$AI$1,0)+16,FALSE)+VLOOKUP(CB$3,Conditions!$B:$AI,MATCH($B52&amp;"_intercept",Conditions!$R$1:$AI$1,0)+16,FALSE)),""),"")</f>
        <v>8.2995172096222036E-2</v>
      </c>
      <c r="CC52" s="69">
        <f>IFERROR(IF(CC34,EXP(LN(CC34)*VLOOKUP(CC$3,Conditions!$B:$AI,MATCH($B52&amp;"_slope",Conditions!$R$1:$AI$1,0)+16,FALSE)+VLOOKUP(CC$3,Conditions!$B:$AI,MATCH($B52&amp;"_intercept",Conditions!$R$1:$AI$1,0)+16,FALSE)),""),"")</f>
        <v>8.3247105662875062E-2</v>
      </c>
      <c r="CD52" s="69">
        <f>IFERROR(IF(CD34,EXP(LN(CD34)*VLOOKUP(CD$3,Conditions!$B:$AI,MATCH($B52&amp;"_slope",Conditions!$R$1:$AI$1,0)+16,FALSE)+VLOOKUP(CD$3,Conditions!$B:$AI,MATCH($B52&amp;"_intercept",Conditions!$R$1:$AI$1,0)+16,FALSE)),""),"")</f>
        <v>8.3257438931765099E-2</v>
      </c>
      <c r="CE52" s="69">
        <f>IFERROR(IF(CE34,EXP(LN(CE34)*VLOOKUP(CE$3,Conditions!$B:$AI,MATCH($B52&amp;"_slope",Conditions!$R$1:$AI$1,0)+16,FALSE)+VLOOKUP(CE$3,Conditions!$B:$AI,MATCH($B52&amp;"_intercept",Conditions!$R$1:$AI$1,0)+16,FALSE)),""),"")</f>
        <v>8.2800005515862321E-2</v>
      </c>
      <c r="CG52" s="56" t="str">
        <f t="shared" si="9"/>
        <v>ethanol_RI</v>
      </c>
      <c r="CH52" s="69">
        <f>IFERROR(IF(CH34,EXP(LN(CH34)*VLOOKUP(CH$3,Conditions!$B:$AI,MATCH($B52&amp;"_slope",Conditions!$R$1:$AI$1,0)+16,FALSE)+VLOOKUP(CH$3,Conditions!$B:$AI,MATCH($B52&amp;"_intercept",Conditions!$R$1:$AI$1,0)+16,FALSE)),""),"")</f>
        <v>0.12724418557001613</v>
      </c>
      <c r="CI52" s="69">
        <f>IFERROR(IF(CI34,EXP(LN(CI34)*VLOOKUP(CI$3,Conditions!$B:$AI,MATCH($B52&amp;"_slope",Conditions!$R$1:$AI$1,0)+16,FALSE)+VLOOKUP(CI$3,Conditions!$B:$AI,MATCH($B52&amp;"_intercept",Conditions!$R$1:$AI$1,0)+16,FALSE)),""),"")</f>
        <v>0.13013932147291191</v>
      </c>
      <c r="CJ52" s="69">
        <f>IFERROR(IF(CJ34,EXP(LN(CJ34)*VLOOKUP(CJ$3,Conditions!$B:$AI,MATCH($B52&amp;"_slope",Conditions!$R$1:$AI$1,0)+16,FALSE)+VLOOKUP(CJ$3,Conditions!$B:$AI,MATCH($B52&amp;"_intercept",Conditions!$R$1:$AI$1,0)+16,FALSE)),""),"")</f>
        <v>0.12863675547448569</v>
      </c>
      <c r="CK52" s="69">
        <f>IFERROR(IF(CK34,EXP(LN(CK34)*VLOOKUP(CK$3,Conditions!$B:$AI,MATCH($B52&amp;"_slope",Conditions!$R$1:$AI$1,0)+16,FALSE)+VLOOKUP(CK$3,Conditions!$B:$AI,MATCH($B52&amp;"_intercept",Conditions!$R$1:$AI$1,0)+16,FALSE)),""),"")</f>
        <v>0.12504593880389955</v>
      </c>
      <c r="CL52" s="69">
        <f>IFERROR(IF(CL34,EXP(LN(CL34)*VLOOKUP(CL$3,Conditions!$B:$AI,MATCH($B52&amp;"_slope",Conditions!$R$1:$AI$1,0)+16,FALSE)+VLOOKUP(CL$3,Conditions!$B:$AI,MATCH($B52&amp;"_intercept",Conditions!$R$1:$AI$1,0)+16,FALSE)),""),"")</f>
        <v>0.12195601885631641</v>
      </c>
      <c r="CM52" s="69">
        <f>IFERROR(IF(CM34,EXP(LN(CM34)*VLOOKUP(CM$3,Conditions!$B:$AI,MATCH($B52&amp;"_slope",Conditions!$R$1:$AI$1,0)+16,FALSE)+VLOOKUP(CM$3,Conditions!$B:$AI,MATCH($B52&amp;"_intercept",Conditions!$R$1:$AI$1,0)+16,FALSE)),""),"")</f>
        <v>0.11863950118507713</v>
      </c>
      <c r="CN52" s="69">
        <f>IFERROR(IF(CN34,EXP(LN(CN34)*VLOOKUP(CN$3,Conditions!$B:$AI,MATCH($B52&amp;"_slope",Conditions!$R$1:$AI$1,0)+16,FALSE)+VLOOKUP(CN$3,Conditions!$B:$AI,MATCH($B52&amp;"_intercept",Conditions!$R$1:$AI$1,0)+16,FALSE)),""),"")</f>
        <v>0.10993966296245368</v>
      </c>
      <c r="CO52" s="69">
        <f>IFERROR(IF(CO34,EXP(LN(CO34)*VLOOKUP(CO$3,Conditions!$B:$AI,MATCH($B52&amp;"_slope",Conditions!$R$1:$AI$1,0)+16,FALSE)+VLOOKUP(CO$3,Conditions!$B:$AI,MATCH($B52&amp;"_intercept",Conditions!$R$1:$AI$1,0)+16,FALSE)),""),"")</f>
        <v>0.10346344915096102</v>
      </c>
      <c r="CP52" s="69">
        <f>IFERROR(IF(CP34,EXP(LN(CP34)*VLOOKUP(CP$3,Conditions!$B:$AI,MATCH($B52&amp;"_slope",Conditions!$R$1:$AI$1,0)+16,FALSE)+VLOOKUP(CP$3,Conditions!$B:$AI,MATCH($B52&amp;"_intercept",Conditions!$R$1:$AI$1,0)+16,FALSE)),""),"")</f>
        <v>9.7382119225943586E-2</v>
      </c>
      <c r="CQ52" s="69">
        <f>IFERROR(IF(CQ34,EXP(LN(CQ34)*VLOOKUP(CQ$3,Conditions!$B:$AI,MATCH($B52&amp;"_slope",Conditions!$R$1:$AI$1,0)+16,FALSE)+VLOOKUP(CQ$3,Conditions!$B:$AI,MATCH($B52&amp;"_intercept",Conditions!$R$1:$AI$1,0)+16,FALSE)),""),"")</f>
        <v>0.11821850502507335</v>
      </c>
      <c r="CR52" s="69">
        <f>IFERROR(IF(CR34,EXP(LN(CR34)*VLOOKUP(CR$3,Conditions!$B:$AI,MATCH($B52&amp;"_slope",Conditions!$R$1:$AI$1,0)+16,FALSE)+VLOOKUP(CR$3,Conditions!$B:$AI,MATCH($B52&amp;"_intercept",Conditions!$R$1:$AI$1,0)+16,FALSE)),""),"")</f>
        <v>0.115767103047931</v>
      </c>
      <c r="CS52" s="69">
        <f>IFERROR(IF(CS34,EXP(LN(CS34)*VLOOKUP(CS$3,Conditions!$B:$AI,MATCH($B52&amp;"_slope",Conditions!$R$1:$AI$1,0)+16,FALSE)+VLOOKUP(CS$3,Conditions!$B:$AI,MATCH($B52&amp;"_intercept",Conditions!$R$1:$AI$1,0)+16,FALSE)),""),"")</f>
        <v>0.10936853236165557</v>
      </c>
      <c r="CT52" s="69">
        <f>IFERROR(IF(CT34,EXP(LN(CT34)*VLOOKUP(CT$3,Conditions!$B:$AI,MATCH($B52&amp;"_slope",Conditions!$R$1:$AI$1,0)+16,FALSE)+VLOOKUP(CT$3,Conditions!$B:$AI,MATCH($B52&amp;"_intercept",Conditions!$R$1:$AI$1,0)+16,FALSE)),""),"")</f>
        <v>0.10037146644080444</v>
      </c>
      <c r="CU52" s="69">
        <f>IFERROR(IF(CU34,EXP(LN(CU34)*VLOOKUP(CU$3,Conditions!$B:$AI,MATCH($B52&amp;"_slope",Conditions!$R$1:$AI$1,0)+16,FALSE)+VLOOKUP(CU$3,Conditions!$B:$AI,MATCH($B52&amp;"_intercept",Conditions!$R$1:$AI$1,0)+16,FALSE)),""),"")</f>
        <v>9.3171111866648934E-2</v>
      </c>
      <c r="CV52" s="69">
        <f>IFERROR(IF(CV34,EXP(LN(CV34)*VLOOKUP(CV$3,Conditions!$B:$AI,MATCH($B52&amp;"_slope",Conditions!$R$1:$AI$1,0)+16,FALSE)+VLOOKUP(CV$3,Conditions!$B:$AI,MATCH($B52&amp;"_intercept",Conditions!$R$1:$AI$1,0)+16,FALSE)),""),"")</f>
        <v>7.867725515918933E-2</v>
      </c>
      <c r="CW52" s="69">
        <f>IFERROR(IF(CW34,EXP(LN(CW34)*VLOOKUP(CW$3,Conditions!$B:$AI,MATCH($B52&amp;"_slope",Conditions!$R$1:$AI$1,0)+16,FALSE)+VLOOKUP(CW$3,Conditions!$B:$AI,MATCH($B52&amp;"_intercept",Conditions!$R$1:$AI$1,0)+16,FALSE)),""),"")</f>
        <v>8.3085106271269193E-2</v>
      </c>
      <c r="CX52" s="69"/>
      <c r="CY52" s="69"/>
      <c r="CZ52" s="69"/>
      <c r="DA52" s="69"/>
    </row>
    <row r="53" spans="1:105" s="58" customFormat="1" x14ac:dyDescent="0.2">
      <c r="A53" s="64"/>
      <c r="B53" s="49" t="str">
        <f t="shared" si="10"/>
        <v>acetone_RI</v>
      </c>
      <c r="C53" s="78">
        <v>3</v>
      </c>
      <c r="D53" s="69" t="str">
        <f>IFERROR(IF(D35,EXP(LN(D35)*VLOOKUP(D$3,Conditions!$B:$AI,MATCH($B53&amp;"_slope",Conditions!$R$1:$AI$1,0)+16,FALSE)+VLOOKUP(D$3,Conditions!$B:$AI,MATCH($B53&amp;"_intercept",Conditions!$R$1:$AI$1,0)+16,FALSE)),""),"")</f>
        <v/>
      </c>
      <c r="E53" s="69" t="str">
        <f>IFERROR(IF(E35,EXP(LN(E35)*VLOOKUP(E$3,Conditions!$B:$AI,MATCH($B53&amp;"_slope",Conditions!$R$1:$AI$1,0)+16,FALSE)+VLOOKUP(E$3,Conditions!$B:$AI,MATCH($B53&amp;"_intercept",Conditions!$R$1:$AI$1,0)+16,FALSE)),""),"")</f>
        <v/>
      </c>
      <c r="F53" s="69" t="str">
        <f>IFERROR(IF(F35,EXP(LN(F35)*VLOOKUP(F$3,Conditions!$B:$AI,MATCH($B53&amp;"_slope",Conditions!$R$1:$AI$1,0)+16,FALSE)+VLOOKUP(F$3,Conditions!$B:$AI,MATCH($B53&amp;"_intercept",Conditions!$R$1:$AI$1,0)+16,FALSE)),""),"")</f>
        <v/>
      </c>
      <c r="G53" s="69" t="str">
        <f>IFERROR(IF(G35,EXP(LN(G35)*VLOOKUP(G$3,Conditions!$B:$AI,MATCH($B53&amp;"_slope",Conditions!$R$1:$AI$1,0)+16,FALSE)+VLOOKUP(G$3,Conditions!$B:$AI,MATCH($B53&amp;"_intercept",Conditions!$R$1:$AI$1,0)+16,FALSE)),""),"")</f>
        <v/>
      </c>
      <c r="H53" s="69" t="str">
        <f>IFERROR(IF(H35,EXP(LN(H35)*VLOOKUP(H$3,Conditions!$B:$AI,MATCH($B53&amp;"_slope",Conditions!$R$1:$AI$1,0)+16,FALSE)+VLOOKUP(H$3,Conditions!$B:$AI,MATCH($B53&amp;"_intercept",Conditions!$R$1:$AI$1,0)+16,FALSE)),""),"")</f>
        <v/>
      </c>
      <c r="I53" s="69" t="str">
        <f>IFERROR(IF(I35,EXP(LN(I35)*VLOOKUP(I$3,Conditions!$B:$AI,MATCH($B53&amp;"_slope",Conditions!$R$1:$AI$1,0)+16,FALSE)+VLOOKUP(I$3,Conditions!$B:$AI,MATCH($B53&amp;"_intercept",Conditions!$R$1:$AI$1,0)+16,FALSE)),""),"")</f>
        <v/>
      </c>
      <c r="J53" s="69" t="str">
        <f>IFERROR(IF(J35,EXP(LN(J35)*VLOOKUP(J$3,Conditions!$B:$AI,MATCH($B53&amp;"_slope",Conditions!$R$1:$AI$1,0)+16,FALSE)+VLOOKUP(J$3,Conditions!$B:$AI,MATCH($B53&amp;"_intercept",Conditions!$R$1:$AI$1,0)+16,FALSE)),""),"")</f>
        <v/>
      </c>
      <c r="K53" s="69" t="str">
        <f>IFERROR(IF(K35,EXP(LN(K35)*VLOOKUP(K$3,Conditions!$B:$AI,MATCH($B53&amp;"_slope",Conditions!$R$1:$AI$1,0)+16,FALSE)+VLOOKUP(K$3,Conditions!$B:$AI,MATCH($B53&amp;"_intercept",Conditions!$R$1:$AI$1,0)+16,FALSE)),""),"")</f>
        <v/>
      </c>
      <c r="L53" s="69" t="str">
        <f>IFERROR(IF(L35,EXP(LN(L35)*VLOOKUP(L$3,Conditions!$B:$AI,MATCH($B53&amp;"_slope",Conditions!$R$1:$AI$1,0)+16,FALSE)+VLOOKUP(L$3,Conditions!$B:$AI,MATCH($B53&amp;"_intercept",Conditions!$R$1:$AI$1,0)+16,FALSE)),""),"")</f>
        <v/>
      </c>
      <c r="M53" s="69" t="str">
        <f>IFERROR(IF(M35,EXP(LN(M35)*VLOOKUP(M$3,Conditions!$B:$AI,MATCH($B53&amp;"_slope",Conditions!$R$1:$AI$1,0)+16,FALSE)+VLOOKUP(M$3,Conditions!$B:$AI,MATCH($B53&amp;"_intercept",Conditions!$R$1:$AI$1,0)+16,FALSE)),""),"")</f>
        <v/>
      </c>
      <c r="N53" s="69" t="str">
        <f>IFERROR(IF(N35,EXP(LN(N35)*VLOOKUP(N$3,Conditions!$B:$AI,MATCH($B53&amp;"_slope",Conditions!$R$1:$AI$1,0)+16,FALSE)+VLOOKUP(N$3,Conditions!$B:$AI,MATCH($B53&amp;"_intercept",Conditions!$R$1:$AI$1,0)+16,FALSE)),""),"")</f>
        <v/>
      </c>
      <c r="O53" s="69" t="str">
        <f>IFERROR(IF(O35,EXP(LN(O35)*VLOOKUP(O$3,Conditions!$B:$AI,MATCH($B53&amp;"_slope",Conditions!$R$1:$AI$1,0)+16,FALSE)+VLOOKUP(O$3,Conditions!$B:$AI,MATCH($B53&amp;"_intercept",Conditions!$R$1:$AI$1,0)+16,FALSE)),""),"")</f>
        <v/>
      </c>
      <c r="P53" s="69" t="str">
        <f>IFERROR(IF(P35,EXP(LN(P35)*VLOOKUP(P$3,Conditions!$B:$AI,MATCH($B53&amp;"_slope",Conditions!$R$1:$AI$1,0)+16,FALSE)+VLOOKUP(P$3,Conditions!$B:$AI,MATCH($B53&amp;"_intercept",Conditions!$R$1:$AI$1,0)+16,FALSE)),""),"")</f>
        <v/>
      </c>
      <c r="Q53" s="69" t="str">
        <f>IFERROR(IF(Q35,EXP(LN(Q35)*VLOOKUP(Q$3,Conditions!$B:$AI,MATCH($B53&amp;"_slope",Conditions!$R$1:$AI$1,0)+16,FALSE)+VLOOKUP(Q$3,Conditions!$B:$AI,MATCH($B53&amp;"_intercept",Conditions!$R$1:$AI$1,0)+16,FALSE)),""),"")</f>
        <v/>
      </c>
      <c r="R53" s="69" t="str">
        <f>IFERROR(IF(R35,EXP(LN(R35)*VLOOKUP(R$3,Conditions!$B:$AI,MATCH($B53&amp;"_slope",Conditions!$R$1:$AI$1,0)+16,FALSE)+VLOOKUP(R$3,Conditions!$B:$AI,MATCH($B53&amp;"_intercept",Conditions!$R$1:$AI$1,0)+16,FALSE)),""),"")</f>
        <v/>
      </c>
      <c r="S53" s="69" t="str">
        <f>IFERROR(IF(S35,EXP(LN(S35)*VLOOKUP(S$3,Conditions!$B:$AI,MATCH($B53&amp;"_slope",Conditions!$R$1:$AI$1,0)+16,FALSE)+VLOOKUP(S$3,Conditions!$B:$AI,MATCH($B53&amp;"_intercept",Conditions!$R$1:$AI$1,0)+16,FALSE)),""),"")</f>
        <v/>
      </c>
      <c r="T53" s="69" t="str">
        <f>IFERROR(IF(T35,EXP(LN(T35)*VLOOKUP(T$3,Conditions!$B:$AI,MATCH($B53&amp;"_slope",Conditions!$R$1:$AI$1,0)+16,FALSE)+VLOOKUP(T$3,Conditions!$B:$AI,MATCH($B53&amp;"_intercept",Conditions!$R$1:$AI$1,0)+16,FALSE)),""),"")</f>
        <v/>
      </c>
      <c r="U53" s="69" t="str">
        <f>IFERROR(IF(U35,EXP(LN(U35)*VLOOKUP(U$3,Conditions!$B:$AI,MATCH($B53&amp;"_slope",Conditions!$R$1:$AI$1,0)+16,FALSE)+VLOOKUP(U$3,Conditions!$B:$AI,MATCH($B53&amp;"_intercept",Conditions!$R$1:$AI$1,0)+16,FALSE)),""),"")</f>
        <v/>
      </c>
      <c r="V53" s="69" t="str">
        <f>IFERROR(IF(V35,EXP(LN(V35)*VLOOKUP(V$3,Conditions!$B:$AI,MATCH($B53&amp;"_slope",Conditions!$R$1:$AI$1,0)+16,FALSE)+VLOOKUP(V$3,Conditions!$B:$AI,MATCH($B53&amp;"_intercept",Conditions!$R$1:$AI$1,0)+16,FALSE)),""),"")</f>
        <v/>
      </c>
      <c r="W53" s="69" t="str">
        <f>IFERROR(IF(W35,EXP(LN(W35)*VLOOKUP(W$3,Conditions!$B:$AI,MATCH($B53&amp;"_slope",Conditions!$R$1:$AI$1,0)+16,FALSE)+VLOOKUP(W$3,Conditions!$B:$AI,MATCH($B53&amp;"_intercept",Conditions!$R$1:$AI$1,0)+16,FALSE)),""),"")</f>
        <v/>
      </c>
      <c r="X53" s="69" t="str">
        <f>IFERROR(IF(X35,EXP(LN(X35)*VLOOKUP(X$3,Conditions!$B:$AI,MATCH($B53&amp;"_slope",Conditions!$R$1:$AI$1,0)+16,FALSE)+VLOOKUP(X$3,Conditions!$B:$AI,MATCH($B53&amp;"_intercept",Conditions!$R$1:$AI$1,0)+16,FALSE)),""),"")</f>
        <v/>
      </c>
      <c r="Y53" s="69" t="str">
        <f>IFERROR(IF(Y35,EXP(LN(Y35)*VLOOKUP(Y$3,Conditions!$B:$AI,MATCH($B53&amp;"_slope",Conditions!$R$1:$AI$1,0)+16,FALSE)+VLOOKUP(Y$3,Conditions!$B:$AI,MATCH($B53&amp;"_intercept",Conditions!$R$1:$AI$1,0)+16,FALSE)),""),"")</f>
        <v/>
      </c>
      <c r="Z53" s="69" t="str">
        <f>IFERROR(IF(Z35,EXP(LN(Z35)*VLOOKUP(Z$3,Conditions!$B:$AI,MATCH($B53&amp;"_slope",Conditions!$R$1:$AI$1,0)+16,FALSE)+VLOOKUP(Z$3,Conditions!$B:$AI,MATCH($B53&amp;"_intercept",Conditions!$R$1:$AI$1,0)+16,FALSE)),""),"")</f>
        <v/>
      </c>
      <c r="AA53" s="69" t="str">
        <f>IFERROR(IF(AA35,EXP(LN(AA35)*VLOOKUP(AA$3,Conditions!$B:$AI,MATCH($B53&amp;"_slope",Conditions!$R$1:$AI$1,0)+16,FALSE)+VLOOKUP(AA$3,Conditions!$B:$AI,MATCH($B53&amp;"_intercept",Conditions!$R$1:$AI$1,0)+16,FALSE)),""),"")</f>
        <v/>
      </c>
      <c r="AB53" s="69" t="str">
        <f>IFERROR(IF(AB35,EXP(LN(AB35)*VLOOKUP(AB$3,Conditions!$B:$AI,MATCH($B53&amp;"_slope",Conditions!$R$1:$AI$1,0)+16,FALSE)+VLOOKUP(AB$3,Conditions!$B:$AI,MATCH($B53&amp;"_intercept",Conditions!$R$1:$AI$1,0)+16,FALSE)),""),"")</f>
        <v/>
      </c>
      <c r="AC53" s="69" t="str">
        <f>IFERROR(IF(AC35,EXP(LN(AC35)*VLOOKUP(AC$3,Conditions!$B:$AI,MATCH($B53&amp;"_slope",Conditions!$R$1:$AI$1,0)+16,FALSE)+VLOOKUP(AC$3,Conditions!$B:$AI,MATCH($B53&amp;"_intercept",Conditions!$R$1:$AI$1,0)+16,FALSE)),""),"")</f>
        <v/>
      </c>
      <c r="AD53" s="69" t="str">
        <f>IFERROR(IF(AD35,EXP(LN(AD35)*VLOOKUP(AD$3,Conditions!$B:$AI,MATCH($B53&amp;"_slope",Conditions!$R$1:$AI$1,0)+16,FALSE)+VLOOKUP(AD$3,Conditions!$B:$AI,MATCH($B53&amp;"_intercept",Conditions!$R$1:$AI$1,0)+16,FALSE)),""),"")</f>
        <v/>
      </c>
      <c r="AE53" s="69" t="str">
        <f>IFERROR(IF(AE35,EXP(LN(AE35)*VLOOKUP(AE$3,Conditions!$B:$AI,MATCH($B53&amp;"_slope",Conditions!$R$1:$AI$1,0)+16,FALSE)+VLOOKUP(AE$3,Conditions!$B:$AI,MATCH($B53&amp;"_intercept",Conditions!$R$1:$AI$1,0)+16,FALSE)),""),"")</f>
        <v/>
      </c>
      <c r="AF53" s="69" t="str">
        <f>IFERROR(IF(AF35,EXP(LN(AF35)*VLOOKUP(AF$3,Conditions!$B:$AI,MATCH($B53&amp;"_slope",Conditions!$R$1:$AI$1,0)+16,FALSE)+VLOOKUP(AF$3,Conditions!$B:$AI,MATCH($B53&amp;"_intercept",Conditions!$R$1:$AI$1,0)+16,FALSE)),""),"")</f>
        <v/>
      </c>
      <c r="AG53" s="69" t="str">
        <f>IFERROR(IF(AG35,EXP(LN(AG35)*VLOOKUP(AG$3,Conditions!$B:$AI,MATCH($B53&amp;"_slope",Conditions!$R$1:$AI$1,0)+16,FALSE)+VLOOKUP(AG$3,Conditions!$B:$AI,MATCH($B53&amp;"_intercept",Conditions!$R$1:$AI$1,0)+16,FALSE)),""),"")</f>
        <v/>
      </c>
      <c r="AH53" s="69" t="str">
        <f>IFERROR(IF(AH35,EXP(LN(AH35)*VLOOKUP(AH$3,Conditions!$B:$AI,MATCH($B53&amp;"_slope",Conditions!$R$1:$AI$1,0)+16,FALSE)+VLOOKUP(AH$3,Conditions!$B:$AI,MATCH($B53&amp;"_intercept",Conditions!$R$1:$AI$1,0)+16,FALSE)),""),"")</f>
        <v/>
      </c>
      <c r="AI53" s="69" t="str">
        <f>IFERROR(IF(AI35,EXP(LN(AI35)*VLOOKUP(AI$3,Conditions!$B:$AI,MATCH($B53&amp;"_slope",Conditions!$R$1:$AI$1,0)+16,FALSE)+VLOOKUP(AI$3,Conditions!$B:$AI,MATCH($B53&amp;"_intercept",Conditions!$R$1:$AI$1,0)+16,FALSE)),""),"")</f>
        <v/>
      </c>
      <c r="AJ53" s="69" t="str">
        <f>IFERROR(IF(AJ35,EXP(LN(AJ35)*VLOOKUP(AJ$3,Conditions!$B:$AI,MATCH($B53&amp;"_slope",Conditions!$R$1:$AI$1,0)+16,FALSE)+VLOOKUP(AJ$3,Conditions!$B:$AI,MATCH($B53&amp;"_intercept",Conditions!$R$1:$AI$1,0)+16,FALSE)),""),"")</f>
        <v/>
      </c>
      <c r="AK53" s="69" t="str">
        <f>IFERROR(IF(AK35,EXP(LN(AK35)*VLOOKUP(AK$3,Conditions!$B:$AI,MATCH($B53&amp;"_slope",Conditions!$R$1:$AI$1,0)+16,FALSE)+VLOOKUP(AK$3,Conditions!$B:$AI,MATCH($B53&amp;"_intercept",Conditions!$R$1:$AI$1,0)+16,FALSE)),""),"")</f>
        <v/>
      </c>
      <c r="AL53" s="69" t="str">
        <f>IFERROR(IF(AL35,EXP(LN(AL35)*VLOOKUP(AL$3,Conditions!$B:$AI,MATCH($B53&amp;"_slope",Conditions!$R$1:$AI$1,0)+16,FALSE)+VLOOKUP(AL$3,Conditions!$B:$AI,MATCH($B53&amp;"_intercept",Conditions!$R$1:$AI$1,0)+16,FALSE)),""),"")</f>
        <v/>
      </c>
      <c r="AM53" s="69" t="str">
        <f>IFERROR(IF(AM35,EXP(LN(AM35)*VLOOKUP(AM$3,Conditions!$B:$AI,MATCH($B53&amp;"_slope",Conditions!$R$1:$AI$1,0)+16,FALSE)+VLOOKUP(AM$3,Conditions!$B:$AI,MATCH($B53&amp;"_intercept",Conditions!$R$1:$AI$1,0)+16,FALSE)),""),"")</f>
        <v/>
      </c>
      <c r="AN53" s="69" t="str">
        <f>IFERROR(IF(AN35,EXP(LN(AN35)*VLOOKUP(AN$3,Conditions!$B:$AI,MATCH($B53&amp;"_slope",Conditions!$R$1:$AI$1,0)+16,FALSE)+VLOOKUP(AN$3,Conditions!$B:$AI,MATCH($B53&amp;"_intercept",Conditions!$R$1:$AI$1,0)+16,FALSE)),""),"")</f>
        <v/>
      </c>
      <c r="AO53" s="69" t="str">
        <f>IFERROR(IF(AO35,EXP(LN(AO35)*VLOOKUP(AO$3,Conditions!$B:$AI,MATCH($B53&amp;"_slope",Conditions!$R$1:$AI$1,0)+16,FALSE)+VLOOKUP(AO$3,Conditions!$B:$AI,MATCH($B53&amp;"_intercept",Conditions!$R$1:$AI$1,0)+16,FALSE)),""),"")</f>
        <v/>
      </c>
      <c r="AP53" s="69" t="str">
        <f>IFERROR(IF(AP35,EXP(LN(AP35)*VLOOKUP(AP$3,Conditions!$B:$AI,MATCH($B53&amp;"_slope",Conditions!$R$1:$AI$1,0)+16,FALSE)+VLOOKUP(AP$3,Conditions!$B:$AI,MATCH($B53&amp;"_intercept",Conditions!$R$1:$AI$1,0)+16,FALSE)),""),"")</f>
        <v/>
      </c>
      <c r="AQ53" s="69" t="str">
        <f>IFERROR(IF(AQ35,EXP(LN(AQ35)*VLOOKUP(AQ$3,Conditions!$B:$AI,MATCH($B53&amp;"_slope",Conditions!$R$1:$AI$1,0)+16,FALSE)+VLOOKUP(AQ$3,Conditions!$B:$AI,MATCH($B53&amp;"_intercept",Conditions!$R$1:$AI$1,0)+16,FALSE)),""),"")</f>
        <v/>
      </c>
      <c r="AR53" s="69" t="str">
        <f>IFERROR(IF(AR35,EXP(LN(AR35)*VLOOKUP(AR$3,Conditions!$B:$AI,MATCH($B53&amp;"_slope",Conditions!$R$1:$AI$1,0)+16,FALSE)+VLOOKUP(AR$3,Conditions!$B:$AI,MATCH($B53&amp;"_intercept",Conditions!$R$1:$AI$1,0)+16,FALSE)),""),"")</f>
        <v/>
      </c>
      <c r="AS53" s="69" t="str">
        <f>IFERROR(IF(AS35,EXP(LN(AS35)*VLOOKUP(AS$3,Conditions!$B:$AI,MATCH($B53&amp;"_slope",Conditions!$R$1:$AI$1,0)+16,FALSE)+VLOOKUP(AS$3,Conditions!$B:$AI,MATCH($B53&amp;"_intercept",Conditions!$R$1:$AI$1,0)+16,FALSE)),""),"")</f>
        <v/>
      </c>
      <c r="AT53" s="69" t="str">
        <f>IFERROR(IF(AT35,EXP(LN(AT35)*VLOOKUP(AT$3,Conditions!$B:$AI,MATCH($B53&amp;"_slope",Conditions!$R$1:$AI$1,0)+16,FALSE)+VLOOKUP(AT$3,Conditions!$B:$AI,MATCH($B53&amp;"_intercept",Conditions!$R$1:$AI$1,0)+16,FALSE)),""),"")</f>
        <v/>
      </c>
      <c r="AU53" s="69" t="str">
        <f>IFERROR(IF(AU35,EXP(LN(AU35)*VLOOKUP(AU$3,Conditions!$B:$AI,MATCH($B53&amp;"_slope",Conditions!$R$1:$AI$1,0)+16,FALSE)+VLOOKUP(AU$3,Conditions!$B:$AI,MATCH($B53&amp;"_intercept",Conditions!$R$1:$AI$1,0)+16,FALSE)),""),"")</f>
        <v/>
      </c>
      <c r="AV53" s="69" t="str">
        <f>IFERROR(IF(AV35,EXP(LN(AV35)*VLOOKUP(AV$3,Conditions!$B:$AI,MATCH($B53&amp;"_slope",Conditions!$R$1:$AI$1,0)+16,FALSE)+VLOOKUP(AV$3,Conditions!$B:$AI,MATCH($B53&amp;"_intercept",Conditions!$R$1:$AI$1,0)+16,FALSE)),""),"")</f>
        <v/>
      </c>
      <c r="AW53" s="69" t="str">
        <f>IFERROR(IF(AW35,EXP(LN(AW35)*VLOOKUP(AW$3,Conditions!$B:$AI,MATCH($B53&amp;"_slope",Conditions!$R$1:$AI$1,0)+16,FALSE)+VLOOKUP(AW$3,Conditions!$B:$AI,MATCH($B53&amp;"_intercept",Conditions!$R$1:$AI$1,0)+16,FALSE)),""),"")</f>
        <v/>
      </c>
      <c r="AX53" s="69" t="str">
        <f>IFERROR(IF(AX35,EXP(LN(AX35)*VLOOKUP(AX$3,Conditions!$B:$AI,MATCH($B53&amp;"_slope",Conditions!$R$1:$AI$1,0)+16,FALSE)+VLOOKUP(AX$3,Conditions!$B:$AI,MATCH($B53&amp;"_intercept",Conditions!$R$1:$AI$1,0)+16,FALSE)),""),"")</f>
        <v/>
      </c>
      <c r="AY53" s="69" t="str">
        <f>IFERROR(IF(AY35,EXP(LN(AY35)*VLOOKUP(AY$3,Conditions!$B:$AI,MATCH($B53&amp;"_slope",Conditions!$R$1:$AI$1,0)+16,FALSE)+VLOOKUP(AY$3,Conditions!$B:$AI,MATCH($B53&amp;"_intercept",Conditions!$R$1:$AI$1,0)+16,FALSE)),""),"")</f>
        <v/>
      </c>
      <c r="AZ53" s="69" t="str">
        <f>IFERROR(IF(AZ35,EXP(LN(AZ35)*VLOOKUP(AZ$3,Conditions!$B:$AI,MATCH($B53&amp;"_slope",Conditions!$R$1:$AI$1,0)+16,FALSE)+VLOOKUP(AZ$3,Conditions!$B:$AI,MATCH($B53&amp;"_intercept",Conditions!$R$1:$AI$1,0)+16,FALSE)),""),"")</f>
        <v/>
      </c>
      <c r="BA53" s="69" t="str">
        <f>IFERROR(IF(BA35,EXP(LN(BA35)*VLOOKUP(BA$3,Conditions!$B:$AI,MATCH($B53&amp;"_slope",Conditions!$R$1:$AI$1,0)+16,FALSE)+VLOOKUP(BA$3,Conditions!$B:$AI,MATCH($B53&amp;"_intercept",Conditions!$R$1:$AI$1,0)+16,FALSE)),""),"")</f>
        <v/>
      </c>
      <c r="BB53" s="69" t="str">
        <f>IFERROR(IF(BB35,EXP(LN(BB35)*VLOOKUP(BB$3,Conditions!$B:$AI,MATCH($B53&amp;"_slope",Conditions!$R$1:$AI$1,0)+16,FALSE)+VLOOKUP(BB$3,Conditions!$B:$AI,MATCH($B53&amp;"_intercept",Conditions!$R$1:$AI$1,0)+16,FALSE)),""),"")</f>
        <v/>
      </c>
      <c r="BC53" s="69" t="str">
        <f>IFERROR(IF(BC35,EXP(LN(BC35)*VLOOKUP(BC$3,Conditions!$B:$AI,MATCH($B53&amp;"_slope",Conditions!$R$1:$AI$1,0)+16,FALSE)+VLOOKUP(BC$3,Conditions!$B:$AI,MATCH($B53&amp;"_intercept",Conditions!$R$1:$AI$1,0)+16,FALSE)),""),"")</f>
        <v/>
      </c>
      <c r="BD53" s="69" t="str">
        <f>IFERROR(IF(BD35,EXP(LN(BD35)*VLOOKUP(BD$3,Conditions!$B:$AI,MATCH($B53&amp;"_slope",Conditions!$R$1:$AI$1,0)+16,FALSE)+VLOOKUP(BD$3,Conditions!$B:$AI,MATCH($B53&amp;"_intercept",Conditions!$R$1:$AI$1,0)+16,FALSE)),""),"")</f>
        <v/>
      </c>
      <c r="BE53" s="69" t="str">
        <f>IFERROR(IF(BE35,EXP(LN(BE35)*VLOOKUP(BE$3,Conditions!$B:$AI,MATCH($B53&amp;"_slope",Conditions!$R$1:$AI$1,0)+16,FALSE)+VLOOKUP(BE$3,Conditions!$B:$AI,MATCH($B53&amp;"_intercept",Conditions!$R$1:$AI$1,0)+16,FALSE)),""),"")</f>
        <v/>
      </c>
      <c r="BF53" s="69" t="str">
        <f>IFERROR(IF(BF35,EXP(LN(BF35)*VLOOKUP(BF$3,Conditions!$B:$AI,MATCH($B53&amp;"_slope",Conditions!$R$1:$AI$1,0)+16,FALSE)+VLOOKUP(BF$3,Conditions!$B:$AI,MATCH($B53&amp;"_intercept",Conditions!$R$1:$AI$1,0)+16,FALSE)),""),"")</f>
        <v/>
      </c>
      <c r="BG53" s="69" t="str">
        <f>IFERROR(IF(BG35,EXP(LN(BG35)*VLOOKUP(BG$3,Conditions!$B:$AI,MATCH($B53&amp;"_slope",Conditions!$R$1:$AI$1,0)+16,FALSE)+VLOOKUP(BG$3,Conditions!$B:$AI,MATCH($B53&amp;"_intercept",Conditions!$R$1:$AI$1,0)+16,FALSE)),""),"")</f>
        <v/>
      </c>
      <c r="BH53" s="69" t="str">
        <f>IFERROR(IF(BH35,EXP(LN(BH35)*VLOOKUP(BH$3,Conditions!$B:$AI,MATCH($B53&amp;"_slope",Conditions!$R$1:$AI$1,0)+16,FALSE)+VLOOKUP(BH$3,Conditions!$B:$AI,MATCH($B53&amp;"_intercept",Conditions!$R$1:$AI$1,0)+16,FALSE)),""),"")</f>
        <v/>
      </c>
      <c r="BI53" s="69" t="str">
        <f>IFERROR(IF(BI35,EXP(LN(BI35)*VLOOKUP(BI$3,Conditions!$B:$AI,MATCH($B53&amp;"_slope",Conditions!$R$1:$AI$1,0)+16,FALSE)+VLOOKUP(BI$3,Conditions!$B:$AI,MATCH($B53&amp;"_intercept",Conditions!$R$1:$AI$1,0)+16,FALSE)),""),"")</f>
        <v/>
      </c>
      <c r="BJ53" s="69" t="str">
        <f>IFERROR(IF(BJ35,EXP(LN(BJ35)*VLOOKUP(BJ$3,Conditions!$B:$AI,MATCH($B53&amp;"_slope",Conditions!$R$1:$AI$1,0)+16,FALSE)+VLOOKUP(BJ$3,Conditions!$B:$AI,MATCH($B53&amp;"_intercept",Conditions!$R$1:$AI$1,0)+16,FALSE)),""),"")</f>
        <v/>
      </c>
      <c r="BK53" s="69" t="str">
        <f>IFERROR(IF(BK35,EXP(LN(BK35)*VLOOKUP(BK$3,Conditions!$B:$AI,MATCH($B53&amp;"_slope",Conditions!$R$1:$AI$1,0)+16,FALSE)+VLOOKUP(BK$3,Conditions!$B:$AI,MATCH($B53&amp;"_intercept",Conditions!$R$1:$AI$1,0)+16,FALSE)),""),"")</f>
        <v/>
      </c>
      <c r="BL53" s="69" t="str">
        <f>IFERROR(IF(BL35,EXP(LN(BL35)*VLOOKUP(BL$3,Conditions!$B:$AI,MATCH($B53&amp;"_slope",Conditions!$R$1:$AI$1,0)+16,FALSE)+VLOOKUP(BL$3,Conditions!$B:$AI,MATCH($B53&amp;"_intercept",Conditions!$R$1:$AI$1,0)+16,FALSE)),""),"")</f>
        <v/>
      </c>
      <c r="BM53" s="69" t="str">
        <f>IFERROR(IF(BM35,EXP(LN(BM35)*VLOOKUP(BM$3,Conditions!$B:$AI,MATCH($B53&amp;"_slope",Conditions!$R$1:$AI$1,0)+16,FALSE)+VLOOKUP(BM$3,Conditions!$B:$AI,MATCH($B53&amp;"_intercept",Conditions!$R$1:$AI$1,0)+16,FALSE)),""),"")</f>
        <v/>
      </c>
      <c r="BN53" s="69" t="str">
        <f>IFERROR(IF(BN35,EXP(LN(BN35)*VLOOKUP(BN$3,Conditions!$B:$AI,MATCH($B53&amp;"_slope",Conditions!$R$1:$AI$1,0)+16,FALSE)+VLOOKUP(BN$3,Conditions!$B:$AI,MATCH($B53&amp;"_intercept",Conditions!$R$1:$AI$1,0)+16,FALSE)),""),"")</f>
        <v/>
      </c>
      <c r="BO53" s="69" t="str">
        <f>IFERROR(IF(BO35,EXP(LN(BO35)*VLOOKUP(BO$3,Conditions!$B:$AI,MATCH($B53&amp;"_slope",Conditions!$R$1:$AI$1,0)+16,FALSE)+VLOOKUP(BO$3,Conditions!$B:$AI,MATCH($B53&amp;"_intercept",Conditions!$R$1:$AI$1,0)+16,FALSE)),""),"")</f>
        <v/>
      </c>
      <c r="BP53" s="69" t="str">
        <f>IFERROR(IF(BP35,EXP(LN(BP35)*VLOOKUP(BP$3,Conditions!$B:$AI,MATCH($B53&amp;"_slope",Conditions!$R$1:$AI$1,0)+16,FALSE)+VLOOKUP(BP$3,Conditions!$B:$AI,MATCH($B53&amp;"_intercept",Conditions!$R$1:$AI$1,0)+16,FALSE)),""),"")</f>
        <v/>
      </c>
      <c r="BQ53" s="69" t="str">
        <f>IFERROR(IF(BQ35,EXP(LN(BQ35)*VLOOKUP(BQ$3,Conditions!$B:$AI,MATCH($B53&amp;"_slope",Conditions!$R$1:$AI$1,0)+16,FALSE)+VLOOKUP(BQ$3,Conditions!$B:$AI,MATCH($B53&amp;"_intercept",Conditions!$R$1:$AI$1,0)+16,FALSE)),""),"")</f>
        <v/>
      </c>
      <c r="BR53" s="69" t="str">
        <f>IFERROR(IF(BR35,EXP(LN(BR35)*VLOOKUP(BR$3,Conditions!$B:$AI,MATCH($B53&amp;"_slope",Conditions!$R$1:$AI$1,0)+16,FALSE)+VLOOKUP(BR$3,Conditions!$B:$AI,MATCH($B53&amp;"_intercept",Conditions!$R$1:$AI$1,0)+16,FALSE)),""),"")</f>
        <v/>
      </c>
      <c r="BS53" s="69" t="str">
        <f>IFERROR(IF(BS35,EXP(LN(BS35)*VLOOKUP(BS$3,Conditions!$B:$AI,MATCH($B53&amp;"_slope",Conditions!$R$1:$AI$1,0)+16,FALSE)+VLOOKUP(BS$3,Conditions!$B:$AI,MATCH($B53&amp;"_intercept",Conditions!$R$1:$AI$1,0)+16,FALSE)),""),"")</f>
        <v/>
      </c>
      <c r="BT53" s="69" t="str">
        <f>IFERROR(IF(BT35,EXP(LN(BT35)*VLOOKUP(BT$3,Conditions!$B:$AI,MATCH($B53&amp;"_slope",Conditions!$R$1:$AI$1,0)+16,FALSE)+VLOOKUP(BT$3,Conditions!$B:$AI,MATCH($B53&amp;"_intercept",Conditions!$R$1:$AI$1,0)+16,FALSE)),""),"")</f>
        <v/>
      </c>
      <c r="BU53" s="69" t="str">
        <f>IFERROR(IF(BU35,EXP(LN(BU35)*VLOOKUP(BU$3,Conditions!$B:$AI,MATCH($B53&amp;"_slope",Conditions!$R$1:$AI$1,0)+16,FALSE)+VLOOKUP(BU$3,Conditions!$B:$AI,MATCH($B53&amp;"_intercept",Conditions!$R$1:$AI$1,0)+16,FALSE)),""),"")</f>
        <v/>
      </c>
      <c r="BV53" s="69" t="str">
        <f>IFERROR(IF(BV35,EXP(LN(BV35)*VLOOKUP(BV$3,Conditions!$B:$AI,MATCH($B53&amp;"_slope",Conditions!$R$1:$AI$1,0)+16,FALSE)+VLOOKUP(BV$3,Conditions!$B:$AI,MATCH($B53&amp;"_intercept",Conditions!$R$1:$AI$1,0)+16,FALSE)),""),"")</f>
        <v/>
      </c>
      <c r="BW53" s="69" t="str">
        <f>IFERROR(IF(BW35,EXP(LN(BW35)*VLOOKUP(BW$3,Conditions!$B:$AI,MATCH($B53&amp;"_slope",Conditions!$R$1:$AI$1,0)+16,FALSE)+VLOOKUP(BW$3,Conditions!$B:$AI,MATCH($B53&amp;"_intercept",Conditions!$R$1:$AI$1,0)+16,FALSE)),""),"")</f>
        <v/>
      </c>
      <c r="BX53" s="69" t="str">
        <f>IFERROR(IF(BX35,EXP(LN(BX35)*VLOOKUP(BX$3,Conditions!$B:$AI,MATCH($B53&amp;"_slope",Conditions!$R$1:$AI$1,0)+16,FALSE)+VLOOKUP(BX$3,Conditions!$B:$AI,MATCH($B53&amp;"_intercept",Conditions!$R$1:$AI$1,0)+16,FALSE)),""),"")</f>
        <v/>
      </c>
      <c r="BY53" s="69" t="str">
        <f>IFERROR(IF(BY35,EXP(LN(BY35)*VLOOKUP(BY$3,Conditions!$B:$AI,MATCH($B53&amp;"_slope",Conditions!$R$1:$AI$1,0)+16,FALSE)+VLOOKUP(BY$3,Conditions!$B:$AI,MATCH($B53&amp;"_intercept",Conditions!$R$1:$AI$1,0)+16,FALSE)),""),"")</f>
        <v/>
      </c>
      <c r="BZ53" s="69" t="str">
        <f>IFERROR(IF(BZ35,EXP(LN(BZ35)*VLOOKUP(BZ$3,Conditions!$B:$AI,MATCH($B53&amp;"_slope",Conditions!$R$1:$AI$1,0)+16,FALSE)+VLOOKUP(BZ$3,Conditions!$B:$AI,MATCH($B53&amp;"_intercept",Conditions!$R$1:$AI$1,0)+16,FALSE)),""),"")</f>
        <v/>
      </c>
      <c r="CA53" s="69" t="str">
        <f>IFERROR(IF(CA35,EXP(LN(CA35)*VLOOKUP(CA$3,Conditions!$B:$AI,MATCH($B53&amp;"_slope",Conditions!$R$1:$AI$1,0)+16,FALSE)+VLOOKUP(CA$3,Conditions!$B:$AI,MATCH($B53&amp;"_intercept",Conditions!$R$1:$AI$1,0)+16,FALSE)),""),"")</f>
        <v/>
      </c>
      <c r="CB53" s="69" t="str">
        <f>IFERROR(IF(CB35,EXP(LN(CB35)*VLOOKUP(CB$3,Conditions!$B:$AI,MATCH($B53&amp;"_slope",Conditions!$R$1:$AI$1,0)+16,FALSE)+VLOOKUP(CB$3,Conditions!$B:$AI,MATCH($B53&amp;"_intercept",Conditions!$R$1:$AI$1,0)+16,FALSE)),""),"")</f>
        <v/>
      </c>
      <c r="CC53" s="69" t="str">
        <f>IFERROR(IF(CC35,EXP(LN(CC35)*VLOOKUP(CC$3,Conditions!$B:$AI,MATCH($B53&amp;"_slope",Conditions!$R$1:$AI$1,0)+16,FALSE)+VLOOKUP(CC$3,Conditions!$B:$AI,MATCH($B53&amp;"_intercept",Conditions!$R$1:$AI$1,0)+16,FALSE)),""),"")</f>
        <v/>
      </c>
      <c r="CD53" s="69" t="str">
        <f>IFERROR(IF(CD35,EXP(LN(CD35)*VLOOKUP(CD$3,Conditions!$B:$AI,MATCH($B53&amp;"_slope",Conditions!$R$1:$AI$1,0)+16,FALSE)+VLOOKUP(CD$3,Conditions!$B:$AI,MATCH($B53&amp;"_intercept",Conditions!$R$1:$AI$1,0)+16,FALSE)),""),"")</f>
        <v/>
      </c>
      <c r="CE53" s="69" t="str">
        <f>IFERROR(IF(CE35,EXP(LN(CE35)*VLOOKUP(CE$3,Conditions!$B:$AI,MATCH($B53&amp;"_slope",Conditions!$R$1:$AI$1,0)+16,FALSE)+VLOOKUP(CE$3,Conditions!$B:$AI,MATCH($B53&amp;"_intercept",Conditions!$R$1:$AI$1,0)+16,FALSE)),""),"")</f>
        <v/>
      </c>
      <c r="CG53" s="56" t="str">
        <f t="shared" si="9"/>
        <v>acetone_RI</v>
      </c>
      <c r="CH53" s="69" t="str">
        <f>IFERROR(IF(CH35,EXP(LN(CH35)*VLOOKUP(CH$3,Conditions!$B:$AI,MATCH($B53&amp;"_slope",Conditions!$R$1:$AI$1,0)+16,FALSE)+VLOOKUP(CH$3,Conditions!$B:$AI,MATCH($B53&amp;"_intercept",Conditions!$R$1:$AI$1,0)+16,FALSE)),""),"")</f>
        <v/>
      </c>
      <c r="CI53" s="69" t="str">
        <f>IFERROR(IF(CI35,EXP(LN(CI35)*VLOOKUP(CI$3,Conditions!$B:$AI,MATCH($B53&amp;"_slope",Conditions!$R$1:$AI$1,0)+16,FALSE)+VLOOKUP(CI$3,Conditions!$B:$AI,MATCH($B53&amp;"_intercept",Conditions!$R$1:$AI$1,0)+16,FALSE)),""),"")</f>
        <v/>
      </c>
      <c r="CJ53" s="69" t="str">
        <f>IFERROR(IF(CJ35,EXP(LN(CJ35)*VLOOKUP(CJ$3,Conditions!$B:$AI,MATCH($B53&amp;"_slope",Conditions!$R$1:$AI$1,0)+16,FALSE)+VLOOKUP(CJ$3,Conditions!$B:$AI,MATCH($B53&amp;"_intercept",Conditions!$R$1:$AI$1,0)+16,FALSE)),""),"")</f>
        <v/>
      </c>
      <c r="CK53" s="69" t="str">
        <f>IFERROR(IF(CK35,EXP(LN(CK35)*VLOOKUP(CK$3,Conditions!$B:$AI,MATCH($B53&amp;"_slope",Conditions!$R$1:$AI$1,0)+16,FALSE)+VLOOKUP(CK$3,Conditions!$B:$AI,MATCH($B53&amp;"_intercept",Conditions!$R$1:$AI$1,0)+16,FALSE)),""),"")</f>
        <v/>
      </c>
      <c r="CL53" s="69" t="str">
        <f>IFERROR(IF(CL35,EXP(LN(CL35)*VLOOKUP(CL$3,Conditions!$B:$AI,MATCH($B53&amp;"_slope",Conditions!$R$1:$AI$1,0)+16,FALSE)+VLOOKUP(CL$3,Conditions!$B:$AI,MATCH($B53&amp;"_intercept",Conditions!$R$1:$AI$1,0)+16,FALSE)),""),"")</f>
        <v/>
      </c>
      <c r="CM53" s="69" t="str">
        <f>IFERROR(IF(CM35,EXP(LN(CM35)*VLOOKUP(CM$3,Conditions!$B:$AI,MATCH($B53&amp;"_slope",Conditions!$R$1:$AI$1,0)+16,FALSE)+VLOOKUP(CM$3,Conditions!$B:$AI,MATCH($B53&amp;"_intercept",Conditions!$R$1:$AI$1,0)+16,FALSE)),""),"")</f>
        <v/>
      </c>
      <c r="CN53" s="69" t="str">
        <f>IFERROR(IF(CN35,EXP(LN(CN35)*VLOOKUP(CN$3,Conditions!$B:$AI,MATCH($B53&amp;"_slope",Conditions!$R$1:$AI$1,0)+16,FALSE)+VLOOKUP(CN$3,Conditions!$B:$AI,MATCH($B53&amp;"_intercept",Conditions!$R$1:$AI$1,0)+16,FALSE)),""),"")</f>
        <v/>
      </c>
      <c r="CO53" s="69" t="str">
        <f>IFERROR(IF(CO35,EXP(LN(CO35)*VLOOKUP(CO$3,Conditions!$B:$AI,MATCH($B53&amp;"_slope",Conditions!$R$1:$AI$1,0)+16,FALSE)+VLOOKUP(CO$3,Conditions!$B:$AI,MATCH($B53&amp;"_intercept",Conditions!$R$1:$AI$1,0)+16,FALSE)),""),"")</f>
        <v/>
      </c>
      <c r="CP53" s="69" t="str">
        <f>IFERROR(IF(CP35,EXP(LN(CP35)*VLOOKUP(CP$3,Conditions!$B:$AI,MATCH($B53&amp;"_slope",Conditions!$R$1:$AI$1,0)+16,FALSE)+VLOOKUP(CP$3,Conditions!$B:$AI,MATCH($B53&amp;"_intercept",Conditions!$R$1:$AI$1,0)+16,FALSE)),""),"")</f>
        <v/>
      </c>
      <c r="CQ53" s="69" t="str">
        <f>IFERROR(IF(CQ35,EXP(LN(CQ35)*VLOOKUP(CQ$3,Conditions!$B:$AI,MATCH($B53&amp;"_slope",Conditions!$R$1:$AI$1,0)+16,FALSE)+VLOOKUP(CQ$3,Conditions!$B:$AI,MATCH($B53&amp;"_intercept",Conditions!$R$1:$AI$1,0)+16,FALSE)),""),"")</f>
        <v/>
      </c>
      <c r="CR53" s="69" t="str">
        <f>IFERROR(IF(CR35,EXP(LN(CR35)*VLOOKUP(CR$3,Conditions!$B:$AI,MATCH($B53&amp;"_slope",Conditions!$R$1:$AI$1,0)+16,FALSE)+VLOOKUP(CR$3,Conditions!$B:$AI,MATCH($B53&amp;"_intercept",Conditions!$R$1:$AI$1,0)+16,FALSE)),""),"")</f>
        <v/>
      </c>
      <c r="CS53" s="69" t="str">
        <f>IFERROR(IF(CS35,EXP(LN(CS35)*VLOOKUP(CS$3,Conditions!$B:$AI,MATCH($B53&amp;"_slope",Conditions!$R$1:$AI$1,0)+16,FALSE)+VLOOKUP(CS$3,Conditions!$B:$AI,MATCH($B53&amp;"_intercept",Conditions!$R$1:$AI$1,0)+16,FALSE)),""),"")</f>
        <v/>
      </c>
      <c r="CT53" s="69" t="str">
        <f>IFERROR(IF(CT35,EXP(LN(CT35)*VLOOKUP(CT$3,Conditions!$B:$AI,MATCH($B53&amp;"_slope",Conditions!$R$1:$AI$1,0)+16,FALSE)+VLOOKUP(CT$3,Conditions!$B:$AI,MATCH($B53&amp;"_intercept",Conditions!$R$1:$AI$1,0)+16,FALSE)),""),"")</f>
        <v/>
      </c>
      <c r="CU53" s="69" t="str">
        <f>IFERROR(IF(CU35,EXP(LN(CU35)*VLOOKUP(CU$3,Conditions!$B:$AI,MATCH($B53&amp;"_slope",Conditions!$R$1:$AI$1,0)+16,FALSE)+VLOOKUP(CU$3,Conditions!$B:$AI,MATCH($B53&amp;"_intercept",Conditions!$R$1:$AI$1,0)+16,FALSE)),""),"")</f>
        <v/>
      </c>
      <c r="CV53" s="69" t="str">
        <f>IFERROR(IF(CV35,EXP(LN(CV35)*VLOOKUP(CV$3,Conditions!$B:$AI,MATCH($B53&amp;"_slope",Conditions!$R$1:$AI$1,0)+16,FALSE)+VLOOKUP(CV$3,Conditions!$B:$AI,MATCH($B53&amp;"_intercept",Conditions!$R$1:$AI$1,0)+16,FALSE)),""),"")</f>
        <v/>
      </c>
      <c r="CW53" s="69" t="str">
        <f>IFERROR(IF(CW35,EXP(LN(CW35)*VLOOKUP(CW$3,Conditions!$B:$AI,MATCH($B53&amp;"_slope",Conditions!$R$1:$AI$1,0)+16,FALSE)+VLOOKUP(CW$3,Conditions!$B:$AI,MATCH($B53&amp;"_intercept",Conditions!$R$1:$AI$1,0)+16,FALSE)),""),"")</f>
        <v/>
      </c>
      <c r="CX53" s="69"/>
      <c r="CY53" s="69"/>
      <c r="CZ53" s="69"/>
      <c r="DA53" s="69"/>
    </row>
    <row r="54" spans="1:105" s="58" customFormat="1" x14ac:dyDescent="0.2">
      <c r="A54" s="64"/>
      <c r="B54" s="49" t="str">
        <f t="shared" si="10"/>
        <v>2-propanol_RI</v>
      </c>
      <c r="C54" s="78">
        <v>3</v>
      </c>
      <c r="D54" s="69" t="str">
        <f>IFERROR(IF(D36,EXP(LN(D36)*VLOOKUP(D$3,Conditions!$B:$AI,MATCH($B54&amp;"_slope",Conditions!$R$1:$AI$1,0)+16,FALSE)+VLOOKUP(D$3,Conditions!$B:$AI,MATCH($B54&amp;"_intercept",Conditions!$R$1:$AI$1,0)+16,FALSE)),""),"")</f>
        <v/>
      </c>
      <c r="E54" s="69" t="str">
        <f>IFERROR(IF(E36,EXP(LN(E36)*VLOOKUP(E$3,Conditions!$B:$AI,MATCH($B54&amp;"_slope",Conditions!$R$1:$AI$1,0)+16,FALSE)+VLOOKUP(E$3,Conditions!$B:$AI,MATCH($B54&amp;"_intercept",Conditions!$R$1:$AI$1,0)+16,FALSE)),""),"")</f>
        <v/>
      </c>
      <c r="F54" s="69" t="str">
        <f>IFERROR(IF(F36,EXP(LN(F36)*VLOOKUP(F$3,Conditions!$B:$AI,MATCH($B54&amp;"_slope",Conditions!$R$1:$AI$1,0)+16,FALSE)+VLOOKUP(F$3,Conditions!$B:$AI,MATCH($B54&amp;"_intercept",Conditions!$R$1:$AI$1,0)+16,FALSE)),""),"")</f>
        <v/>
      </c>
      <c r="G54" s="69" t="str">
        <f>IFERROR(IF(G36,EXP(LN(G36)*VLOOKUP(G$3,Conditions!$B:$AI,MATCH($B54&amp;"_slope",Conditions!$R$1:$AI$1,0)+16,FALSE)+VLOOKUP(G$3,Conditions!$B:$AI,MATCH($B54&amp;"_intercept",Conditions!$R$1:$AI$1,0)+16,FALSE)),""),"")</f>
        <v/>
      </c>
      <c r="H54" s="69" t="str">
        <f>IFERROR(IF(H36,EXP(LN(H36)*VLOOKUP(H$3,Conditions!$B:$AI,MATCH($B54&amp;"_slope",Conditions!$R$1:$AI$1,0)+16,FALSE)+VLOOKUP(H$3,Conditions!$B:$AI,MATCH($B54&amp;"_intercept",Conditions!$R$1:$AI$1,0)+16,FALSE)),""),"")</f>
        <v/>
      </c>
      <c r="I54" s="69" t="str">
        <f>IFERROR(IF(I36,EXP(LN(I36)*VLOOKUP(I$3,Conditions!$B:$AI,MATCH($B54&amp;"_slope",Conditions!$R$1:$AI$1,0)+16,FALSE)+VLOOKUP(I$3,Conditions!$B:$AI,MATCH($B54&amp;"_intercept",Conditions!$R$1:$AI$1,0)+16,FALSE)),""),"")</f>
        <v/>
      </c>
      <c r="J54" s="69" t="str">
        <f>IFERROR(IF(J36,EXP(LN(J36)*VLOOKUP(J$3,Conditions!$B:$AI,MATCH($B54&amp;"_slope",Conditions!$R$1:$AI$1,0)+16,FALSE)+VLOOKUP(J$3,Conditions!$B:$AI,MATCH($B54&amp;"_intercept",Conditions!$R$1:$AI$1,0)+16,FALSE)),""),"")</f>
        <v/>
      </c>
      <c r="K54" s="69" t="str">
        <f>IFERROR(IF(K36,EXP(LN(K36)*VLOOKUP(K$3,Conditions!$B:$AI,MATCH($B54&amp;"_slope",Conditions!$R$1:$AI$1,0)+16,FALSE)+VLOOKUP(K$3,Conditions!$B:$AI,MATCH($B54&amp;"_intercept",Conditions!$R$1:$AI$1,0)+16,FALSE)),""),"")</f>
        <v/>
      </c>
      <c r="L54" s="69" t="str">
        <f>IFERROR(IF(L36,EXP(LN(L36)*VLOOKUP(L$3,Conditions!$B:$AI,MATCH($B54&amp;"_slope",Conditions!$R$1:$AI$1,0)+16,FALSE)+VLOOKUP(L$3,Conditions!$B:$AI,MATCH($B54&amp;"_intercept",Conditions!$R$1:$AI$1,0)+16,FALSE)),""),"")</f>
        <v/>
      </c>
      <c r="M54" s="69" t="str">
        <f>IFERROR(IF(M36,EXP(LN(M36)*VLOOKUP(M$3,Conditions!$B:$AI,MATCH($B54&amp;"_slope",Conditions!$R$1:$AI$1,0)+16,FALSE)+VLOOKUP(M$3,Conditions!$B:$AI,MATCH($B54&amp;"_intercept",Conditions!$R$1:$AI$1,0)+16,FALSE)),""),"")</f>
        <v/>
      </c>
      <c r="N54" s="69" t="str">
        <f>IFERROR(IF(N36,EXP(LN(N36)*VLOOKUP(N$3,Conditions!$B:$AI,MATCH($B54&amp;"_slope",Conditions!$R$1:$AI$1,0)+16,FALSE)+VLOOKUP(N$3,Conditions!$B:$AI,MATCH($B54&amp;"_intercept",Conditions!$R$1:$AI$1,0)+16,FALSE)),""),"")</f>
        <v/>
      </c>
      <c r="O54" s="69" t="str">
        <f>IFERROR(IF(O36,EXP(LN(O36)*VLOOKUP(O$3,Conditions!$B:$AI,MATCH($B54&amp;"_slope",Conditions!$R$1:$AI$1,0)+16,FALSE)+VLOOKUP(O$3,Conditions!$B:$AI,MATCH($B54&amp;"_intercept",Conditions!$R$1:$AI$1,0)+16,FALSE)),""),"")</f>
        <v/>
      </c>
      <c r="P54" s="69" t="str">
        <f>IFERROR(IF(P36,EXP(LN(P36)*VLOOKUP(P$3,Conditions!$B:$AI,MATCH($B54&amp;"_slope",Conditions!$R$1:$AI$1,0)+16,FALSE)+VLOOKUP(P$3,Conditions!$B:$AI,MATCH($B54&amp;"_intercept",Conditions!$R$1:$AI$1,0)+16,FALSE)),""),"")</f>
        <v/>
      </c>
      <c r="Q54" s="69" t="str">
        <f>IFERROR(IF(Q36,EXP(LN(Q36)*VLOOKUP(Q$3,Conditions!$B:$AI,MATCH($B54&amp;"_slope",Conditions!$R$1:$AI$1,0)+16,FALSE)+VLOOKUP(Q$3,Conditions!$B:$AI,MATCH($B54&amp;"_intercept",Conditions!$R$1:$AI$1,0)+16,FALSE)),""),"")</f>
        <v/>
      </c>
      <c r="R54" s="69" t="str">
        <f>IFERROR(IF(R36,EXP(LN(R36)*VLOOKUP(R$3,Conditions!$B:$AI,MATCH($B54&amp;"_slope",Conditions!$R$1:$AI$1,0)+16,FALSE)+VLOOKUP(R$3,Conditions!$B:$AI,MATCH($B54&amp;"_intercept",Conditions!$R$1:$AI$1,0)+16,FALSE)),""),"")</f>
        <v/>
      </c>
      <c r="S54" s="69" t="str">
        <f>IFERROR(IF(S36,EXP(LN(S36)*VLOOKUP(S$3,Conditions!$B:$AI,MATCH($B54&amp;"_slope",Conditions!$R$1:$AI$1,0)+16,FALSE)+VLOOKUP(S$3,Conditions!$B:$AI,MATCH($B54&amp;"_intercept",Conditions!$R$1:$AI$1,0)+16,FALSE)),""),"")</f>
        <v/>
      </c>
      <c r="T54" s="69" t="str">
        <f>IFERROR(IF(T36,EXP(LN(T36)*VLOOKUP(T$3,Conditions!$B:$AI,MATCH($B54&amp;"_slope",Conditions!$R$1:$AI$1,0)+16,FALSE)+VLOOKUP(T$3,Conditions!$B:$AI,MATCH($B54&amp;"_intercept",Conditions!$R$1:$AI$1,0)+16,FALSE)),""),"")</f>
        <v/>
      </c>
      <c r="U54" s="69" t="str">
        <f>IFERROR(IF(U36,EXP(LN(U36)*VLOOKUP(U$3,Conditions!$B:$AI,MATCH($B54&amp;"_slope",Conditions!$R$1:$AI$1,0)+16,FALSE)+VLOOKUP(U$3,Conditions!$B:$AI,MATCH($B54&amp;"_intercept",Conditions!$R$1:$AI$1,0)+16,FALSE)),""),"")</f>
        <v/>
      </c>
      <c r="V54" s="69" t="str">
        <f>IFERROR(IF(V36,EXP(LN(V36)*VLOOKUP(V$3,Conditions!$B:$AI,MATCH($B54&amp;"_slope",Conditions!$R$1:$AI$1,0)+16,FALSE)+VLOOKUP(V$3,Conditions!$B:$AI,MATCH($B54&amp;"_intercept",Conditions!$R$1:$AI$1,0)+16,FALSE)),""),"")</f>
        <v/>
      </c>
      <c r="W54" s="69" t="str">
        <f>IFERROR(IF(W36,EXP(LN(W36)*VLOOKUP(W$3,Conditions!$B:$AI,MATCH($B54&amp;"_slope",Conditions!$R$1:$AI$1,0)+16,FALSE)+VLOOKUP(W$3,Conditions!$B:$AI,MATCH($B54&amp;"_intercept",Conditions!$R$1:$AI$1,0)+16,FALSE)),""),"")</f>
        <v/>
      </c>
      <c r="X54" s="69" t="str">
        <f>IFERROR(IF(X36,EXP(LN(X36)*VLOOKUP(X$3,Conditions!$B:$AI,MATCH($B54&amp;"_slope",Conditions!$R$1:$AI$1,0)+16,FALSE)+VLOOKUP(X$3,Conditions!$B:$AI,MATCH($B54&amp;"_intercept",Conditions!$R$1:$AI$1,0)+16,FALSE)),""),"")</f>
        <v/>
      </c>
      <c r="Y54" s="69" t="str">
        <f>IFERROR(IF(Y36,EXP(LN(Y36)*VLOOKUP(Y$3,Conditions!$B:$AI,MATCH($B54&amp;"_slope",Conditions!$R$1:$AI$1,0)+16,FALSE)+VLOOKUP(Y$3,Conditions!$B:$AI,MATCH($B54&amp;"_intercept",Conditions!$R$1:$AI$1,0)+16,FALSE)),""),"")</f>
        <v/>
      </c>
      <c r="Z54" s="69" t="str">
        <f>IFERROR(IF(Z36,EXP(LN(Z36)*VLOOKUP(Z$3,Conditions!$B:$AI,MATCH($B54&amp;"_slope",Conditions!$R$1:$AI$1,0)+16,FALSE)+VLOOKUP(Z$3,Conditions!$B:$AI,MATCH($B54&amp;"_intercept",Conditions!$R$1:$AI$1,0)+16,FALSE)),""),"")</f>
        <v/>
      </c>
      <c r="AA54" s="69" t="str">
        <f>IFERROR(IF(AA36,EXP(LN(AA36)*VLOOKUP(AA$3,Conditions!$B:$AI,MATCH($B54&amp;"_slope",Conditions!$R$1:$AI$1,0)+16,FALSE)+VLOOKUP(AA$3,Conditions!$B:$AI,MATCH($B54&amp;"_intercept",Conditions!$R$1:$AI$1,0)+16,FALSE)),""),"")</f>
        <v/>
      </c>
      <c r="AB54" s="69" t="str">
        <f>IFERROR(IF(AB36,EXP(LN(AB36)*VLOOKUP(AB$3,Conditions!$B:$AI,MATCH($B54&amp;"_slope",Conditions!$R$1:$AI$1,0)+16,FALSE)+VLOOKUP(AB$3,Conditions!$B:$AI,MATCH($B54&amp;"_intercept",Conditions!$R$1:$AI$1,0)+16,FALSE)),""),"")</f>
        <v/>
      </c>
      <c r="AC54" s="69" t="str">
        <f>IFERROR(IF(AC36,EXP(LN(AC36)*VLOOKUP(AC$3,Conditions!$B:$AI,MATCH($B54&amp;"_slope",Conditions!$R$1:$AI$1,0)+16,FALSE)+VLOOKUP(AC$3,Conditions!$B:$AI,MATCH($B54&amp;"_intercept",Conditions!$R$1:$AI$1,0)+16,FALSE)),""),"")</f>
        <v/>
      </c>
      <c r="AD54" s="69" t="str">
        <f>IFERROR(IF(AD36,EXP(LN(AD36)*VLOOKUP(AD$3,Conditions!$B:$AI,MATCH($B54&amp;"_slope",Conditions!$R$1:$AI$1,0)+16,FALSE)+VLOOKUP(AD$3,Conditions!$B:$AI,MATCH($B54&amp;"_intercept",Conditions!$R$1:$AI$1,0)+16,FALSE)),""),"")</f>
        <v/>
      </c>
      <c r="AE54" s="69" t="str">
        <f>IFERROR(IF(AE36,EXP(LN(AE36)*VLOOKUP(AE$3,Conditions!$B:$AI,MATCH($B54&amp;"_slope",Conditions!$R$1:$AI$1,0)+16,FALSE)+VLOOKUP(AE$3,Conditions!$B:$AI,MATCH($B54&amp;"_intercept",Conditions!$R$1:$AI$1,0)+16,FALSE)),""),"")</f>
        <v/>
      </c>
      <c r="AF54" s="69" t="str">
        <f>IFERROR(IF(AF36,EXP(LN(AF36)*VLOOKUP(AF$3,Conditions!$B:$AI,MATCH($B54&amp;"_slope",Conditions!$R$1:$AI$1,0)+16,FALSE)+VLOOKUP(AF$3,Conditions!$B:$AI,MATCH($B54&amp;"_intercept",Conditions!$R$1:$AI$1,0)+16,FALSE)),""),"")</f>
        <v/>
      </c>
      <c r="AG54" s="69" t="str">
        <f>IFERROR(IF(AG36,EXP(LN(AG36)*VLOOKUP(AG$3,Conditions!$B:$AI,MATCH($B54&amp;"_slope",Conditions!$R$1:$AI$1,0)+16,FALSE)+VLOOKUP(AG$3,Conditions!$B:$AI,MATCH($B54&amp;"_intercept",Conditions!$R$1:$AI$1,0)+16,FALSE)),""),"")</f>
        <v/>
      </c>
      <c r="AH54" s="69" t="str">
        <f>IFERROR(IF(AH36,EXP(LN(AH36)*VLOOKUP(AH$3,Conditions!$B:$AI,MATCH($B54&amp;"_slope",Conditions!$R$1:$AI$1,0)+16,FALSE)+VLOOKUP(AH$3,Conditions!$B:$AI,MATCH($B54&amp;"_intercept",Conditions!$R$1:$AI$1,0)+16,FALSE)),""),"")</f>
        <v/>
      </c>
      <c r="AI54" s="69" t="str">
        <f>IFERROR(IF(AI36,EXP(LN(AI36)*VLOOKUP(AI$3,Conditions!$B:$AI,MATCH($B54&amp;"_slope",Conditions!$R$1:$AI$1,0)+16,FALSE)+VLOOKUP(AI$3,Conditions!$B:$AI,MATCH($B54&amp;"_intercept",Conditions!$R$1:$AI$1,0)+16,FALSE)),""),"")</f>
        <v/>
      </c>
      <c r="AJ54" s="69" t="str">
        <f>IFERROR(IF(AJ36,EXP(LN(AJ36)*VLOOKUP(AJ$3,Conditions!$B:$AI,MATCH($B54&amp;"_slope",Conditions!$R$1:$AI$1,0)+16,FALSE)+VLOOKUP(AJ$3,Conditions!$B:$AI,MATCH($B54&amp;"_intercept",Conditions!$R$1:$AI$1,0)+16,FALSE)),""),"")</f>
        <v/>
      </c>
      <c r="AK54" s="69" t="str">
        <f>IFERROR(IF(AK36,EXP(LN(AK36)*VLOOKUP(AK$3,Conditions!$B:$AI,MATCH($B54&amp;"_slope",Conditions!$R$1:$AI$1,0)+16,FALSE)+VLOOKUP(AK$3,Conditions!$B:$AI,MATCH($B54&amp;"_intercept",Conditions!$R$1:$AI$1,0)+16,FALSE)),""),"")</f>
        <v/>
      </c>
      <c r="AL54" s="69" t="str">
        <f>IFERROR(IF(AL36,EXP(LN(AL36)*VLOOKUP(AL$3,Conditions!$B:$AI,MATCH($B54&amp;"_slope",Conditions!$R$1:$AI$1,0)+16,FALSE)+VLOOKUP(AL$3,Conditions!$B:$AI,MATCH($B54&amp;"_intercept",Conditions!$R$1:$AI$1,0)+16,FALSE)),""),"")</f>
        <v/>
      </c>
      <c r="AM54" s="69" t="str">
        <f>IFERROR(IF(AM36,EXP(LN(AM36)*VLOOKUP(AM$3,Conditions!$B:$AI,MATCH($B54&amp;"_slope",Conditions!$R$1:$AI$1,0)+16,FALSE)+VLOOKUP(AM$3,Conditions!$B:$AI,MATCH($B54&amp;"_intercept",Conditions!$R$1:$AI$1,0)+16,FALSE)),""),"")</f>
        <v/>
      </c>
      <c r="AN54" s="69" t="str">
        <f>IFERROR(IF(AN36,EXP(LN(AN36)*VLOOKUP(AN$3,Conditions!$B:$AI,MATCH($B54&amp;"_slope",Conditions!$R$1:$AI$1,0)+16,FALSE)+VLOOKUP(AN$3,Conditions!$B:$AI,MATCH($B54&amp;"_intercept",Conditions!$R$1:$AI$1,0)+16,FALSE)),""),"")</f>
        <v/>
      </c>
      <c r="AO54" s="69" t="str">
        <f>IFERROR(IF(AO36,EXP(LN(AO36)*VLOOKUP(AO$3,Conditions!$B:$AI,MATCH($B54&amp;"_slope",Conditions!$R$1:$AI$1,0)+16,FALSE)+VLOOKUP(AO$3,Conditions!$B:$AI,MATCH($B54&amp;"_intercept",Conditions!$R$1:$AI$1,0)+16,FALSE)),""),"")</f>
        <v/>
      </c>
      <c r="AP54" s="69" t="str">
        <f>IFERROR(IF(AP36,EXP(LN(AP36)*VLOOKUP(AP$3,Conditions!$B:$AI,MATCH($B54&amp;"_slope",Conditions!$R$1:$AI$1,0)+16,FALSE)+VLOOKUP(AP$3,Conditions!$B:$AI,MATCH($B54&amp;"_intercept",Conditions!$R$1:$AI$1,0)+16,FALSE)),""),"")</f>
        <v/>
      </c>
      <c r="AQ54" s="69" t="str">
        <f>IFERROR(IF(AQ36,EXP(LN(AQ36)*VLOOKUP(AQ$3,Conditions!$B:$AI,MATCH($B54&amp;"_slope",Conditions!$R$1:$AI$1,0)+16,FALSE)+VLOOKUP(AQ$3,Conditions!$B:$AI,MATCH($B54&amp;"_intercept",Conditions!$R$1:$AI$1,0)+16,FALSE)),""),"")</f>
        <v/>
      </c>
      <c r="AR54" s="69" t="str">
        <f>IFERROR(IF(AR36,EXP(LN(AR36)*VLOOKUP(AR$3,Conditions!$B:$AI,MATCH($B54&amp;"_slope",Conditions!$R$1:$AI$1,0)+16,FALSE)+VLOOKUP(AR$3,Conditions!$B:$AI,MATCH($B54&amp;"_intercept",Conditions!$R$1:$AI$1,0)+16,FALSE)),""),"")</f>
        <v/>
      </c>
      <c r="AS54" s="69" t="str">
        <f>IFERROR(IF(AS36,EXP(LN(AS36)*VLOOKUP(AS$3,Conditions!$B:$AI,MATCH($B54&amp;"_slope",Conditions!$R$1:$AI$1,0)+16,FALSE)+VLOOKUP(AS$3,Conditions!$B:$AI,MATCH($B54&amp;"_intercept",Conditions!$R$1:$AI$1,0)+16,FALSE)),""),"")</f>
        <v/>
      </c>
      <c r="AT54" s="69" t="str">
        <f>IFERROR(IF(AT36,EXP(LN(AT36)*VLOOKUP(AT$3,Conditions!$B:$AI,MATCH($B54&amp;"_slope",Conditions!$R$1:$AI$1,0)+16,FALSE)+VLOOKUP(AT$3,Conditions!$B:$AI,MATCH($B54&amp;"_intercept",Conditions!$R$1:$AI$1,0)+16,FALSE)),""),"")</f>
        <v/>
      </c>
      <c r="AU54" s="69" t="str">
        <f>IFERROR(IF(AU36,EXP(LN(AU36)*VLOOKUP(AU$3,Conditions!$B:$AI,MATCH($B54&amp;"_slope",Conditions!$R$1:$AI$1,0)+16,FALSE)+VLOOKUP(AU$3,Conditions!$B:$AI,MATCH($B54&amp;"_intercept",Conditions!$R$1:$AI$1,0)+16,FALSE)),""),"")</f>
        <v/>
      </c>
      <c r="AV54" s="69" t="str">
        <f>IFERROR(IF(AV36,EXP(LN(AV36)*VLOOKUP(AV$3,Conditions!$B:$AI,MATCH($B54&amp;"_slope",Conditions!$R$1:$AI$1,0)+16,FALSE)+VLOOKUP(AV$3,Conditions!$B:$AI,MATCH($B54&amp;"_intercept",Conditions!$R$1:$AI$1,0)+16,FALSE)),""),"")</f>
        <v/>
      </c>
      <c r="AW54" s="69" t="str">
        <f>IFERROR(IF(AW36,EXP(LN(AW36)*VLOOKUP(AW$3,Conditions!$B:$AI,MATCH($B54&amp;"_slope",Conditions!$R$1:$AI$1,0)+16,FALSE)+VLOOKUP(AW$3,Conditions!$B:$AI,MATCH($B54&amp;"_intercept",Conditions!$R$1:$AI$1,0)+16,FALSE)),""),"")</f>
        <v/>
      </c>
      <c r="AX54" s="69" t="str">
        <f>IFERROR(IF(AX36,EXP(LN(AX36)*VLOOKUP(AX$3,Conditions!$B:$AI,MATCH($B54&amp;"_slope",Conditions!$R$1:$AI$1,0)+16,FALSE)+VLOOKUP(AX$3,Conditions!$B:$AI,MATCH($B54&amp;"_intercept",Conditions!$R$1:$AI$1,0)+16,FALSE)),""),"")</f>
        <v/>
      </c>
      <c r="AY54" s="69" t="str">
        <f>IFERROR(IF(AY36,EXP(LN(AY36)*VLOOKUP(AY$3,Conditions!$B:$AI,MATCH($B54&amp;"_slope",Conditions!$R$1:$AI$1,0)+16,FALSE)+VLOOKUP(AY$3,Conditions!$B:$AI,MATCH($B54&amp;"_intercept",Conditions!$R$1:$AI$1,0)+16,FALSE)),""),"")</f>
        <v/>
      </c>
      <c r="AZ54" s="69" t="str">
        <f>IFERROR(IF(AZ36,EXP(LN(AZ36)*VLOOKUP(AZ$3,Conditions!$B:$AI,MATCH($B54&amp;"_slope",Conditions!$R$1:$AI$1,0)+16,FALSE)+VLOOKUP(AZ$3,Conditions!$B:$AI,MATCH($B54&amp;"_intercept",Conditions!$R$1:$AI$1,0)+16,FALSE)),""),"")</f>
        <v/>
      </c>
      <c r="BA54" s="69" t="str">
        <f>IFERROR(IF(BA36,EXP(LN(BA36)*VLOOKUP(BA$3,Conditions!$B:$AI,MATCH($B54&amp;"_slope",Conditions!$R$1:$AI$1,0)+16,FALSE)+VLOOKUP(BA$3,Conditions!$B:$AI,MATCH($B54&amp;"_intercept",Conditions!$R$1:$AI$1,0)+16,FALSE)),""),"")</f>
        <v/>
      </c>
      <c r="BB54" s="69" t="str">
        <f>IFERROR(IF(BB36,EXP(LN(BB36)*VLOOKUP(BB$3,Conditions!$B:$AI,MATCH($B54&amp;"_slope",Conditions!$R$1:$AI$1,0)+16,FALSE)+VLOOKUP(BB$3,Conditions!$B:$AI,MATCH($B54&amp;"_intercept",Conditions!$R$1:$AI$1,0)+16,FALSE)),""),"")</f>
        <v/>
      </c>
      <c r="BC54" s="69" t="str">
        <f>IFERROR(IF(BC36,EXP(LN(BC36)*VLOOKUP(BC$3,Conditions!$B:$AI,MATCH($B54&amp;"_slope",Conditions!$R$1:$AI$1,0)+16,FALSE)+VLOOKUP(BC$3,Conditions!$B:$AI,MATCH($B54&amp;"_intercept",Conditions!$R$1:$AI$1,0)+16,FALSE)),""),"")</f>
        <v/>
      </c>
      <c r="BD54" s="69" t="str">
        <f>IFERROR(IF(BD36,EXP(LN(BD36)*VLOOKUP(BD$3,Conditions!$B:$AI,MATCH($B54&amp;"_slope",Conditions!$R$1:$AI$1,0)+16,FALSE)+VLOOKUP(BD$3,Conditions!$B:$AI,MATCH($B54&amp;"_intercept",Conditions!$R$1:$AI$1,0)+16,FALSE)),""),"")</f>
        <v/>
      </c>
      <c r="BE54" s="69" t="str">
        <f>IFERROR(IF(BE36,EXP(LN(BE36)*VLOOKUP(BE$3,Conditions!$B:$AI,MATCH($B54&amp;"_slope",Conditions!$R$1:$AI$1,0)+16,FALSE)+VLOOKUP(BE$3,Conditions!$B:$AI,MATCH($B54&amp;"_intercept",Conditions!$R$1:$AI$1,0)+16,FALSE)),""),"")</f>
        <v/>
      </c>
      <c r="BF54" s="69" t="str">
        <f>IFERROR(IF(BF36,EXP(LN(BF36)*VLOOKUP(BF$3,Conditions!$B:$AI,MATCH($B54&amp;"_slope",Conditions!$R$1:$AI$1,0)+16,FALSE)+VLOOKUP(BF$3,Conditions!$B:$AI,MATCH($B54&amp;"_intercept",Conditions!$R$1:$AI$1,0)+16,FALSE)),""),"")</f>
        <v/>
      </c>
      <c r="BG54" s="69" t="str">
        <f>IFERROR(IF(BG36,EXP(LN(BG36)*VLOOKUP(BG$3,Conditions!$B:$AI,MATCH($B54&amp;"_slope",Conditions!$R$1:$AI$1,0)+16,FALSE)+VLOOKUP(BG$3,Conditions!$B:$AI,MATCH($B54&amp;"_intercept",Conditions!$R$1:$AI$1,0)+16,FALSE)),""),"")</f>
        <v/>
      </c>
      <c r="BH54" s="69" t="str">
        <f>IFERROR(IF(BH36,EXP(LN(BH36)*VLOOKUP(BH$3,Conditions!$B:$AI,MATCH($B54&amp;"_slope",Conditions!$R$1:$AI$1,0)+16,FALSE)+VLOOKUP(BH$3,Conditions!$B:$AI,MATCH($B54&amp;"_intercept",Conditions!$R$1:$AI$1,0)+16,FALSE)),""),"")</f>
        <v/>
      </c>
      <c r="BI54" s="69" t="str">
        <f>IFERROR(IF(BI36,EXP(LN(BI36)*VLOOKUP(BI$3,Conditions!$B:$AI,MATCH($B54&amp;"_slope",Conditions!$R$1:$AI$1,0)+16,FALSE)+VLOOKUP(BI$3,Conditions!$B:$AI,MATCH($B54&amp;"_intercept",Conditions!$R$1:$AI$1,0)+16,FALSE)),""),"")</f>
        <v/>
      </c>
      <c r="BJ54" s="69" t="str">
        <f>IFERROR(IF(BJ36,EXP(LN(BJ36)*VLOOKUP(BJ$3,Conditions!$B:$AI,MATCH($B54&amp;"_slope",Conditions!$R$1:$AI$1,0)+16,FALSE)+VLOOKUP(BJ$3,Conditions!$B:$AI,MATCH($B54&amp;"_intercept",Conditions!$R$1:$AI$1,0)+16,FALSE)),""),"")</f>
        <v/>
      </c>
      <c r="BK54" s="69" t="str">
        <f>IFERROR(IF(BK36,EXP(LN(BK36)*VLOOKUP(BK$3,Conditions!$B:$AI,MATCH($B54&amp;"_slope",Conditions!$R$1:$AI$1,0)+16,FALSE)+VLOOKUP(BK$3,Conditions!$B:$AI,MATCH($B54&amp;"_intercept",Conditions!$R$1:$AI$1,0)+16,FALSE)),""),"")</f>
        <v/>
      </c>
      <c r="BL54" s="69" t="str">
        <f>IFERROR(IF(BL36,EXP(LN(BL36)*VLOOKUP(BL$3,Conditions!$B:$AI,MATCH($B54&amp;"_slope",Conditions!$R$1:$AI$1,0)+16,FALSE)+VLOOKUP(BL$3,Conditions!$B:$AI,MATCH($B54&amp;"_intercept",Conditions!$R$1:$AI$1,0)+16,FALSE)),""),"")</f>
        <v/>
      </c>
      <c r="BM54" s="69" t="str">
        <f>IFERROR(IF(BM36,EXP(LN(BM36)*VLOOKUP(BM$3,Conditions!$B:$AI,MATCH($B54&amp;"_slope",Conditions!$R$1:$AI$1,0)+16,FALSE)+VLOOKUP(BM$3,Conditions!$B:$AI,MATCH($B54&amp;"_intercept",Conditions!$R$1:$AI$1,0)+16,FALSE)),""),"")</f>
        <v/>
      </c>
      <c r="BN54" s="69" t="str">
        <f>IFERROR(IF(BN36,EXP(LN(BN36)*VLOOKUP(BN$3,Conditions!$B:$AI,MATCH($B54&amp;"_slope",Conditions!$R$1:$AI$1,0)+16,FALSE)+VLOOKUP(BN$3,Conditions!$B:$AI,MATCH($B54&amp;"_intercept",Conditions!$R$1:$AI$1,0)+16,FALSE)),""),"")</f>
        <v/>
      </c>
      <c r="BO54" s="69" t="str">
        <f>IFERROR(IF(BO36,EXP(LN(BO36)*VLOOKUP(BO$3,Conditions!$B:$AI,MATCH($B54&amp;"_slope",Conditions!$R$1:$AI$1,0)+16,FALSE)+VLOOKUP(BO$3,Conditions!$B:$AI,MATCH($B54&amp;"_intercept",Conditions!$R$1:$AI$1,0)+16,FALSE)),""),"")</f>
        <v/>
      </c>
      <c r="BP54" s="69" t="str">
        <f>IFERROR(IF(BP36,EXP(LN(BP36)*VLOOKUP(BP$3,Conditions!$B:$AI,MATCH($B54&amp;"_slope",Conditions!$R$1:$AI$1,0)+16,FALSE)+VLOOKUP(BP$3,Conditions!$B:$AI,MATCH($B54&amp;"_intercept",Conditions!$R$1:$AI$1,0)+16,FALSE)),""),"")</f>
        <v/>
      </c>
      <c r="BQ54" s="69" t="str">
        <f>IFERROR(IF(BQ36,EXP(LN(BQ36)*VLOOKUP(BQ$3,Conditions!$B:$AI,MATCH($B54&amp;"_slope",Conditions!$R$1:$AI$1,0)+16,FALSE)+VLOOKUP(BQ$3,Conditions!$B:$AI,MATCH($B54&amp;"_intercept",Conditions!$R$1:$AI$1,0)+16,FALSE)),""),"")</f>
        <v/>
      </c>
      <c r="BR54" s="69" t="str">
        <f>IFERROR(IF(BR36,EXP(LN(BR36)*VLOOKUP(BR$3,Conditions!$B:$AI,MATCH($B54&amp;"_slope",Conditions!$R$1:$AI$1,0)+16,FALSE)+VLOOKUP(BR$3,Conditions!$B:$AI,MATCH($B54&amp;"_intercept",Conditions!$R$1:$AI$1,0)+16,FALSE)),""),"")</f>
        <v/>
      </c>
      <c r="BS54" s="69" t="str">
        <f>IFERROR(IF(BS36,EXP(LN(BS36)*VLOOKUP(BS$3,Conditions!$B:$AI,MATCH($B54&amp;"_slope",Conditions!$R$1:$AI$1,0)+16,FALSE)+VLOOKUP(BS$3,Conditions!$B:$AI,MATCH($B54&amp;"_intercept",Conditions!$R$1:$AI$1,0)+16,FALSE)),""),"")</f>
        <v/>
      </c>
      <c r="BT54" s="69" t="str">
        <f>IFERROR(IF(BT36,EXP(LN(BT36)*VLOOKUP(BT$3,Conditions!$B:$AI,MATCH($B54&amp;"_slope",Conditions!$R$1:$AI$1,0)+16,FALSE)+VLOOKUP(BT$3,Conditions!$B:$AI,MATCH($B54&amp;"_intercept",Conditions!$R$1:$AI$1,0)+16,FALSE)),""),"")</f>
        <v/>
      </c>
      <c r="BU54" s="69" t="str">
        <f>IFERROR(IF(BU36,EXP(LN(BU36)*VLOOKUP(BU$3,Conditions!$B:$AI,MATCH($B54&amp;"_slope",Conditions!$R$1:$AI$1,0)+16,FALSE)+VLOOKUP(BU$3,Conditions!$B:$AI,MATCH($B54&amp;"_intercept",Conditions!$R$1:$AI$1,0)+16,FALSE)),""),"")</f>
        <v/>
      </c>
      <c r="BV54" s="69" t="str">
        <f>IFERROR(IF(BV36,EXP(LN(BV36)*VLOOKUP(BV$3,Conditions!$B:$AI,MATCH($B54&amp;"_slope",Conditions!$R$1:$AI$1,0)+16,FALSE)+VLOOKUP(BV$3,Conditions!$B:$AI,MATCH($B54&amp;"_intercept",Conditions!$R$1:$AI$1,0)+16,FALSE)),""),"")</f>
        <v/>
      </c>
      <c r="BW54" s="69" t="str">
        <f>IFERROR(IF(BW36,EXP(LN(BW36)*VLOOKUP(BW$3,Conditions!$B:$AI,MATCH($B54&amp;"_slope",Conditions!$R$1:$AI$1,0)+16,FALSE)+VLOOKUP(BW$3,Conditions!$B:$AI,MATCH($B54&amp;"_intercept",Conditions!$R$1:$AI$1,0)+16,FALSE)),""),"")</f>
        <v/>
      </c>
      <c r="BX54" s="69" t="str">
        <f>IFERROR(IF(BX36,EXP(LN(BX36)*VLOOKUP(BX$3,Conditions!$B:$AI,MATCH($B54&amp;"_slope",Conditions!$R$1:$AI$1,0)+16,FALSE)+VLOOKUP(BX$3,Conditions!$B:$AI,MATCH($B54&amp;"_intercept",Conditions!$R$1:$AI$1,0)+16,FALSE)),""),"")</f>
        <v/>
      </c>
      <c r="BY54" s="69" t="str">
        <f>IFERROR(IF(BY36,EXP(LN(BY36)*VLOOKUP(BY$3,Conditions!$B:$AI,MATCH($B54&amp;"_slope",Conditions!$R$1:$AI$1,0)+16,FALSE)+VLOOKUP(BY$3,Conditions!$B:$AI,MATCH($B54&amp;"_intercept",Conditions!$R$1:$AI$1,0)+16,FALSE)),""),"")</f>
        <v/>
      </c>
      <c r="BZ54" s="69" t="str">
        <f>IFERROR(IF(BZ36,EXP(LN(BZ36)*VLOOKUP(BZ$3,Conditions!$B:$AI,MATCH($B54&amp;"_slope",Conditions!$R$1:$AI$1,0)+16,FALSE)+VLOOKUP(BZ$3,Conditions!$B:$AI,MATCH($B54&amp;"_intercept",Conditions!$R$1:$AI$1,0)+16,FALSE)),""),"")</f>
        <v/>
      </c>
      <c r="CA54" s="69" t="str">
        <f>IFERROR(IF(CA36,EXP(LN(CA36)*VLOOKUP(CA$3,Conditions!$B:$AI,MATCH($B54&amp;"_slope",Conditions!$R$1:$AI$1,0)+16,FALSE)+VLOOKUP(CA$3,Conditions!$B:$AI,MATCH($B54&amp;"_intercept",Conditions!$R$1:$AI$1,0)+16,FALSE)),""),"")</f>
        <v/>
      </c>
      <c r="CB54" s="69" t="str">
        <f>IFERROR(IF(CB36,EXP(LN(CB36)*VLOOKUP(CB$3,Conditions!$B:$AI,MATCH($B54&amp;"_slope",Conditions!$R$1:$AI$1,0)+16,FALSE)+VLOOKUP(CB$3,Conditions!$B:$AI,MATCH($B54&amp;"_intercept",Conditions!$R$1:$AI$1,0)+16,FALSE)),""),"")</f>
        <v/>
      </c>
      <c r="CC54" s="69" t="str">
        <f>IFERROR(IF(CC36,EXP(LN(CC36)*VLOOKUP(CC$3,Conditions!$B:$AI,MATCH($B54&amp;"_slope",Conditions!$R$1:$AI$1,0)+16,FALSE)+VLOOKUP(CC$3,Conditions!$B:$AI,MATCH($B54&amp;"_intercept",Conditions!$R$1:$AI$1,0)+16,FALSE)),""),"")</f>
        <v/>
      </c>
      <c r="CD54" s="69" t="str">
        <f>IFERROR(IF(CD36,EXP(LN(CD36)*VLOOKUP(CD$3,Conditions!$B:$AI,MATCH($B54&amp;"_slope",Conditions!$R$1:$AI$1,0)+16,FALSE)+VLOOKUP(CD$3,Conditions!$B:$AI,MATCH($B54&amp;"_intercept",Conditions!$R$1:$AI$1,0)+16,FALSE)),""),"")</f>
        <v/>
      </c>
      <c r="CE54" s="69" t="str">
        <f>IFERROR(IF(CE36,EXP(LN(CE36)*VLOOKUP(CE$3,Conditions!$B:$AI,MATCH($B54&amp;"_slope",Conditions!$R$1:$AI$1,0)+16,FALSE)+VLOOKUP(CE$3,Conditions!$B:$AI,MATCH($B54&amp;"_intercept",Conditions!$R$1:$AI$1,0)+16,FALSE)),""),"")</f>
        <v/>
      </c>
      <c r="CG54" s="56" t="str">
        <f t="shared" si="9"/>
        <v>2-propanol_RI</v>
      </c>
      <c r="CH54" s="69" t="str">
        <f>IFERROR(IF(CH36,EXP(LN(CH36)*VLOOKUP(CH$3,Conditions!$B:$AI,MATCH($B54&amp;"_slope",Conditions!$R$1:$AI$1,0)+16,FALSE)+VLOOKUP(CH$3,Conditions!$B:$AI,MATCH($B54&amp;"_intercept",Conditions!$R$1:$AI$1,0)+16,FALSE)),""),"")</f>
        <v/>
      </c>
      <c r="CI54" s="69" t="str">
        <f>IFERROR(IF(CI36,EXP(LN(CI36)*VLOOKUP(CI$3,Conditions!$B:$AI,MATCH($B54&amp;"_slope",Conditions!$R$1:$AI$1,0)+16,FALSE)+VLOOKUP(CI$3,Conditions!$B:$AI,MATCH($B54&amp;"_intercept",Conditions!$R$1:$AI$1,0)+16,FALSE)),""),"")</f>
        <v/>
      </c>
      <c r="CJ54" s="69" t="str">
        <f>IFERROR(IF(CJ36,EXP(LN(CJ36)*VLOOKUP(CJ$3,Conditions!$B:$AI,MATCH($B54&amp;"_slope",Conditions!$R$1:$AI$1,0)+16,FALSE)+VLOOKUP(CJ$3,Conditions!$B:$AI,MATCH($B54&amp;"_intercept",Conditions!$R$1:$AI$1,0)+16,FALSE)),""),"")</f>
        <v/>
      </c>
      <c r="CK54" s="69" t="str">
        <f>IFERROR(IF(CK36,EXP(LN(CK36)*VLOOKUP(CK$3,Conditions!$B:$AI,MATCH($B54&amp;"_slope",Conditions!$R$1:$AI$1,0)+16,FALSE)+VLOOKUP(CK$3,Conditions!$B:$AI,MATCH($B54&amp;"_intercept",Conditions!$R$1:$AI$1,0)+16,FALSE)),""),"")</f>
        <v/>
      </c>
      <c r="CL54" s="69" t="str">
        <f>IFERROR(IF(CL36,EXP(LN(CL36)*VLOOKUP(CL$3,Conditions!$B:$AI,MATCH($B54&amp;"_slope",Conditions!$R$1:$AI$1,0)+16,FALSE)+VLOOKUP(CL$3,Conditions!$B:$AI,MATCH($B54&amp;"_intercept",Conditions!$R$1:$AI$1,0)+16,FALSE)),""),"")</f>
        <v/>
      </c>
      <c r="CM54" s="69" t="str">
        <f>IFERROR(IF(CM36,EXP(LN(CM36)*VLOOKUP(CM$3,Conditions!$B:$AI,MATCH($B54&amp;"_slope",Conditions!$R$1:$AI$1,0)+16,FALSE)+VLOOKUP(CM$3,Conditions!$B:$AI,MATCH($B54&amp;"_intercept",Conditions!$R$1:$AI$1,0)+16,FALSE)),""),"")</f>
        <v/>
      </c>
      <c r="CN54" s="69" t="str">
        <f>IFERROR(IF(CN36,EXP(LN(CN36)*VLOOKUP(CN$3,Conditions!$B:$AI,MATCH($B54&amp;"_slope",Conditions!$R$1:$AI$1,0)+16,FALSE)+VLOOKUP(CN$3,Conditions!$B:$AI,MATCH($B54&amp;"_intercept",Conditions!$R$1:$AI$1,0)+16,FALSE)),""),"")</f>
        <v/>
      </c>
      <c r="CO54" s="69" t="str">
        <f>IFERROR(IF(CO36,EXP(LN(CO36)*VLOOKUP(CO$3,Conditions!$B:$AI,MATCH($B54&amp;"_slope",Conditions!$R$1:$AI$1,0)+16,FALSE)+VLOOKUP(CO$3,Conditions!$B:$AI,MATCH($B54&amp;"_intercept",Conditions!$R$1:$AI$1,0)+16,FALSE)),""),"")</f>
        <v/>
      </c>
      <c r="CP54" s="69" t="str">
        <f>IFERROR(IF(CP36,EXP(LN(CP36)*VLOOKUP(CP$3,Conditions!$B:$AI,MATCH($B54&amp;"_slope",Conditions!$R$1:$AI$1,0)+16,FALSE)+VLOOKUP(CP$3,Conditions!$B:$AI,MATCH($B54&amp;"_intercept",Conditions!$R$1:$AI$1,0)+16,FALSE)),""),"")</f>
        <v/>
      </c>
      <c r="CQ54" s="69" t="str">
        <f>IFERROR(IF(CQ36,EXP(LN(CQ36)*VLOOKUP(CQ$3,Conditions!$B:$AI,MATCH($B54&amp;"_slope",Conditions!$R$1:$AI$1,0)+16,FALSE)+VLOOKUP(CQ$3,Conditions!$B:$AI,MATCH($B54&amp;"_intercept",Conditions!$R$1:$AI$1,0)+16,FALSE)),""),"")</f>
        <v/>
      </c>
      <c r="CR54" s="69" t="str">
        <f>IFERROR(IF(CR36,EXP(LN(CR36)*VLOOKUP(CR$3,Conditions!$B:$AI,MATCH($B54&amp;"_slope",Conditions!$R$1:$AI$1,0)+16,FALSE)+VLOOKUP(CR$3,Conditions!$B:$AI,MATCH($B54&amp;"_intercept",Conditions!$R$1:$AI$1,0)+16,FALSE)),""),"")</f>
        <v/>
      </c>
      <c r="CS54" s="69" t="str">
        <f>IFERROR(IF(CS36,EXP(LN(CS36)*VLOOKUP(CS$3,Conditions!$B:$AI,MATCH($B54&amp;"_slope",Conditions!$R$1:$AI$1,0)+16,FALSE)+VLOOKUP(CS$3,Conditions!$B:$AI,MATCH($B54&amp;"_intercept",Conditions!$R$1:$AI$1,0)+16,FALSE)),""),"")</f>
        <v/>
      </c>
      <c r="CT54" s="69" t="str">
        <f>IFERROR(IF(CT36,EXP(LN(CT36)*VLOOKUP(CT$3,Conditions!$B:$AI,MATCH($B54&amp;"_slope",Conditions!$R$1:$AI$1,0)+16,FALSE)+VLOOKUP(CT$3,Conditions!$B:$AI,MATCH($B54&amp;"_intercept",Conditions!$R$1:$AI$1,0)+16,FALSE)),""),"")</f>
        <v/>
      </c>
      <c r="CU54" s="69" t="str">
        <f>IFERROR(IF(CU36,EXP(LN(CU36)*VLOOKUP(CU$3,Conditions!$B:$AI,MATCH($B54&amp;"_slope",Conditions!$R$1:$AI$1,0)+16,FALSE)+VLOOKUP(CU$3,Conditions!$B:$AI,MATCH($B54&amp;"_intercept",Conditions!$R$1:$AI$1,0)+16,FALSE)),""),"")</f>
        <v/>
      </c>
      <c r="CV54" s="69" t="str">
        <f>IFERROR(IF(CV36,EXP(LN(CV36)*VLOOKUP(CV$3,Conditions!$B:$AI,MATCH($B54&amp;"_slope",Conditions!$R$1:$AI$1,0)+16,FALSE)+VLOOKUP(CV$3,Conditions!$B:$AI,MATCH($B54&amp;"_intercept",Conditions!$R$1:$AI$1,0)+16,FALSE)),""),"")</f>
        <v/>
      </c>
      <c r="CW54" s="69" t="str">
        <f>IFERROR(IF(CW36,EXP(LN(CW36)*VLOOKUP(CW$3,Conditions!$B:$AI,MATCH($B54&amp;"_slope",Conditions!$R$1:$AI$1,0)+16,FALSE)+VLOOKUP(CW$3,Conditions!$B:$AI,MATCH($B54&amp;"_intercept",Conditions!$R$1:$AI$1,0)+16,FALSE)),""),"")</f>
        <v/>
      </c>
      <c r="CX54" s="69"/>
      <c r="CY54" s="69"/>
      <c r="CZ54" s="69"/>
      <c r="DA54" s="69"/>
    </row>
    <row r="55" spans="1:105" s="58" customFormat="1" x14ac:dyDescent="0.2">
      <c r="A55" s="64"/>
      <c r="B55" s="49" t="s">
        <v>79</v>
      </c>
      <c r="C55" s="78"/>
      <c r="D55" s="69" t="str">
        <f>IFERROR(IF(D37,EXP(LN(D37)*VLOOKUP(D$3,Conditions!$B:$AI,MATCH($B55&amp;"_slope",Conditions!$R$1:$AI$1,0)+16,FALSE)+VLOOKUP(D$3,Conditions!$B:$AI,MATCH($B55&amp;"_intercept",Conditions!$R$1:$AI$1,0)+16,FALSE)),""),"")</f>
        <v/>
      </c>
      <c r="E55" s="69" t="str">
        <f>IFERROR(IF(E37,EXP(LN(E37)*VLOOKUP(E$3,Conditions!$B:$AI,MATCH($B55&amp;"_slope",Conditions!$R$1:$AI$1,0)+16,FALSE)+VLOOKUP(E$3,Conditions!$B:$AI,MATCH($B55&amp;"_intercept",Conditions!$R$1:$AI$1,0)+16,FALSE)),""),"")</f>
        <v/>
      </c>
      <c r="F55" s="69" t="str">
        <f>IFERROR(IF(F37,EXP(LN(F37)*VLOOKUP(F$3,Conditions!$B:$AI,MATCH($B55&amp;"_slope",Conditions!$R$1:$AI$1,0)+16,FALSE)+VLOOKUP(F$3,Conditions!$B:$AI,MATCH($B55&amp;"_intercept",Conditions!$R$1:$AI$1,0)+16,FALSE)),""),"")</f>
        <v/>
      </c>
      <c r="G55" s="69" t="str">
        <f>IFERROR(IF(G37,EXP(LN(G37)*VLOOKUP(G$3,Conditions!$B:$AI,MATCH($B55&amp;"_slope",Conditions!$R$1:$AI$1,0)+16,FALSE)+VLOOKUP(G$3,Conditions!$B:$AI,MATCH($B55&amp;"_intercept",Conditions!$R$1:$AI$1,0)+16,FALSE)),""),"")</f>
        <v/>
      </c>
      <c r="H55" s="69" t="str">
        <f>IFERROR(IF(H37,EXP(LN(H37)*VLOOKUP(H$3,Conditions!$B:$AI,MATCH($B55&amp;"_slope",Conditions!$R$1:$AI$1,0)+16,FALSE)+VLOOKUP(H$3,Conditions!$B:$AI,MATCH($B55&amp;"_intercept",Conditions!$R$1:$AI$1,0)+16,FALSE)),""),"")</f>
        <v/>
      </c>
      <c r="I55" s="69" t="str">
        <f>IFERROR(IF(I37,EXP(LN(I37)*VLOOKUP(I$3,Conditions!$B:$AI,MATCH($B55&amp;"_slope",Conditions!$R$1:$AI$1,0)+16,FALSE)+VLOOKUP(I$3,Conditions!$B:$AI,MATCH($B55&amp;"_intercept",Conditions!$R$1:$AI$1,0)+16,FALSE)),""),"")</f>
        <v/>
      </c>
      <c r="J55" s="69" t="str">
        <f>IFERROR(IF(J37,EXP(LN(J37)*VLOOKUP(J$3,Conditions!$B:$AI,MATCH($B55&amp;"_slope",Conditions!$R$1:$AI$1,0)+16,FALSE)+VLOOKUP(J$3,Conditions!$B:$AI,MATCH($B55&amp;"_intercept",Conditions!$R$1:$AI$1,0)+16,FALSE)),""),"")</f>
        <v/>
      </c>
      <c r="K55" s="69" t="str">
        <f>IFERROR(IF(K37,EXP(LN(K37)*VLOOKUP(K$3,Conditions!$B:$AI,MATCH($B55&amp;"_slope",Conditions!$R$1:$AI$1,0)+16,FALSE)+VLOOKUP(K$3,Conditions!$B:$AI,MATCH($B55&amp;"_intercept",Conditions!$R$1:$AI$1,0)+16,FALSE)),""),"")</f>
        <v/>
      </c>
      <c r="L55" s="69" t="str">
        <f>IFERROR(IF(L37,EXP(LN(L37)*VLOOKUP(L$3,Conditions!$B:$AI,MATCH($B55&amp;"_slope",Conditions!$R$1:$AI$1,0)+16,FALSE)+VLOOKUP(L$3,Conditions!$B:$AI,MATCH($B55&amp;"_intercept",Conditions!$R$1:$AI$1,0)+16,FALSE)),""),"")</f>
        <v/>
      </c>
      <c r="M55" s="69" t="str">
        <f>IFERROR(IF(M37,EXP(LN(M37)*VLOOKUP(M$3,Conditions!$B:$AI,MATCH($B55&amp;"_slope",Conditions!$R$1:$AI$1,0)+16,FALSE)+VLOOKUP(M$3,Conditions!$B:$AI,MATCH($B55&amp;"_intercept",Conditions!$R$1:$AI$1,0)+16,FALSE)),""),"")</f>
        <v/>
      </c>
      <c r="N55" s="69" t="str">
        <f>IFERROR(IF(N37,EXP(LN(N37)*VLOOKUP(N$3,Conditions!$B:$AI,MATCH($B55&amp;"_slope",Conditions!$R$1:$AI$1,0)+16,FALSE)+VLOOKUP(N$3,Conditions!$B:$AI,MATCH($B55&amp;"_intercept",Conditions!$R$1:$AI$1,0)+16,FALSE)),""),"")</f>
        <v/>
      </c>
      <c r="O55" s="69" t="str">
        <f>IFERROR(IF(O37,EXP(LN(O37)*VLOOKUP(O$3,Conditions!$B:$AI,MATCH($B55&amp;"_slope",Conditions!$R$1:$AI$1,0)+16,FALSE)+VLOOKUP(O$3,Conditions!$B:$AI,MATCH($B55&amp;"_intercept",Conditions!$R$1:$AI$1,0)+16,FALSE)),""),"")</f>
        <v/>
      </c>
      <c r="P55" s="69" t="str">
        <f>IFERROR(IF(P37,EXP(LN(P37)*VLOOKUP(P$3,Conditions!$B:$AI,MATCH($B55&amp;"_slope",Conditions!$R$1:$AI$1,0)+16,FALSE)+VLOOKUP(P$3,Conditions!$B:$AI,MATCH($B55&amp;"_intercept",Conditions!$R$1:$AI$1,0)+16,FALSE)),""),"")</f>
        <v/>
      </c>
      <c r="Q55" s="69" t="str">
        <f>IFERROR(IF(Q37,EXP(LN(Q37)*VLOOKUP(Q$3,Conditions!$B:$AI,MATCH($B55&amp;"_slope",Conditions!$R$1:$AI$1,0)+16,FALSE)+VLOOKUP(Q$3,Conditions!$B:$AI,MATCH($B55&amp;"_intercept",Conditions!$R$1:$AI$1,0)+16,FALSE)),""),"")</f>
        <v/>
      </c>
      <c r="R55" s="69" t="str">
        <f>IFERROR(IF(R37,EXP(LN(R37)*VLOOKUP(R$3,Conditions!$B:$AI,MATCH($B55&amp;"_slope",Conditions!$R$1:$AI$1,0)+16,FALSE)+VLOOKUP(R$3,Conditions!$B:$AI,MATCH($B55&amp;"_intercept",Conditions!$R$1:$AI$1,0)+16,FALSE)),""),"")</f>
        <v/>
      </c>
      <c r="S55" s="69" t="str">
        <f>IFERROR(IF(S37,EXP(LN(S37)*VLOOKUP(S$3,Conditions!$B:$AI,MATCH($B55&amp;"_slope",Conditions!$R$1:$AI$1,0)+16,FALSE)+VLOOKUP(S$3,Conditions!$B:$AI,MATCH($B55&amp;"_intercept",Conditions!$R$1:$AI$1,0)+16,FALSE)),""),"")</f>
        <v/>
      </c>
      <c r="T55" s="69" t="str">
        <f>IFERROR(IF(T37,EXP(LN(T37)*VLOOKUP(T$3,Conditions!$B:$AI,MATCH($B55&amp;"_slope",Conditions!$R$1:$AI$1,0)+16,FALSE)+VLOOKUP(T$3,Conditions!$B:$AI,MATCH($B55&amp;"_intercept",Conditions!$R$1:$AI$1,0)+16,FALSE)),""),"")</f>
        <v/>
      </c>
      <c r="U55" s="69" t="str">
        <f>IFERROR(IF(U37,EXP(LN(U37)*VLOOKUP(U$3,Conditions!$B:$AI,MATCH($B55&amp;"_slope",Conditions!$R$1:$AI$1,0)+16,FALSE)+VLOOKUP(U$3,Conditions!$B:$AI,MATCH($B55&amp;"_intercept",Conditions!$R$1:$AI$1,0)+16,FALSE)),""),"")</f>
        <v/>
      </c>
      <c r="V55" s="69" t="str">
        <f>IFERROR(IF(V37,EXP(LN(V37)*VLOOKUP(V$3,Conditions!$B:$AI,MATCH($B55&amp;"_slope",Conditions!$R$1:$AI$1,0)+16,FALSE)+VLOOKUP(V$3,Conditions!$B:$AI,MATCH($B55&amp;"_intercept",Conditions!$R$1:$AI$1,0)+16,FALSE)),""),"")</f>
        <v/>
      </c>
      <c r="W55" s="69" t="str">
        <f>IFERROR(IF(W37,EXP(LN(W37)*VLOOKUP(W$3,Conditions!$B:$AI,MATCH($B55&amp;"_slope",Conditions!$R$1:$AI$1,0)+16,FALSE)+VLOOKUP(W$3,Conditions!$B:$AI,MATCH($B55&amp;"_intercept",Conditions!$R$1:$AI$1,0)+16,FALSE)),""),"")</f>
        <v/>
      </c>
      <c r="X55" s="69" t="str">
        <f>IFERROR(IF(X37,EXP(LN(X37)*VLOOKUP(X$3,Conditions!$B:$AI,MATCH($B55&amp;"_slope",Conditions!$R$1:$AI$1,0)+16,FALSE)+VLOOKUP(X$3,Conditions!$B:$AI,MATCH($B55&amp;"_intercept",Conditions!$R$1:$AI$1,0)+16,FALSE)),""),"")</f>
        <v/>
      </c>
      <c r="Y55" s="69" t="str">
        <f>IFERROR(IF(Y37,EXP(LN(Y37)*VLOOKUP(Y$3,Conditions!$B:$AI,MATCH($B55&amp;"_slope",Conditions!$R$1:$AI$1,0)+16,FALSE)+VLOOKUP(Y$3,Conditions!$B:$AI,MATCH($B55&amp;"_intercept",Conditions!$R$1:$AI$1,0)+16,FALSE)),""),"")</f>
        <v/>
      </c>
      <c r="Z55" s="69" t="str">
        <f>IFERROR(IF(Z37,EXP(LN(Z37)*VLOOKUP(Z$3,Conditions!$B:$AI,MATCH($B55&amp;"_slope",Conditions!$R$1:$AI$1,0)+16,FALSE)+VLOOKUP(Z$3,Conditions!$B:$AI,MATCH($B55&amp;"_intercept",Conditions!$R$1:$AI$1,0)+16,FALSE)),""),"")</f>
        <v/>
      </c>
      <c r="AA55" s="69" t="str">
        <f>IFERROR(IF(AA37,EXP(LN(AA37)*VLOOKUP(AA$3,Conditions!$B:$AI,MATCH($B55&amp;"_slope",Conditions!$R$1:$AI$1,0)+16,FALSE)+VLOOKUP(AA$3,Conditions!$B:$AI,MATCH($B55&amp;"_intercept",Conditions!$R$1:$AI$1,0)+16,FALSE)),""),"")</f>
        <v/>
      </c>
      <c r="AB55" s="69" t="str">
        <f>IFERROR(IF(AB37,EXP(LN(AB37)*VLOOKUP(AB$3,Conditions!$B:$AI,MATCH($B55&amp;"_slope",Conditions!$R$1:$AI$1,0)+16,FALSE)+VLOOKUP(AB$3,Conditions!$B:$AI,MATCH($B55&amp;"_intercept",Conditions!$R$1:$AI$1,0)+16,FALSE)),""),"")</f>
        <v/>
      </c>
      <c r="AC55" s="69" t="str">
        <f>IFERROR(IF(AC37,EXP(LN(AC37)*VLOOKUP(AC$3,Conditions!$B:$AI,MATCH($B55&amp;"_slope",Conditions!$R$1:$AI$1,0)+16,FALSE)+VLOOKUP(AC$3,Conditions!$B:$AI,MATCH($B55&amp;"_intercept",Conditions!$R$1:$AI$1,0)+16,FALSE)),""),"")</f>
        <v/>
      </c>
      <c r="AD55" s="69" t="str">
        <f>IFERROR(IF(AD37,EXP(LN(AD37)*VLOOKUP(AD$3,Conditions!$B:$AI,MATCH($B55&amp;"_slope",Conditions!$R$1:$AI$1,0)+16,FALSE)+VLOOKUP(AD$3,Conditions!$B:$AI,MATCH($B55&amp;"_intercept",Conditions!$R$1:$AI$1,0)+16,FALSE)),""),"")</f>
        <v/>
      </c>
      <c r="AE55" s="69" t="str">
        <f>IFERROR(IF(AE37,EXP(LN(AE37)*VLOOKUP(AE$3,Conditions!$B:$AI,MATCH($B55&amp;"_slope",Conditions!$R$1:$AI$1,0)+16,FALSE)+VLOOKUP(AE$3,Conditions!$B:$AI,MATCH($B55&amp;"_intercept",Conditions!$R$1:$AI$1,0)+16,FALSE)),""),"")</f>
        <v/>
      </c>
      <c r="AF55" s="69" t="str">
        <f>IFERROR(IF(AF37,EXP(LN(AF37)*VLOOKUP(AF$3,Conditions!$B:$AI,MATCH($B55&amp;"_slope",Conditions!$R$1:$AI$1,0)+16,FALSE)+VLOOKUP(AF$3,Conditions!$B:$AI,MATCH($B55&amp;"_intercept",Conditions!$R$1:$AI$1,0)+16,FALSE)),""),"")</f>
        <v/>
      </c>
      <c r="AG55" s="69" t="str">
        <f>IFERROR(IF(AG37,EXP(LN(AG37)*VLOOKUP(AG$3,Conditions!$B:$AI,MATCH($B55&amp;"_slope",Conditions!$R$1:$AI$1,0)+16,FALSE)+VLOOKUP(AG$3,Conditions!$B:$AI,MATCH($B55&amp;"_intercept",Conditions!$R$1:$AI$1,0)+16,FALSE)),""),"")</f>
        <v/>
      </c>
      <c r="AH55" s="69" t="str">
        <f>IFERROR(IF(AH37,EXP(LN(AH37)*VLOOKUP(AH$3,Conditions!$B:$AI,MATCH($B55&amp;"_slope",Conditions!$R$1:$AI$1,0)+16,FALSE)+VLOOKUP(AH$3,Conditions!$B:$AI,MATCH($B55&amp;"_intercept",Conditions!$R$1:$AI$1,0)+16,FALSE)),""),"")</f>
        <v/>
      </c>
      <c r="AI55" s="69" t="str">
        <f>IFERROR(IF(AI37,EXP(LN(AI37)*VLOOKUP(AI$3,Conditions!$B:$AI,MATCH($B55&amp;"_slope",Conditions!$R$1:$AI$1,0)+16,FALSE)+VLOOKUP(AI$3,Conditions!$B:$AI,MATCH($B55&amp;"_intercept",Conditions!$R$1:$AI$1,0)+16,FALSE)),""),"")</f>
        <v/>
      </c>
      <c r="AJ55" s="69" t="str">
        <f>IFERROR(IF(AJ37,EXP(LN(AJ37)*VLOOKUP(AJ$3,Conditions!$B:$AI,MATCH($B55&amp;"_slope",Conditions!$R$1:$AI$1,0)+16,FALSE)+VLOOKUP(AJ$3,Conditions!$B:$AI,MATCH($B55&amp;"_intercept",Conditions!$R$1:$AI$1,0)+16,FALSE)),""),"")</f>
        <v/>
      </c>
      <c r="AK55" s="69" t="str">
        <f>IFERROR(IF(AK37,EXP(LN(AK37)*VLOOKUP(AK$3,Conditions!$B:$AI,MATCH($B55&amp;"_slope",Conditions!$R$1:$AI$1,0)+16,FALSE)+VLOOKUP(AK$3,Conditions!$B:$AI,MATCH($B55&amp;"_intercept",Conditions!$R$1:$AI$1,0)+16,FALSE)),""),"")</f>
        <v/>
      </c>
      <c r="AL55" s="69" t="str">
        <f>IFERROR(IF(AL37,EXP(LN(AL37)*VLOOKUP(AL$3,Conditions!$B:$AI,MATCH($B55&amp;"_slope",Conditions!$R$1:$AI$1,0)+16,FALSE)+VLOOKUP(AL$3,Conditions!$B:$AI,MATCH($B55&amp;"_intercept",Conditions!$R$1:$AI$1,0)+16,FALSE)),""),"")</f>
        <v/>
      </c>
      <c r="AM55" s="69" t="str">
        <f>IFERROR(IF(AM37,EXP(LN(AM37)*VLOOKUP(AM$3,Conditions!$B:$AI,MATCH($B55&amp;"_slope",Conditions!$R$1:$AI$1,0)+16,FALSE)+VLOOKUP(AM$3,Conditions!$B:$AI,MATCH($B55&amp;"_intercept",Conditions!$R$1:$AI$1,0)+16,FALSE)),""),"")</f>
        <v/>
      </c>
      <c r="AN55" s="69" t="str">
        <f>IFERROR(IF(AN37,EXP(LN(AN37)*VLOOKUP(AN$3,Conditions!$B:$AI,MATCH($B55&amp;"_slope",Conditions!$R$1:$AI$1,0)+16,FALSE)+VLOOKUP(AN$3,Conditions!$B:$AI,MATCH($B55&amp;"_intercept",Conditions!$R$1:$AI$1,0)+16,FALSE)),""),"")</f>
        <v/>
      </c>
      <c r="AO55" s="69" t="str">
        <f>IFERROR(IF(AO37,EXP(LN(AO37)*VLOOKUP(AO$3,Conditions!$B:$AI,MATCH($B55&amp;"_slope",Conditions!$R$1:$AI$1,0)+16,FALSE)+VLOOKUP(AO$3,Conditions!$B:$AI,MATCH($B55&amp;"_intercept",Conditions!$R$1:$AI$1,0)+16,FALSE)),""),"")</f>
        <v/>
      </c>
      <c r="AP55" s="69" t="str">
        <f>IFERROR(IF(AP37,EXP(LN(AP37)*VLOOKUP(AP$3,Conditions!$B:$AI,MATCH($B55&amp;"_slope",Conditions!$R$1:$AI$1,0)+16,FALSE)+VLOOKUP(AP$3,Conditions!$B:$AI,MATCH($B55&amp;"_intercept",Conditions!$R$1:$AI$1,0)+16,FALSE)),""),"")</f>
        <v/>
      </c>
      <c r="AQ55" s="69" t="str">
        <f>IFERROR(IF(AQ37,EXP(LN(AQ37)*VLOOKUP(AQ$3,Conditions!$B:$AI,MATCH($B55&amp;"_slope",Conditions!$R$1:$AI$1,0)+16,FALSE)+VLOOKUP(AQ$3,Conditions!$B:$AI,MATCH($B55&amp;"_intercept",Conditions!$R$1:$AI$1,0)+16,FALSE)),""),"")</f>
        <v/>
      </c>
      <c r="AR55" s="69" t="str">
        <f>IFERROR(IF(AR37,EXP(LN(AR37)*VLOOKUP(AR$3,Conditions!$B:$AI,MATCH($B55&amp;"_slope",Conditions!$R$1:$AI$1,0)+16,FALSE)+VLOOKUP(AR$3,Conditions!$B:$AI,MATCH($B55&amp;"_intercept",Conditions!$R$1:$AI$1,0)+16,FALSE)),""),"")</f>
        <v/>
      </c>
      <c r="AS55" s="69" t="str">
        <f>IFERROR(IF(AS37,EXP(LN(AS37)*VLOOKUP(AS$3,Conditions!$B:$AI,MATCH($B55&amp;"_slope",Conditions!$R$1:$AI$1,0)+16,FALSE)+VLOOKUP(AS$3,Conditions!$B:$AI,MATCH($B55&amp;"_intercept",Conditions!$R$1:$AI$1,0)+16,FALSE)),""),"")</f>
        <v/>
      </c>
      <c r="AT55" s="69" t="str">
        <f>IFERROR(IF(AT37,EXP(LN(AT37)*VLOOKUP(AT$3,Conditions!$B:$AI,MATCH($B55&amp;"_slope",Conditions!$R$1:$AI$1,0)+16,FALSE)+VLOOKUP(AT$3,Conditions!$B:$AI,MATCH($B55&amp;"_intercept",Conditions!$R$1:$AI$1,0)+16,FALSE)),""),"")</f>
        <v/>
      </c>
      <c r="AU55" s="69" t="str">
        <f>IFERROR(IF(AU37,EXP(LN(AU37)*VLOOKUP(AU$3,Conditions!$B:$AI,MATCH($B55&amp;"_slope",Conditions!$R$1:$AI$1,0)+16,FALSE)+VLOOKUP(AU$3,Conditions!$B:$AI,MATCH($B55&amp;"_intercept",Conditions!$R$1:$AI$1,0)+16,FALSE)),""),"")</f>
        <v/>
      </c>
      <c r="AV55" s="69" t="str">
        <f>IFERROR(IF(AV37,EXP(LN(AV37)*VLOOKUP(AV$3,Conditions!$B:$AI,MATCH($B55&amp;"_slope",Conditions!$R$1:$AI$1,0)+16,FALSE)+VLOOKUP(AV$3,Conditions!$B:$AI,MATCH($B55&amp;"_intercept",Conditions!$R$1:$AI$1,0)+16,FALSE)),""),"")</f>
        <v/>
      </c>
      <c r="AW55" s="69" t="str">
        <f>IFERROR(IF(AW37,EXP(LN(AW37)*VLOOKUP(AW$3,Conditions!$B:$AI,MATCH($B55&amp;"_slope",Conditions!$R$1:$AI$1,0)+16,FALSE)+VLOOKUP(AW$3,Conditions!$B:$AI,MATCH($B55&amp;"_intercept",Conditions!$R$1:$AI$1,0)+16,FALSE)),""),"")</f>
        <v/>
      </c>
      <c r="AX55" s="69" t="str">
        <f>IFERROR(IF(AX37,EXP(LN(AX37)*VLOOKUP(AX$3,Conditions!$B:$AI,MATCH($B55&amp;"_slope",Conditions!$R$1:$AI$1,0)+16,FALSE)+VLOOKUP(AX$3,Conditions!$B:$AI,MATCH($B55&amp;"_intercept",Conditions!$R$1:$AI$1,0)+16,FALSE)),""),"")</f>
        <v/>
      </c>
      <c r="AY55" s="69" t="str">
        <f>IFERROR(IF(AY37,EXP(LN(AY37)*VLOOKUP(AY$3,Conditions!$B:$AI,MATCH($B55&amp;"_slope",Conditions!$R$1:$AI$1,0)+16,FALSE)+VLOOKUP(AY$3,Conditions!$B:$AI,MATCH($B55&amp;"_intercept",Conditions!$R$1:$AI$1,0)+16,FALSE)),""),"")</f>
        <v/>
      </c>
      <c r="AZ55" s="69" t="str">
        <f>IFERROR(IF(AZ37,EXP(LN(AZ37)*VLOOKUP(AZ$3,Conditions!$B:$AI,MATCH($B55&amp;"_slope",Conditions!$R$1:$AI$1,0)+16,FALSE)+VLOOKUP(AZ$3,Conditions!$B:$AI,MATCH($B55&amp;"_intercept",Conditions!$R$1:$AI$1,0)+16,FALSE)),""),"")</f>
        <v/>
      </c>
      <c r="BA55" s="69" t="str">
        <f>IFERROR(IF(BA37,EXP(LN(BA37)*VLOOKUP(BA$3,Conditions!$B:$AI,MATCH($B55&amp;"_slope",Conditions!$R$1:$AI$1,0)+16,FALSE)+VLOOKUP(BA$3,Conditions!$B:$AI,MATCH($B55&amp;"_intercept",Conditions!$R$1:$AI$1,0)+16,FALSE)),""),"")</f>
        <v/>
      </c>
      <c r="BB55" s="69" t="str">
        <f>IFERROR(IF(BB37,EXP(LN(BB37)*VLOOKUP(BB$3,Conditions!$B:$AI,MATCH($B55&amp;"_slope",Conditions!$R$1:$AI$1,0)+16,FALSE)+VLOOKUP(BB$3,Conditions!$B:$AI,MATCH($B55&amp;"_intercept",Conditions!$R$1:$AI$1,0)+16,FALSE)),""),"")</f>
        <v/>
      </c>
      <c r="BC55" s="69" t="str">
        <f>IFERROR(IF(BC37,EXP(LN(BC37)*VLOOKUP(BC$3,Conditions!$B:$AI,MATCH($B55&amp;"_slope",Conditions!$R$1:$AI$1,0)+16,FALSE)+VLOOKUP(BC$3,Conditions!$B:$AI,MATCH($B55&amp;"_intercept",Conditions!$R$1:$AI$1,0)+16,FALSE)),""),"")</f>
        <v/>
      </c>
      <c r="BD55" s="69" t="str">
        <f>IFERROR(IF(BD37,EXP(LN(BD37)*VLOOKUP(BD$3,Conditions!$B:$AI,MATCH($B55&amp;"_slope",Conditions!$R$1:$AI$1,0)+16,FALSE)+VLOOKUP(BD$3,Conditions!$B:$AI,MATCH($B55&amp;"_intercept",Conditions!$R$1:$AI$1,0)+16,FALSE)),""),"")</f>
        <v/>
      </c>
      <c r="BE55" s="69" t="str">
        <f>IFERROR(IF(BE37,EXP(LN(BE37)*VLOOKUP(BE$3,Conditions!$B:$AI,MATCH($B55&amp;"_slope",Conditions!$R$1:$AI$1,0)+16,FALSE)+VLOOKUP(BE$3,Conditions!$B:$AI,MATCH($B55&amp;"_intercept",Conditions!$R$1:$AI$1,0)+16,FALSE)),""),"")</f>
        <v/>
      </c>
      <c r="BF55" s="69" t="str">
        <f>IFERROR(IF(BF37,EXP(LN(BF37)*VLOOKUP(BF$3,Conditions!$B:$AI,MATCH($B55&amp;"_slope",Conditions!$R$1:$AI$1,0)+16,FALSE)+VLOOKUP(BF$3,Conditions!$B:$AI,MATCH($B55&amp;"_intercept",Conditions!$R$1:$AI$1,0)+16,FALSE)),""),"")</f>
        <v/>
      </c>
      <c r="BG55" s="69" t="str">
        <f>IFERROR(IF(BG37,EXP(LN(BG37)*VLOOKUP(BG$3,Conditions!$B:$AI,MATCH($B55&amp;"_slope",Conditions!$R$1:$AI$1,0)+16,FALSE)+VLOOKUP(BG$3,Conditions!$B:$AI,MATCH($B55&amp;"_intercept",Conditions!$R$1:$AI$1,0)+16,FALSE)),""),"")</f>
        <v/>
      </c>
      <c r="BH55" s="69" t="str">
        <f>IFERROR(IF(BH37,EXP(LN(BH37)*VLOOKUP(BH$3,Conditions!$B:$AI,MATCH($B55&amp;"_slope",Conditions!$R$1:$AI$1,0)+16,FALSE)+VLOOKUP(BH$3,Conditions!$B:$AI,MATCH($B55&amp;"_intercept",Conditions!$R$1:$AI$1,0)+16,FALSE)),""),"")</f>
        <v/>
      </c>
      <c r="BI55" s="69" t="str">
        <f>IFERROR(IF(BI37,EXP(LN(BI37)*VLOOKUP(BI$3,Conditions!$B:$AI,MATCH($B55&amp;"_slope",Conditions!$R$1:$AI$1,0)+16,FALSE)+VLOOKUP(BI$3,Conditions!$B:$AI,MATCH($B55&amp;"_intercept",Conditions!$R$1:$AI$1,0)+16,FALSE)),""),"")</f>
        <v/>
      </c>
      <c r="BJ55" s="69" t="str">
        <f>IFERROR(IF(BJ37,EXP(LN(BJ37)*VLOOKUP(BJ$3,Conditions!$B:$AI,MATCH($B55&amp;"_slope",Conditions!$R$1:$AI$1,0)+16,FALSE)+VLOOKUP(BJ$3,Conditions!$B:$AI,MATCH($B55&amp;"_intercept",Conditions!$R$1:$AI$1,0)+16,FALSE)),""),"")</f>
        <v/>
      </c>
      <c r="BK55" s="69" t="str">
        <f>IFERROR(IF(BK37,EXP(LN(BK37)*VLOOKUP(BK$3,Conditions!$B:$AI,MATCH($B55&amp;"_slope",Conditions!$R$1:$AI$1,0)+16,FALSE)+VLOOKUP(BK$3,Conditions!$B:$AI,MATCH($B55&amp;"_intercept",Conditions!$R$1:$AI$1,0)+16,FALSE)),""),"")</f>
        <v/>
      </c>
      <c r="BL55" s="69" t="str">
        <f>IFERROR(IF(BL37,EXP(LN(BL37)*VLOOKUP(BL$3,Conditions!$B:$AI,MATCH($B55&amp;"_slope",Conditions!$R$1:$AI$1,0)+16,FALSE)+VLOOKUP(BL$3,Conditions!$B:$AI,MATCH($B55&amp;"_intercept",Conditions!$R$1:$AI$1,0)+16,FALSE)),""),"")</f>
        <v/>
      </c>
      <c r="BM55" s="69" t="str">
        <f>IFERROR(IF(BM37,EXP(LN(BM37)*VLOOKUP(BM$3,Conditions!$B:$AI,MATCH($B55&amp;"_slope",Conditions!$R$1:$AI$1,0)+16,FALSE)+VLOOKUP(BM$3,Conditions!$B:$AI,MATCH($B55&amp;"_intercept",Conditions!$R$1:$AI$1,0)+16,FALSE)),""),"")</f>
        <v/>
      </c>
      <c r="BN55" s="69" t="str">
        <f>IFERROR(IF(BN37,EXP(LN(BN37)*VLOOKUP(BN$3,Conditions!$B:$AI,MATCH($B55&amp;"_slope",Conditions!$R$1:$AI$1,0)+16,FALSE)+VLOOKUP(BN$3,Conditions!$B:$AI,MATCH($B55&amp;"_intercept",Conditions!$R$1:$AI$1,0)+16,FALSE)),""),"")</f>
        <v/>
      </c>
      <c r="BO55" s="69" t="str">
        <f>IFERROR(IF(BO37,EXP(LN(BO37)*VLOOKUP(BO$3,Conditions!$B:$AI,MATCH($B55&amp;"_slope",Conditions!$R$1:$AI$1,0)+16,FALSE)+VLOOKUP(BO$3,Conditions!$B:$AI,MATCH($B55&amp;"_intercept",Conditions!$R$1:$AI$1,0)+16,FALSE)),""),"")</f>
        <v/>
      </c>
      <c r="BP55" s="69" t="str">
        <f>IFERROR(IF(BP37,EXP(LN(BP37)*VLOOKUP(BP$3,Conditions!$B:$AI,MATCH($B55&amp;"_slope",Conditions!$R$1:$AI$1,0)+16,FALSE)+VLOOKUP(BP$3,Conditions!$B:$AI,MATCH($B55&amp;"_intercept",Conditions!$R$1:$AI$1,0)+16,FALSE)),""),"")</f>
        <v/>
      </c>
      <c r="BQ55" s="69" t="str">
        <f>IFERROR(IF(BQ37,EXP(LN(BQ37)*VLOOKUP(BQ$3,Conditions!$B:$AI,MATCH($B55&amp;"_slope",Conditions!$R$1:$AI$1,0)+16,FALSE)+VLOOKUP(BQ$3,Conditions!$B:$AI,MATCH($B55&amp;"_intercept",Conditions!$R$1:$AI$1,0)+16,FALSE)),""),"")</f>
        <v/>
      </c>
      <c r="BR55" s="69" t="str">
        <f>IFERROR(IF(BR37,EXP(LN(BR37)*VLOOKUP(BR$3,Conditions!$B:$AI,MATCH($B55&amp;"_slope",Conditions!$R$1:$AI$1,0)+16,FALSE)+VLOOKUP(BR$3,Conditions!$B:$AI,MATCH($B55&amp;"_intercept",Conditions!$R$1:$AI$1,0)+16,FALSE)),""),"")</f>
        <v/>
      </c>
      <c r="BS55" s="69" t="str">
        <f>IFERROR(IF(BS37,EXP(LN(BS37)*VLOOKUP(BS$3,Conditions!$B:$AI,MATCH($B55&amp;"_slope",Conditions!$R$1:$AI$1,0)+16,FALSE)+VLOOKUP(BS$3,Conditions!$B:$AI,MATCH($B55&amp;"_intercept",Conditions!$R$1:$AI$1,0)+16,FALSE)),""),"")</f>
        <v/>
      </c>
      <c r="BT55" s="69" t="str">
        <f>IFERROR(IF(BT37,EXP(LN(BT37)*VLOOKUP(BT$3,Conditions!$B:$AI,MATCH($B55&amp;"_slope",Conditions!$R$1:$AI$1,0)+16,FALSE)+VLOOKUP(BT$3,Conditions!$B:$AI,MATCH($B55&amp;"_intercept",Conditions!$R$1:$AI$1,0)+16,FALSE)),""),"")</f>
        <v/>
      </c>
      <c r="BU55" s="69" t="str">
        <f>IFERROR(IF(BU37,EXP(LN(BU37)*VLOOKUP(BU$3,Conditions!$B:$AI,MATCH($B55&amp;"_slope",Conditions!$R$1:$AI$1,0)+16,FALSE)+VLOOKUP(BU$3,Conditions!$B:$AI,MATCH($B55&amp;"_intercept",Conditions!$R$1:$AI$1,0)+16,FALSE)),""),"")</f>
        <v/>
      </c>
      <c r="BV55" s="69" t="str">
        <f>IFERROR(IF(BV37,EXP(LN(BV37)*VLOOKUP(BV$3,Conditions!$B:$AI,MATCH($B55&amp;"_slope",Conditions!$R$1:$AI$1,0)+16,FALSE)+VLOOKUP(BV$3,Conditions!$B:$AI,MATCH($B55&amp;"_intercept",Conditions!$R$1:$AI$1,0)+16,FALSE)),""),"")</f>
        <v/>
      </c>
      <c r="BW55" s="69" t="str">
        <f>IFERROR(IF(BW37,EXP(LN(BW37)*VLOOKUP(BW$3,Conditions!$B:$AI,MATCH($B55&amp;"_slope",Conditions!$R$1:$AI$1,0)+16,FALSE)+VLOOKUP(BW$3,Conditions!$B:$AI,MATCH($B55&amp;"_intercept",Conditions!$R$1:$AI$1,0)+16,FALSE)),""),"")</f>
        <v/>
      </c>
      <c r="BX55" s="69" t="str">
        <f>IFERROR(IF(BX37,EXP(LN(BX37)*VLOOKUP(BX$3,Conditions!$B:$AI,MATCH($B55&amp;"_slope",Conditions!$R$1:$AI$1,0)+16,FALSE)+VLOOKUP(BX$3,Conditions!$B:$AI,MATCH($B55&amp;"_intercept",Conditions!$R$1:$AI$1,0)+16,FALSE)),""),"")</f>
        <v/>
      </c>
      <c r="BY55" s="69" t="str">
        <f>IFERROR(IF(BY37,EXP(LN(BY37)*VLOOKUP(BY$3,Conditions!$B:$AI,MATCH($B55&amp;"_slope",Conditions!$R$1:$AI$1,0)+16,FALSE)+VLOOKUP(BY$3,Conditions!$B:$AI,MATCH($B55&amp;"_intercept",Conditions!$R$1:$AI$1,0)+16,FALSE)),""),"")</f>
        <v/>
      </c>
      <c r="BZ55" s="69" t="str">
        <f>IFERROR(IF(BZ37,EXP(LN(BZ37)*VLOOKUP(BZ$3,Conditions!$B:$AI,MATCH($B55&amp;"_slope",Conditions!$R$1:$AI$1,0)+16,FALSE)+VLOOKUP(BZ$3,Conditions!$B:$AI,MATCH($B55&amp;"_intercept",Conditions!$R$1:$AI$1,0)+16,FALSE)),""),"")</f>
        <v/>
      </c>
      <c r="CA55" s="69" t="str">
        <f>IFERROR(IF(CA37,EXP(LN(CA37)*VLOOKUP(CA$3,Conditions!$B:$AI,MATCH($B55&amp;"_slope",Conditions!$R$1:$AI$1,0)+16,FALSE)+VLOOKUP(CA$3,Conditions!$B:$AI,MATCH($B55&amp;"_intercept",Conditions!$R$1:$AI$1,0)+16,FALSE)),""),"")</f>
        <v/>
      </c>
      <c r="CB55" s="69" t="str">
        <f>IFERROR(IF(CB37,EXP(LN(CB37)*VLOOKUP(CB$3,Conditions!$B:$AI,MATCH($B55&amp;"_slope",Conditions!$R$1:$AI$1,0)+16,FALSE)+VLOOKUP(CB$3,Conditions!$B:$AI,MATCH($B55&amp;"_intercept",Conditions!$R$1:$AI$1,0)+16,FALSE)),""),"")</f>
        <v/>
      </c>
      <c r="CC55" s="69" t="str">
        <f>IFERROR(IF(CC37,EXP(LN(CC37)*VLOOKUP(CC$3,Conditions!$B:$AI,MATCH($B55&amp;"_slope",Conditions!$R$1:$AI$1,0)+16,FALSE)+VLOOKUP(CC$3,Conditions!$B:$AI,MATCH($B55&amp;"_intercept",Conditions!$R$1:$AI$1,0)+16,FALSE)),""),"")</f>
        <v/>
      </c>
      <c r="CD55" s="69" t="str">
        <f>IFERROR(IF(CD37,EXP(LN(CD37)*VLOOKUP(CD$3,Conditions!$B:$AI,MATCH($B55&amp;"_slope",Conditions!$R$1:$AI$1,0)+16,FALSE)+VLOOKUP(CD$3,Conditions!$B:$AI,MATCH($B55&amp;"_intercept",Conditions!$R$1:$AI$1,0)+16,FALSE)),""),"")</f>
        <v/>
      </c>
      <c r="CE55" s="69" t="str">
        <f>IFERROR(IF(CE37,EXP(LN(CE37)*VLOOKUP(CE$3,Conditions!$B:$AI,MATCH($B55&amp;"_slope",Conditions!$R$1:$AI$1,0)+16,FALSE)+VLOOKUP(CE$3,Conditions!$B:$AI,MATCH($B55&amp;"_intercept",Conditions!$R$1:$AI$1,0)+16,FALSE)),""),"")</f>
        <v/>
      </c>
      <c r="CG55" s="56" t="str">
        <f t="shared" si="9"/>
        <v>??c</v>
      </c>
      <c r="CH55" s="69" t="str">
        <f>IFERROR(IF(CH37,EXP(LN(CH37)*VLOOKUP(CH$3,Conditions!$B:$AI,MATCH($B55&amp;"_slope",Conditions!$R$1:$AI$1,0)+16,FALSE)+VLOOKUP(CH$3,Conditions!$B:$AI,MATCH($B55&amp;"_intercept",Conditions!$R$1:$AI$1,0)+16,FALSE)),""),"")</f>
        <v/>
      </c>
      <c r="CI55" s="69" t="str">
        <f>IFERROR(IF(CI37,EXP(LN(CI37)*VLOOKUP(CI$3,Conditions!$B:$AI,MATCH($B55&amp;"_slope",Conditions!$R$1:$AI$1,0)+16,FALSE)+VLOOKUP(CI$3,Conditions!$B:$AI,MATCH($B55&amp;"_intercept",Conditions!$R$1:$AI$1,0)+16,FALSE)),""),"")</f>
        <v/>
      </c>
      <c r="CJ55" s="69" t="str">
        <f>IFERROR(IF(CJ37,EXP(LN(CJ37)*VLOOKUP(CJ$3,Conditions!$B:$AI,MATCH($B55&amp;"_slope",Conditions!$R$1:$AI$1,0)+16,FALSE)+VLOOKUP(CJ$3,Conditions!$B:$AI,MATCH($B55&amp;"_intercept",Conditions!$R$1:$AI$1,0)+16,FALSE)),""),"")</f>
        <v/>
      </c>
      <c r="CK55" s="69" t="str">
        <f>IFERROR(IF(CK37,EXP(LN(CK37)*VLOOKUP(CK$3,Conditions!$B:$AI,MATCH($B55&amp;"_slope",Conditions!$R$1:$AI$1,0)+16,FALSE)+VLOOKUP(CK$3,Conditions!$B:$AI,MATCH($B55&amp;"_intercept",Conditions!$R$1:$AI$1,0)+16,FALSE)),""),"")</f>
        <v/>
      </c>
      <c r="CL55" s="69" t="str">
        <f>IFERROR(IF(CL37,EXP(LN(CL37)*VLOOKUP(CL$3,Conditions!$B:$AI,MATCH($B55&amp;"_slope",Conditions!$R$1:$AI$1,0)+16,FALSE)+VLOOKUP(CL$3,Conditions!$B:$AI,MATCH($B55&amp;"_intercept",Conditions!$R$1:$AI$1,0)+16,FALSE)),""),"")</f>
        <v/>
      </c>
      <c r="CM55" s="69" t="str">
        <f>IFERROR(IF(CM37,EXP(LN(CM37)*VLOOKUP(CM$3,Conditions!$B:$AI,MATCH($B55&amp;"_slope",Conditions!$R$1:$AI$1,0)+16,FALSE)+VLOOKUP(CM$3,Conditions!$B:$AI,MATCH($B55&amp;"_intercept",Conditions!$R$1:$AI$1,0)+16,FALSE)),""),"")</f>
        <v/>
      </c>
      <c r="CN55" s="69" t="str">
        <f>IFERROR(IF(CN37,EXP(LN(CN37)*VLOOKUP(CN$3,Conditions!$B:$AI,MATCH($B55&amp;"_slope",Conditions!$R$1:$AI$1,0)+16,FALSE)+VLOOKUP(CN$3,Conditions!$B:$AI,MATCH($B55&amp;"_intercept",Conditions!$R$1:$AI$1,0)+16,FALSE)),""),"")</f>
        <v/>
      </c>
      <c r="CO55" s="69" t="str">
        <f>IFERROR(IF(CO37,EXP(LN(CO37)*VLOOKUP(CO$3,Conditions!$B:$AI,MATCH($B55&amp;"_slope",Conditions!$R$1:$AI$1,0)+16,FALSE)+VLOOKUP(CO$3,Conditions!$B:$AI,MATCH($B55&amp;"_intercept",Conditions!$R$1:$AI$1,0)+16,FALSE)),""),"")</f>
        <v/>
      </c>
      <c r="CP55" s="69" t="str">
        <f>IFERROR(IF(CP37,EXP(LN(CP37)*VLOOKUP(CP$3,Conditions!$B:$AI,MATCH($B55&amp;"_slope",Conditions!$R$1:$AI$1,0)+16,FALSE)+VLOOKUP(CP$3,Conditions!$B:$AI,MATCH($B55&amp;"_intercept",Conditions!$R$1:$AI$1,0)+16,FALSE)),""),"")</f>
        <v/>
      </c>
      <c r="CQ55" s="69" t="str">
        <f>IFERROR(IF(CQ37,EXP(LN(CQ37)*VLOOKUP(CQ$3,Conditions!$B:$AI,MATCH($B55&amp;"_slope",Conditions!$R$1:$AI$1,0)+16,FALSE)+VLOOKUP(CQ$3,Conditions!$B:$AI,MATCH($B55&amp;"_intercept",Conditions!$R$1:$AI$1,0)+16,FALSE)),""),"")</f>
        <v/>
      </c>
      <c r="CR55" s="69" t="str">
        <f>IFERROR(IF(CR37,EXP(LN(CR37)*VLOOKUP(CR$3,Conditions!$B:$AI,MATCH($B55&amp;"_slope",Conditions!$R$1:$AI$1,0)+16,FALSE)+VLOOKUP(CR$3,Conditions!$B:$AI,MATCH($B55&amp;"_intercept",Conditions!$R$1:$AI$1,0)+16,FALSE)),""),"")</f>
        <v/>
      </c>
      <c r="CS55" s="69" t="str">
        <f>IFERROR(IF(CS37,EXP(LN(CS37)*VLOOKUP(CS$3,Conditions!$B:$AI,MATCH($B55&amp;"_slope",Conditions!$R$1:$AI$1,0)+16,FALSE)+VLOOKUP(CS$3,Conditions!$B:$AI,MATCH($B55&amp;"_intercept",Conditions!$R$1:$AI$1,0)+16,FALSE)),""),"")</f>
        <v/>
      </c>
      <c r="CT55" s="69" t="str">
        <f>IFERROR(IF(CT37,EXP(LN(CT37)*VLOOKUP(CT$3,Conditions!$B:$AI,MATCH($B55&amp;"_slope",Conditions!$R$1:$AI$1,0)+16,FALSE)+VLOOKUP(CT$3,Conditions!$B:$AI,MATCH($B55&amp;"_intercept",Conditions!$R$1:$AI$1,0)+16,FALSE)),""),"")</f>
        <v/>
      </c>
      <c r="CU55" s="69" t="str">
        <f>IFERROR(IF(CU37,EXP(LN(CU37)*VLOOKUP(CU$3,Conditions!$B:$AI,MATCH($B55&amp;"_slope",Conditions!$R$1:$AI$1,0)+16,FALSE)+VLOOKUP(CU$3,Conditions!$B:$AI,MATCH($B55&amp;"_intercept",Conditions!$R$1:$AI$1,0)+16,FALSE)),""),"")</f>
        <v/>
      </c>
      <c r="CV55" s="69" t="str">
        <f>IFERROR(IF(CV37,EXP(LN(CV37)*VLOOKUP(CV$3,Conditions!$B:$AI,MATCH($B55&amp;"_slope",Conditions!$R$1:$AI$1,0)+16,FALSE)+VLOOKUP(CV$3,Conditions!$B:$AI,MATCH($B55&amp;"_intercept",Conditions!$R$1:$AI$1,0)+16,FALSE)),""),"")</f>
        <v/>
      </c>
      <c r="CW55" s="69" t="str">
        <f>IFERROR(IF(CW37,EXP(LN(CW37)*VLOOKUP(CW$3,Conditions!$B:$AI,MATCH($B55&amp;"_slope",Conditions!$R$1:$AI$1,0)+16,FALSE)+VLOOKUP(CW$3,Conditions!$B:$AI,MATCH($B55&amp;"_intercept",Conditions!$R$1:$AI$1,0)+16,FALSE)),""),"")</f>
        <v/>
      </c>
      <c r="CX55" s="69"/>
      <c r="CY55" s="69"/>
      <c r="CZ55" s="69"/>
      <c r="DA55" s="69"/>
    </row>
    <row r="56" spans="1:105" x14ac:dyDescent="0.2">
      <c r="C56" s="78"/>
      <c r="CG56" s="56"/>
      <c r="CH56" s="70"/>
      <c r="CI56" s="70"/>
      <c r="CJ56" s="70"/>
      <c r="CK56" s="70"/>
      <c r="CL56" s="70"/>
      <c r="CM56" s="70"/>
      <c r="CN56" s="70"/>
      <c r="CO56" s="70"/>
      <c r="CP56" s="70"/>
      <c r="CQ56" s="70"/>
      <c r="CR56" s="70"/>
      <c r="CS56" s="70"/>
      <c r="CT56" s="70"/>
      <c r="CU56" s="70"/>
      <c r="CV56" s="70"/>
      <c r="CW56" s="70"/>
      <c r="CX56" s="70"/>
      <c r="CY56" s="70"/>
      <c r="CZ56" s="70"/>
      <c r="DA56" s="70"/>
    </row>
    <row r="57" spans="1:105" x14ac:dyDescent="0.2">
      <c r="B57" s="52" t="s">
        <v>63</v>
      </c>
      <c r="C57" s="78"/>
      <c r="D57" s="119">
        <f>(D41-D52)/D41</f>
        <v>0.20736304163205566</v>
      </c>
      <c r="E57" s="119">
        <f t="shared" ref="E57:L57" si="11">(E41-E52)/E41</f>
        <v>0.20709936702406717</v>
      </c>
      <c r="F57" s="119">
        <f t="shared" si="11"/>
        <v>0.21102572709738315</v>
      </c>
      <c r="G57" s="119">
        <f t="shared" si="11"/>
        <v>0.20835005595395403</v>
      </c>
      <c r="H57" s="119">
        <f t="shared" si="11"/>
        <v>0.20833498563288524</v>
      </c>
      <c r="I57" s="119">
        <f t="shared" si="11"/>
        <v>0.1922494383010997</v>
      </c>
      <c r="J57" s="119">
        <f t="shared" si="11"/>
        <v>0.19096500065536401</v>
      </c>
      <c r="K57" s="119">
        <f t="shared" si="11"/>
        <v>0.18772147908408732</v>
      </c>
      <c r="L57" s="119">
        <f t="shared" si="11"/>
        <v>0.19214426804637069</v>
      </c>
      <c r="M57" s="119">
        <f t="shared" ref="M57:BX57" si="12">(M41-M52)/M41</f>
        <v>0.19076222294548953</v>
      </c>
      <c r="N57" s="119">
        <f t="shared" si="12"/>
        <v>0.20149000425289651</v>
      </c>
      <c r="O57" s="119">
        <f t="shared" si="12"/>
        <v>0.20021837608937076</v>
      </c>
      <c r="P57" s="119">
        <f t="shared" si="12"/>
        <v>0.19761587840025696</v>
      </c>
      <c r="Q57" s="119">
        <f t="shared" si="12"/>
        <v>0.20012057122344812</v>
      </c>
      <c r="R57" s="119">
        <f t="shared" si="12"/>
        <v>0.19941342067269816</v>
      </c>
      <c r="S57" s="119">
        <f t="shared" si="12"/>
        <v>0.22054872117689481</v>
      </c>
      <c r="T57" s="119">
        <f t="shared" si="12"/>
        <v>0.22199908426426443</v>
      </c>
      <c r="U57" s="119">
        <f t="shared" si="12"/>
        <v>0.22176488336222694</v>
      </c>
      <c r="V57" s="119">
        <f t="shared" si="12"/>
        <v>0.2236614621324195</v>
      </c>
      <c r="W57" s="119">
        <f t="shared" si="12"/>
        <v>0.22257329939338399</v>
      </c>
      <c r="X57" s="119">
        <f t="shared" si="12"/>
        <v>0.24131611477743584</v>
      </c>
      <c r="Y57" s="119">
        <f t="shared" si="12"/>
        <v>0.23972375788669223</v>
      </c>
      <c r="Z57" s="119">
        <f t="shared" si="12"/>
        <v>0.24271932471856714</v>
      </c>
      <c r="AA57" s="119">
        <f t="shared" si="12"/>
        <v>0.24205180283184782</v>
      </c>
      <c r="AB57" s="119">
        <f t="shared" si="12"/>
        <v>0.24084593776127894</v>
      </c>
      <c r="AC57" s="119">
        <f t="shared" si="12"/>
        <v>0.26110383931743958</v>
      </c>
      <c r="AD57" s="119">
        <f t="shared" si="12"/>
        <v>0.26212425736829997</v>
      </c>
      <c r="AE57" s="119">
        <f t="shared" si="12"/>
        <v>0.261705403228847</v>
      </c>
      <c r="AF57" s="119">
        <f t="shared" si="12"/>
        <v>0.26292398799656286</v>
      </c>
      <c r="AG57" s="119">
        <f t="shared" si="12"/>
        <v>0.26195671139361831</v>
      </c>
      <c r="AH57" s="119">
        <f t="shared" si="12"/>
        <v>0.31760872990860928</v>
      </c>
      <c r="AI57" s="119">
        <f t="shared" si="12"/>
        <v>0.31429613521217847</v>
      </c>
      <c r="AJ57" s="119">
        <f t="shared" si="12"/>
        <v>0.31569791376272655</v>
      </c>
      <c r="AK57" s="119">
        <f t="shared" si="12"/>
        <v>0.31458107700523646</v>
      </c>
      <c r="AL57" s="119">
        <f t="shared" si="12"/>
        <v>0.31823300256324222</v>
      </c>
      <c r="AM57" s="119" t="e">
        <f t="shared" si="12"/>
        <v>#VALUE!</v>
      </c>
      <c r="AN57" s="119">
        <f t="shared" si="12"/>
        <v>0.35498877959761327</v>
      </c>
      <c r="AO57" s="119">
        <f t="shared" si="12"/>
        <v>0.35547070515258616</v>
      </c>
      <c r="AP57" s="119">
        <f t="shared" si="12"/>
        <v>0.35627144406389305</v>
      </c>
      <c r="AQ57" s="119">
        <f t="shared" si="12"/>
        <v>0.35875236054807108</v>
      </c>
      <c r="AR57" s="119">
        <f t="shared" si="12"/>
        <v>0.3801519251896075</v>
      </c>
      <c r="AS57" s="119">
        <f t="shared" si="12"/>
        <v>0.37970977979338683</v>
      </c>
      <c r="AT57" s="119">
        <f t="shared" si="12"/>
        <v>0.37956508802899042</v>
      </c>
      <c r="AU57" s="119">
        <f t="shared" si="12"/>
        <v>0.38196924261942983</v>
      </c>
      <c r="AV57" s="119">
        <f t="shared" si="12"/>
        <v>0.37576473640099006</v>
      </c>
      <c r="AW57" s="119">
        <f t="shared" si="12"/>
        <v>0.24813800245612488</v>
      </c>
      <c r="AX57" s="119">
        <f t="shared" si="12"/>
        <v>0.24630350469345241</v>
      </c>
      <c r="AY57" s="119">
        <f t="shared" si="12"/>
        <v>0.24802088662044525</v>
      </c>
      <c r="AZ57" s="119">
        <f t="shared" si="12"/>
        <v>0.24580401397375756</v>
      </c>
      <c r="BA57" s="119">
        <f t="shared" si="12"/>
        <v>0.24499244835241729</v>
      </c>
      <c r="BB57" s="119">
        <f t="shared" si="12"/>
        <v>0.26141350656318058</v>
      </c>
      <c r="BC57" s="119">
        <f t="shared" si="12"/>
        <v>0.26163272078159</v>
      </c>
      <c r="BD57" s="119">
        <f t="shared" si="12"/>
        <v>0.26291688779907985</v>
      </c>
      <c r="BE57" s="119">
        <f t="shared" si="12"/>
        <v>0.2624783536853964</v>
      </c>
      <c r="BF57" s="119">
        <f t="shared" si="12"/>
        <v>0.262924719124358</v>
      </c>
      <c r="BG57" s="119">
        <f t="shared" si="12"/>
        <v>0.30331667890120106</v>
      </c>
      <c r="BH57" s="119">
        <f t="shared" si="12"/>
        <v>0.30465961080258974</v>
      </c>
      <c r="BI57" s="119">
        <f t="shared" si="12"/>
        <v>0.30335617130061587</v>
      </c>
      <c r="BJ57" s="119">
        <f t="shared" si="12"/>
        <v>0.30171357345212918</v>
      </c>
      <c r="BK57" s="119">
        <f t="shared" si="12"/>
        <v>0.30219523617190652</v>
      </c>
      <c r="BL57" s="119">
        <f t="shared" si="12"/>
        <v>0.35836616472440891</v>
      </c>
      <c r="BM57" s="119">
        <f t="shared" si="12"/>
        <v>0.35947796346217586</v>
      </c>
      <c r="BN57" s="119">
        <f t="shared" si="12"/>
        <v>0.3615903864740731</v>
      </c>
      <c r="BO57" s="119">
        <f t="shared" si="12"/>
        <v>0.36094214429696242</v>
      </c>
      <c r="BP57" s="119">
        <f t="shared" si="12"/>
        <v>0.36153436161217151</v>
      </c>
      <c r="BQ57" s="119">
        <f t="shared" si="12"/>
        <v>0.40659164540460235</v>
      </c>
      <c r="BR57" s="119">
        <f t="shared" si="12"/>
        <v>0.40681824698589059</v>
      </c>
      <c r="BS57" s="119">
        <f t="shared" si="12"/>
        <v>0.40824290018483878</v>
      </c>
      <c r="BT57" s="119">
        <f t="shared" si="12"/>
        <v>0.40520804125873389</v>
      </c>
      <c r="BU57" s="119">
        <f t="shared" si="12"/>
        <v>0.40447193599613462</v>
      </c>
      <c r="BV57" s="119">
        <f t="shared" si="12"/>
        <v>0.49774867353309377</v>
      </c>
      <c r="BW57" s="119">
        <f t="shared" si="12"/>
        <v>0.49591495816823344</v>
      </c>
      <c r="BX57" s="119">
        <f t="shared" si="12"/>
        <v>0.5022002781776751</v>
      </c>
      <c r="BY57" s="119">
        <f t="shared" ref="BY57:CE57" si="13">(BY41-BY52)/BY41</f>
        <v>0.49852063044181477</v>
      </c>
      <c r="BZ57" s="119">
        <f t="shared" si="13"/>
        <v>0.49876138497997768</v>
      </c>
      <c r="CA57" s="119">
        <f t="shared" si="13"/>
        <v>0.47028095991630808</v>
      </c>
      <c r="CB57" s="119">
        <f t="shared" si="13"/>
        <v>0.47111259198729288</v>
      </c>
      <c r="CC57" s="119">
        <f t="shared" si="13"/>
        <v>0.46950714328837295</v>
      </c>
      <c r="CD57" s="119">
        <f t="shared" si="13"/>
        <v>0.46944129444847643</v>
      </c>
      <c r="CE57" s="119">
        <f t="shared" si="13"/>
        <v>0.4723562926051732</v>
      </c>
      <c r="CG57" s="56" t="str">
        <f>B57</f>
        <v>Conversion</v>
      </c>
      <c r="CH57" s="119">
        <f t="shared" ref="CH57:CJ57" si="14">(CH41-CH52)/CH41</f>
        <v>0.20843445055470824</v>
      </c>
      <c r="CI57" s="119">
        <f t="shared" si="14"/>
        <v>0.19042427719057065</v>
      </c>
      <c r="CJ57" s="119">
        <f t="shared" si="14"/>
        <v>0.1997714978497622</v>
      </c>
      <c r="CK57" s="119">
        <f t="shared" ref="CK57:CW57" si="15">(CK41-CK52)/CK41</f>
        <v>0.2221093890317983</v>
      </c>
      <c r="CL57" s="119">
        <f t="shared" si="15"/>
        <v>0.24133128251238314</v>
      </c>
      <c r="CM57" s="119">
        <f t="shared" si="15"/>
        <v>0.26196280387360871</v>
      </c>
      <c r="CN57" s="119">
        <f t="shared" si="15"/>
        <v>0.31608309386506606</v>
      </c>
      <c r="CO57" s="119">
        <f t="shared" si="15"/>
        <v>0.35637057514411119</v>
      </c>
      <c r="CP57" s="119">
        <f t="shared" si="15"/>
        <v>0.37943165459695216</v>
      </c>
      <c r="CQ57" s="119">
        <f t="shared" si="15"/>
        <v>0.24665161692345769</v>
      </c>
      <c r="CR57" s="119">
        <f t="shared" si="15"/>
        <v>0.26227319592548565</v>
      </c>
      <c r="CS57" s="119">
        <f t="shared" si="15"/>
        <v>0.30304813957313365</v>
      </c>
      <c r="CT57" s="119">
        <f t="shared" si="15"/>
        <v>0.36038201520003921</v>
      </c>
      <c r="CU57" s="119">
        <f t="shared" si="15"/>
        <v>0.40626633318280647</v>
      </c>
      <c r="CV57" s="119">
        <f t="shared" si="15"/>
        <v>0.49862855272527118</v>
      </c>
      <c r="CW57" s="119">
        <f t="shared" si="15"/>
        <v>0.47053948572663828</v>
      </c>
      <c r="CX57" s="121"/>
      <c r="CY57" s="121"/>
      <c r="CZ57" s="121"/>
      <c r="DA57" s="121"/>
    </row>
    <row r="58" spans="1:105" x14ac:dyDescent="0.2">
      <c r="B58" s="52" t="s">
        <v>97</v>
      </c>
      <c r="C58" s="78"/>
      <c r="D58" s="119">
        <f>SUMPRODUCT($C43:$C55,D43:D55)/SUMPRODUCT($C41,D41)</f>
        <v>0.80560908247624274</v>
      </c>
      <c r="E58" s="119">
        <f t="shared" ref="E58:L58" si="16">SUMPRODUCT($C43:$C55,E43:E55)/SUMPRODUCT($C41,E41)</f>
        <v>0.80601467413726313</v>
      </c>
      <c r="F58" s="119">
        <f t="shared" si="16"/>
        <v>0.80204497766686889</v>
      </c>
      <c r="G58" s="119">
        <f t="shared" si="16"/>
        <v>0.80330859822578327</v>
      </c>
      <c r="H58" s="119">
        <f t="shared" si="16"/>
        <v>0.80452972180707094</v>
      </c>
      <c r="I58" s="119">
        <f t="shared" si="16"/>
        <v>0.81894827593842523</v>
      </c>
      <c r="J58" s="119">
        <f t="shared" si="16"/>
        <v>0.81920179028601081</v>
      </c>
      <c r="K58" s="119">
        <f t="shared" si="16"/>
        <v>0.82323897966299442</v>
      </c>
      <c r="L58" s="119">
        <f t="shared" si="16"/>
        <v>0.8185363445151882</v>
      </c>
      <c r="M58" s="119">
        <f t="shared" ref="M58:BX58" si="17">SUMPRODUCT($C43:$C55,M43:M55)/SUMPRODUCT($C41,M41)</f>
        <v>0.82005598219990283</v>
      </c>
      <c r="N58" s="119">
        <f t="shared" si="17"/>
        <v>0.80896780011907621</v>
      </c>
      <c r="O58" s="119">
        <f t="shared" si="17"/>
        <v>0.8108831207080287</v>
      </c>
      <c r="P58" s="119">
        <f t="shared" si="17"/>
        <v>0.8132522639066514</v>
      </c>
      <c r="Q58" s="119">
        <f t="shared" si="17"/>
        <v>0.81094348000592453</v>
      </c>
      <c r="R58" s="119">
        <f t="shared" si="17"/>
        <v>0.81178071409668617</v>
      </c>
      <c r="S58" s="119">
        <f t="shared" si="17"/>
        <v>0.79075901436246154</v>
      </c>
      <c r="T58" s="119">
        <f t="shared" si="17"/>
        <v>0.78896261452943606</v>
      </c>
      <c r="U58" s="119">
        <f t="shared" si="17"/>
        <v>0.78953499301072294</v>
      </c>
      <c r="V58" s="119">
        <f t="shared" si="17"/>
        <v>0.78769250673453683</v>
      </c>
      <c r="W58" s="119">
        <f t="shared" si="17"/>
        <v>0.78963481102167277</v>
      </c>
      <c r="X58" s="119">
        <f t="shared" si="17"/>
        <v>0.76996084015760025</v>
      </c>
      <c r="Y58" s="119">
        <f t="shared" si="17"/>
        <v>0.77112067095708225</v>
      </c>
      <c r="Z58" s="119">
        <f t="shared" si="17"/>
        <v>0.76836363050332834</v>
      </c>
      <c r="AA58" s="119">
        <f t="shared" si="17"/>
        <v>0.76874098229056487</v>
      </c>
      <c r="AB58" s="119">
        <f t="shared" si="17"/>
        <v>0.76954729534005473</v>
      </c>
      <c r="AC58" s="119">
        <f t="shared" si="17"/>
        <v>0.749769564582625</v>
      </c>
      <c r="AD58" s="119">
        <f t="shared" si="17"/>
        <v>0.74886032679325398</v>
      </c>
      <c r="AE58" s="119">
        <f t="shared" si="17"/>
        <v>0.74923176841350425</v>
      </c>
      <c r="AF58" s="119">
        <f t="shared" si="17"/>
        <v>0.7482067266089959</v>
      </c>
      <c r="AG58" s="119">
        <f t="shared" si="17"/>
        <v>0.74885574260508558</v>
      </c>
      <c r="AH58" s="119">
        <f t="shared" si="17"/>
        <v>0.69320683888264623</v>
      </c>
      <c r="AI58" s="119">
        <f t="shared" si="17"/>
        <v>0.69637104078817991</v>
      </c>
      <c r="AJ58" s="119">
        <f t="shared" si="17"/>
        <v>0.69563955886959372</v>
      </c>
      <c r="AK58" s="119">
        <f t="shared" si="17"/>
        <v>0.69677520739479448</v>
      </c>
      <c r="AL58" s="119">
        <f t="shared" si="17"/>
        <v>0.69297641158080192</v>
      </c>
      <c r="AM58" s="119">
        <f t="shared" si="17"/>
        <v>0</v>
      </c>
      <c r="AN58" s="119">
        <f t="shared" si="17"/>
        <v>0.65621624079957763</v>
      </c>
      <c r="AO58" s="119">
        <f t="shared" si="17"/>
        <v>0.6552704837941129</v>
      </c>
      <c r="AP58" s="119">
        <f t="shared" si="17"/>
        <v>0.65476808620195814</v>
      </c>
      <c r="AQ58" s="119">
        <f t="shared" si="17"/>
        <v>0.65223755946027007</v>
      </c>
      <c r="AR58" s="119">
        <f t="shared" si="17"/>
        <v>0.64776247331238535</v>
      </c>
      <c r="AS58" s="119">
        <f t="shared" si="17"/>
        <v>0.64145402839699173</v>
      </c>
      <c r="AT58" s="119">
        <f t="shared" si="17"/>
        <v>0.64493714351267961</v>
      </c>
      <c r="AU58" s="119">
        <f t="shared" si="17"/>
        <v>0.6413793117728479</v>
      </c>
      <c r="AV58" s="119">
        <f t="shared" si="17"/>
        <v>0.64765643172311171</v>
      </c>
      <c r="AW58" s="119">
        <f t="shared" si="17"/>
        <v>0.77497134581180382</v>
      </c>
      <c r="AX58" s="119">
        <f t="shared" si="17"/>
        <v>0.77751378236739821</v>
      </c>
      <c r="AY58" s="119">
        <f t="shared" si="17"/>
        <v>0.77781941598399862</v>
      </c>
      <c r="AZ58" s="119">
        <f t="shared" si="17"/>
        <v>0.77805031249733692</v>
      </c>
      <c r="BA58" s="119">
        <f t="shared" si="17"/>
        <v>0.77689367439997303</v>
      </c>
      <c r="BB58" s="119">
        <f t="shared" si="17"/>
        <v>0.76004216526221446</v>
      </c>
      <c r="BC58" s="119">
        <f t="shared" si="17"/>
        <v>0.7619418041588677</v>
      </c>
      <c r="BD58" s="119">
        <f t="shared" si="17"/>
        <v>0.76141504698089413</v>
      </c>
      <c r="BE58" s="119">
        <f t="shared" si="17"/>
        <v>0.75917416543477079</v>
      </c>
      <c r="BF58" s="119">
        <f t="shared" si="17"/>
        <v>0.76303187787081006</v>
      </c>
      <c r="BG58" s="119">
        <f t="shared" si="17"/>
        <v>0.724105168775108</v>
      </c>
      <c r="BH58" s="119">
        <f t="shared" si="17"/>
        <v>0.72370440771139399</v>
      </c>
      <c r="BI58" s="119">
        <f t="shared" si="17"/>
        <v>0.72057591188361381</v>
      </c>
      <c r="BJ58" s="119">
        <f t="shared" si="17"/>
        <v>0.71940259257448547</v>
      </c>
      <c r="BK58" s="119">
        <f t="shared" si="17"/>
        <v>0.72001328321752933</v>
      </c>
      <c r="BL58" s="119">
        <f t="shared" si="17"/>
        <v>0.66383252802804726</v>
      </c>
      <c r="BM58" s="119">
        <f t="shared" si="17"/>
        <v>0.66248613111215371</v>
      </c>
      <c r="BN58" s="119">
        <f t="shared" si="17"/>
        <v>0.6611456226093585</v>
      </c>
      <c r="BO58" s="119">
        <f t="shared" si="17"/>
        <v>0.6598138333375354</v>
      </c>
      <c r="BP58" s="119">
        <f t="shared" si="17"/>
        <v>0.65772597571647751</v>
      </c>
      <c r="BQ58" s="119">
        <f t="shared" si="17"/>
        <v>0.60434842813045719</v>
      </c>
      <c r="BR58" s="119">
        <f t="shared" si="17"/>
        <v>0.60337519410234075</v>
      </c>
      <c r="BS58" s="119">
        <f t="shared" si="17"/>
        <v>0.60229135344846263</v>
      </c>
      <c r="BT58" s="119">
        <f t="shared" si="17"/>
        <v>0.60519667114184206</v>
      </c>
      <c r="BU58" s="119">
        <f t="shared" si="17"/>
        <v>0.60589252398348847</v>
      </c>
      <c r="BV58" s="119">
        <f t="shared" si="17"/>
        <v>0.51263001393526419</v>
      </c>
      <c r="BW58" s="119">
        <f t="shared" si="17"/>
        <v>0.51482191040884617</v>
      </c>
      <c r="BX58" s="119">
        <f t="shared" si="17"/>
        <v>0.50907522922893067</v>
      </c>
      <c r="BY58" s="119">
        <f t="shared" ref="BY58:CE58" si="18">SUMPRODUCT($C43:$C55,BY43:BY55)/SUMPRODUCT($C41,BY41)</f>
        <v>0.51313179949262466</v>
      </c>
      <c r="BZ58" s="119">
        <f t="shared" si="18"/>
        <v>0.51271938111191584</v>
      </c>
      <c r="CA58" s="119">
        <f t="shared" si="18"/>
        <v>0.53963482413262842</v>
      </c>
      <c r="CB58" s="119">
        <f t="shared" si="18"/>
        <v>0.53886089285173056</v>
      </c>
      <c r="CC58" s="119">
        <f t="shared" si="18"/>
        <v>0.54002599141833907</v>
      </c>
      <c r="CD58" s="119">
        <f t="shared" si="18"/>
        <v>0.53962906857618298</v>
      </c>
      <c r="CE58" s="119">
        <f t="shared" si="18"/>
        <v>0.53748386930568148</v>
      </c>
      <c r="CG58" s="56" t="str">
        <f>B58</f>
        <v>C-balance</v>
      </c>
      <c r="CH58" s="119">
        <f t="shared" ref="CH58:CJ58" si="19">SUMPRODUCT($C43:$C55,CH43:CH55)/SUMPRODUCT($C41,CH41)</f>
        <v>0.804302461102817</v>
      </c>
      <c r="CI58" s="119">
        <f t="shared" si="19"/>
        <v>0.82036019521425529</v>
      </c>
      <c r="CJ58" s="119">
        <f t="shared" si="19"/>
        <v>0.81116565010013864</v>
      </c>
      <c r="CK58" s="119">
        <f t="shared" ref="CK58:CW58" si="20">SUMPRODUCT($C43:$C55,CK43:CK55)/SUMPRODUCT($C41,CK41)</f>
        <v>0.78931657586088955</v>
      </c>
      <c r="CL58" s="119">
        <f t="shared" si="20"/>
        <v>0.76954688381175262</v>
      </c>
      <c r="CM58" s="119">
        <f t="shared" si="20"/>
        <v>0.74898432444877494</v>
      </c>
      <c r="CN58" s="119">
        <f t="shared" si="20"/>
        <v>0.69499394255571212</v>
      </c>
      <c r="CO58" s="119">
        <f t="shared" si="20"/>
        <v>0.65462340087642334</v>
      </c>
      <c r="CP58" s="119">
        <f t="shared" si="20"/>
        <v>0.64469629013410035</v>
      </c>
      <c r="CQ58" s="119">
        <f t="shared" si="20"/>
        <v>0.77706983813859176</v>
      </c>
      <c r="CR58" s="119">
        <f t="shared" si="20"/>
        <v>0.76115787100904808</v>
      </c>
      <c r="CS58" s="119">
        <f t="shared" si="20"/>
        <v>0.7216572771174905</v>
      </c>
      <c r="CT58" s="119">
        <f t="shared" si="20"/>
        <v>0.66101766969637199</v>
      </c>
      <c r="CU58" s="119">
        <f t="shared" si="20"/>
        <v>0.60422088213287661</v>
      </c>
      <c r="CV58" s="119">
        <f t="shared" si="20"/>
        <v>0.51247191359963562</v>
      </c>
      <c r="CW58" s="119">
        <f t="shared" si="20"/>
        <v>0.53912672946098872</v>
      </c>
      <c r="CX58" s="121"/>
      <c r="CY58" s="121"/>
      <c r="CZ58" s="121"/>
      <c r="DA58" s="121"/>
    </row>
    <row r="59" spans="1:105" x14ac:dyDescent="0.2">
      <c r="B59" s="50" t="s">
        <v>71</v>
      </c>
      <c r="C59" s="78"/>
      <c r="D59" s="119">
        <f>IFERROR(D47*$C47/(SUMPRODUCT(D$43:D$54,$C$43:$C$54)-SUMPRODUCT($C52,D52)),"")</f>
        <v>0.71257147238744634</v>
      </c>
      <c r="E59" s="119">
        <f t="shared" ref="E59:L59" si="21">IFERROR(E47*$C47/(SUMPRODUCT(E$43:E$54,$C$43:$C$54)-SUMPRODUCT($C52,E52)),"")</f>
        <v>0.67316148201030035</v>
      </c>
      <c r="F59" s="119">
        <f t="shared" si="21"/>
        <v>0.66858113232454741</v>
      </c>
      <c r="G59" s="119">
        <f t="shared" si="21"/>
        <v>0.72699318489505416</v>
      </c>
      <c r="H59" s="119">
        <f t="shared" si="21"/>
        <v>0.72865143805134969</v>
      </c>
      <c r="I59" s="119">
        <f t="shared" si="21"/>
        <v>0.86613810360099119</v>
      </c>
      <c r="J59" s="119">
        <f t="shared" si="21"/>
        <v>0.92429723980012246</v>
      </c>
      <c r="K59" s="119">
        <f t="shared" si="21"/>
        <v>0.90261527131909136</v>
      </c>
      <c r="L59" s="119">
        <f t="shared" si="21"/>
        <v>0.89287860671050501</v>
      </c>
      <c r="M59" s="119">
        <f t="shared" ref="M59:BX59" si="22">IFERROR(M47*$C47/(SUMPRODUCT(M$43:M$54,$C$43:$C$54)-SUMPRODUCT($C52,M52)),"")</f>
        <v>0.90251456535888497</v>
      </c>
      <c r="N59" s="119">
        <f t="shared" si="22"/>
        <v>0.89457432586267538</v>
      </c>
      <c r="O59" s="119">
        <f t="shared" si="22"/>
        <v>0.89780521795007573</v>
      </c>
      <c r="P59" s="119">
        <f t="shared" si="22"/>
        <v>0.9149579882589155</v>
      </c>
      <c r="Q59" s="119">
        <f t="shared" si="22"/>
        <v>0.87827615630911404</v>
      </c>
      <c r="R59" s="119">
        <f t="shared" si="22"/>
        <v>0.91261500986650235</v>
      </c>
      <c r="S59" s="119">
        <f t="shared" si="22"/>
        <v>0.8806137376214338</v>
      </c>
      <c r="T59" s="119">
        <f t="shared" si="22"/>
        <v>0.88478685271498803</v>
      </c>
      <c r="U59" s="119">
        <f t="shared" si="22"/>
        <v>0.87509419948311062</v>
      </c>
      <c r="V59" s="119">
        <f t="shared" si="22"/>
        <v>0.88678196709409507</v>
      </c>
      <c r="W59" s="119">
        <f t="shared" si="22"/>
        <v>0.85263576766076066</v>
      </c>
      <c r="X59" s="119">
        <f t="shared" si="22"/>
        <v>0.92588998999498873</v>
      </c>
      <c r="Y59" s="119">
        <f t="shared" si="22"/>
        <v>0.90715764002562149</v>
      </c>
      <c r="Z59" s="119">
        <f t="shared" si="22"/>
        <v>0.91345805380510936</v>
      </c>
      <c r="AA59" s="119">
        <f t="shared" si="22"/>
        <v>0.8698253344174024</v>
      </c>
      <c r="AB59" s="119">
        <f t="shared" si="22"/>
        <v>0.90863111053617374</v>
      </c>
      <c r="AC59" s="119">
        <f t="shared" si="22"/>
        <v>0.92342945874625726</v>
      </c>
      <c r="AD59" s="119">
        <f t="shared" si="22"/>
        <v>0.93421460871399831</v>
      </c>
      <c r="AE59" s="119">
        <f t="shared" si="22"/>
        <v>0.90707172663164559</v>
      </c>
      <c r="AF59" s="119">
        <f t="shared" si="22"/>
        <v>0.89461886412704028</v>
      </c>
      <c r="AG59" s="119">
        <f t="shared" si="22"/>
        <v>0.9012822342244674</v>
      </c>
      <c r="AH59" s="119">
        <f t="shared" si="22"/>
        <v>0.92068641506845461</v>
      </c>
      <c r="AI59" s="119">
        <f t="shared" si="22"/>
        <v>0.92873122645449502</v>
      </c>
      <c r="AJ59" s="119">
        <f t="shared" si="22"/>
        <v>0.91568086628206891</v>
      </c>
      <c r="AK59" s="119">
        <f t="shared" si="22"/>
        <v>0.91861346078429873</v>
      </c>
      <c r="AL59" s="119">
        <f t="shared" si="22"/>
        <v>0.8982177584645884</v>
      </c>
      <c r="AM59" s="119" t="str">
        <f t="shared" si="22"/>
        <v/>
      </c>
      <c r="AN59" s="119">
        <f t="shared" si="22"/>
        <v>0.90474079801136431</v>
      </c>
      <c r="AO59" s="119">
        <f t="shared" si="22"/>
        <v>0.90596895369079777</v>
      </c>
      <c r="AP59" s="119">
        <f t="shared" si="22"/>
        <v>0.90995124686941908</v>
      </c>
      <c r="AQ59" s="119">
        <f t="shared" si="22"/>
        <v>0.89472737074793673</v>
      </c>
      <c r="AR59" s="119">
        <f t="shared" si="22"/>
        <v>0.31103692174035313</v>
      </c>
      <c r="AS59" s="119">
        <f t="shared" si="22"/>
        <v>0.3901437220193576</v>
      </c>
      <c r="AT59" s="119">
        <f t="shared" si="22"/>
        <v>0.3612302049212896</v>
      </c>
      <c r="AU59" s="119">
        <f t="shared" si="22"/>
        <v>0.37866694079178181</v>
      </c>
      <c r="AV59" s="119">
        <f t="shared" si="22"/>
        <v>0.352334144587581</v>
      </c>
      <c r="AW59" s="119">
        <f t="shared" si="22"/>
        <v>0.38071252371977998</v>
      </c>
      <c r="AX59" s="119">
        <f t="shared" si="22"/>
        <v>0.33218523388378307</v>
      </c>
      <c r="AY59" s="119">
        <f t="shared" si="22"/>
        <v>0.31728377269987101</v>
      </c>
      <c r="AZ59" s="119">
        <f t="shared" si="22"/>
        <v>0.33983059262589371</v>
      </c>
      <c r="BA59" s="119">
        <f t="shared" si="22"/>
        <v>0.36816993499352607</v>
      </c>
      <c r="BB59" s="119">
        <f t="shared" si="22"/>
        <v>0.42884986352249171</v>
      </c>
      <c r="BC59" s="119">
        <f t="shared" si="22"/>
        <v>0.36931852752896971</v>
      </c>
      <c r="BD59" s="119">
        <f t="shared" si="22"/>
        <v>0.36158317783440552</v>
      </c>
      <c r="BE59" s="119">
        <f t="shared" si="22"/>
        <v>0.453805388715254</v>
      </c>
      <c r="BF59" s="119">
        <f t="shared" si="22"/>
        <v>0.38276324695785263</v>
      </c>
      <c r="BG59" s="119">
        <f t="shared" si="22"/>
        <v>0.32031309608912389</v>
      </c>
      <c r="BH59" s="119">
        <f t="shared" si="22"/>
        <v>0.30984294508924504</v>
      </c>
      <c r="BI59" s="119">
        <f t="shared" si="22"/>
        <v>0.36883093686329244</v>
      </c>
      <c r="BJ59" s="119">
        <f t="shared" si="22"/>
        <v>0.42825475290089421</v>
      </c>
      <c r="BK59" s="119">
        <f t="shared" si="22"/>
        <v>0.43366283804850136</v>
      </c>
      <c r="BL59" s="119">
        <f t="shared" si="22"/>
        <v>0.41816042330496578</v>
      </c>
      <c r="BM59" s="119">
        <f t="shared" si="22"/>
        <v>0.4202305865269238</v>
      </c>
      <c r="BN59" s="119">
        <f t="shared" si="22"/>
        <v>0.41857105952154749</v>
      </c>
      <c r="BO59" s="119">
        <f t="shared" si="22"/>
        <v>0.44699564606042097</v>
      </c>
      <c r="BP59" s="119">
        <f t="shared" si="22"/>
        <v>0.47996779282803065</v>
      </c>
      <c r="BQ59" s="119">
        <f t="shared" si="22"/>
        <v>0.86814382961790992</v>
      </c>
      <c r="BR59" s="119">
        <f t="shared" si="22"/>
        <v>0.87631549588549962</v>
      </c>
      <c r="BS59" s="119">
        <f t="shared" si="22"/>
        <v>0.87437017992070964</v>
      </c>
      <c r="BT59" s="119">
        <f t="shared" si="22"/>
        <v>0.89491252202084637</v>
      </c>
      <c r="BU59" s="119">
        <f t="shared" si="22"/>
        <v>0.89608118624560462</v>
      </c>
      <c r="BV59" s="119">
        <f t="shared" si="22"/>
        <v>0.91096443016678086</v>
      </c>
      <c r="BW59" s="119">
        <f t="shared" si="22"/>
        <v>0.92357002619868911</v>
      </c>
      <c r="BX59" s="119">
        <f t="shared" si="22"/>
        <v>0.85288592618525749</v>
      </c>
      <c r="BY59" s="119">
        <f t="shared" ref="BY59:CE59" si="23">IFERROR(BY47*$C47/(SUMPRODUCT(BY$43:BY$54,$C$43:$C$54)-SUMPRODUCT($C52,BY52)),"")</f>
        <v>0.84529849059939788</v>
      </c>
      <c r="BZ59" s="119">
        <f t="shared" si="23"/>
        <v>0.81394995195609288</v>
      </c>
      <c r="CA59" s="119">
        <f t="shared" si="23"/>
        <v>0.81752787892078116</v>
      </c>
      <c r="CB59" s="119">
        <f t="shared" si="23"/>
        <v>0.80646038248844376</v>
      </c>
      <c r="CC59" s="119">
        <f t="shared" si="23"/>
        <v>0.81968843020888527</v>
      </c>
      <c r="CD59" s="119">
        <f t="shared" si="23"/>
        <v>0.8453469278547604</v>
      </c>
      <c r="CE59" s="119">
        <f t="shared" si="23"/>
        <v>0.80452181075373386</v>
      </c>
      <c r="CG59" s="50" t="s">
        <v>71</v>
      </c>
      <c r="CH59" s="121">
        <f t="shared" ref="CH59:CW59" si="24">IF(CH12="Ethanol",IFERROR(CH47*$C47/(SUMPRODUCT(CH$46:CH$51,$C$46:$C$51)+SUMPRODUCT(CG$53:CG$54,CH$53:CH$54)),""),IFERROR(CH47*$C47/SUMPRODUCT(CH$47:CH$54,$C$47:$C$54),""))</f>
        <v>1.1144906181882181E-2</v>
      </c>
      <c r="CI59" s="121">
        <f t="shared" si="24"/>
        <v>1.1809866757440184E-2</v>
      </c>
      <c r="CJ59" s="121">
        <f t="shared" si="24"/>
        <v>1.2131160755135907E-2</v>
      </c>
      <c r="CK59" s="121">
        <f t="shared" si="24"/>
        <v>1.2675310449244638E-2</v>
      </c>
      <c r="CL59" s="121">
        <f t="shared" si="24"/>
        <v>1.2796853730568714E-2</v>
      </c>
      <c r="CM59" s="121">
        <f t="shared" si="24"/>
        <v>1.3331984914322756E-2</v>
      </c>
      <c r="CN59" s="121">
        <f t="shared" si="24"/>
        <v>1.4603894814955685E-2</v>
      </c>
      <c r="CO59" s="121">
        <f t="shared" si="24"/>
        <v>1.5179668090546019E-2</v>
      </c>
      <c r="CP59" s="121">
        <f t="shared" si="24"/>
        <v>1.3304309351663643E-2</v>
      </c>
      <c r="CQ59" s="121">
        <f t="shared" si="24"/>
        <v>1.0572034054158909E-2</v>
      </c>
      <c r="CR59" s="121">
        <f t="shared" si="24"/>
        <v>1.2211723585141866E-2</v>
      </c>
      <c r="CS59" s="121">
        <f t="shared" si="24"/>
        <v>1.2492448616081194E-2</v>
      </c>
      <c r="CT59" s="121">
        <f t="shared" si="24"/>
        <v>1.4084874865522515E-2</v>
      </c>
      <c r="CU59" s="121">
        <f t="shared" si="24"/>
        <v>1.5305941959723096E-2</v>
      </c>
      <c r="CV59" s="121">
        <f t="shared" si="24"/>
        <v>1.8804394502815042E-2</v>
      </c>
      <c r="CW59" s="121">
        <f t="shared" si="24"/>
        <v>1.4671506751684424E-2</v>
      </c>
      <c r="CX59" s="121"/>
      <c r="CY59" s="121"/>
      <c r="CZ59" s="121"/>
      <c r="DA59" s="121"/>
    </row>
    <row r="60" spans="1:105" x14ac:dyDescent="0.2">
      <c r="B60" s="50" t="s">
        <v>74</v>
      </c>
      <c r="C60" s="78"/>
      <c r="D60" s="119" t="str">
        <f>IFERROR(D51*$C51/(SUMPRODUCT(D$43:D$54,$C$43:$C$54)-SUMPRODUCT($C52,D52)),"")</f>
        <v/>
      </c>
      <c r="E60" s="119" t="str">
        <f t="shared" ref="E60:L60" si="25">IFERROR(E51*$C51/(SUMPRODUCT(E$43:E$54,$C$43:$C$54)-SUMPRODUCT($C52,E52)),"")</f>
        <v/>
      </c>
      <c r="F60" s="119" t="str">
        <f t="shared" si="25"/>
        <v/>
      </c>
      <c r="G60" s="119" t="str">
        <f t="shared" si="25"/>
        <v/>
      </c>
      <c r="H60" s="119" t="str">
        <f t="shared" si="25"/>
        <v/>
      </c>
      <c r="I60" s="119" t="str">
        <f t="shared" si="25"/>
        <v/>
      </c>
      <c r="J60" s="119" t="str">
        <f t="shared" si="25"/>
        <v/>
      </c>
      <c r="K60" s="119" t="str">
        <f t="shared" si="25"/>
        <v/>
      </c>
      <c r="L60" s="119" t="str">
        <f t="shared" si="25"/>
        <v/>
      </c>
      <c r="M60" s="119" t="str">
        <f t="shared" ref="M60:BX60" si="26">IFERROR(M51*$C51/(SUMPRODUCT(M$43:M$54,$C$43:$C$54)-SUMPRODUCT($C52,M52)),"")</f>
        <v/>
      </c>
      <c r="N60" s="119" t="str">
        <f t="shared" si="26"/>
        <v/>
      </c>
      <c r="O60" s="119" t="str">
        <f t="shared" si="26"/>
        <v/>
      </c>
      <c r="P60" s="119" t="str">
        <f t="shared" si="26"/>
        <v/>
      </c>
      <c r="Q60" s="119" t="str">
        <f t="shared" si="26"/>
        <v/>
      </c>
      <c r="R60" s="119" t="str">
        <f t="shared" si="26"/>
        <v/>
      </c>
      <c r="S60" s="119" t="str">
        <f t="shared" si="26"/>
        <v/>
      </c>
      <c r="T60" s="119" t="str">
        <f t="shared" si="26"/>
        <v/>
      </c>
      <c r="U60" s="119" t="str">
        <f t="shared" si="26"/>
        <v/>
      </c>
      <c r="V60" s="119" t="str">
        <f t="shared" si="26"/>
        <v/>
      </c>
      <c r="W60" s="119" t="str">
        <f t="shared" si="26"/>
        <v/>
      </c>
      <c r="X60" s="119" t="str">
        <f t="shared" si="26"/>
        <v/>
      </c>
      <c r="Y60" s="119" t="str">
        <f t="shared" si="26"/>
        <v/>
      </c>
      <c r="Z60" s="119" t="str">
        <f t="shared" si="26"/>
        <v/>
      </c>
      <c r="AA60" s="119" t="str">
        <f t="shared" si="26"/>
        <v/>
      </c>
      <c r="AB60" s="119" t="str">
        <f t="shared" si="26"/>
        <v/>
      </c>
      <c r="AC60" s="119" t="str">
        <f t="shared" si="26"/>
        <v/>
      </c>
      <c r="AD60" s="119" t="str">
        <f t="shared" si="26"/>
        <v/>
      </c>
      <c r="AE60" s="119" t="str">
        <f t="shared" si="26"/>
        <v/>
      </c>
      <c r="AF60" s="119" t="str">
        <f t="shared" si="26"/>
        <v/>
      </c>
      <c r="AG60" s="119" t="str">
        <f t="shared" si="26"/>
        <v/>
      </c>
      <c r="AH60" s="119" t="str">
        <f t="shared" si="26"/>
        <v/>
      </c>
      <c r="AI60" s="119" t="str">
        <f t="shared" si="26"/>
        <v/>
      </c>
      <c r="AJ60" s="119" t="str">
        <f t="shared" si="26"/>
        <v/>
      </c>
      <c r="AK60" s="119" t="str">
        <f t="shared" si="26"/>
        <v/>
      </c>
      <c r="AL60" s="119" t="str">
        <f t="shared" si="26"/>
        <v/>
      </c>
      <c r="AM60" s="119" t="str">
        <f t="shared" si="26"/>
        <v/>
      </c>
      <c r="AN60" s="119" t="str">
        <f t="shared" si="26"/>
        <v/>
      </c>
      <c r="AO60" s="119" t="str">
        <f t="shared" si="26"/>
        <v/>
      </c>
      <c r="AP60" s="119" t="str">
        <f t="shared" si="26"/>
        <v/>
      </c>
      <c r="AQ60" s="119" t="str">
        <f t="shared" si="26"/>
        <v/>
      </c>
      <c r="AR60" s="119">
        <f t="shared" si="26"/>
        <v>0.66117966136924677</v>
      </c>
      <c r="AS60" s="119">
        <f t="shared" si="26"/>
        <v>0.54513863189547318</v>
      </c>
      <c r="AT60" s="119">
        <f t="shared" si="26"/>
        <v>0.59040093850451236</v>
      </c>
      <c r="AU60" s="119">
        <f t="shared" si="26"/>
        <v>0.56167929881813639</v>
      </c>
      <c r="AV60" s="119">
        <f t="shared" si="26"/>
        <v>0.59622304372779222</v>
      </c>
      <c r="AW60" s="119">
        <f t="shared" si="26"/>
        <v>0.59209247359239747</v>
      </c>
      <c r="AX60" s="119">
        <f t="shared" si="26"/>
        <v>0.63281849313495109</v>
      </c>
      <c r="AY60" s="119">
        <f t="shared" si="26"/>
        <v>0.64983532649224973</v>
      </c>
      <c r="AZ60" s="119">
        <f t="shared" si="26"/>
        <v>0.62954071825565139</v>
      </c>
      <c r="BA60" s="119">
        <f t="shared" si="26"/>
        <v>0.58871888136096096</v>
      </c>
      <c r="BB60" s="119">
        <f t="shared" si="26"/>
        <v>0.52095071158639028</v>
      </c>
      <c r="BC60" s="119">
        <f t="shared" si="26"/>
        <v>0.58040920076332359</v>
      </c>
      <c r="BD60" s="119">
        <f t="shared" si="26"/>
        <v>0.58768351030040777</v>
      </c>
      <c r="BE60" s="119">
        <f t="shared" si="26"/>
        <v>0.49660244411810456</v>
      </c>
      <c r="BF60" s="119">
        <f t="shared" si="26"/>
        <v>0.57221020729154548</v>
      </c>
      <c r="BG60" s="119">
        <f t="shared" si="26"/>
        <v>0.62004745471936717</v>
      </c>
      <c r="BH60" s="119">
        <f t="shared" si="26"/>
        <v>0.63801324228001832</v>
      </c>
      <c r="BI60" s="119">
        <f t="shared" si="26"/>
        <v>0.56227528865231757</v>
      </c>
      <c r="BJ60" s="119">
        <f t="shared" si="26"/>
        <v>0.52073871566106567</v>
      </c>
      <c r="BK60" s="119">
        <f t="shared" si="26"/>
        <v>0.50600324061785917</v>
      </c>
      <c r="BL60" s="119">
        <f t="shared" si="26"/>
        <v>0.54108814428791574</v>
      </c>
      <c r="BM60" s="119">
        <f t="shared" si="26"/>
        <v>0.53340588798414645</v>
      </c>
      <c r="BN60" s="119">
        <f t="shared" si="26"/>
        <v>0.50744215487707045</v>
      </c>
      <c r="BO60" s="119">
        <f t="shared" si="26"/>
        <v>0.49732800919619524</v>
      </c>
      <c r="BP60" s="119">
        <f t="shared" si="26"/>
        <v>0.47036931537553112</v>
      </c>
      <c r="BQ60" s="119" t="str">
        <f t="shared" si="26"/>
        <v/>
      </c>
      <c r="BR60" s="119" t="str">
        <f t="shared" si="26"/>
        <v/>
      </c>
      <c r="BS60" s="119" t="str">
        <f t="shared" si="26"/>
        <v/>
      </c>
      <c r="BT60" s="119" t="str">
        <f t="shared" si="26"/>
        <v/>
      </c>
      <c r="BU60" s="119" t="str">
        <f t="shared" si="26"/>
        <v/>
      </c>
      <c r="BV60" s="119" t="str">
        <f t="shared" si="26"/>
        <v/>
      </c>
      <c r="BW60" s="119" t="str">
        <f t="shared" si="26"/>
        <v/>
      </c>
      <c r="BX60" s="119" t="str">
        <f t="shared" si="26"/>
        <v/>
      </c>
      <c r="BY60" s="119" t="str">
        <f t="shared" ref="BY60:CE60" si="27">IFERROR(BY51*$C51/(SUMPRODUCT(BY$43:BY$54,$C$43:$C$54)-SUMPRODUCT($C52,BY52)),"")</f>
        <v/>
      </c>
      <c r="BZ60" s="119" t="str">
        <f t="shared" si="27"/>
        <v/>
      </c>
      <c r="CA60" s="119" t="str">
        <f t="shared" si="27"/>
        <v/>
      </c>
      <c r="CB60" s="119" t="str">
        <f t="shared" si="27"/>
        <v/>
      </c>
      <c r="CC60" s="119" t="str">
        <f t="shared" si="27"/>
        <v/>
      </c>
      <c r="CD60" s="119" t="str">
        <f t="shared" si="27"/>
        <v/>
      </c>
      <c r="CE60" s="119" t="str">
        <f t="shared" si="27"/>
        <v/>
      </c>
      <c r="CG60" s="50" t="s">
        <v>74</v>
      </c>
      <c r="CH60" s="121" t="str">
        <f t="shared" ref="CH60:CW60" si="28">IF(CH16="Ethanol",IFERROR(CH51*$C51/(SUMPRODUCT(CH$46:CH$51,$C$46:$C$51)+SUMPRODUCT(CG$53:CG$54,CH$53:CH$54)),""),IFERROR(CH51*$C51/SUMPRODUCT(CH$47:CH$54,$C$47:$C$54),""))</f>
        <v/>
      </c>
      <c r="CI60" s="121" t="str">
        <f t="shared" si="28"/>
        <v/>
      </c>
      <c r="CJ60" s="121" t="str">
        <f t="shared" si="28"/>
        <v/>
      </c>
      <c r="CK60" s="121" t="str">
        <f t="shared" si="28"/>
        <v/>
      </c>
      <c r="CL60" s="121" t="str">
        <f t="shared" si="28"/>
        <v/>
      </c>
      <c r="CM60" s="121" t="str">
        <f t="shared" si="28"/>
        <v/>
      </c>
      <c r="CN60" s="121" t="str">
        <f t="shared" si="28"/>
        <v/>
      </c>
      <c r="CO60" s="121" t="str">
        <f t="shared" si="28"/>
        <v/>
      </c>
      <c r="CP60" s="121">
        <f t="shared" si="28"/>
        <v>2.2283698116373464E-2</v>
      </c>
      <c r="CQ60" s="121">
        <f t="shared" si="28"/>
        <v>1.8929394622793642E-2</v>
      </c>
      <c r="CR60" s="121">
        <f t="shared" si="28"/>
        <v>1.706382963596029E-2</v>
      </c>
      <c r="CS60" s="121">
        <f t="shared" si="28"/>
        <v>1.9753042565343021E-2</v>
      </c>
      <c r="CT60" s="121">
        <f t="shared" si="28"/>
        <v>1.6561559761573291E-2</v>
      </c>
      <c r="CU60" s="121" t="str">
        <f t="shared" si="28"/>
        <v/>
      </c>
      <c r="CV60" s="121" t="str">
        <f t="shared" si="28"/>
        <v/>
      </c>
      <c r="CW60" s="121" t="str">
        <f t="shared" si="28"/>
        <v/>
      </c>
      <c r="CX60" s="121"/>
      <c r="CY60" s="121"/>
      <c r="CZ60" s="121"/>
      <c r="DA60" s="121"/>
    </row>
    <row r="61" spans="1:105" x14ac:dyDescent="0.2">
      <c r="B61" s="50" t="s">
        <v>73</v>
      </c>
      <c r="C61" s="78"/>
      <c r="D61" s="119">
        <f>IFERROR(D50*$C50/(SUMPRODUCT(D$43:D$54,$C$43:$C$54)-SUMPRODUCT($C52,D52)),"")</f>
        <v>8.5238037921186838E-2</v>
      </c>
      <c r="E61" s="119">
        <f t="shared" ref="E61:L61" si="29">IFERROR(E50*$C50/(SUMPRODUCT(E$43:E$54,$C$43:$C$54)-SUMPRODUCT($C52,E52)),"")</f>
        <v>9.1645900500582758E-2</v>
      </c>
      <c r="F61" s="119">
        <f t="shared" si="29"/>
        <v>8.7288276987169774E-2</v>
      </c>
      <c r="G61" s="119">
        <f t="shared" si="29"/>
        <v>6.9791769077054755E-2</v>
      </c>
      <c r="H61" s="119">
        <f t="shared" si="29"/>
        <v>6.0559285271671676E-2</v>
      </c>
      <c r="I61" s="119">
        <f t="shared" si="29"/>
        <v>0.13386189639901019</v>
      </c>
      <c r="J61" s="119">
        <f t="shared" si="29"/>
        <v>7.5702760199874375E-2</v>
      </c>
      <c r="K61" s="119">
        <f t="shared" si="29"/>
        <v>9.7384728680903448E-2</v>
      </c>
      <c r="L61" s="119">
        <f t="shared" si="29"/>
        <v>0.10712139328949226</v>
      </c>
      <c r="M61" s="119">
        <f t="shared" ref="M61:BX61" si="30">IFERROR(M50*$C50/(SUMPRODUCT(M$43:M$54,$C$43:$C$54)-SUMPRODUCT($C52,M52)),"")</f>
        <v>9.7485434641120319E-2</v>
      </c>
      <c r="N61" s="119">
        <f t="shared" si="30"/>
        <v>0.1054256741373235</v>
      </c>
      <c r="O61" s="119">
        <f t="shared" si="30"/>
        <v>0.10219478204991936</v>
      </c>
      <c r="P61" s="119">
        <f t="shared" si="30"/>
        <v>8.5042011741077783E-2</v>
      </c>
      <c r="Q61" s="119">
        <f t="shared" si="30"/>
        <v>0.1217238436908842</v>
      </c>
      <c r="R61" s="119">
        <f t="shared" si="30"/>
        <v>8.7384990133491838E-2</v>
      </c>
      <c r="S61" s="119">
        <f t="shared" si="30"/>
        <v>0.11938626237856649</v>
      </c>
      <c r="T61" s="119">
        <f t="shared" si="30"/>
        <v>0.1152131472850187</v>
      </c>
      <c r="U61" s="119">
        <f t="shared" si="30"/>
        <v>0.12490580051688462</v>
      </c>
      <c r="V61" s="119">
        <f t="shared" si="30"/>
        <v>0.11321803290589795</v>
      </c>
      <c r="W61" s="119">
        <f t="shared" si="30"/>
        <v>0.14736423233924223</v>
      </c>
      <c r="X61" s="119">
        <f t="shared" si="30"/>
        <v>7.4110010005014146E-2</v>
      </c>
      <c r="Y61" s="119">
        <f t="shared" si="30"/>
        <v>9.2842359974379507E-2</v>
      </c>
      <c r="Z61" s="119">
        <f t="shared" si="30"/>
        <v>8.6541946194888295E-2</v>
      </c>
      <c r="AA61" s="119">
        <f t="shared" si="30"/>
        <v>0.13017466558259921</v>
      </c>
      <c r="AB61" s="119">
        <f t="shared" si="30"/>
        <v>9.1368889463823155E-2</v>
      </c>
      <c r="AC61" s="119">
        <f t="shared" si="30"/>
        <v>7.6570541253746724E-2</v>
      </c>
      <c r="AD61" s="119">
        <f t="shared" si="30"/>
        <v>6.5785391286000319E-2</v>
      </c>
      <c r="AE61" s="119">
        <f t="shared" si="30"/>
        <v>9.2928273368351355E-2</v>
      </c>
      <c r="AF61" s="119">
        <f t="shared" si="30"/>
        <v>0.10538113587296064</v>
      </c>
      <c r="AG61" s="119">
        <f t="shared" si="30"/>
        <v>9.8717765775533456E-2</v>
      </c>
      <c r="AH61" s="119">
        <f t="shared" si="30"/>
        <v>7.9313584931545528E-2</v>
      </c>
      <c r="AI61" s="119">
        <f t="shared" si="30"/>
        <v>7.1268773545501027E-2</v>
      </c>
      <c r="AJ61" s="119">
        <f t="shared" si="30"/>
        <v>8.4319133717933675E-2</v>
      </c>
      <c r="AK61" s="119">
        <f t="shared" si="30"/>
        <v>8.1386539215704726E-2</v>
      </c>
      <c r="AL61" s="119">
        <f t="shared" si="30"/>
        <v>0.10178224153541075</v>
      </c>
      <c r="AM61" s="119" t="str">
        <f t="shared" si="30"/>
        <v/>
      </c>
      <c r="AN61" s="119">
        <f t="shared" si="30"/>
        <v>9.5259201988635786E-2</v>
      </c>
      <c r="AO61" s="119">
        <f t="shared" si="30"/>
        <v>9.403104630920088E-2</v>
      </c>
      <c r="AP61" s="119">
        <f t="shared" si="30"/>
        <v>9.0048753130580778E-2</v>
      </c>
      <c r="AQ61" s="119">
        <f t="shared" si="30"/>
        <v>0.10527262925206128</v>
      </c>
      <c r="AR61" s="119">
        <f t="shared" si="30"/>
        <v>2.7783416890401057E-2</v>
      </c>
      <c r="AS61" s="119">
        <f t="shared" si="30"/>
        <v>6.4717646085171041E-2</v>
      </c>
      <c r="AT61" s="119">
        <f t="shared" si="30"/>
        <v>4.8368856574198038E-2</v>
      </c>
      <c r="AU61" s="119">
        <f t="shared" si="30"/>
        <v>5.9653760390082508E-2</v>
      </c>
      <c r="AV61" s="119">
        <f t="shared" si="30"/>
        <v>5.1442811684627422E-2</v>
      </c>
      <c r="AW61" s="119">
        <f t="shared" si="30"/>
        <v>2.7195002687823409E-2</v>
      </c>
      <c r="AX61" s="119">
        <f t="shared" si="30"/>
        <v>3.4996272981266556E-2</v>
      </c>
      <c r="AY61" s="119">
        <f t="shared" si="30"/>
        <v>3.2880900807880149E-2</v>
      </c>
      <c r="AZ61" s="119">
        <f t="shared" si="30"/>
        <v>3.0628689118453463E-2</v>
      </c>
      <c r="BA61" s="119">
        <f t="shared" si="30"/>
        <v>4.3111183645511038E-2</v>
      </c>
      <c r="BB61" s="119">
        <f t="shared" si="30"/>
        <v>5.0199424891116257E-2</v>
      </c>
      <c r="BC61" s="119">
        <f t="shared" si="30"/>
        <v>5.0272271707708101E-2</v>
      </c>
      <c r="BD61" s="119">
        <f t="shared" si="30"/>
        <v>5.0733311865185052E-2</v>
      </c>
      <c r="BE61" s="119">
        <f t="shared" si="30"/>
        <v>4.9592167166641159E-2</v>
      </c>
      <c r="BF61" s="119">
        <f t="shared" si="30"/>
        <v>4.5026545750601707E-2</v>
      </c>
      <c r="BG61" s="119">
        <f t="shared" si="30"/>
        <v>5.9639449191509424E-2</v>
      </c>
      <c r="BH61" s="119">
        <f t="shared" si="30"/>
        <v>5.2143812630736919E-2</v>
      </c>
      <c r="BI61" s="119">
        <f t="shared" si="30"/>
        <v>6.8893774484389353E-2</v>
      </c>
      <c r="BJ61" s="119">
        <f t="shared" si="30"/>
        <v>5.1006531438038349E-2</v>
      </c>
      <c r="BK61" s="119">
        <f t="shared" si="30"/>
        <v>6.0333921333639622E-2</v>
      </c>
      <c r="BL61" s="119">
        <f t="shared" si="30"/>
        <v>4.0751432407117191E-2</v>
      </c>
      <c r="BM61" s="119">
        <f t="shared" si="30"/>
        <v>4.6363525488928435E-2</v>
      </c>
      <c r="BN61" s="119">
        <f t="shared" si="30"/>
        <v>7.3986785601382568E-2</v>
      </c>
      <c r="BO61" s="119">
        <f t="shared" si="30"/>
        <v>5.5676344743384495E-2</v>
      </c>
      <c r="BP61" s="119">
        <f t="shared" si="30"/>
        <v>4.9662891796436008E-2</v>
      </c>
      <c r="BQ61" s="119">
        <f t="shared" si="30"/>
        <v>0.13185617038209327</v>
      </c>
      <c r="BR61" s="119">
        <f t="shared" si="30"/>
        <v>0.12368450411449655</v>
      </c>
      <c r="BS61" s="119">
        <f t="shared" si="30"/>
        <v>0.12562982007928616</v>
      </c>
      <c r="BT61" s="119">
        <f t="shared" si="30"/>
        <v>0.10508747797915038</v>
      </c>
      <c r="BU61" s="119">
        <f t="shared" si="30"/>
        <v>0.10391881375439675</v>
      </c>
      <c r="BV61" s="119">
        <f t="shared" si="30"/>
        <v>8.9035569833223249E-2</v>
      </c>
      <c r="BW61" s="119">
        <f t="shared" si="30"/>
        <v>7.6429973801306991E-2</v>
      </c>
      <c r="BX61" s="119">
        <f t="shared" si="30"/>
        <v>0.14711407381474437</v>
      </c>
      <c r="BY61" s="119">
        <f t="shared" ref="BY61:CE61" si="31">IFERROR(BY50*$C50/(SUMPRODUCT(BY$43:BY$54,$C$43:$C$54)-SUMPRODUCT($C52,BY52)),"")</f>
        <v>0.1547015094006014</v>
      </c>
      <c r="BZ61" s="119">
        <f t="shared" si="31"/>
        <v>0.18605004804390771</v>
      </c>
      <c r="CA61" s="119">
        <f t="shared" si="31"/>
        <v>0.18247212107922237</v>
      </c>
      <c r="CB61" s="119">
        <f t="shared" si="31"/>
        <v>0.19353961751155385</v>
      </c>
      <c r="CC61" s="119">
        <f t="shared" si="31"/>
        <v>0.18031156979111168</v>
      </c>
      <c r="CD61" s="119">
        <f t="shared" si="31"/>
        <v>0.15465307214523824</v>
      </c>
      <c r="CE61" s="119">
        <f t="shared" si="31"/>
        <v>0.19547818924626961</v>
      </c>
      <c r="CG61" s="50" t="s">
        <v>73</v>
      </c>
      <c r="CH61" s="121">
        <f t="shared" ref="CH61:CW61" si="32">IF(CH15="Ethanol",IFERROR(CH50*$C50/(SUMPRODUCT(CH$46:CH$51,$C$46:$C$51)+SUMPRODUCT(CG$53:CG$54,CH$53:CH$54)),""),IFERROR(CH50*$C50/SUMPRODUCT(CH$47:CH$54,$C$47:$C$54),""))</f>
        <v>1.2569578506831786E-3</v>
      </c>
      <c r="CI61" s="121">
        <f t="shared" si="32"/>
        <v>1.3361543046974339E-3</v>
      </c>
      <c r="CJ61" s="121">
        <f t="shared" si="32"/>
        <v>1.3520876399984577E-3</v>
      </c>
      <c r="CK61" s="121">
        <f t="shared" si="32"/>
        <v>1.8004591495704833E-3</v>
      </c>
      <c r="CL61" s="121">
        <f t="shared" si="32"/>
        <v>1.3389533956373399E-3</v>
      </c>
      <c r="CM61" s="121">
        <f t="shared" si="32"/>
        <v>1.2839796193013159E-3</v>
      </c>
      <c r="CN61" s="121">
        <f t="shared" si="32"/>
        <v>1.3344259998191888E-3</v>
      </c>
      <c r="CO61" s="121">
        <f t="shared" si="32"/>
        <v>1.6146842131076586E-3</v>
      </c>
      <c r="CP61" s="121">
        <f t="shared" si="32"/>
        <v>1.8372811528012858E-3</v>
      </c>
      <c r="CQ61" s="121">
        <f t="shared" si="32"/>
        <v>1.0253707145567539E-3</v>
      </c>
      <c r="CR61" s="121">
        <f t="shared" si="32"/>
        <v>1.5078989732130283E-3</v>
      </c>
      <c r="CS61" s="121">
        <f t="shared" si="32"/>
        <v>1.9887879895761299E-3</v>
      </c>
      <c r="CT61" s="121">
        <f t="shared" si="32"/>
        <v>1.7274123628655852E-3</v>
      </c>
      <c r="CU61" s="121">
        <f t="shared" si="32"/>
        <v>2.0506500181370858E-3</v>
      </c>
      <c r="CV61" s="121">
        <f t="shared" si="32"/>
        <v>2.8562390467123818E-3</v>
      </c>
      <c r="CW61" s="121">
        <f t="shared" si="32"/>
        <v>3.2578865790656411E-3</v>
      </c>
      <c r="CX61" s="121"/>
      <c r="CY61" s="121"/>
      <c r="CZ61" s="121"/>
      <c r="DA61" s="121"/>
    </row>
    <row r="62" spans="1:105" x14ac:dyDescent="0.2">
      <c r="B62" s="50" t="s">
        <v>70</v>
      </c>
      <c r="C62" s="78"/>
      <c r="D62" s="119" t="str">
        <f>IFERROR(D48*$C48/(SUMPRODUCT(D$43:D$54,$C$43:$C$54)-SUMPRODUCT($C52,D52)),"")</f>
        <v/>
      </c>
      <c r="E62" s="119" t="str">
        <f t="shared" ref="E62:L62" si="33">IFERROR(E48*$C48/(SUMPRODUCT(E$43:E$54,$C$43:$C$54)-SUMPRODUCT($C52,E52)),"")</f>
        <v/>
      </c>
      <c r="F62" s="119" t="str">
        <f t="shared" si="33"/>
        <v/>
      </c>
      <c r="G62" s="119" t="str">
        <f t="shared" si="33"/>
        <v/>
      </c>
      <c r="H62" s="119" t="str">
        <f t="shared" si="33"/>
        <v/>
      </c>
      <c r="I62" s="119" t="str">
        <f t="shared" si="33"/>
        <v/>
      </c>
      <c r="J62" s="119" t="str">
        <f t="shared" si="33"/>
        <v/>
      </c>
      <c r="K62" s="119" t="str">
        <f t="shared" si="33"/>
        <v/>
      </c>
      <c r="L62" s="119" t="str">
        <f t="shared" si="33"/>
        <v/>
      </c>
      <c r="M62" s="119" t="str">
        <f t="shared" ref="M62:BX62" si="34">IFERROR(M48*$C48/(SUMPRODUCT(M$43:M$54,$C$43:$C$54)-SUMPRODUCT($C52,M52)),"")</f>
        <v/>
      </c>
      <c r="N62" s="119" t="str">
        <f t="shared" si="34"/>
        <v/>
      </c>
      <c r="O62" s="119" t="str">
        <f t="shared" si="34"/>
        <v/>
      </c>
      <c r="P62" s="119" t="str">
        <f t="shared" si="34"/>
        <v/>
      </c>
      <c r="Q62" s="119" t="str">
        <f t="shared" si="34"/>
        <v/>
      </c>
      <c r="R62" s="119" t="str">
        <f t="shared" si="34"/>
        <v/>
      </c>
      <c r="S62" s="119" t="str">
        <f t="shared" si="34"/>
        <v/>
      </c>
      <c r="T62" s="119" t="str">
        <f t="shared" si="34"/>
        <v/>
      </c>
      <c r="U62" s="119" t="str">
        <f t="shared" si="34"/>
        <v/>
      </c>
      <c r="V62" s="119" t="str">
        <f t="shared" si="34"/>
        <v/>
      </c>
      <c r="W62" s="119" t="str">
        <f t="shared" si="34"/>
        <v/>
      </c>
      <c r="X62" s="119" t="str">
        <f t="shared" si="34"/>
        <v/>
      </c>
      <c r="Y62" s="119" t="str">
        <f t="shared" si="34"/>
        <v/>
      </c>
      <c r="Z62" s="119" t="str">
        <f t="shared" si="34"/>
        <v/>
      </c>
      <c r="AA62" s="119" t="str">
        <f t="shared" si="34"/>
        <v/>
      </c>
      <c r="AB62" s="119" t="str">
        <f t="shared" si="34"/>
        <v/>
      </c>
      <c r="AC62" s="119" t="str">
        <f t="shared" si="34"/>
        <v/>
      </c>
      <c r="AD62" s="119" t="str">
        <f t="shared" si="34"/>
        <v/>
      </c>
      <c r="AE62" s="119" t="str">
        <f t="shared" si="34"/>
        <v/>
      </c>
      <c r="AF62" s="119" t="str">
        <f t="shared" si="34"/>
        <v/>
      </c>
      <c r="AG62" s="119" t="str">
        <f t="shared" si="34"/>
        <v/>
      </c>
      <c r="AH62" s="119" t="str">
        <f t="shared" si="34"/>
        <v/>
      </c>
      <c r="AI62" s="119" t="str">
        <f t="shared" si="34"/>
        <v/>
      </c>
      <c r="AJ62" s="119" t="str">
        <f t="shared" si="34"/>
        <v/>
      </c>
      <c r="AK62" s="119" t="str">
        <f t="shared" si="34"/>
        <v/>
      </c>
      <c r="AL62" s="119" t="str">
        <f t="shared" si="34"/>
        <v/>
      </c>
      <c r="AM62" s="119" t="str">
        <f t="shared" si="34"/>
        <v/>
      </c>
      <c r="AN62" s="119" t="str">
        <f t="shared" si="34"/>
        <v/>
      </c>
      <c r="AO62" s="119" t="str">
        <f t="shared" si="34"/>
        <v/>
      </c>
      <c r="AP62" s="119" t="str">
        <f t="shared" si="34"/>
        <v/>
      </c>
      <c r="AQ62" s="119" t="str">
        <f t="shared" si="34"/>
        <v/>
      </c>
      <c r="AR62" s="119" t="str">
        <f t="shared" si="34"/>
        <v/>
      </c>
      <c r="AS62" s="119" t="str">
        <f t="shared" si="34"/>
        <v/>
      </c>
      <c r="AT62" s="119" t="str">
        <f t="shared" si="34"/>
        <v/>
      </c>
      <c r="AU62" s="119" t="str">
        <f t="shared" si="34"/>
        <v/>
      </c>
      <c r="AV62" s="119" t="str">
        <f t="shared" si="34"/>
        <v/>
      </c>
      <c r="AW62" s="119" t="str">
        <f t="shared" si="34"/>
        <v/>
      </c>
      <c r="AX62" s="119" t="str">
        <f t="shared" si="34"/>
        <v/>
      </c>
      <c r="AY62" s="119" t="str">
        <f t="shared" si="34"/>
        <v/>
      </c>
      <c r="AZ62" s="119" t="str">
        <f t="shared" si="34"/>
        <v/>
      </c>
      <c r="BA62" s="119" t="str">
        <f t="shared" si="34"/>
        <v/>
      </c>
      <c r="BB62" s="119" t="str">
        <f t="shared" si="34"/>
        <v/>
      </c>
      <c r="BC62" s="119" t="str">
        <f t="shared" si="34"/>
        <v/>
      </c>
      <c r="BD62" s="119" t="str">
        <f t="shared" si="34"/>
        <v/>
      </c>
      <c r="BE62" s="119" t="str">
        <f t="shared" si="34"/>
        <v/>
      </c>
      <c r="BF62" s="119" t="str">
        <f t="shared" si="34"/>
        <v/>
      </c>
      <c r="BG62" s="119" t="str">
        <f t="shared" si="34"/>
        <v/>
      </c>
      <c r="BH62" s="119" t="str">
        <f t="shared" si="34"/>
        <v/>
      </c>
      <c r="BI62" s="119" t="str">
        <f t="shared" si="34"/>
        <v/>
      </c>
      <c r="BJ62" s="119" t="str">
        <f t="shared" si="34"/>
        <v/>
      </c>
      <c r="BK62" s="119" t="str">
        <f t="shared" si="34"/>
        <v/>
      </c>
      <c r="BL62" s="119" t="str">
        <f t="shared" si="34"/>
        <v/>
      </c>
      <c r="BM62" s="119" t="str">
        <f t="shared" si="34"/>
        <v/>
      </c>
      <c r="BN62" s="119" t="str">
        <f t="shared" si="34"/>
        <v/>
      </c>
      <c r="BO62" s="119" t="str">
        <f t="shared" si="34"/>
        <v/>
      </c>
      <c r="BP62" s="119" t="str">
        <f t="shared" si="34"/>
        <v/>
      </c>
      <c r="BQ62" s="119" t="str">
        <f t="shared" si="34"/>
        <v/>
      </c>
      <c r="BR62" s="119" t="str">
        <f t="shared" si="34"/>
        <v/>
      </c>
      <c r="BS62" s="119" t="str">
        <f t="shared" si="34"/>
        <v/>
      </c>
      <c r="BT62" s="119" t="str">
        <f t="shared" si="34"/>
        <v/>
      </c>
      <c r="BU62" s="119" t="str">
        <f t="shared" si="34"/>
        <v/>
      </c>
      <c r="BV62" s="119" t="str">
        <f t="shared" si="34"/>
        <v/>
      </c>
      <c r="BW62" s="119" t="str">
        <f t="shared" si="34"/>
        <v/>
      </c>
      <c r="BX62" s="119" t="str">
        <f t="shared" si="34"/>
        <v/>
      </c>
      <c r="BY62" s="119" t="str">
        <f t="shared" ref="BY62:CE62" si="35">IFERROR(BY48*$C48/(SUMPRODUCT(BY$43:BY$54,$C$43:$C$54)-SUMPRODUCT($C52,BY52)),"")</f>
        <v/>
      </c>
      <c r="BZ62" s="119" t="str">
        <f t="shared" si="35"/>
        <v/>
      </c>
      <c r="CA62" s="119" t="str">
        <f t="shared" si="35"/>
        <v/>
      </c>
      <c r="CB62" s="119" t="str">
        <f t="shared" si="35"/>
        <v/>
      </c>
      <c r="CC62" s="119" t="str">
        <f t="shared" si="35"/>
        <v/>
      </c>
      <c r="CD62" s="119" t="str">
        <f t="shared" si="35"/>
        <v/>
      </c>
      <c r="CE62" s="119" t="str">
        <f t="shared" si="35"/>
        <v/>
      </c>
      <c r="CG62" s="50" t="s">
        <v>70</v>
      </c>
      <c r="CH62" s="121" t="str">
        <f t="shared" ref="CH62:CW62" si="36">IF(CH13="Ethanol",IFERROR(CH48*$C48/(SUMPRODUCT(CH$46:CH$51,$C$46:$C$51)+SUMPRODUCT(CG$53:CG$54,CH$53:CH$54)),""),IFERROR(CH48*$C48/SUMPRODUCT(CH$47:CH$54,$C$47:$C$54),""))</f>
        <v/>
      </c>
      <c r="CI62" s="121" t="str">
        <f t="shared" si="36"/>
        <v/>
      </c>
      <c r="CJ62" s="121" t="str">
        <f t="shared" si="36"/>
        <v/>
      </c>
      <c r="CK62" s="121" t="str">
        <f t="shared" si="36"/>
        <v/>
      </c>
      <c r="CL62" s="121" t="str">
        <f t="shared" si="36"/>
        <v/>
      </c>
      <c r="CM62" s="121" t="str">
        <f t="shared" si="36"/>
        <v/>
      </c>
      <c r="CN62" s="121" t="str">
        <f t="shared" si="36"/>
        <v/>
      </c>
      <c r="CO62" s="121" t="str">
        <f t="shared" si="36"/>
        <v/>
      </c>
      <c r="CP62" s="121" t="str">
        <f t="shared" si="36"/>
        <v/>
      </c>
      <c r="CQ62" s="121" t="str">
        <f t="shared" si="36"/>
        <v/>
      </c>
      <c r="CR62" s="121" t="str">
        <f t="shared" si="36"/>
        <v/>
      </c>
      <c r="CS62" s="121" t="str">
        <f t="shared" si="36"/>
        <v/>
      </c>
      <c r="CT62" s="121" t="str">
        <f t="shared" si="36"/>
        <v/>
      </c>
      <c r="CU62" s="121" t="str">
        <f t="shared" si="36"/>
        <v/>
      </c>
      <c r="CV62" s="121" t="str">
        <f t="shared" si="36"/>
        <v/>
      </c>
      <c r="CW62" s="121" t="str">
        <f t="shared" si="36"/>
        <v/>
      </c>
      <c r="CX62" s="121"/>
      <c r="CY62" s="121"/>
      <c r="CZ62" s="121"/>
      <c r="DA62" s="121"/>
    </row>
    <row r="63" spans="1:105" x14ac:dyDescent="0.2">
      <c r="B63" s="49" t="s">
        <v>72</v>
      </c>
      <c r="C63" s="78"/>
      <c r="D63" s="119" t="str">
        <f>IFERROR(D49*$C49/(SUMPRODUCT(D$43:D$54,$C$43:$C$54)-SUMPRODUCT($C52,D52)),"")</f>
        <v/>
      </c>
      <c r="E63" s="119" t="str">
        <f t="shared" ref="E63:L63" si="37">IFERROR(E49*$C49/(SUMPRODUCT(E$43:E$54,$C$43:$C$54)-SUMPRODUCT($C52,E52)),"")</f>
        <v/>
      </c>
      <c r="F63" s="119" t="str">
        <f t="shared" si="37"/>
        <v/>
      </c>
      <c r="G63" s="119" t="str">
        <f t="shared" si="37"/>
        <v/>
      </c>
      <c r="H63" s="119" t="str">
        <f t="shared" si="37"/>
        <v/>
      </c>
      <c r="I63" s="119" t="str">
        <f t="shared" si="37"/>
        <v/>
      </c>
      <c r="J63" s="119" t="str">
        <f t="shared" si="37"/>
        <v/>
      </c>
      <c r="K63" s="119" t="str">
        <f t="shared" si="37"/>
        <v/>
      </c>
      <c r="L63" s="119" t="str">
        <f t="shared" si="37"/>
        <v/>
      </c>
      <c r="M63" s="119" t="str">
        <f t="shared" ref="M63:BX63" si="38">IFERROR(M49*$C49/(SUMPRODUCT(M$43:M$54,$C$43:$C$54)-SUMPRODUCT($C52,M52)),"")</f>
        <v/>
      </c>
      <c r="N63" s="119" t="str">
        <f t="shared" si="38"/>
        <v/>
      </c>
      <c r="O63" s="119" t="str">
        <f t="shared" si="38"/>
        <v/>
      </c>
      <c r="P63" s="119" t="str">
        <f t="shared" si="38"/>
        <v/>
      </c>
      <c r="Q63" s="119" t="str">
        <f t="shared" si="38"/>
        <v/>
      </c>
      <c r="R63" s="119" t="str">
        <f t="shared" si="38"/>
        <v/>
      </c>
      <c r="S63" s="119" t="str">
        <f t="shared" si="38"/>
        <v/>
      </c>
      <c r="T63" s="119" t="str">
        <f t="shared" si="38"/>
        <v/>
      </c>
      <c r="U63" s="119" t="str">
        <f t="shared" si="38"/>
        <v/>
      </c>
      <c r="V63" s="119" t="str">
        <f t="shared" si="38"/>
        <v/>
      </c>
      <c r="W63" s="119" t="str">
        <f t="shared" si="38"/>
        <v/>
      </c>
      <c r="X63" s="119" t="str">
        <f t="shared" si="38"/>
        <v/>
      </c>
      <c r="Y63" s="119" t="str">
        <f t="shared" si="38"/>
        <v/>
      </c>
      <c r="Z63" s="119" t="str">
        <f t="shared" si="38"/>
        <v/>
      </c>
      <c r="AA63" s="119" t="str">
        <f t="shared" si="38"/>
        <v/>
      </c>
      <c r="AB63" s="119" t="str">
        <f t="shared" si="38"/>
        <v/>
      </c>
      <c r="AC63" s="119" t="str">
        <f t="shared" si="38"/>
        <v/>
      </c>
      <c r="AD63" s="119" t="str">
        <f t="shared" si="38"/>
        <v/>
      </c>
      <c r="AE63" s="119" t="str">
        <f t="shared" si="38"/>
        <v/>
      </c>
      <c r="AF63" s="119" t="str">
        <f t="shared" si="38"/>
        <v/>
      </c>
      <c r="AG63" s="119" t="str">
        <f t="shared" si="38"/>
        <v/>
      </c>
      <c r="AH63" s="119" t="str">
        <f t="shared" si="38"/>
        <v/>
      </c>
      <c r="AI63" s="119" t="str">
        <f t="shared" si="38"/>
        <v/>
      </c>
      <c r="AJ63" s="119" t="str">
        <f t="shared" si="38"/>
        <v/>
      </c>
      <c r="AK63" s="119" t="str">
        <f t="shared" si="38"/>
        <v/>
      </c>
      <c r="AL63" s="119" t="str">
        <f t="shared" si="38"/>
        <v/>
      </c>
      <c r="AM63" s="119" t="str">
        <f t="shared" si="38"/>
        <v/>
      </c>
      <c r="AN63" s="119" t="str">
        <f t="shared" si="38"/>
        <v/>
      </c>
      <c r="AO63" s="119" t="str">
        <f t="shared" si="38"/>
        <v/>
      </c>
      <c r="AP63" s="119" t="str">
        <f t="shared" si="38"/>
        <v/>
      </c>
      <c r="AQ63" s="119" t="str">
        <f t="shared" si="38"/>
        <v/>
      </c>
      <c r="AR63" s="119" t="str">
        <f t="shared" si="38"/>
        <v/>
      </c>
      <c r="AS63" s="119" t="str">
        <f t="shared" si="38"/>
        <v/>
      </c>
      <c r="AT63" s="119" t="str">
        <f t="shared" si="38"/>
        <v/>
      </c>
      <c r="AU63" s="119" t="str">
        <f t="shared" si="38"/>
        <v/>
      </c>
      <c r="AV63" s="119" t="str">
        <f t="shared" si="38"/>
        <v/>
      </c>
      <c r="AW63" s="119" t="str">
        <f t="shared" si="38"/>
        <v/>
      </c>
      <c r="AX63" s="119" t="str">
        <f t="shared" si="38"/>
        <v/>
      </c>
      <c r="AY63" s="119" t="str">
        <f t="shared" si="38"/>
        <v/>
      </c>
      <c r="AZ63" s="119" t="str">
        <f t="shared" si="38"/>
        <v/>
      </c>
      <c r="BA63" s="119" t="str">
        <f t="shared" si="38"/>
        <v/>
      </c>
      <c r="BB63" s="119" t="str">
        <f t="shared" si="38"/>
        <v/>
      </c>
      <c r="BC63" s="119" t="str">
        <f t="shared" si="38"/>
        <v/>
      </c>
      <c r="BD63" s="119" t="str">
        <f t="shared" si="38"/>
        <v/>
      </c>
      <c r="BE63" s="119" t="str">
        <f t="shared" si="38"/>
        <v/>
      </c>
      <c r="BF63" s="119" t="str">
        <f t="shared" si="38"/>
        <v/>
      </c>
      <c r="BG63" s="119" t="str">
        <f t="shared" si="38"/>
        <v/>
      </c>
      <c r="BH63" s="119" t="str">
        <f t="shared" si="38"/>
        <v/>
      </c>
      <c r="BI63" s="119" t="str">
        <f t="shared" si="38"/>
        <v/>
      </c>
      <c r="BJ63" s="119" t="str">
        <f t="shared" si="38"/>
        <v/>
      </c>
      <c r="BK63" s="119" t="str">
        <f t="shared" si="38"/>
        <v/>
      </c>
      <c r="BL63" s="119" t="str">
        <f t="shared" si="38"/>
        <v/>
      </c>
      <c r="BM63" s="119" t="str">
        <f t="shared" si="38"/>
        <v/>
      </c>
      <c r="BN63" s="119" t="str">
        <f t="shared" si="38"/>
        <v/>
      </c>
      <c r="BO63" s="119" t="str">
        <f t="shared" si="38"/>
        <v/>
      </c>
      <c r="BP63" s="119" t="str">
        <f t="shared" si="38"/>
        <v/>
      </c>
      <c r="BQ63" s="119" t="str">
        <f t="shared" si="38"/>
        <v/>
      </c>
      <c r="BR63" s="119" t="str">
        <f t="shared" si="38"/>
        <v/>
      </c>
      <c r="BS63" s="119" t="str">
        <f t="shared" si="38"/>
        <v/>
      </c>
      <c r="BT63" s="119" t="str">
        <f t="shared" si="38"/>
        <v/>
      </c>
      <c r="BU63" s="119" t="str">
        <f t="shared" si="38"/>
        <v/>
      </c>
      <c r="BV63" s="119" t="str">
        <f t="shared" si="38"/>
        <v/>
      </c>
      <c r="BW63" s="119" t="str">
        <f t="shared" si="38"/>
        <v/>
      </c>
      <c r="BX63" s="119" t="str">
        <f t="shared" si="38"/>
        <v/>
      </c>
      <c r="BY63" s="119" t="str">
        <f t="shared" ref="BY63:CE63" si="39">IFERROR(BY49*$C49/(SUMPRODUCT(BY$43:BY$54,$C$43:$C$54)-SUMPRODUCT($C52,BY52)),"")</f>
        <v/>
      </c>
      <c r="BZ63" s="119" t="str">
        <f t="shared" si="39"/>
        <v/>
      </c>
      <c r="CA63" s="119" t="str">
        <f t="shared" si="39"/>
        <v/>
      </c>
      <c r="CB63" s="119" t="str">
        <f t="shared" si="39"/>
        <v/>
      </c>
      <c r="CC63" s="119" t="str">
        <f t="shared" si="39"/>
        <v/>
      </c>
      <c r="CD63" s="119" t="str">
        <f t="shared" si="39"/>
        <v/>
      </c>
      <c r="CE63" s="119" t="str">
        <f t="shared" si="39"/>
        <v/>
      </c>
      <c r="CG63" s="49" t="s">
        <v>72</v>
      </c>
      <c r="CH63" s="121" t="str">
        <f t="shared" ref="CH63:CW63" si="40">IF(CH14="Ethanol",IFERROR(CH49*$C49/(SUMPRODUCT(CH$46:CH$51,$C$46:$C$51)+SUMPRODUCT(CG$53:CG$54,CH$53:CH$54)),""),IFERROR(CH49*$C49/SUMPRODUCT(CH$47:CH$54,$C$47:$C$54),""))</f>
        <v/>
      </c>
      <c r="CI63" s="121" t="str">
        <f t="shared" si="40"/>
        <v/>
      </c>
      <c r="CJ63" s="121" t="str">
        <f t="shared" si="40"/>
        <v/>
      </c>
      <c r="CK63" s="121" t="str">
        <f t="shared" si="40"/>
        <v/>
      </c>
      <c r="CL63" s="121" t="str">
        <f t="shared" si="40"/>
        <v/>
      </c>
      <c r="CM63" s="121" t="str">
        <f t="shared" si="40"/>
        <v/>
      </c>
      <c r="CN63" s="121" t="str">
        <f t="shared" si="40"/>
        <v/>
      </c>
      <c r="CO63" s="121" t="str">
        <f t="shared" si="40"/>
        <v/>
      </c>
      <c r="CP63" s="121" t="str">
        <f t="shared" si="40"/>
        <v/>
      </c>
      <c r="CQ63" s="121" t="str">
        <f t="shared" si="40"/>
        <v/>
      </c>
      <c r="CR63" s="121" t="str">
        <f t="shared" si="40"/>
        <v/>
      </c>
      <c r="CS63" s="121" t="str">
        <f t="shared" si="40"/>
        <v/>
      </c>
      <c r="CT63" s="121" t="str">
        <f t="shared" si="40"/>
        <v/>
      </c>
      <c r="CU63" s="121" t="str">
        <f t="shared" si="40"/>
        <v/>
      </c>
      <c r="CV63" s="121" t="str">
        <f t="shared" si="40"/>
        <v/>
      </c>
      <c r="CW63" s="121" t="str">
        <f t="shared" si="40"/>
        <v/>
      </c>
      <c r="CX63" s="121"/>
      <c r="CY63" s="121"/>
      <c r="CZ63" s="121"/>
      <c r="DA63" s="121"/>
    </row>
    <row r="64" spans="1:105" x14ac:dyDescent="0.2">
      <c r="B64" s="50" t="s">
        <v>76</v>
      </c>
      <c r="C64" s="78"/>
      <c r="D64" s="119" t="str">
        <f>IFERROR(D53*$C53/(SUMPRODUCT(D$43:D$54,$C$43:$C$54)-SUMPRODUCT($C52,D52)),"")</f>
        <v/>
      </c>
      <c r="E64" s="119" t="str">
        <f t="shared" ref="E64:L64" si="41">IFERROR(E53*$C53/(SUMPRODUCT(E$43:E$54,$C$43:$C$54)-SUMPRODUCT($C52,E52)),"")</f>
        <v/>
      </c>
      <c r="F64" s="119" t="str">
        <f t="shared" si="41"/>
        <v/>
      </c>
      <c r="G64" s="119" t="str">
        <f t="shared" si="41"/>
        <v/>
      </c>
      <c r="H64" s="119" t="str">
        <f t="shared" si="41"/>
        <v/>
      </c>
      <c r="I64" s="119" t="str">
        <f t="shared" si="41"/>
        <v/>
      </c>
      <c r="J64" s="119" t="str">
        <f t="shared" si="41"/>
        <v/>
      </c>
      <c r="K64" s="119" t="str">
        <f t="shared" si="41"/>
        <v/>
      </c>
      <c r="L64" s="119" t="str">
        <f t="shared" si="41"/>
        <v/>
      </c>
      <c r="M64" s="119" t="str">
        <f t="shared" ref="M64:BX64" si="42">IFERROR(M53*$C53/(SUMPRODUCT(M$43:M$54,$C$43:$C$54)-SUMPRODUCT($C52,M52)),"")</f>
        <v/>
      </c>
      <c r="N64" s="119" t="str">
        <f t="shared" si="42"/>
        <v/>
      </c>
      <c r="O64" s="119" t="str">
        <f t="shared" si="42"/>
        <v/>
      </c>
      <c r="P64" s="119" t="str">
        <f t="shared" si="42"/>
        <v/>
      </c>
      <c r="Q64" s="119" t="str">
        <f t="shared" si="42"/>
        <v/>
      </c>
      <c r="R64" s="119" t="str">
        <f t="shared" si="42"/>
        <v/>
      </c>
      <c r="S64" s="119" t="str">
        <f t="shared" si="42"/>
        <v/>
      </c>
      <c r="T64" s="119" t="str">
        <f t="shared" si="42"/>
        <v/>
      </c>
      <c r="U64" s="119" t="str">
        <f t="shared" si="42"/>
        <v/>
      </c>
      <c r="V64" s="119" t="str">
        <f t="shared" si="42"/>
        <v/>
      </c>
      <c r="W64" s="119" t="str">
        <f t="shared" si="42"/>
        <v/>
      </c>
      <c r="X64" s="119" t="str">
        <f t="shared" si="42"/>
        <v/>
      </c>
      <c r="Y64" s="119" t="str">
        <f t="shared" si="42"/>
        <v/>
      </c>
      <c r="Z64" s="119" t="str">
        <f t="shared" si="42"/>
        <v/>
      </c>
      <c r="AA64" s="119" t="str">
        <f t="shared" si="42"/>
        <v/>
      </c>
      <c r="AB64" s="119" t="str">
        <f t="shared" si="42"/>
        <v/>
      </c>
      <c r="AC64" s="119" t="str">
        <f t="shared" si="42"/>
        <v/>
      </c>
      <c r="AD64" s="119" t="str">
        <f t="shared" si="42"/>
        <v/>
      </c>
      <c r="AE64" s="119" t="str">
        <f t="shared" si="42"/>
        <v/>
      </c>
      <c r="AF64" s="119" t="str">
        <f t="shared" si="42"/>
        <v/>
      </c>
      <c r="AG64" s="119" t="str">
        <f t="shared" si="42"/>
        <v/>
      </c>
      <c r="AH64" s="119" t="str">
        <f t="shared" si="42"/>
        <v/>
      </c>
      <c r="AI64" s="119" t="str">
        <f t="shared" si="42"/>
        <v/>
      </c>
      <c r="AJ64" s="119" t="str">
        <f t="shared" si="42"/>
        <v/>
      </c>
      <c r="AK64" s="119" t="str">
        <f t="shared" si="42"/>
        <v/>
      </c>
      <c r="AL64" s="119" t="str">
        <f t="shared" si="42"/>
        <v/>
      </c>
      <c r="AM64" s="119" t="str">
        <f t="shared" si="42"/>
        <v/>
      </c>
      <c r="AN64" s="119" t="str">
        <f t="shared" si="42"/>
        <v/>
      </c>
      <c r="AO64" s="119" t="str">
        <f t="shared" si="42"/>
        <v/>
      </c>
      <c r="AP64" s="119" t="str">
        <f t="shared" si="42"/>
        <v/>
      </c>
      <c r="AQ64" s="119" t="str">
        <f t="shared" si="42"/>
        <v/>
      </c>
      <c r="AR64" s="119" t="str">
        <f t="shared" si="42"/>
        <v/>
      </c>
      <c r="AS64" s="119" t="str">
        <f t="shared" si="42"/>
        <v/>
      </c>
      <c r="AT64" s="119" t="str">
        <f t="shared" si="42"/>
        <v/>
      </c>
      <c r="AU64" s="119" t="str">
        <f t="shared" si="42"/>
        <v/>
      </c>
      <c r="AV64" s="119" t="str">
        <f t="shared" si="42"/>
        <v/>
      </c>
      <c r="AW64" s="119" t="str">
        <f t="shared" si="42"/>
        <v/>
      </c>
      <c r="AX64" s="119" t="str">
        <f t="shared" si="42"/>
        <v/>
      </c>
      <c r="AY64" s="119" t="str">
        <f t="shared" si="42"/>
        <v/>
      </c>
      <c r="AZ64" s="119" t="str">
        <f t="shared" si="42"/>
        <v/>
      </c>
      <c r="BA64" s="119" t="str">
        <f t="shared" si="42"/>
        <v/>
      </c>
      <c r="BB64" s="119" t="str">
        <f t="shared" si="42"/>
        <v/>
      </c>
      <c r="BC64" s="119" t="str">
        <f t="shared" si="42"/>
        <v/>
      </c>
      <c r="BD64" s="119" t="str">
        <f t="shared" si="42"/>
        <v/>
      </c>
      <c r="BE64" s="119" t="str">
        <f t="shared" si="42"/>
        <v/>
      </c>
      <c r="BF64" s="119" t="str">
        <f t="shared" si="42"/>
        <v/>
      </c>
      <c r="BG64" s="119" t="str">
        <f t="shared" si="42"/>
        <v/>
      </c>
      <c r="BH64" s="119" t="str">
        <f t="shared" si="42"/>
        <v/>
      </c>
      <c r="BI64" s="119" t="str">
        <f t="shared" si="42"/>
        <v/>
      </c>
      <c r="BJ64" s="119" t="str">
        <f t="shared" si="42"/>
        <v/>
      </c>
      <c r="BK64" s="119" t="str">
        <f t="shared" si="42"/>
        <v/>
      </c>
      <c r="BL64" s="119" t="str">
        <f t="shared" si="42"/>
        <v/>
      </c>
      <c r="BM64" s="119" t="str">
        <f t="shared" si="42"/>
        <v/>
      </c>
      <c r="BN64" s="119" t="str">
        <f t="shared" si="42"/>
        <v/>
      </c>
      <c r="BO64" s="119" t="str">
        <f t="shared" si="42"/>
        <v/>
      </c>
      <c r="BP64" s="119" t="str">
        <f t="shared" si="42"/>
        <v/>
      </c>
      <c r="BQ64" s="119" t="str">
        <f t="shared" si="42"/>
        <v/>
      </c>
      <c r="BR64" s="119" t="str">
        <f t="shared" si="42"/>
        <v/>
      </c>
      <c r="BS64" s="119" t="str">
        <f t="shared" si="42"/>
        <v/>
      </c>
      <c r="BT64" s="119" t="str">
        <f t="shared" si="42"/>
        <v/>
      </c>
      <c r="BU64" s="119" t="str">
        <f t="shared" si="42"/>
        <v/>
      </c>
      <c r="BV64" s="119" t="str">
        <f t="shared" si="42"/>
        <v/>
      </c>
      <c r="BW64" s="119" t="str">
        <f t="shared" si="42"/>
        <v/>
      </c>
      <c r="BX64" s="119" t="str">
        <f t="shared" si="42"/>
        <v/>
      </c>
      <c r="BY64" s="119" t="str">
        <f t="shared" ref="BY64:CE64" si="43">IFERROR(BY53*$C53/(SUMPRODUCT(BY$43:BY$54,$C$43:$C$54)-SUMPRODUCT($C52,BY52)),"")</f>
        <v/>
      </c>
      <c r="BZ64" s="119" t="str">
        <f t="shared" si="43"/>
        <v/>
      </c>
      <c r="CA64" s="119" t="str">
        <f t="shared" si="43"/>
        <v/>
      </c>
      <c r="CB64" s="119" t="str">
        <f t="shared" si="43"/>
        <v/>
      </c>
      <c r="CC64" s="119" t="str">
        <f t="shared" si="43"/>
        <v/>
      </c>
      <c r="CD64" s="119" t="str">
        <f t="shared" si="43"/>
        <v/>
      </c>
      <c r="CE64" s="119" t="str">
        <f t="shared" si="43"/>
        <v/>
      </c>
      <c r="CG64" s="50" t="s">
        <v>76</v>
      </c>
      <c r="CH64" s="121" t="str">
        <f t="shared" ref="CH64:CW64" si="44">IF(CH18="Ethanol",IFERROR(CH53*$C53/(SUMPRODUCT(CH$46:CH$51,$C$46:$C$51)+SUMPRODUCT(CG$53:CG$54,CH$53:CH$54)),""),IFERROR(CH53*$C53/SUMPRODUCT(CH$47:CH$54,$C$47:$C$54),""))</f>
        <v/>
      </c>
      <c r="CI64" s="121" t="str">
        <f t="shared" si="44"/>
        <v/>
      </c>
      <c r="CJ64" s="121" t="str">
        <f t="shared" si="44"/>
        <v/>
      </c>
      <c r="CK64" s="121" t="str">
        <f t="shared" si="44"/>
        <v/>
      </c>
      <c r="CL64" s="121" t="str">
        <f t="shared" si="44"/>
        <v/>
      </c>
      <c r="CM64" s="121" t="str">
        <f t="shared" si="44"/>
        <v/>
      </c>
      <c r="CN64" s="121" t="str">
        <f t="shared" si="44"/>
        <v/>
      </c>
      <c r="CO64" s="121" t="str">
        <f t="shared" si="44"/>
        <v/>
      </c>
      <c r="CP64" s="121" t="str">
        <f t="shared" si="44"/>
        <v/>
      </c>
      <c r="CQ64" s="121" t="str">
        <f t="shared" si="44"/>
        <v/>
      </c>
      <c r="CR64" s="121" t="str">
        <f t="shared" si="44"/>
        <v/>
      </c>
      <c r="CS64" s="121" t="str">
        <f t="shared" si="44"/>
        <v/>
      </c>
      <c r="CT64" s="121" t="str">
        <f t="shared" si="44"/>
        <v/>
      </c>
      <c r="CU64" s="121" t="str">
        <f t="shared" si="44"/>
        <v/>
      </c>
      <c r="CV64" s="121" t="str">
        <f t="shared" si="44"/>
        <v/>
      </c>
      <c r="CW64" s="121" t="str">
        <f t="shared" si="44"/>
        <v/>
      </c>
      <c r="CX64" s="121"/>
      <c r="CY64" s="121"/>
      <c r="CZ64" s="121"/>
      <c r="DA64" s="121"/>
    </row>
    <row r="65" spans="2:105" x14ac:dyDescent="0.2">
      <c r="B65" s="50" t="s">
        <v>77</v>
      </c>
      <c r="C65" s="78"/>
      <c r="D65" s="119" t="str">
        <f>IFERROR(D54*$C54/(SUMPRODUCT(D$43:D$54,$C$43:$C$54)-SUMPRODUCT($C52,D52)),"")</f>
        <v/>
      </c>
      <c r="E65" s="119" t="str">
        <f t="shared" ref="E65:L65" si="45">IFERROR(E54*$C54/(SUMPRODUCT(E$43:E$54,$C$43:$C$54)-SUMPRODUCT($C52,E52)),"")</f>
        <v/>
      </c>
      <c r="F65" s="119" t="str">
        <f t="shared" si="45"/>
        <v/>
      </c>
      <c r="G65" s="119" t="str">
        <f t="shared" si="45"/>
        <v/>
      </c>
      <c r="H65" s="119" t="str">
        <f t="shared" si="45"/>
        <v/>
      </c>
      <c r="I65" s="119" t="str">
        <f t="shared" si="45"/>
        <v/>
      </c>
      <c r="J65" s="119" t="str">
        <f t="shared" si="45"/>
        <v/>
      </c>
      <c r="K65" s="119" t="str">
        <f t="shared" si="45"/>
        <v/>
      </c>
      <c r="L65" s="119" t="str">
        <f t="shared" si="45"/>
        <v/>
      </c>
      <c r="M65" s="119" t="str">
        <f t="shared" ref="M65:BX65" si="46">IFERROR(M54*$C54/(SUMPRODUCT(M$43:M$54,$C$43:$C$54)-SUMPRODUCT($C52,M52)),"")</f>
        <v/>
      </c>
      <c r="N65" s="119" t="str">
        <f t="shared" si="46"/>
        <v/>
      </c>
      <c r="O65" s="119" t="str">
        <f t="shared" si="46"/>
        <v/>
      </c>
      <c r="P65" s="119" t="str">
        <f t="shared" si="46"/>
        <v/>
      </c>
      <c r="Q65" s="119" t="str">
        <f t="shared" si="46"/>
        <v/>
      </c>
      <c r="R65" s="119" t="str">
        <f t="shared" si="46"/>
        <v/>
      </c>
      <c r="S65" s="119" t="str">
        <f t="shared" si="46"/>
        <v/>
      </c>
      <c r="T65" s="119" t="str">
        <f t="shared" si="46"/>
        <v/>
      </c>
      <c r="U65" s="119" t="str">
        <f t="shared" si="46"/>
        <v/>
      </c>
      <c r="V65" s="119" t="str">
        <f t="shared" si="46"/>
        <v/>
      </c>
      <c r="W65" s="119" t="str">
        <f t="shared" si="46"/>
        <v/>
      </c>
      <c r="X65" s="119" t="str">
        <f t="shared" si="46"/>
        <v/>
      </c>
      <c r="Y65" s="119" t="str">
        <f t="shared" si="46"/>
        <v/>
      </c>
      <c r="Z65" s="119" t="str">
        <f t="shared" si="46"/>
        <v/>
      </c>
      <c r="AA65" s="119" t="str">
        <f t="shared" si="46"/>
        <v/>
      </c>
      <c r="AB65" s="119" t="str">
        <f t="shared" si="46"/>
        <v/>
      </c>
      <c r="AC65" s="119" t="str">
        <f t="shared" si="46"/>
        <v/>
      </c>
      <c r="AD65" s="119" t="str">
        <f t="shared" si="46"/>
        <v/>
      </c>
      <c r="AE65" s="119" t="str">
        <f t="shared" si="46"/>
        <v/>
      </c>
      <c r="AF65" s="119" t="str">
        <f t="shared" si="46"/>
        <v/>
      </c>
      <c r="AG65" s="119" t="str">
        <f t="shared" si="46"/>
        <v/>
      </c>
      <c r="AH65" s="119" t="str">
        <f t="shared" si="46"/>
        <v/>
      </c>
      <c r="AI65" s="119" t="str">
        <f t="shared" si="46"/>
        <v/>
      </c>
      <c r="AJ65" s="119" t="str">
        <f t="shared" si="46"/>
        <v/>
      </c>
      <c r="AK65" s="119" t="str">
        <f t="shared" si="46"/>
        <v/>
      </c>
      <c r="AL65" s="119" t="str">
        <f t="shared" si="46"/>
        <v/>
      </c>
      <c r="AM65" s="119" t="str">
        <f t="shared" si="46"/>
        <v/>
      </c>
      <c r="AN65" s="119" t="str">
        <f t="shared" si="46"/>
        <v/>
      </c>
      <c r="AO65" s="119" t="str">
        <f t="shared" si="46"/>
        <v/>
      </c>
      <c r="AP65" s="119" t="str">
        <f t="shared" si="46"/>
        <v/>
      </c>
      <c r="AQ65" s="119" t="str">
        <f t="shared" si="46"/>
        <v/>
      </c>
      <c r="AR65" s="119" t="str">
        <f t="shared" si="46"/>
        <v/>
      </c>
      <c r="AS65" s="119" t="str">
        <f t="shared" si="46"/>
        <v/>
      </c>
      <c r="AT65" s="119" t="str">
        <f t="shared" si="46"/>
        <v/>
      </c>
      <c r="AU65" s="119" t="str">
        <f t="shared" si="46"/>
        <v/>
      </c>
      <c r="AV65" s="119" t="str">
        <f t="shared" si="46"/>
        <v/>
      </c>
      <c r="AW65" s="119" t="str">
        <f t="shared" si="46"/>
        <v/>
      </c>
      <c r="AX65" s="119" t="str">
        <f t="shared" si="46"/>
        <v/>
      </c>
      <c r="AY65" s="119" t="str">
        <f t="shared" si="46"/>
        <v/>
      </c>
      <c r="AZ65" s="119" t="str">
        <f t="shared" si="46"/>
        <v/>
      </c>
      <c r="BA65" s="119" t="str">
        <f t="shared" si="46"/>
        <v/>
      </c>
      <c r="BB65" s="119" t="str">
        <f t="shared" si="46"/>
        <v/>
      </c>
      <c r="BC65" s="119" t="str">
        <f t="shared" si="46"/>
        <v/>
      </c>
      <c r="BD65" s="119" t="str">
        <f t="shared" si="46"/>
        <v/>
      </c>
      <c r="BE65" s="119" t="str">
        <f t="shared" si="46"/>
        <v/>
      </c>
      <c r="BF65" s="119" t="str">
        <f t="shared" si="46"/>
        <v/>
      </c>
      <c r="BG65" s="119" t="str">
        <f t="shared" si="46"/>
        <v/>
      </c>
      <c r="BH65" s="119" t="str">
        <f t="shared" si="46"/>
        <v/>
      </c>
      <c r="BI65" s="119" t="str">
        <f t="shared" si="46"/>
        <v/>
      </c>
      <c r="BJ65" s="119" t="str">
        <f t="shared" si="46"/>
        <v/>
      </c>
      <c r="BK65" s="119" t="str">
        <f t="shared" si="46"/>
        <v/>
      </c>
      <c r="BL65" s="119" t="str">
        <f t="shared" si="46"/>
        <v/>
      </c>
      <c r="BM65" s="119" t="str">
        <f t="shared" si="46"/>
        <v/>
      </c>
      <c r="BN65" s="119" t="str">
        <f t="shared" si="46"/>
        <v/>
      </c>
      <c r="BO65" s="119" t="str">
        <f t="shared" si="46"/>
        <v/>
      </c>
      <c r="BP65" s="119" t="str">
        <f t="shared" si="46"/>
        <v/>
      </c>
      <c r="BQ65" s="119" t="str">
        <f t="shared" si="46"/>
        <v/>
      </c>
      <c r="BR65" s="119" t="str">
        <f t="shared" si="46"/>
        <v/>
      </c>
      <c r="BS65" s="119" t="str">
        <f t="shared" si="46"/>
        <v/>
      </c>
      <c r="BT65" s="119" t="str">
        <f t="shared" si="46"/>
        <v/>
      </c>
      <c r="BU65" s="119" t="str">
        <f t="shared" si="46"/>
        <v/>
      </c>
      <c r="BV65" s="119" t="str">
        <f t="shared" si="46"/>
        <v/>
      </c>
      <c r="BW65" s="119" t="str">
        <f t="shared" si="46"/>
        <v/>
      </c>
      <c r="BX65" s="119" t="str">
        <f t="shared" si="46"/>
        <v/>
      </c>
      <c r="BY65" s="119" t="str">
        <f t="shared" ref="BY65:CE65" si="47">IFERROR(BY54*$C54/(SUMPRODUCT(BY$43:BY$54,$C$43:$C$54)-SUMPRODUCT($C52,BY52)),"")</f>
        <v/>
      </c>
      <c r="BZ65" s="119" t="str">
        <f t="shared" si="47"/>
        <v/>
      </c>
      <c r="CA65" s="119" t="str">
        <f t="shared" si="47"/>
        <v/>
      </c>
      <c r="CB65" s="119" t="str">
        <f t="shared" si="47"/>
        <v/>
      </c>
      <c r="CC65" s="119" t="str">
        <f t="shared" si="47"/>
        <v/>
      </c>
      <c r="CD65" s="119" t="str">
        <f t="shared" si="47"/>
        <v/>
      </c>
      <c r="CE65" s="119" t="str">
        <f t="shared" si="47"/>
        <v/>
      </c>
      <c r="CG65" s="50" t="s">
        <v>77</v>
      </c>
      <c r="CH65" s="121" t="str">
        <f t="shared" ref="CH65:CW65" si="48">IF(CH19="Ethanol",IFERROR(CH54*$C54/(SUMPRODUCT(CH$46:CH$51,$C$46:$C$51)+SUMPRODUCT(CG$53:CG$54,CH$53:CH$54)),""),IFERROR(CH54*$C54/SUMPRODUCT(CH$47:CH$54,$C$47:$C$54),""))</f>
        <v/>
      </c>
      <c r="CI65" s="121" t="str">
        <f t="shared" si="48"/>
        <v/>
      </c>
      <c r="CJ65" s="121" t="str">
        <f t="shared" si="48"/>
        <v/>
      </c>
      <c r="CK65" s="121" t="str">
        <f t="shared" si="48"/>
        <v/>
      </c>
      <c r="CL65" s="121" t="str">
        <f t="shared" si="48"/>
        <v/>
      </c>
      <c r="CM65" s="121" t="str">
        <f t="shared" si="48"/>
        <v/>
      </c>
      <c r="CN65" s="121" t="str">
        <f t="shared" si="48"/>
        <v/>
      </c>
      <c r="CO65" s="121" t="str">
        <f t="shared" si="48"/>
        <v/>
      </c>
      <c r="CP65" s="121" t="str">
        <f t="shared" si="48"/>
        <v/>
      </c>
      <c r="CQ65" s="121" t="str">
        <f t="shared" si="48"/>
        <v/>
      </c>
      <c r="CR65" s="121" t="str">
        <f t="shared" si="48"/>
        <v/>
      </c>
      <c r="CS65" s="121" t="str">
        <f t="shared" si="48"/>
        <v/>
      </c>
      <c r="CT65" s="121" t="str">
        <f t="shared" si="48"/>
        <v/>
      </c>
      <c r="CU65" s="121" t="str">
        <f t="shared" si="48"/>
        <v/>
      </c>
      <c r="CV65" s="121" t="str">
        <f t="shared" si="48"/>
        <v/>
      </c>
      <c r="CW65" s="121" t="str">
        <f t="shared" si="48"/>
        <v/>
      </c>
      <c r="CX65" s="121"/>
      <c r="CY65" s="121"/>
      <c r="CZ65" s="121"/>
      <c r="DA65" s="121"/>
    </row>
    <row r="66" spans="2:105" x14ac:dyDescent="0.2">
      <c r="C66" s="78"/>
      <c r="CH66" s="70"/>
      <c r="CI66" s="70"/>
      <c r="CJ66" s="70"/>
      <c r="CK66" s="70"/>
      <c r="CL66" s="70"/>
      <c r="CM66" s="70"/>
      <c r="CN66" s="70"/>
      <c r="CO66" s="70"/>
      <c r="CP66" s="70"/>
      <c r="CQ66" s="70"/>
      <c r="CR66" s="70"/>
      <c r="CS66" s="70"/>
      <c r="CT66" s="70"/>
      <c r="CU66" s="70"/>
      <c r="CV66" s="70"/>
      <c r="CW66" s="70"/>
      <c r="CX66" s="70"/>
      <c r="CY66" s="70"/>
      <c r="CZ66" s="70"/>
      <c r="DA66" s="70"/>
    </row>
    <row r="67" spans="2:105" x14ac:dyDescent="0.2">
      <c r="B67" s="52" t="s">
        <v>290</v>
      </c>
      <c r="C67" s="78"/>
    </row>
    <row r="68" spans="2:105" x14ac:dyDescent="0.2">
      <c r="B68" s="52" t="s">
        <v>68</v>
      </c>
      <c r="D68" s="149">
        <f>IF(D25,_xlfn.Z.TEST(D25:H25,D25),"")</f>
        <v>0.24772149507859526</v>
      </c>
      <c r="E68" s="150">
        <f>IF(E25,_xlfn.Z.TEST(D25:H25,E25),"")</f>
        <v>2.0425848646552325E-2</v>
      </c>
      <c r="F68" s="150">
        <f>IF(F25,_xlfn.Z.TEST(D25:H25,F25),"")</f>
        <v>0.99946614899358921</v>
      </c>
      <c r="G68" s="150">
        <f>IF(G25,_xlfn.Z.TEST(D25:H25,G25),"")</f>
        <v>0.8900923196610504</v>
      </c>
      <c r="H68" s="151">
        <f>IF(H25,_xlfn.Z.TEST(D25:H25,H25),"")</f>
        <v>3.8167315696089325E-2</v>
      </c>
      <c r="I68" s="149">
        <f>IF(I25,_xlfn.Z.TEST(I25:M25,I25),"")</f>
        <v>0.36281141382454501</v>
      </c>
      <c r="J68" s="150">
        <f>IF(J25,_xlfn.Z.TEST(I25:M25,J25),"")</f>
        <v>1.0394888676794126E-4</v>
      </c>
      <c r="K68" s="150">
        <f>IF(K25,_xlfn.Z.TEST(I25:M25,K25),"")</f>
        <v>0.77437748723452304</v>
      </c>
      <c r="L68" s="150">
        <f>IF(L25,_xlfn.Z.TEST(I25:M25,L25),"")</f>
        <v>0.92635887348704726</v>
      </c>
      <c r="M68" s="151">
        <f>IF(M25,_xlfn.Z.TEST(I25:M25,M25),"")</f>
        <v>0.96838964199775557</v>
      </c>
      <c r="N68" s="149">
        <f>IF(N25,_xlfn.Z.TEST(N25:R25,N25),"")</f>
        <v>5.8685006494550544E-2</v>
      </c>
      <c r="O68" s="150">
        <f>IF(O25,_xlfn.Z.TEST(N25:R25,O25),"")</f>
        <v>0.99953910830943515</v>
      </c>
      <c r="P68" s="150">
        <f>IF(P25,_xlfn.Z.TEST(N25:R25,P25),"")</f>
        <v>0.1880570712386202</v>
      </c>
      <c r="Q68" s="150">
        <f>IF(Q25,_xlfn.Z.TEST(N25:R25,Q25),"")</f>
        <v>0.88765411348752643</v>
      </c>
      <c r="R68" s="151">
        <f>IF(R25,_xlfn.Z.TEST(N25:R25,R25),"")</f>
        <v>1.8922434094660209E-2</v>
      </c>
      <c r="S68" s="149">
        <f>IF(S25,_xlfn.Z.TEST(S25:W25,S25),"")</f>
        <v>0.99996650445697477</v>
      </c>
      <c r="T68" s="150">
        <f>IF(T25,_xlfn.Z.TEST(S25:W25,T25),"")</f>
        <v>0.13939183333590241</v>
      </c>
      <c r="U68" s="150">
        <f>IF(U25,_xlfn.Z.TEST(S25:W25,U25),"")</f>
        <v>0.15494361791056946</v>
      </c>
      <c r="V68" s="150">
        <f>IF(V25,_xlfn.Z.TEST(S25:W25,V25),"")</f>
        <v>0.11737596821825365</v>
      </c>
      <c r="W68" s="151">
        <f>IF(W25,_xlfn.Z.TEST(S25:W25,W25),"")</f>
        <v>0.24196192346117812</v>
      </c>
      <c r="X68" s="149">
        <f>IF(X25,_xlfn.Z.TEST(X25:AB25,X25),"")</f>
        <v>0.26531240434149284</v>
      </c>
      <c r="Y68" s="150">
        <f>IF(Y25,_xlfn.Z.TEST(X25:AB25,Y25),"")</f>
        <v>0.19648449915163999</v>
      </c>
      <c r="Z68" s="150">
        <f>IF(Z25,_xlfn.Z.TEST(X25:AB25,Z25),"")</f>
        <v>0.99993486011942234</v>
      </c>
      <c r="AA68" s="150">
        <f>IF(AA25,_xlfn.Z.TEST(X25:AB25,AA25),"")</f>
        <v>2.0892818835696575E-2</v>
      </c>
      <c r="AB68" s="151">
        <f>IF(AB25,_xlfn.Z.TEST(X25:AB25,AB25),"")</f>
        <v>0.37866745700209059</v>
      </c>
      <c r="AC68" s="149">
        <f>IF(AC25,_xlfn.Z.TEST(AC25:AG25,AC25),"")</f>
        <v>0.37920534955974117</v>
      </c>
      <c r="AD68" s="150">
        <f>IF(AD25,_xlfn.Z.TEST(AC25:AG25,AD25),"")</f>
        <v>0.97720638071139287</v>
      </c>
      <c r="AE68" s="150">
        <f>IF(AE25,_xlfn.Z.TEST(AC25:AG25,AE25),"")</f>
        <v>2.1544085349818529E-2</v>
      </c>
      <c r="AF68" s="150">
        <f>IF(AF25,_xlfn.Z.TEST(AC25:AG25,AF25),"")</f>
        <v>1.1927844845497254E-2</v>
      </c>
      <c r="AG68" s="151">
        <f>IF(AG25,_xlfn.Z.TEST(AC25:AG25,AG25),"")</f>
        <v>0.9952105777206397</v>
      </c>
      <c r="AH68" s="149">
        <f>IF(AH25,_xlfn.Z.TEST(AH25:AL25,AH25),"")</f>
        <v>0.77197172987487206</v>
      </c>
      <c r="AI68" s="150">
        <f>IF(AI25,_xlfn.Z.TEST(AH25:AL25,AI25),"")</f>
        <v>0.10707032657634007</v>
      </c>
      <c r="AJ68" s="150">
        <f>IF(AJ25,_xlfn.Z.TEST(AH25:AL25,AJ25),"")</f>
        <v>0.99890888591472804</v>
      </c>
      <c r="AK68" s="150">
        <f>IF(AK25,_xlfn.Z.TEST(AH25:AL25,AK25),"")</f>
        <v>0.62977947212119934</v>
      </c>
      <c r="AL68" s="151">
        <f>IF(AL25,_xlfn.Z.TEST(AH25:AL25,AL25),"")</f>
        <v>1.8741241128077755E-3</v>
      </c>
      <c r="AM68" s="149">
        <f>IF(AM25,_xlfn.Z.TEST(AM25:AQ25,AM25),"")</f>
        <v>3.7866454670277314E-2</v>
      </c>
      <c r="AN68" s="150">
        <f>IF(AN25,_xlfn.Z.TEST(AM25:AQ25,AN25),"")</f>
        <v>0.99967676223771085</v>
      </c>
      <c r="AO68" s="150">
        <f>IF(AO25,_xlfn.Z.TEST(AM25:AQ25,AO25),"")</f>
        <v>0.86024611850962551</v>
      </c>
      <c r="AP68" s="150">
        <f>IF(AP25,_xlfn.Z.TEST(AM25:AQ25,AP25),"")</f>
        <v>3.7866454670277314E-2</v>
      </c>
      <c r="AQ68" s="151">
        <f>IF(AQ25,_xlfn.Z.TEST(AM25:AQ25,AQ25),"")</f>
        <v>0.17341585386403241</v>
      </c>
      <c r="AR68" s="149">
        <f>IF(AR25,_xlfn.Z.TEST(AR25:AV25,AR25),"")</f>
        <v>0.99020809355089212</v>
      </c>
      <c r="AS68" s="150">
        <f>IF(AS25,_xlfn.Z.TEST(AR25:AV25,AS25),"")</f>
        <v>0.97897559996320094</v>
      </c>
      <c r="AT68" s="150">
        <f>IF(AT25,_xlfn.Z.TEST(AR25:AV25,AT25),"")</f>
        <v>0.57465736893328645</v>
      </c>
      <c r="AU68" s="150">
        <f>IF(AU25,_xlfn.Z.TEST(AR25:AV25,AU25),"")</f>
        <v>1.3165967332268611E-2</v>
      </c>
      <c r="AV68" s="151">
        <f>IF(AV25,_xlfn.Z.TEST(AR25:AV25,AV25),"")</f>
        <v>9.7919064491078563E-3</v>
      </c>
      <c r="AW68" s="149">
        <f>IF(AW25,_xlfn.Z.TEST(AW25:BA25,AW25),"")</f>
        <v>3.2482149904734241E-2</v>
      </c>
      <c r="AX68" s="150">
        <f>IF(AX25,_xlfn.Z.TEST(AW25:BA25,AX25),"")</f>
        <v>0.99488058427958903</v>
      </c>
      <c r="AY68" s="150">
        <f>IF(AY25,_xlfn.Z.TEST(AW25:BA25,AY25),"")</f>
        <v>0.18157514693623245</v>
      </c>
      <c r="AZ68" s="150">
        <f>IF(AZ25,_xlfn.Z.TEST(AW25:BA25,AZ25),"")</f>
        <v>0.98723630419751007</v>
      </c>
      <c r="BA68" s="151">
        <f>IF(BA25,_xlfn.Z.TEST(AW25:BA25,BA25),"")</f>
        <v>2.0373171307569361E-2</v>
      </c>
      <c r="BB68" s="149">
        <f>IF(BB25,_xlfn.Z.TEST(BB25:BF25,BB25),"")</f>
        <v>0.18613285660331128</v>
      </c>
      <c r="BC68" s="150">
        <f>IF(BC25,_xlfn.Z.TEST(BB25:BF25,BC25),"")</f>
        <v>0.34771683390585162</v>
      </c>
      <c r="BD68" s="150">
        <f>IF(BD25,_xlfn.Z.TEST(BB25:BF25,BD25),"")</f>
        <v>2.1880453401458585E-3</v>
      </c>
      <c r="BE68" s="150">
        <f>IF(BE25,_xlfn.Z.TEST(BB25:BF25,BE25),"")</f>
        <v>0.83501580324307711</v>
      </c>
      <c r="BF68" s="151">
        <f>IF(BF25,_xlfn.Z.TEST(BB25:BF25,BF25),"")</f>
        <v>0.99920911766549159</v>
      </c>
      <c r="BG68" s="149">
        <f>IF(BG25,_xlfn.Z.TEST(BG25:BK25,BG25),"")</f>
        <v>6.4857233893956451E-2</v>
      </c>
      <c r="BH68" s="150">
        <f>IF(BH25,_xlfn.Z.TEST(BG25:BK25,BH25),"")</f>
        <v>0.86675193552123408</v>
      </c>
      <c r="BI68" s="150">
        <f>IF(BI25,_xlfn.Z.TEST(BG25:BK25,BI25),"")</f>
        <v>8.6965922354945212E-4</v>
      </c>
      <c r="BJ68" s="150">
        <f>IF(BJ25,_xlfn.Z.TEST(BG25:BK25,BJ25),"")</f>
        <v>0.98686968294110233</v>
      </c>
      <c r="BK68" s="151">
        <f>IF(BK25,_xlfn.Z.TEST(BG25:BK25,BK25),"")</f>
        <v>0.90544193298945574</v>
      </c>
      <c r="BL68" s="149">
        <f>IF(BL25,_xlfn.Z.TEST(BL25:BP25,BL25),"")</f>
        <v>0.96548283764726062</v>
      </c>
      <c r="BM68" s="150">
        <f>IF(BM25,_xlfn.Z.TEST(BL25:BP25,BM25),"")</f>
        <v>0.95007503558562278</v>
      </c>
      <c r="BN68" s="150">
        <f>IF(BN25,_xlfn.Z.TEST(BL25:BP25,BN25),"")</f>
        <v>1.3219743989319053E-4</v>
      </c>
      <c r="BO68" s="150">
        <f>IF(BO25,_xlfn.Z.TEST(BL25:BP25,BO25),"")</f>
        <v>0.31443509623953403</v>
      </c>
      <c r="BP68" s="151">
        <f>IF(BP25,_xlfn.Z.TEST(BL25:BP25,BP25),"")</f>
        <v>0.74775402128008295</v>
      </c>
      <c r="BQ68" s="149">
        <f>IF(BQ25,_xlfn.Z.TEST(BQ25:BU25,BQ25),"")</f>
        <v>1.4154946828074328E-3</v>
      </c>
      <c r="BR68" s="150">
        <f>IF(BR25,_xlfn.Z.TEST(BQ25:BU25,BR25),"")</f>
        <v>0.69631385344822305</v>
      </c>
      <c r="BS68" s="150">
        <f>IF(BS25,_xlfn.Z.TEST(BQ25:BU25,BS25),"")</f>
        <v>0.19507843036280073</v>
      </c>
      <c r="BT68" s="150">
        <f>IF(BT25,_xlfn.Z.TEST(BQ25:BU25,BT25),"")</f>
        <v>0.56334827851451352</v>
      </c>
      <c r="BU68" s="151">
        <f>IF(BU25,_xlfn.Z.TEST(BQ25:BU25,BU25),"")</f>
        <v>0.99924188376877998</v>
      </c>
      <c r="BV68" s="149">
        <f>IF(BV25,_xlfn.Z.TEST(BV25:BZ25,BV25),"")</f>
        <v>0.99853149559989474</v>
      </c>
      <c r="BW68" s="150">
        <f>IF(BW25,_xlfn.Z.TEST(BV25:BZ25,BW25),"")</f>
        <v>0.95728842247332124</v>
      </c>
      <c r="BX68" s="150">
        <f>IF(BX25,_xlfn.Z.TEST(BV25:BZ25,BX25),"")</f>
        <v>1.1260719410546148E-2</v>
      </c>
      <c r="BY68" s="150">
        <f>IF(BY25,_xlfn.Z.TEST(BV25:BZ25,BY25),"")</f>
        <v>7.9935624775805986E-2</v>
      </c>
      <c r="BZ68" s="151">
        <f>IF(BZ25,_xlfn.Z.TEST(BV25:BZ25,BZ25),"")</f>
        <v>0.15688456937397857</v>
      </c>
      <c r="CA68" s="149">
        <f>IF(CA25,_xlfn.Z.TEST(CA25:CE25,CA25),"")</f>
        <v>5.1507717183873027E-4</v>
      </c>
      <c r="CB68" s="150">
        <f>IF(CB25,_xlfn.Z.TEST(CA25:CE25,CB25),"")</f>
        <v>0.2863358565711337</v>
      </c>
      <c r="CC68" s="150">
        <f>IF(CC25,_xlfn.Z.TEST(CA25:CE25,CC25),"")</f>
        <v>0.9964529692902856</v>
      </c>
      <c r="CD68" s="150">
        <f>IF(CD25,_xlfn.Z.TEST(CA25:CE25,CD25),"")</f>
        <v>0.90009506314185972</v>
      </c>
      <c r="CE68" s="151">
        <f>IF(CE25,_xlfn.Z.TEST(CA25:CE25,CE25),"")</f>
        <v>0.44899165325776463</v>
      </c>
    </row>
    <row r="69" spans="2:105" x14ac:dyDescent="0.2">
      <c r="B69" s="52" t="s">
        <v>78</v>
      </c>
      <c r="D69" s="152">
        <f t="shared" ref="D69:D80" si="49">IF(D26,_xlfn.Z.TEST(D26:H26,D26),"")</f>
        <v>0.54321768790282832</v>
      </c>
      <c r="E69" s="153">
        <f t="shared" ref="E69:E80" si="50">IF(E26,_xlfn.Z.TEST(D26:H26,E26),"")</f>
        <v>0.66227044389157919</v>
      </c>
      <c r="F69" s="153">
        <f t="shared" ref="F69:F80" si="51">IF(F26,_xlfn.Z.TEST(D26:H26,F26),"")</f>
        <v>0.99949426296238142</v>
      </c>
      <c r="G69" s="153">
        <f t="shared" ref="G69:G80" si="52">IF(G26,_xlfn.Z.TEST(D26:H26,G26),"")</f>
        <v>2.2724515973212909E-3</v>
      </c>
      <c r="H69" s="154">
        <f t="shared" ref="H69:H80" si="53">IF(H26,_xlfn.Z.TEST(D26:H26,H26),"")</f>
        <v>0.1643115696553612</v>
      </c>
      <c r="I69" s="152">
        <f t="shared" ref="I69:I80" si="54">IF(I26,_xlfn.Z.TEST(I26:M26,I26),"")</f>
        <v>0.40113166743148182</v>
      </c>
      <c r="J69" s="153">
        <f t="shared" ref="J69:J80" si="55">IF(J26,_xlfn.Z.TEST(I26:M26,J26),"")</f>
        <v>0.86107216955371735</v>
      </c>
      <c r="K69" s="153">
        <f t="shared" ref="K69:K80" si="56">IF(K26,_xlfn.Z.TEST(I26:M26,K26),"")</f>
        <v>0.96885531926317869</v>
      </c>
      <c r="L69" s="153" t="str">
        <f t="shared" ref="L69:L80" si="57">IF(L26,_xlfn.Z.TEST(I26:M26,L26),"")</f>
        <v/>
      </c>
      <c r="M69" s="154">
        <f t="shared" ref="M69:M80" si="58">IF(M26,_xlfn.Z.TEST(I26:M26,M26),"")</f>
        <v>3.4778229024520148E-3</v>
      </c>
      <c r="N69" s="152">
        <f t="shared" ref="N69:N80" si="59">IF(N26,_xlfn.Z.TEST(N26:R26,N26),"")</f>
        <v>0.59875316961208691</v>
      </c>
      <c r="O69" s="153">
        <f t="shared" ref="O69:O80" si="60">IF(O26,_xlfn.Z.TEST(N26:R26,O26),"")</f>
        <v>0.10974836307184041</v>
      </c>
      <c r="P69" s="153">
        <f t="shared" ref="P69:P80" si="61">IF(P26,_xlfn.Z.TEST(N26:R26,P26),"")</f>
        <v>0.23691663926263293</v>
      </c>
      <c r="Q69" s="153">
        <f t="shared" ref="Q69:Q80" si="62">IF(Q26,_xlfn.Z.TEST(N26:R26,Q26),"")</f>
        <v>2.1500129145028631E-2</v>
      </c>
      <c r="R69" s="154">
        <f t="shared" ref="R69:R80" si="63">IF(R26,_xlfn.Z.TEST(N26:R26,R26),"")</f>
        <v>0.99989948149754337</v>
      </c>
      <c r="S69" s="152">
        <f t="shared" ref="S69:S80" si="64">IF(S26,_xlfn.Z.TEST(S26:W26,S26),"")</f>
        <v>1.5116969563094697E-2</v>
      </c>
      <c r="T69" s="153">
        <f t="shared" ref="T69:T80" si="65">IF(T26,_xlfn.Z.TEST(S26:W26,T26),"")</f>
        <v>0.99381282462576392</v>
      </c>
      <c r="U69" s="153">
        <f t="shared" ref="U69:U80" si="66">IF(U26,_xlfn.Z.TEST(S26:W26,U26),"")</f>
        <v>6.2632294730455063E-2</v>
      </c>
      <c r="V69" s="153">
        <f t="shared" ref="V69:V80" si="67">IF(V26,_xlfn.Z.TEST(S26:W26,V26),"")</f>
        <v>0.99005417149565667</v>
      </c>
      <c r="W69" s="154">
        <f t="shared" ref="W69:W80" si="68">IF(W26,_xlfn.Z.TEST(S26:W26,W26),"")</f>
        <v>0.12931974160853596</v>
      </c>
      <c r="X69" s="152">
        <f t="shared" ref="X69:X80" si="69">IF(X26,_xlfn.Z.TEST(X26:AB26,X26),"")</f>
        <v>0.56049417903455534</v>
      </c>
      <c r="Y69" s="153">
        <f t="shared" ref="Y69:Y80" si="70">IF(Y26,_xlfn.Z.TEST(X26:AB26,Y26),"")</f>
        <v>0.92592702314354214</v>
      </c>
      <c r="Z69" s="153">
        <f t="shared" ref="Z69:Z80" si="71">IF(Z26,_xlfn.Z.TEST(X26:AB26,Z26),"")</f>
        <v>0.99655324195914774</v>
      </c>
      <c r="AA69" s="153">
        <f t="shared" ref="AA69:AA80" si="72">IF(AA26,_xlfn.Z.TEST(X26:AB26,AA26),"")</f>
        <v>9.1439176031903741E-2</v>
      </c>
      <c r="AB69" s="154">
        <f t="shared" ref="AB69:AB80" si="73">IF(AB26,_xlfn.Z.TEST(X26:AB26,AB26),"")</f>
        <v>1.4970940886322461E-3</v>
      </c>
      <c r="AC69" s="152">
        <f t="shared" ref="AC69:AC80" si="74">IF(AC26,_xlfn.Z.TEST(AC26:AG26,AC26),"")</f>
        <v>0.36536254973449811</v>
      </c>
      <c r="AD69" s="153">
        <f t="shared" ref="AD69:AD80" si="75">IF(AD26,_xlfn.Z.TEST(AC26:AG26,AD26),"")</f>
        <v>3.9600635074161372E-4</v>
      </c>
      <c r="AE69" s="153">
        <f t="shared" ref="AE69:AE80" si="76">IF(AE26,_xlfn.Z.TEST(AC26:AG26,AE26),"")</f>
        <v>0.99452568616097092</v>
      </c>
      <c r="AF69" s="153">
        <f t="shared" ref="AF69:AF80" si="77">IF(AF26,_xlfn.Z.TEST(AC26:AG26,AF26),"")</f>
        <v>0.38870195169679123</v>
      </c>
      <c r="AG69" s="154">
        <f t="shared" ref="AG69:AG80" si="78">IF(AG26,_xlfn.Z.TEST(AC26:AG26,AG26),"")</f>
        <v>0.92479743341551812</v>
      </c>
      <c r="AH69" s="152">
        <f t="shared" ref="AH69:AH80" si="79">IF(AH26,_xlfn.Z.TEST(AH26:AL26,AH26),"")</f>
        <v>0.97418442053993015</v>
      </c>
      <c r="AI69" s="153">
        <f t="shared" ref="AI69:AI80" si="80">IF(AI26,_xlfn.Z.TEST(AH26:AL26,AI26),"")</f>
        <v>5.8910034032262524E-3</v>
      </c>
      <c r="AJ69" s="153">
        <f t="shared" ref="AJ69:AJ80" si="81">IF(AJ26,_xlfn.Z.TEST(AH26:AL26,AJ26),"")</f>
        <v>0.97418442053993015</v>
      </c>
      <c r="AK69" s="153">
        <f t="shared" ref="AK69:AK80" si="82">IF(AK26,_xlfn.Z.TEST(AH26:AL26,AK26),"")</f>
        <v>1.1021017106527496E-2</v>
      </c>
      <c r="AL69" s="154">
        <f t="shared" ref="AL69:AL80" si="83">IF(AL26,_xlfn.Z.TEST(AH26:AL26,AL26),"")</f>
        <v>0.82012907573725347</v>
      </c>
      <c r="AM69" s="152" t="str">
        <f t="shared" ref="AM69:AM80" si="84">IF(AM26,_xlfn.Z.TEST(AM26:AQ26,AM26),"")</f>
        <v/>
      </c>
      <c r="AN69" s="153">
        <f t="shared" ref="AN69:AN80" si="85">IF(AN26,_xlfn.Z.TEST(AM26:AQ26,AN26),"")</f>
        <v>0.99665936670271538</v>
      </c>
      <c r="AO69" s="153">
        <f t="shared" ref="AO69:AO80" si="86">IF(AO26,_xlfn.Z.TEST(AM26:AQ26,AO26),"")</f>
        <v>3.5015608972134141E-2</v>
      </c>
      <c r="AP69" s="153">
        <f t="shared" ref="AP69:AP80" si="87">IF(AP26,_xlfn.Z.TEST(AM26:AQ26,AP26),"")</f>
        <v>0.12683486410137032</v>
      </c>
      <c r="AQ69" s="154">
        <f t="shared" ref="AQ69:AQ80" si="88">IF(AQ26,_xlfn.Z.TEST(AM26:AQ26,AQ26),"")</f>
        <v>0.59516935285047234</v>
      </c>
      <c r="AR69" s="152">
        <f t="shared" ref="AR69:AR80" si="89">IF(AR26,_xlfn.Z.TEST(AR26:AV26,AR26),"")</f>
        <v>0.76498823615456146</v>
      </c>
      <c r="AS69" s="153">
        <f t="shared" ref="AS69:AS80" si="90">IF(AS26,_xlfn.Z.TEST(AR26:AV26,AS26),"")</f>
        <v>0.99926041492043549</v>
      </c>
      <c r="AT69" s="153">
        <f t="shared" ref="AT69:AT80" si="91">IF(AT26,_xlfn.Z.TEST(AR26:AV26,AT26),"")</f>
        <v>4.6505121837169027E-3</v>
      </c>
      <c r="AU69" s="153">
        <f t="shared" ref="AU69:AU80" si="92">IF(AU26,_xlfn.Z.TEST(AR26:AV26,AU26),"")</f>
        <v>5.5988475934597402E-2</v>
      </c>
      <c r="AV69" s="154">
        <f t="shared" ref="AV69:AV80" si="93">IF(AV26,_xlfn.Z.TEST(AR26:AV26,AV26),"")</f>
        <v>0.6137002462330684</v>
      </c>
      <c r="AW69" s="152">
        <f t="shared" ref="AW69:AW80" si="94">IF(AW26,_xlfn.Z.TEST(AW26:BA26,AW26),"")</f>
        <v>0.9799796318283388</v>
      </c>
      <c r="AX69" s="153">
        <f t="shared" ref="AX69:AX80" si="95">IF(AX26,_xlfn.Z.TEST(AW26:BA26,AX26),"")</f>
        <v>0.27146322563475894</v>
      </c>
      <c r="AY69" s="153">
        <f t="shared" ref="AY69:AY80" si="96">IF(AY26,_xlfn.Z.TEST(AW26:BA26,AY26),"")</f>
        <v>0.37326844364377765</v>
      </c>
      <c r="AZ69" s="153">
        <f t="shared" ref="AZ69:AZ80" si="97">IF(AZ26,_xlfn.Z.TEST(AW26:BA26,AZ26),"")</f>
        <v>5.3751765054584034E-4</v>
      </c>
      <c r="BA69" s="154">
        <f t="shared" ref="BA69:BA80" si="98">IF(BA26,_xlfn.Z.TEST(AW26:BA26,BA26),"")</f>
        <v>0.98415860359224894</v>
      </c>
      <c r="BB69" s="152">
        <f t="shared" ref="BB69:BB80" si="99">IF(BB26,_xlfn.Z.TEST(BB26:BF26,BB26),"")</f>
        <v>0.90276141042703417</v>
      </c>
      <c r="BC69" s="153">
        <f t="shared" ref="BC69:BC80" si="100">IF(BC26,_xlfn.Z.TEST(BB26:BF26,BC26),"")</f>
        <v>0.85938075250859902</v>
      </c>
      <c r="BD69" s="153">
        <f t="shared" ref="BD69:BD80" si="101">IF(BD26,_xlfn.Z.TEST(BB26:BF26,BD26),"")</f>
        <v>6.2812352544786643E-3</v>
      </c>
      <c r="BE69" s="153">
        <f t="shared" ref="BE69:BE80" si="102">IF(BE26,_xlfn.Z.TEST(BB26:BF26,BE26),"")</f>
        <v>0.99173458030895456</v>
      </c>
      <c r="BF69" s="154">
        <f t="shared" ref="BF69:BF80" si="103">IF(BF26,_xlfn.Z.TEST(BB26:BF26,BF26),"")</f>
        <v>1.1422071569596143E-2</v>
      </c>
      <c r="BG69" s="152">
        <f t="shared" ref="BG69:BG80" si="104">IF(BG26,_xlfn.Z.TEST(BG26:BK26,BG26),"")</f>
        <v>0.37341123888309907</v>
      </c>
      <c r="BH69" s="153">
        <f t="shared" ref="BH69:BH80" si="105">IF(BH26,_xlfn.Z.TEST(BG26:BK26,BH26),"")</f>
        <v>0.97856822179996761</v>
      </c>
      <c r="BI69" s="153">
        <f t="shared" ref="BI69:BI80" si="106">IF(BI26,_xlfn.Z.TEST(BG26:BK26,BI26),"")</f>
        <v>0.37341123888309907</v>
      </c>
      <c r="BJ69" s="153">
        <f t="shared" ref="BJ69:BJ80" si="107">IF(BJ26,_xlfn.Z.TEST(BG26:BK26,BJ26),"")</f>
        <v>0.97856822179996761</v>
      </c>
      <c r="BK69" s="154">
        <f t="shared" ref="BK69:BK80" si="108">IF(BK26,_xlfn.Z.TEST(BG26:BK26,BK26),"")</f>
        <v>3.315355253289638E-4</v>
      </c>
      <c r="BL69" s="152">
        <f t="shared" ref="BL69:BL80" si="109">IF(BL26,_xlfn.Z.TEST(BL26:BP26,BL26),"")</f>
        <v>9.8271153165760275E-4</v>
      </c>
      <c r="BM69" s="153">
        <f t="shared" ref="BM69:BM80" si="110">IF(BM26,_xlfn.Z.TEST(BL26:BP26,BM26),"")</f>
        <v>0.96434412043316331</v>
      </c>
      <c r="BN69" s="153">
        <f t="shared" ref="BN69:BN80" si="111">IF(BN26,_xlfn.Z.TEST(BL26:BP26,BN26),"")</f>
        <v>4.7980596337951056E-2</v>
      </c>
      <c r="BO69" s="153">
        <f t="shared" ref="BO69:BO80" si="112">IF(BO26,_xlfn.Z.TEST(BL26:BP26,BO26),"")</f>
        <v>0.94371216324318452</v>
      </c>
      <c r="BP69" s="154">
        <f t="shared" ref="BP69:BP80" si="113">IF(BP26,_xlfn.Z.TEST(BL26:BP26,BP26),"")</f>
        <v>0.91464975964008566</v>
      </c>
      <c r="BQ69" s="152">
        <f t="shared" ref="BQ69:BQ80" si="114">IF(BQ26,_xlfn.Z.TEST(BQ26:BU26,BQ26),"")</f>
        <v>3.2595424322181248E-3</v>
      </c>
      <c r="BR69" s="153">
        <f t="shared" ref="BR69:BR80" si="115">IF(BR26,_xlfn.Z.TEST(BQ26:BU26,BR26),"")</f>
        <v>0.29703204644466441</v>
      </c>
      <c r="BS69" s="153">
        <f t="shared" ref="BS69:BS80" si="116">IF(BS26,_xlfn.Z.TEST(BQ26:BU26,BS26),"")</f>
        <v>0.9548979968170388</v>
      </c>
      <c r="BT69" s="153">
        <f t="shared" ref="BT69:BT80" si="117">IF(BT26,_xlfn.Z.TEST(BQ26:BU26,BT26),"")</f>
        <v>0.10585688693341205</v>
      </c>
      <c r="BU69" s="154">
        <f t="shared" ref="BU69:BU80" si="118">IF(BU26,_xlfn.Z.TEST(BQ26:BU26,BU26),"")</f>
        <v>0.99750719296086343</v>
      </c>
      <c r="BV69" s="152">
        <f t="shared" ref="BV69:BV80" si="119">IF(BV26,_xlfn.Z.TEST(BV26:BZ26,BV26),"")</f>
        <v>0.99829377158567778</v>
      </c>
      <c r="BW69" s="153">
        <f t="shared" ref="BW69:BW80" si="120">IF(BW26,_xlfn.Z.TEST(BV26:BZ26,BW26),"")</f>
        <v>0.97108323415353348</v>
      </c>
      <c r="BX69" s="153">
        <f t="shared" ref="BX69:BX80" si="121">IF(BX26,_xlfn.Z.TEST(BV26:BZ26,BX26),"")</f>
        <v>7.302211739436279E-2</v>
      </c>
      <c r="BY69" s="153">
        <f t="shared" ref="BY69:BY80" si="122">IF(BY26,_xlfn.Z.TEST(BV26:BZ26,BY26),"")</f>
        <v>5.9765829442795647E-2</v>
      </c>
      <c r="BZ69" s="154">
        <f t="shared" ref="BZ69:BZ80" si="123">IF(BZ26,_xlfn.Z.TEST(BV26:BZ26,BZ26),"")</f>
        <v>3.4801837139820407E-2</v>
      </c>
      <c r="CA69" s="152">
        <f t="shared" ref="CA69:CA80" si="124">IF(CA26,_xlfn.Z.TEST(CA26:CE26,CA26),"")</f>
        <v>0.99894033040848651</v>
      </c>
      <c r="CB69" s="153">
        <f t="shared" ref="CB69:CB80" si="125">IF(CB26,_xlfn.Z.TEST(CA26:CE26,CB26),"")</f>
        <v>0.73737681917246589</v>
      </c>
      <c r="CC69" s="153">
        <f t="shared" ref="CC69:CC80" si="126">IF(CC26,_xlfn.Z.TEST(CA26:CE26,CC26),"")</f>
        <v>0.14372704482359272</v>
      </c>
      <c r="CD69" s="153">
        <f t="shared" ref="CD69:CD80" si="127">IF(CD26,_xlfn.Z.TEST(CA26:CE26,CD26),"")</f>
        <v>1.4209787071452673E-3</v>
      </c>
      <c r="CE69" s="154">
        <f t="shared" ref="CE69:CE80" si="128">IF(CE26,_xlfn.Z.TEST(CA26:CE26,CE26),"")</f>
        <v>0.63299660754565301</v>
      </c>
    </row>
    <row r="70" spans="2:105" x14ac:dyDescent="0.2">
      <c r="B70" s="52" t="s">
        <v>100</v>
      </c>
      <c r="D70" s="152">
        <f t="shared" si="49"/>
        <v>3.5299069166247525E-2</v>
      </c>
      <c r="E70" s="153">
        <f t="shared" si="50"/>
        <v>0.99839281931077051</v>
      </c>
      <c r="F70" s="153">
        <f t="shared" si="51"/>
        <v>0.96470093083375252</v>
      </c>
      <c r="G70" s="153">
        <f t="shared" si="52"/>
        <v>2.6069540579332862E-2</v>
      </c>
      <c r="H70" s="154">
        <f t="shared" si="53"/>
        <v>0.15757502749877239</v>
      </c>
      <c r="I70" s="152">
        <f t="shared" si="54"/>
        <v>3.2657112166902702E-2</v>
      </c>
      <c r="J70" s="153">
        <f t="shared" si="55"/>
        <v>0.94453573859975781</v>
      </c>
      <c r="K70" s="153">
        <f t="shared" si="56"/>
        <v>0.59834580877439802</v>
      </c>
      <c r="L70" s="153" t="str">
        <f t="shared" si="57"/>
        <v/>
      </c>
      <c r="M70" s="154" t="str">
        <f t="shared" si="58"/>
        <v/>
      </c>
      <c r="N70" s="152" t="str">
        <f t="shared" si="59"/>
        <v/>
      </c>
      <c r="O70" s="153" t="str">
        <f t="shared" si="60"/>
        <v/>
      </c>
      <c r="P70" s="153" t="str">
        <f t="shared" si="61"/>
        <v/>
      </c>
      <c r="Q70" s="153" t="str">
        <f t="shared" si="62"/>
        <v/>
      </c>
      <c r="R70" s="154" t="str">
        <f t="shared" si="63"/>
        <v/>
      </c>
      <c r="S70" s="152" t="str">
        <f t="shared" si="64"/>
        <v/>
      </c>
      <c r="T70" s="153" t="str">
        <f t="shared" si="65"/>
        <v/>
      </c>
      <c r="U70" s="153" t="str">
        <f t="shared" si="66"/>
        <v/>
      </c>
      <c r="V70" s="153" t="str">
        <f t="shared" si="67"/>
        <v/>
      </c>
      <c r="W70" s="154" t="str">
        <f t="shared" si="68"/>
        <v/>
      </c>
      <c r="X70" s="152" t="str">
        <f t="shared" si="69"/>
        <v/>
      </c>
      <c r="Y70" s="153" t="str">
        <f t="shared" si="70"/>
        <v/>
      </c>
      <c r="Z70" s="153" t="str">
        <f t="shared" si="71"/>
        <v/>
      </c>
      <c r="AA70" s="153" t="str">
        <f t="shared" si="72"/>
        <v/>
      </c>
      <c r="AB70" s="154" t="str">
        <f t="shared" si="73"/>
        <v/>
      </c>
      <c r="AC70" s="152" t="str">
        <f t="shared" si="74"/>
        <v/>
      </c>
      <c r="AD70" s="153" t="str">
        <f t="shared" si="75"/>
        <v/>
      </c>
      <c r="AE70" s="153" t="str">
        <f t="shared" si="76"/>
        <v/>
      </c>
      <c r="AF70" s="153" t="str">
        <f t="shared" si="77"/>
        <v/>
      </c>
      <c r="AG70" s="154" t="str">
        <f t="shared" si="78"/>
        <v/>
      </c>
      <c r="AH70" s="152" t="str">
        <f t="shared" si="79"/>
        <v/>
      </c>
      <c r="AI70" s="153" t="str">
        <f t="shared" si="80"/>
        <v/>
      </c>
      <c r="AJ70" s="153" t="str">
        <f t="shared" si="81"/>
        <v/>
      </c>
      <c r="AK70" s="153" t="str">
        <f t="shared" si="82"/>
        <v/>
      </c>
      <c r="AL70" s="154" t="str">
        <f t="shared" si="83"/>
        <v/>
      </c>
      <c r="AM70" s="152" t="str">
        <f t="shared" si="84"/>
        <v/>
      </c>
      <c r="AN70" s="153" t="str">
        <f t="shared" si="85"/>
        <v/>
      </c>
      <c r="AO70" s="153" t="str">
        <f t="shared" si="86"/>
        <v/>
      </c>
      <c r="AP70" s="153" t="str">
        <f t="shared" si="87"/>
        <v/>
      </c>
      <c r="AQ70" s="154" t="str">
        <f t="shared" si="88"/>
        <v/>
      </c>
      <c r="AR70" s="152" t="str">
        <f t="shared" si="89"/>
        <v/>
      </c>
      <c r="AS70" s="153" t="str">
        <f t="shared" si="90"/>
        <v/>
      </c>
      <c r="AT70" s="153" t="str">
        <f t="shared" si="91"/>
        <v/>
      </c>
      <c r="AU70" s="153" t="str">
        <f t="shared" si="92"/>
        <v/>
      </c>
      <c r="AV70" s="154" t="str">
        <f t="shared" si="93"/>
        <v/>
      </c>
      <c r="AW70" s="152" t="str">
        <f t="shared" si="94"/>
        <v/>
      </c>
      <c r="AX70" s="153" t="str">
        <f t="shared" si="95"/>
        <v/>
      </c>
      <c r="AY70" s="153" t="str">
        <f t="shared" si="96"/>
        <v/>
      </c>
      <c r="AZ70" s="153" t="str">
        <f t="shared" si="97"/>
        <v/>
      </c>
      <c r="BA70" s="154" t="str">
        <f t="shared" si="98"/>
        <v/>
      </c>
      <c r="BB70" s="152" t="str">
        <f t="shared" si="99"/>
        <v/>
      </c>
      <c r="BC70" s="153" t="str">
        <f t="shared" si="100"/>
        <v/>
      </c>
      <c r="BD70" s="153" t="str">
        <f t="shared" si="101"/>
        <v/>
      </c>
      <c r="BE70" s="153" t="str">
        <f t="shared" si="102"/>
        <v/>
      </c>
      <c r="BF70" s="154" t="str">
        <f t="shared" si="103"/>
        <v/>
      </c>
      <c r="BG70" s="152" t="str">
        <f t="shared" si="104"/>
        <v/>
      </c>
      <c r="BH70" s="153" t="str">
        <f t="shared" si="105"/>
        <v/>
      </c>
      <c r="BI70" s="153" t="str">
        <f t="shared" si="106"/>
        <v/>
      </c>
      <c r="BJ70" s="153" t="str">
        <f t="shared" si="107"/>
        <v/>
      </c>
      <c r="BK70" s="154" t="str">
        <f t="shared" si="108"/>
        <v/>
      </c>
      <c r="BL70" s="152" t="str">
        <f t="shared" si="109"/>
        <v/>
      </c>
      <c r="BM70" s="153" t="str">
        <f t="shared" si="110"/>
        <v/>
      </c>
      <c r="BN70" s="153" t="str">
        <f t="shared" si="111"/>
        <v/>
      </c>
      <c r="BO70" s="153" t="str">
        <f t="shared" si="112"/>
        <v/>
      </c>
      <c r="BP70" s="154" t="str">
        <f t="shared" si="113"/>
        <v/>
      </c>
      <c r="BQ70" s="152" t="str">
        <f t="shared" si="114"/>
        <v/>
      </c>
      <c r="BR70" s="153" t="str">
        <f t="shared" si="115"/>
        <v/>
      </c>
      <c r="BS70" s="153" t="str">
        <f t="shared" si="116"/>
        <v/>
      </c>
      <c r="BT70" s="153" t="str">
        <f t="shared" si="117"/>
        <v/>
      </c>
      <c r="BU70" s="154" t="str">
        <f t="shared" si="118"/>
        <v/>
      </c>
      <c r="BV70" s="152" t="str">
        <f t="shared" si="119"/>
        <v/>
      </c>
      <c r="BW70" s="153" t="str">
        <f t="shared" si="120"/>
        <v/>
      </c>
      <c r="BX70" s="153" t="str">
        <f t="shared" si="121"/>
        <v/>
      </c>
      <c r="BY70" s="153" t="str">
        <f t="shared" si="122"/>
        <v/>
      </c>
      <c r="BZ70" s="154" t="str">
        <f t="shared" si="123"/>
        <v/>
      </c>
      <c r="CA70" s="152">
        <f t="shared" si="124"/>
        <v>0.29770412246143152</v>
      </c>
      <c r="CB70" s="153">
        <f t="shared" si="125"/>
        <v>0.11608567676049256</v>
      </c>
      <c r="CC70" s="153">
        <f t="shared" si="126"/>
        <v>0.21771645817551039</v>
      </c>
      <c r="CD70" s="153">
        <f t="shared" si="127"/>
        <v>0.99996083051634499</v>
      </c>
      <c r="CE70" s="154">
        <f t="shared" si="128"/>
        <v>7.4412031289566374E-2</v>
      </c>
    </row>
    <row r="71" spans="2:105" x14ac:dyDescent="0.2">
      <c r="B71" s="52" t="s">
        <v>80</v>
      </c>
      <c r="D71" s="152">
        <f t="shared" si="49"/>
        <v>0.1257220530316121</v>
      </c>
      <c r="E71" s="153">
        <f t="shared" si="50"/>
        <v>0.97162613481280102</v>
      </c>
      <c r="F71" s="153">
        <f t="shared" si="51"/>
        <v>0.99552976405181282</v>
      </c>
      <c r="G71" s="153">
        <f t="shared" si="52"/>
        <v>2.4645631521118608E-3</v>
      </c>
      <c r="H71" s="154">
        <f t="shared" si="53"/>
        <v>0.28736717057695388</v>
      </c>
      <c r="I71" s="152" t="str">
        <f t="shared" si="54"/>
        <v/>
      </c>
      <c r="J71" s="153" t="str">
        <f t="shared" si="55"/>
        <v/>
      </c>
      <c r="K71" s="153" t="str">
        <f t="shared" si="56"/>
        <v/>
      </c>
      <c r="L71" s="153" t="str">
        <f t="shared" si="57"/>
        <v/>
      </c>
      <c r="M71" s="154" t="str">
        <f t="shared" si="58"/>
        <v/>
      </c>
      <c r="N71" s="152" t="str">
        <f t="shared" si="59"/>
        <v/>
      </c>
      <c r="O71" s="153" t="str">
        <f t="shared" si="60"/>
        <v/>
      </c>
      <c r="P71" s="153" t="str">
        <f t="shared" si="61"/>
        <v/>
      </c>
      <c r="Q71" s="153" t="str">
        <f t="shared" si="62"/>
        <v/>
      </c>
      <c r="R71" s="154" t="str">
        <f t="shared" si="63"/>
        <v/>
      </c>
      <c r="S71" s="152" t="str">
        <f t="shared" si="64"/>
        <v/>
      </c>
      <c r="T71" s="153" t="str">
        <f t="shared" si="65"/>
        <v/>
      </c>
      <c r="U71" s="153" t="str">
        <f t="shared" si="66"/>
        <v/>
      </c>
      <c r="V71" s="153" t="str">
        <f t="shared" si="67"/>
        <v/>
      </c>
      <c r="W71" s="154" t="str">
        <f t="shared" si="68"/>
        <v/>
      </c>
      <c r="X71" s="152" t="str">
        <f t="shared" si="69"/>
        <v/>
      </c>
      <c r="Y71" s="153" t="str">
        <f t="shared" si="70"/>
        <v/>
      </c>
      <c r="Z71" s="153" t="str">
        <f t="shared" si="71"/>
        <v/>
      </c>
      <c r="AA71" s="153" t="str">
        <f t="shared" si="72"/>
        <v/>
      </c>
      <c r="AB71" s="154" t="str">
        <f t="shared" si="73"/>
        <v/>
      </c>
      <c r="AC71" s="152" t="str">
        <f t="shared" si="74"/>
        <v/>
      </c>
      <c r="AD71" s="153" t="str">
        <f t="shared" si="75"/>
        <v/>
      </c>
      <c r="AE71" s="153" t="str">
        <f t="shared" si="76"/>
        <v/>
      </c>
      <c r="AF71" s="153" t="str">
        <f t="shared" si="77"/>
        <v/>
      </c>
      <c r="AG71" s="154" t="str">
        <f t="shared" si="78"/>
        <v/>
      </c>
      <c r="AH71" s="152" t="str">
        <f t="shared" si="79"/>
        <v/>
      </c>
      <c r="AI71" s="153" t="str">
        <f t="shared" si="80"/>
        <v/>
      </c>
      <c r="AJ71" s="153" t="str">
        <f t="shared" si="81"/>
        <v/>
      </c>
      <c r="AK71" s="153" t="str">
        <f t="shared" si="82"/>
        <v/>
      </c>
      <c r="AL71" s="154" t="str">
        <f t="shared" si="83"/>
        <v/>
      </c>
      <c r="AM71" s="152" t="str">
        <f t="shared" si="84"/>
        <v/>
      </c>
      <c r="AN71" s="153" t="str">
        <f t="shared" si="85"/>
        <v/>
      </c>
      <c r="AO71" s="153" t="str">
        <f t="shared" si="86"/>
        <v/>
      </c>
      <c r="AP71" s="153" t="str">
        <f t="shared" si="87"/>
        <v/>
      </c>
      <c r="AQ71" s="154" t="str">
        <f t="shared" si="88"/>
        <v/>
      </c>
      <c r="AR71" s="152" t="str">
        <f t="shared" si="89"/>
        <v/>
      </c>
      <c r="AS71" s="153" t="str">
        <f t="shared" si="90"/>
        <v/>
      </c>
      <c r="AT71" s="153" t="str">
        <f t="shared" si="91"/>
        <v/>
      </c>
      <c r="AU71" s="153" t="str">
        <f t="shared" si="92"/>
        <v/>
      </c>
      <c r="AV71" s="154" t="str">
        <f t="shared" si="93"/>
        <v/>
      </c>
      <c r="AW71" s="152" t="str">
        <f t="shared" si="94"/>
        <v/>
      </c>
      <c r="AX71" s="153" t="str">
        <f t="shared" si="95"/>
        <v/>
      </c>
      <c r="AY71" s="153" t="str">
        <f t="shared" si="96"/>
        <v/>
      </c>
      <c r="AZ71" s="153" t="str">
        <f t="shared" si="97"/>
        <v/>
      </c>
      <c r="BA71" s="154" t="str">
        <f t="shared" si="98"/>
        <v/>
      </c>
      <c r="BB71" s="152" t="str">
        <f t="shared" si="99"/>
        <v/>
      </c>
      <c r="BC71" s="153" t="str">
        <f t="shared" si="100"/>
        <v/>
      </c>
      <c r="BD71" s="153" t="str">
        <f t="shared" si="101"/>
        <v/>
      </c>
      <c r="BE71" s="153" t="str">
        <f t="shared" si="102"/>
        <v/>
      </c>
      <c r="BF71" s="154" t="str">
        <f t="shared" si="103"/>
        <v/>
      </c>
      <c r="BG71" s="152" t="str">
        <f t="shared" si="104"/>
        <v/>
      </c>
      <c r="BH71" s="153" t="str">
        <f t="shared" si="105"/>
        <v/>
      </c>
      <c r="BI71" s="153" t="str">
        <f t="shared" si="106"/>
        <v/>
      </c>
      <c r="BJ71" s="153" t="str">
        <f t="shared" si="107"/>
        <v/>
      </c>
      <c r="BK71" s="154" t="str">
        <f t="shared" si="108"/>
        <v/>
      </c>
      <c r="BL71" s="152" t="str">
        <f t="shared" si="109"/>
        <v/>
      </c>
      <c r="BM71" s="153" t="str">
        <f t="shared" si="110"/>
        <v/>
      </c>
      <c r="BN71" s="153" t="str">
        <f t="shared" si="111"/>
        <v/>
      </c>
      <c r="BO71" s="153" t="str">
        <f t="shared" si="112"/>
        <v/>
      </c>
      <c r="BP71" s="154" t="str">
        <f t="shared" si="113"/>
        <v/>
      </c>
      <c r="BQ71" s="152" t="str">
        <f t="shared" si="114"/>
        <v/>
      </c>
      <c r="BR71" s="153" t="str">
        <f t="shared" si="115"/>
        <v/>
      </c>
      <c r="BS71" s="153" t="str">
        <f t="shared" si="116"/>
        <v/>
      </c>
      <c r="BT71" s="153" t="str">
        <f t="shared" si="117"/>
        <v/>
      </c>
      <c r="BU71" s="154" t="str">
        <f t="shared" si="118"/>
        <v/>
      </c>
      <c r="BV71" s="152" t="str">
        <f t="shared" si="119"/>
        <v/>
      </c>
      <c r="BW71" s="153" t="str">
        <f t="shared" si="120"/>
        <v/>
      </c>
      <c r="BX71" s="153" t="str">
        <f t="shared" si="121"/>
        <v/>
      </c>
      <c r="BY71" s="153" t="str">
        <f t="shared" si="122"/>
        <v/>
      </c>
      <c r="BZ71" s="154" t="str">
        <f t="shared" si="123"/>
        <v/>
      </c>
      <c r="CA71" s="152" t="str">
        <f t="shared" si="124"/>
        <v/>
      </c>
      <c r="CB71" s="153" t="str">
        <f t="shared" si="125"/>
        <v/>
      </c>
      <c r="CC71" s="153" t="str">
        <f t="shared" si="126"/>
        <v/>
      </c>
      <c r="CD71" s="153" t="str">
        <f t="shared" si="127"/>
        <v/>
      </c>
      <c r="CE71" s="154" t="str">
        <f t="shared" si="128"/>
        <v/>
      </c>
    </row>
    <row r="72" spans="2:105" x14ac:dyDescent="0.2">
      <c r="B72" s="52" t="s">
        <v>283</v>
      </c>
      <c r="D72" s="152">
        <f t="shared" si="49"/>
        <v>0.96997700790612507</v>
      </c>
      <c r="E72" s="153">
        <f t="shared" si="50"/>
        <v>0.26354133473218128</v>
      </c>
      <c r="F72" s="153">
        <f t="shared" si="51"/>
        <v>0.12121551741360768</v>
      </c>
      <c r="G72" s="153">
        <f t="shared" si="52"/>
        <v>2.9788901227112887E-3</v>
      </c>
      <c r="H72" s="154">
        <f t="shared" si="53"/>
        <v>0.99621914373471576</v>
      </c>
      <c r="I72" s="152">
        <f t="shared" si="54"/>
        <v>0.68068516317451877</v>
      </c>
      <c r="J72" s="153">
        <f t="shared" si="55"/>
        <v>1.3537320145142273E-3</v>
      </c>
      <c r="K72" s="153">
        <f t="shared" si="56"/>
        <v>0.9966455924826102</v>
      </c>
      <c r="L72" s="153">
        <f t="shared" si="57"/>
        <v>8.103045127964241E-2</v>
      </c>
      <c r="M72" s="154">
        <f t="shared" si="58"/>
        <v>0.88814677458757063</v>
      </c>
      <c r="N72" s="152">
        <f t="shared" si="59"/>
        <v>4.0765067273034253E-4</v>
      </c>
      <c r="O72" s="153">
        <f t="shared" si="60"/>
        <v>0.80972705594115757</v>
      </c>
      <c r="P72" s="153">
        <f t="shared" si="61"/>
        <v>0.76327417858438984</v>
      </c>
      <c r="Q72" s="153">
        <f t="shared" si="62"/>
        <v>0.19730462070752719</v>
      </c>
      <c r="R72" s="154">
        <f t="shared" si="63"/>
        <v>0.99540722687582794</v>
      </c>
      <c r="S72" s="152">
        <f t="shared" si="64"/>
        <v>0.34466766483156264</v>
      </c>
      <c r="T72" s="153">
        <f t="shared" si="65"/>
        <v>4.7363913211761295E-3</v>
      </c>
      <c r="U72" s="153">
        <f t="shared" si="66"/>
        <v>0.1616655898558621</v>
      </c>
      <c r="V72" s="153">
        <f t="shared" si="67"/>
        <v>0.70569383195105195</v>
      </c>
      <c r="W72" s="154">
        <f t="shared" si="68"/>
        <v>0.99971026670299823</v>
      </c>
      <c r="X72" s="152">
        <f t="shared" si="69"/>
        <v>0.99851083660617057</v>
      </c>
      <c r="Y72" s="153">
        <f t="shared" si="70"/>
        <v>0.47977064084279131</v>
      </c>
      <c r="Z72" s="153">
        <f t="shared" si="71"/>
        <v>0.91603917956339886</v>
      </c>
      <c r="AA72" s="153">
        <f t="shared" si="72"/>
        <v>1.1085448481185031E-2</v>
      </c>
      <c r="AB72" s="154">
        <f t="shared" si="73"/>
        <v>2.2177396221359554E-2</v>
      </c>
      <c r="AC72" s="152">
        <f t="shared" si="74"/>
        <v>0.7442843941969296</v>
      </c>
      <c r="AD72" s="153">
        <f t="shared" si="75"/>
        <v>0.99948655490919747</v>
      </c>
      <c r="AE72" s="153">
        <f t="shared" si="76"/>
        <v>0.22182449062174556</v>
      </c>
      <c r="AF72" s="153">
        <f t="shared" si="77"/>
        <v>0.37134038343293629</v>
      </c>
      <c r="AG72" s="154">
        <f t="shared" si="78"/>
        <v>2.218387268187013E-3</v>
      </c>
      <c r="AH72" s="152">
        <f t="shared" si="79"/>
        <v>3.8827691580675373E-2</v>
      </c>
      <c r="AI72" s="153">
        <f t="shared" si="80"/>
        <v>1.2839975438069102E-2</v>
      </c>
      <c r="AJ72" s="153">
        <f t="shared" si="81"/>
        <v>0.98372966364094971</v>
      </c>
      <c r="AK72" s="153">
        <f t="shared" si="82"/>
        <v>0.9953964622423721</v>
      </c>
      <c r="AL72" s="154">
        <f t="shared" si="83"/>
        <v>0.22768264095305998</v>
      </c>
      <c r="AM72" s="152" t="str">
        <f t="shared" si="84"/>
        <v/>
      </c>
      <c r="AN72" s="153">
        <f t="shared" si="85"/>
        <v>0.98406009261299743</v>
      </c>
      <c r="AO72" s="153">
        <f t="shared" si="86"/>
        <v>1.4072989277923595E-2</v>
      </c>
      <c r="AP72" s="153">
        <f t="shared" si="87"/>
        <v>0.87683040043234384</v>
      </c>
      <c r="AQ72" s="154">
        <f t="shared" si="88"/>
        <v>0.13350906153269648</v>
      </c>
      <c r="AR72" s="152">
        <f t="shared" si="89"/>
        <v>0.78245026570450393</v>
      </c>
      <c r="AS72" s="153">
        <f t="shared" si="90"/>
        <v>8.8909750734532545E-3</v>
      </c>
      <c r="AT72" s="153">
        <f t="shared" si="91"/>
        <v>0.97900320916176475</v>
      </c>
      <c r="AU72" s="153">
        <f t="shared" si="92"/>
        <v>0.97511751721511075</v>
      </c>
      <c r="AV72" s="154">
        <f t="shared" si="93"/>
        <v>8.0656761266057059E-3</v>
      </c>
      <c r="AW72" s="152">
        <f t="shared" si="94"/>
        <v>0.99993151937173685</v>
      </c>
      <c r="AX72" s="153">
        <f t="shared" si="95"/>
        <v>2.4236272668636552E-2</v>
      </c>
      <c r="AY72" s="153">
        <f t="shared" si="96"/>
        <v>0.45719052434768737</v>
      </c>
      <c r="AZ72" s="153">
        <f t="shared" si="97"/>
        <v>0.23937050271334187</v>
      </c>
      <c r="BA72" s="154">
        <f t="shared" si="98"/>
        <v>0.15278843830338396</v>
      </c>
      <c r="BB72" s="152">
        <f t="shared" si="99"/>
        <v>0.35629954173342482</v>
      </c>
      <c r="BC72" s="153">
        <f t="shared" si="100"/>
        <v>1.0606340570779771E-2</v>
      </c>
      <c r="BD72" s="153">
        <f t="shared" si="101"/>
        <v>2.5762189879458105E-2</v>
      </c>
      <c r="BE72" s="153">
        <f t="shared" si="102"/>
        <v>0.98185582724993559</v>
      </c>
      <c r="BF72" s="154">
        <f t="shared" si="103"/>
        <v>0.99423070320601903</v>
      </c>
      <c r="BG72" s="152">
        <f t="shared" si="104"/>
        <v>7.6306642421899745E-2</v>
      </c>
      <c r="BH72" s="153">
        <f t="shared" si="105"/>
        <v>8.0653999251040137E-2</v>
      </c>
      <c r="BI72" s="153">
        <f t="shared" si="106"/>
        <v>0.1223576398563014</v>
      </c>
      <c r="BJ72" s="153">
        <f t="shared" si="107"/>
        <v>0.56832769441548225</v>
      </c>
      <c r="BK72" s="154">
        <f t="shared" si="108"/>
        <v>0.99993386974695797</v>
      </c>
      <c r="BL72" s="152">
        <f t="shared" si="109"/>
        <v>0.2989567051279502</v>
      </c>
      <c r="BM72" s="153">
        <f t="shared" si="110"/>
        <v>6.3299540100675081E-2</v>
      </c>
      <c r="BN72" s="153">
        <f t="shared" si="111"/>
        <v>0.99995721631107182</v>
      </c>
      <c r="BO72" s="153">
        <f t="shared" si="112"/>
        <v>0.26817722024290613</v>
      </c>
      <c r="BP72" s="154">
        <f t="shared" si="113"/>
        <v>0.10476540803960721</v>
      </c>
      <c r="BQ72" s="152">
        <f t="shared" si="114"/>
        <v>0.99675269398214084</v>
      </c>
      <c r="BR72" s="153">
        <f t="shared" si="115"/>
        <v>3.0089316491899274E-4</v>
      </c>
      <c r="BS72" s="153">
        <f t="shared" si="116"/>
        <v>0.34211728173755257</v>
      </c>
      <c r="BT72" s="153">
        <f t="shared" si="117"/>
        <v>0.75435143789205417</v>
      </c>
      <c r="BU72" s="154">
        <f t="shared" si="118"/>
        <v>0.66550970365254802</v>
      </c>
      <c r="BV72" s="152">
        <f t="shared" si="119"/>
        <v>4.9211274942320887E-2</v>
      </c>
      <c r="BW72" s="153">
        <f t="shared" si="120"/>
        <v>0.99451597622665011</v>
      </c>
      <c r="BX72" s="153">
        <f t="shared" si="121"/>
        <v>0.42791146022208626</v>
      </c>
      <c r="BY72" s="153">
        <f t="shared" si="122"/>
        <v>0.97369258011555726</v>
      </c>
      <c r="BZ72" s="154">
        <f t="shared" si="123"/>
        <v>4.0539847917712823E-3</v>
      </c>
      <c r="CA72" s="152">
        <f t="shared" si="124"/>
        <v>0.99376393041176248</v>
      </c>
      <c r="CB72" s="153">
        <f t="shared" si="125"/>
        <v>0.95491720028861893</v>
      </c>
      <c r="CC72" s="153">
        <f t="shared" si="126"/>
        <v>0.11272904465079281</v>
      </c>
      <c r="CD72" s="153">
        <f t="shared" si="127"/>
        <v>1.0794281918225614E-3</v>
      </c>
      <c r="CE72" s="154">
        <f t="shared" si="128"/>
        <v>0.53449793813855928</v>
      </c>
    </row>
    <row r="73" spans="2:105" x14ac:dyDescent="0.2">
      <c r="B73" s="52" t="s">
        <v>284</v>
      </c>
      <c r="D73" s="152" t="str">
        <f t="shared" si="49"/>
        <v/>
      </c>
      <c r="E73" s="153" t="str">
        <f t="shared" si="50"/>
        <v/>
      </c>
      <c r="F73" s="153" t="str">
        <f t="shared" si="51"/>
        <v/>
      </c>
      <c r="G73" s="153" t="str">
        <f t="shared" si="52"/>
        <v/>
      </c>
      <c r="H73" s="154" t="str">
        <f t="shared" si="53"/>
        <v/>
      </c>
      <c r="I73" s="152" t="str">
        <f t="shared" si="54"/>
        <v/>
      </c>
      <c r="J73" s="153" t="str">
        <f t="shared" si="55"/>
        <v/>
      </c>
      <c r="K73" s="153" t="str">
        <f t="shared" si="56"/>
        <v/>
      </c>
      <c r="L73" s="153" t="str">
        <f t="shared" si="57"/>
        <v/>
      </c>
      <c r="M73" s="154" t="str">
        <f t="shared" si="58"/>
        <v/>
      </c>
      <c r="N73" s="152" t="str">
        <f t="shared" si="59"/>
        <v/>
      </c>
      <c r="O73" s="153" t="str">
        <f t="shared" si="60"/>
        <v/>
      </c>
      <c r="P73" s="153" t="str">
        <f t="shared" si="61"/>
        <v/>
      </c>
      <c r="Q73" s="153" t="str">
        <f t="shared" si="62"/>
        <v/>
      </c>
      <c r="R73" s="154" t="str">
        <f t="shared" si="63"/>
        <v/>
      </c>
      <c r="S73" s="152" t="str">
        <f t="shared" si="64"/>
        <v/>
      </c>
      <c r="T73" s="153" t="str">
        <f t="shared" si="65"/>
        <v/>
      </c>
      <c r="U73" s="153" t="str">
        <f t="shared" si="66"/>
        <v/>
      </c>
      <c r="V73" s="153" t="str">
        <f t="shared" si="67"/>
        <v/>
      </c>
      <c r="W73" s="154" t="str">
        <f t="shared" si="68"/>
        <v/>
      </c>
      <c r="X73" s="152" t="str">
        <f t="shared" si="69"/>
        <v/>
      </c>
      <c r="Y73" s="153" t="str">
        <f t="shared" si="70"/>
        <v/>
      </c>
      <c r="Z73" s="153" t="str">
        <f t="shared" si="71"/>
        <v/>
      </c>
      <c r="AA73" s="153" t="str">
        <f t="shared" si="72"/>
        <v/>
      </c>
      <c r="AB73" s="154" t="str">
        <f t="shared" si="73"/>
        <v/>
      </c>
      <c r="AC73" s="152" t="str">
        <f t="shared" si="74"/>
        <v/>
      </c>
      <c r="AD73" s="153" t="str">
        <f t="shared" si="75"/>
        <v/>
      </c>
      <c r="AE73" s="153" t="str">
        <f t="shared" si="76"/>
        <v/>
      </c>
      <c r="AF73" s="153" t="str">
        <f t="shared" si="77"/>
        <v/>
      </c>
      <c r="AG73" s="154" t="str">
        <f t="shared" si="78"/>
        <v/>
      </c>
      <c r="AH73" s="152" t="str">
        <f t="shared" si="79"/>
        <v/>
      </c>
      <c r="AI73" s="153" t="str">
        <f t="shared" si="80"/>
        <v/>
      </c>
      <c r="AJ73" s="153" t="str">
        <f t="shared" si="81"/>
        <v/>
      </c>
      <c r="AK73" s="153" t="str">
        <f t="shared" si="82"/>
        <v/>
      </c>
      <c r="AL73" s="154" t="str">
        <f t="shared" si="83"/>
        <v/>
      </c>
      <c r="AM73" s="152" t="str">
        <f t="shared" si="84"/>
        <v/>
      </c>
      <c r="AN73" s="153" t="str">
        <f t="shared" si="85"/>
        <v/>
      </c>
      <c r="AO73" s="153" t="str">
        <f t="shared" si="86"/>
        <v/>
      </c>
      <c r="AP73" s="153" t="str">
        <f t="shared" si="87"/>
        <v/>
      </c>
      <c r="AQ73" s="154" t="str">
        <f t="shared" si="88"/>
        <v/>
      </c>
      <c r="AR73" s="152" t="str">
        <f t="shared" si="89"/>
        <v/>
      </c>
      <c r="AS73" s="153" t="str">
        <f t="shared" si="90"/>
        <v/>
      </c>
      <c r="AT73" s="153" t="str">
        <f t="shared" si="91"/>
        <v/>
      </c>
      <c r="AU73" s="153" t="str">
        <f t="shared" si="92"/>
        <v/>
      </c>
      <c r="AV73" s="154" t="str">
        <f t="shared" si="93"/>
        <v/>
      </c>
      <c r="AW73" s="152" t="str">
        <f t="shared" si="94"/>
        <v/>
      </c>
      <c r="AX73" s="153" t="str">
        <f t="shared" si="95"/>
        <v/>
      </c>
      <c r="AY73" s="153" t="str">
        <f t="shared" si="96"/>
        <v/>
      </c>
      <c r="AZ73" s="153" t="str">
        <f t="shared" si="97"/>
        <v/>
      </c>
      <c r="BA73" s="154" t="str">
        <f t="shared" si="98"/>
        <v/>
      </c>
      <c r="BB73" s="152" t="str">
        <f t="shared" si="99"/>
        <v/>
      </c>
      <c r="BC73" s="153" t="str">
        <f t="shared" si="100"/>
        <v/>
      </c>
      <c r="BD73" s="153" t="str">
        <f t="shared" si="101"/>
        <v/>
      </c>
      <c r="BE73" s="153" t="str">
        <f t="shared" si="102"/>
        <v/>
      </c>
      <c r="BF73" s="154" t="str">
        <f t="shared" si="103"/>
        <v/>
      </c>
      <c r="BG73" s="152" t="str">
        <f t="shared" si="104"/>
        <v/>
      </c>
      <c r="BH73" s="153" t="str">
        <f t="shared" si="105"/>
        <v/>
      </c>
      <c r="BI73" s="153" t="str">
        <f t="shared" si="106"/>
        <v/>
      </c>
      <c r="BJ73" s="153" t="str">
        <f t="shared" si="107"/>
        <v/>
      </c>
      <c r="BK73" s="154" t="str">
        <f t="shared" si="108"/>
        <v/>
      </c>
      <c r="BL73" s="152" t="str">
        <f t="shared" si="109"/>
        <v/>
      </c>
      <c r="BM73" s="153" t="str">
        <f t="shared" si="110"/>
        <v/>
      </c>
      <c r="BN73" s="153" t="str">
        <f t="shared" si="111"/>
        <v/>
      </c>
      <c r="BO73" s="153" t="str">
        <f t="shared" si="112"/>
        <v/>
      </c>
      <c r="BP73" s="154" t="str">
        <f t="shared" si="113"/>
        <v/>
      </c>
      <c r="BQ73" s="152" t="str">
        <f t="shared" si="114"/>
        <v/>
      </c>
      <c r="BR73" s="153" t="str">
        <f t="shared" si="115"/>
        <v/>
      </c>
      <c r="BS73" s="153" t="str">
        <f t="shared" si="116"/>
        <v/>
      </c>
      <c r="BT73" s="153" t="str">
        <f t="shared" si="117"/>
        <v/>
      </c>
      <c r="BU73" s="154" t="str">
        <f t="shared" si="118"/>
        <v/>
      </c>
      <c r="BV73" s="152" t="str">
        <f t="shared" si="119"/>
        <v/>
      </c>
      <c r="BW73" s="153" t="str">
        <f t="shared" si="120"/>
        <v/>
      </c>
      <c r="BX73" s="153" t="str">
        <f t="shared" si="121"/>
        <v/>
      </c>
      <c r="BY73" s="153" t="str">
        <f t="shared" si="122"/>
        <v/>
      </c>
      <c r="BZ73" s="154" t="str">
        <f t="shared" si="123"/>
        <v/>
      </c>
      <c r="CA73" s="152" t="str">
        <f t="shared" si="124"/>
        <v/>
      </c>
      <c r="CB73" s="153" t="str">
        <f t="shared" si="125"/>
        <v/>
      </c>
      <c r="CC73" s="153" t="str">
        <f t="shared" si="126"/>
        <v/>
      </c>
      <c r="CD73" s="153" t="str">
        <f t="shared" si="127"/>
        <v/>
      </c>
      <c r="CE73" s="154" t="str">
        <f t="shared" si="128"/>
        <v/>
      </c>
    </row>
    <row r="74" spans="2:105" x14ac:dyDescent="0.2">
      <c r="B74" s="52" t="s">
        <v>285</v>
      </c>
      <c r="D74" s="152" t="str">
        <f t="shared" si="49"/>
        <v/>
      </c>
      <c r="E74" s="153" t="str">
        <f t="shared" si="50"/>
        <v/>
      </c>
      <c r="F74" s="153" t="str">
        <f t="shared" si="51"/>
        <v/>
      </c>
      <c r="G74" s="153" t="str">
        <f t="shared" si="52"/>
        <v/>
      </c>
      <c r="H74" s="154" t="str">
        <f t="shared" si="53"/>
        <v/>
      </c>
      <c r="I74" s="152" t="str">
        <f t="shared" si="54"/>
        <v/>
      </c>
      <c r="J74" s="153" t="str">
        <f t="shared" si="55"/>
        <v/>
      </c>
      <c r="K74" s="153" t="str">
        <f t="shared" si="56"/>
        <v/>
      </c>
      <c r="L74" s="153" t="str">
        <f t="shared" si="57"/>
        <v/>
      </c>
      <c r="M74" s="154" t="str">
        <f t="shared" si="58"/>
        <v/>
      </c>
      <c r="N74" s="152" t="str">
        <f t="shared" si="59"/>
        <v/>
      </c>
      <c r="O74" s="153" t="str">
        <f t="shared" si="60"/>
        <v/>
      </c>
      <c r="P74" s="153" t="str">
        <f t="shared" si="61"/>
        <v/>
      </c>
      <c r="Q74" s="153" t="str">
        <f t="shared" si="62"/>
        <v/>
      </c>
      <c r="R74" s="154" t="str">
        <f t="shared" si="63"/>
        <v/>
      </c>
      <c r="S74" s="152" t="str">
        <f t="shared" si="64"/>
        <v/>
      </c>
      <c r="T74" s="153" t="str">
        <f t="shared" si="65"/>
        <v/>
      </c>
      <c r="U74" s="153" t="str">
        <f t="shared" si="66"/>
        <v/>
      </c>
      <c r="V74" s="153" t="str">
        <f t="shared" si="67"/>
        <v/>
      </c>
      <c r="W74" s="154" t="str">
        <f t="shared" si="68"/>
        <v/>
      </c>
      <c r="X74" s="152" t="str">
        <f t="shared" si="69"/>
        <v/>
      </c>
      <c r="Y74" s="153" t="str">
        <f t="shared" si="70"/>
        <v/>
      </c>
      <c r="Z74" s="153" t="str">
        <f t="shared" si="71"/>
        <v/>
      </c>
      <c r="AA74" s="153" t="str">
        <f t="shared" si="72"/>
        <v/>
      </c>
      <c r="AB74" s="154" t="str">
        <f t="shared" si="73"/>
        <v/>
      </c>
      <c r="AC74" s="152" t="str">
        <f t="shared" si="74"/>
        <v/>
      </c>
      <c r="AD74" s="153" t="str">
        <f t="shared" si="75"/>
        <v/>
      </c>
      <c r="AE74" s="153" t="str">
        <f t="shared" si="76"/>
        <v/>
      </c>
      <c r="AF74" s="153" t="str">
        <f t="shared" si="77"/>
        <v/>
      </c>
      <c r="AG74" s="154" t="str">
        <f t="shared" si="78"/>
        <v/>
      </c>
      <c r="AH74" s="152" t="str">
        <f t="shared" si="79"/>
        <v/>
      </c>
      <c r="AI74" s="153" t="str">
        <f t="shared" si="80"/>
        <v/>
      </c>
      <c r="AJ74" s="153" t="str">
        <f t="shared" si="81"/>
        <v/>
      </c>
      <c r="AK74" s="153" t="str">
        <f t="shared" si="82"/>
        <v/>
      </c>
      <c r="AL74" s="154" t="str">
        <f t="shared" si="83"/>
        <v/>
      </c>
      <c r="AM74" s="152" t="str">
        <f t="shared" si="84"/>
        <v/>
      </c>
      <c r="AN74" s="153" t="str">
        <f t="shared" si="85"/>
        <v/>
      </c>
      <c r="AO74" s="153" t="str">
        <f t="shared" si="86"/>
        <v/>
      </c>
      <c r="AP74" s="153" t="str">
        <f t="shared" si="87"/>
        <v/>
      </c>
      <c r="AQ74" s="154" t="str">
        <f t="shared" si="88"/>
        <v/>
      </c>
      <c r="AR74" s="152" t="str">
        <f t="shared" si="89"/>
        <v/>
      </c>
      <c r="AS74" s="153" t="str">
        <f t="shared" si="90"/>
        <v/>
      </c>
      <c r="AT74" s="153" t="str">
        <f t="shared" si="91"/>
        <v/>
      </c>
      <c r="AU74" s="153" t="str">
        <f t="shared" si="92"/>
        <v/>
      </c>
      <c r="AV74" s="154" t="str">
        <f t="shared" si="93"/>
        <v/>
      </c>
      <c r="AW74" s="152" t="str">
        <f t="shared" si="94"/>
        <v/>
      </c>
      <c r="AX74" s="153" t="str">
        <f t="shared" si="95"/>
        <v/>
      </c>
      <c r="AY74" s="153" t="str">
        <f t="shared" si="96"/>
        <v/>
      </c>
      <c r="AZ74" s="153" t="str">
        <f t="shared" si="97"/>
        <v/>
      </c>
      <c r="BA74" s="154" t="str">
        <f t="shared" si="98"/>
        <v/>
      </c>
      <c r="BB74" s="152" t="str">
        <f t="shared" si="99"/>
        <v/>
      </c>
      <c r="BC74" s="153" t="str">
        <f t="shared" si="100"/>
        <v/>
      </c>
      <c r="BD74" s="153" t="str">
        <f t="shared" si="101"/>
        <v/>
      </c>
      <c r="BE74" s="153" t="str">
        <f t="shared" si="102"/>
        <v/>
      </c>
      <c r="BF74" s="154" t="str">
        <f t="shared" si="103"/>
        <v/>
      </c>
      <c r="BG74" s="152" t="str">
        <f t="shared" si="104"/>
        <v/>
      </c>
      <c r="BH74" s="153" t="str">
        <f t="shared" si="105"/>
        <v/>
      </c>
      <c r="BI74" s="153" t="str">
        <f t="shared" si="106"/>
        <v/>
      </c>
      <c r="BJ74" s="153" t="str">
        <f t="shared" si="107"/>
        <v/>
      </c>
      <c r="BK74" s="154" t="str">
        <f t="shared" si="108"/>
        <v/>
      </c>
      <c r="BL74" s="152" t="str">
        <f t="shared" si="109"/>
        <v/>
      </c>
      <c r="BM74" s="153" t="str">
        <f t="shared" si="110"/>
        <v/>
      </c>
      <c r="BN74" s="153" t="str">
        <f t="shared" si="111"/>
        <v/>
      </c>
      <c r="BO74" s="153" t="str">
        <f t="shared" si="112"/>
        <v/>
      </c>
      <c r="BP74" s="154" t="str">
        <f t="shared" si="113"/>
        <v/>
      </c>
      <c r="BQ74" s="152" t="str">
        <f t="shared" si="114"/>
        <v/>
      </c>
      <c r="BR74" s="153" t="str">
        <f t="shared" si="115"/>
        <v/>
      </c>
      <c r="BS74" s="153" t="str">
        <f t="shared" si="116"/>
        <v/>
      </c>
      <c r="BT74" s="153" t="str">
        <f t="shared" si="117"/>
        <v/>
      </c>
      <c r="BU74" s="154" t="str">
        <f t="shared" si="118"/>
        <v/>
      </c>
      <c r="BV74" s="152" t="str">
        <f t="shared" si="119"/>
        <v/>
      </c>
      <c r="BW74" s="153" t="str">
        <f t="shared" si="120"/>
        <v/>
      </c>
      <c r="BX74" s="153" t="str">
        <f t="shared" si="121"/>
        <v/>
      </c>
      <c r="BY74" s="153" t="str">
        <f t="shared" si="122"/>
        <v/>
      </c>
      <c r="BZ74" s="154" t="str">
        <f t="shared" si="123"/>
        <v/>
      </c>
      <c r="CA74" s="152" t="str">
        <f t="shared" si="124"/>
        <v/>
      </c>
      <c r="CB74" s="153" t="str">
        <f t="shared" si="125"/>
        <v/>
      </c>
      <c r="CC74" s="153" t="str">
        <f t="shared" si="126"/>
        <v/>
      </c>
      <c r="CD74" s="153" t="str">
        <f t="shared" si="127"/>
        <v/>
      </c>
      <c r="CE74" s="154" t="str">
        <f t="shared" si="128"/>
        <v/>
      </c>
    </row>
    <row r="75" spans="2:105" x14ac:dyDescent="0.2">
      <c r="B75" s="52" t="s">
        <v>286</v>
      </c>
      <c r="D75" s="152">
        <f t="shared" si="49"/>
        <v>0.86687335725408443</v>
      </c>
      <c r="E75" s="153">
        <f t="shared" si="50"/>
        <v>0.98590343017900772</v>
      </c>
      <c r="F75" s="153">
        <f t="shared" si="51"/>
        <v>0.93432242861096648</v>
      </c>
      <c r="G75" s="153">
        <f t="shared" si="52"/>
        <v>1.3586401091284721E-2</v>
      </c>
      <c r="H75" s="154">
        <f t="shared" si="53"/>
        <v>4.5793380073535072E-3</v>
      </c>
      <c r="I75" s="152">
        <f t="shared" si="54"/>
        <v>0.99958302661040455</v>
      </c>
      <c r="J75" s="153">
        <f t="shared" si="55"/>
        <v>1.8475923611822591E-3</v>
      </c>
      <c r="K75" s="153">
        <f t="shared" si="56"/>
        <v>0.37121013776107709</v>
      </c>
      <c r="L75" s="153">
        <f t="shared" si="57"/>
        <v>0.62878986223892297</v>
      </c>
      <c r="M75" s="154">
        <f t="shared" si="58"/>
        <v>0.33062067004193418</v>
      </c>
      <c r="N75" s="152">
        <f t="shared" si="59"/>
        <v>0.53128311240322024</v>
      </c>
      <c r="O75" s="153">
        <f t="shared" si="60"/>
        <v>0.69657767838187257</v>
      </c>
      <c r="P75" s="153">
        <f t="shared" si="61"/>
        <v>9.0493707321462735E-3</v>
      </c>
      <c r="Q75" s="153">
        <f t="shared" si="62"/>
        <v>0.99965403536583552</v>
      </c>
      <c r="R75" s="154">
        <f t="shared" si="63"/>
        <v>5.2375575493315278E-2</v>
      </c>
      <c r="S75" s="152">
        <f t="shared" si="64"/>
        <v>0.2323828320460985</v>
      </c>
      <c r="T75" s="153">
        <f t="shared" si="65"/>
        <v>5.1742773881443764E-2</v>
      </c>
      <c r="U75" s="153">
        <f t="shared" si="66"/>
        <v>0.46029727238358265</v>
      </c>
      <c r="V75" s="153">
        <f t="shared" si="67"/>
        <v>8.1419357137061693E-2</v>
      </c>
      <c r="W75" s="154">
        <f t="shared" si="68"/>
        <v>0.99994201208687461</v>
      </c>
      <c r="X75" s="152">
        <f t="shared" si="69"/>
        <v>2.1943791172030873E-2</v>
      </c>
      <c r="Y75" s="153">
        <f t="shared" si="70"/>
        <v>0.40405313182094627</v>
      </c>
      <c r="Z75" s="153">
        <f t="shared" si="71"/>
        <v>0.23111693633447708</v>
      </c>
      <c r="AA75" s="153">
        <f t="shared" si="72"/>
        <v>0.9999351006714251</v>
      </c>
      <c r="AB75" s="154">
        <f t="shared" si="73"/>
        <v>0.20224358271396786</v>
      </c>
      <c r="AC75" s="152">
        <f t="shared" si="74"/>
        <v>5.6065020691892897E-2</v>
      </c>
      <c r="AD75" s="153">
        <f t="shared" si="75"/>
        <v>1.5809692535827156E-3</v>
      </c>
      <c r="AE75" s="153">
        <f t="shared" si="76"/>
        <v>0.74848903186929061</v>
      </c>
      <c r="AF75" s="153">
        <f t="shared" si="77"/>
        <v>0.99502741584467136</v>
      </c>
      <c r="AG75" s="154">
        <f t="shared" si="78"/>
        <v>0.90195275866250446</v>
      </c>
      <c r="AH75" s="152">
        <f t="shared" si="79"/>
        <v>0.13361353984352276</v>
      </c>
      <c r="AI75" s="153">
        <f t="shared" si="80"/>
        <v>3.760871104466212E-3</v>
      </c>
      <c r="AJ75" s="153">
        <f t="shared" si="81"/>
        <v>0.67504041014451921</v>
      </c>
      <c r="AK75" s="153">
        <f t="shared" si="82"/>
        <v>0.47988966723268073</v>
      </c>
      <c r="AL75" s="154">
        <f t="shared" si="83"/>
        <v>0.99963604254055616</v>
      </c>
      <c r="AM75" s="152" t="str">
        <f t="shared" si="84"/>
        <v/>
      </c>
      <c r="AN75" s="153">
        <f t="shared" si="85"/>
        <v>0.61099801920413277</v>
      </c>
      <c r="AO75" s="153">
        <f t="shared" si="86"/>
        <v>0.10036256870708937</v>
      </c>
      <c r="AP75" s="153">
        <f t="shared" si="87"/>
        <v>4.3336659984131061E-2</v>
      </c>
      <c r="AQ75" s="154">
        <f t="shared" si="88"/>
        <v>0.99664374684402846</v>
      </c>
      <c r="AR75" s="152">
        <f t="shared" si="89"/>
        <v>1.0433364270292513E-4</v>
      </c>
      <c r="AS75" s="153">
        <f t="shared" si="90"/>
        <v>0.95120412923670927</v>
      </c>
      <c r="AT75" s="153">
        <f t="shared" si="91"/>
        <v>0.50235196075885158</v>
      </c>
      <c r="AU75" s="153">
        <f t="shared" si="92"/>
        <v>0.96876788589781038</v>
      </c>
      <c r="AV75" s="154">
        <f t="shared" si="93"/>
        <v>0.57250733854696345</v>
      </c>
      <c r="AW75" s="152">
        <f t="shared" si="94"/>
        <v>8.764775134582416E-4</v>
      </c>
      <c r="AX75" s="153">
        <f t="shared" si="95"/>
        <v>0.75117345758554677</v>
      </c>
      <c r="AY75" s="153">
        <f t="shared" si="96"/>
        <v>0.83537794530022424</v>
      </c>
      <c r="AZ75" s="153">
        <f t="shared" si="97"/>
        <v>0.1101942080386269</v>
      </c>
      <c r="BA75" s="154">
        <f t="shared" si="98"/>
        <v>0.99654187686830387</v>
      </c>
      <c r="BB75" s="152">
        <f t="shared" si="99"/>
        <v>1.2263239005458277E-2</v>
      </c>
      <c r="BC75" s="153">
        <f t="shared" si="100"/>
        <v>0.88235783933206069</v>
      </c>
      <c r="BD75" s="153">
        <f t="shared" si="101"/>
        <v>0.99700665264867028</v>
      </c>
      <c r="BE75" s="153">
        <f t="shared" si="102"/>
        <v>9.3140596829779897E-3</v>
      </c>
      <c r="BF75" s="154">
        <f t="shared" si="103"/>
        <v>0.7473920013997819</v>
      </c>
      <c r="BG75" s="152">
        <f t="shared" si="104"/>
        <v>0.96969733523147106</v>
      </c>
      <c r="BH75" s="153">
        <f t="shared" si="105"/>
        <v>0.65962086678309839</v>
      </c>
      <c r="BI75" s="153">
        <f t="shared" si="106"/>
        <v>0.97730591886004603</v>
      </c>
      <c r="BJ75" s="153">
        <f t="shared" si="107"/>
        <v>3.4797549335470517E-4</v>
      </c>
      <c r="BK75" s="154">
        <f t="shared" si="108"/>
        <v>0.18468276473936618</v>
      </c>
      <c r="BL75" s="152">
        <f t="shared" si="109"/>
        <v>4.441224264446067E-2</v>
      </c>
      <c r="BM75" s="153">
        <f t="shared" si="110"/>
        <v>0.18847245586881817</v>
      </c>
      <c r="BN75" s="153">
        <f t="shared" si="111"/>
        <v>0.99993181092183314</v>
      </c>
      <c r="BO75" s="153">
        <f t="shared" si="112"/>
        <v>0.53910176213501915</v>
      </c>
      <c r="BP75" s="154">
        <f t="shared" si="113"/>
        <v>9.2147459974227713E-2</v>
      </c>
      <c r="BQ75" s="152">
        <f t="shared" si="114"/>
        <v>0.99824572416084811</v>
      </c>
      <c r="BR75" s="153">
        <f t="shared" si="115"/>
        <v>0.62277557980517817</v>
      </c>
      <c r="BS75" s="153">
        <f t="shared" si="116"/>
        <v>0.88747370375968715</v>
      </c>
      <c r="BT75" s="153">
        <f t="shared" si="117"/>
        <v>1.7682802080961742E-2</v>
      </c>
      <c r="BU75" s="154">
        <f t="shared" si="118"/>
        <v>9.6134883895550079E-3</v>
      </c>
      <c r="BV75" s="152">
        <f t="shared" si="119"/>
        <v>1.6753047298019436E-2</v>
      </c>
      <c r="BW75" s="153">
        <f t="shared" si="120"/>
        <v>5.546122355597885E-3</v>
      </c>
      <c r="BX75" s="153">
        <f t="shared" si="121"/>
        <v>0.77571333645880736</v>
      </c>
      <c r="BY75" s="153">
        <f t="shared" si="122"/>
        <v>0.90555288540075651</v>
      </c>
      <c r="BZ75" s="154">
        <f t="shared" si="123"/>
        <v>0.9952579485583205</v>
      </c>
      <c r="CA75" s="152">
        <f t="shared" si="124"/>
        <v>0.70708177438977915</v>
      </c>
      <c r="CB75" s="153">
        <f t="shared" si="125"/>
        <v>0.96298086799235705</v>
      </c>
      <c r="CC75" s="153">
        <f t="shared" si="126"/>
        <v>0.34965811840218108</v>
      </c>
      <c r="CD75" s="153">
        <f t="shared" si="127"/>
        <v>1.2492317831260726E-4</v>
      </c>
      <c r="CE75" s="154">
        <f t="shared" si="128"/>
        <v>0.9570473782583635</v>
      </c>
    </row>
    <row r="76" spans="2:105" x14ac:dyDescent="0.2">
      <c r="B76" s="52" t="s">
        <v>287</v>
      </c>
      <c r="D76" s="152" t="str">
        <f t="shared" si="49"/>
        <v/>
      </c>
      <c r="E76" s="153" t="str">
        <f t="shared" si="50"/>
        <v/>
      </c>
      <c r="F76" s="153" t="str">
        <f t="shared" si="51"/>
        <v/>
      </c>
      <c r="G76" s="153" t="str">
        <f t="shared" si="52"/>
        <v/>
      </c>
      <c r="H76" s="154" t="str">
        <f t="shared" si="53"/>
        <v/>
      </c>
      <c r="I76" s="152" t="str">
        <f t="shared" si="54"/>
        <v/>
      </c>
      <c r="J76" s="153" t="str">
        <f t="shared" si="55"/>
        <v/>
      </c>
      <c r="K76" s="153" t="str">
        <f t="shared" si="56"/>
        <v/>
      </c>
      <c r="L76" s="153" t="str">
        <f t="shared" si="57"/>
        <v/>
      </c>
      <c r="M76" s="154" t="str">
        <f t="shared" si="58"/>
        <v/>
      </c>
      <c r="N76" s="152" t="str">
        <f t="shared" si="59"/>
        <v/>
      </c>
      <c r="O76" s="153" t="str">
        <f t="shared" si="60"/>
        <v/>
      </c>
      <c r="P76" s="153" t="str">
        <f t="shared" si="61"/>
        <v/>
      </c>
      <c r="Q76" s="153" t="str">
        <f t="shared" si="62"/>
        <v/>
      </c>
      <c r="R76" s="154" t="str">
        <f t="shared" si="63"/>
        <v/>
      </c>
      <c r="S76" s="152" t="str">
        <f t="shared" si="64"/>
        <v/>
      </c>
      <c r="T76" s="153" t="str">
        <f t="shared" si="65"/>
        <v/>
      </c>
      <c r="U76" s="153" t="str">
        <f t="shared" si="66"/>
        <v/>
      </c>
      <c r="V76" s="153" t="str">
        <f t="shared" si="67"/>
        <v/>
      </c>
      <c r="W76" s="154" t="str">
        <f t="shared" si="68"/>
        <v/>
      </c>
      <c r="X76" s="152" t="str">
        <f t="shared" si="69"/>
        <v/>
      </c>
      <c r="Y76" s="153" t="str">
        <f t="shared" si="70"/>
        <v/>
      </c>
      <c r="Z76" s="153" t="str">
        <f t="shared" si="71"/>
        <v/>
      </c>
      <c r="AA76" s="153" t="str">
        <f t="shared" si="72"/>
        <v/>
      </c>
      <c r="AB76" s="154" t="str">
        <f t="shared" si="73"/>
        <v/>
      </c>
      <c r="AC76" s="152" t="str">
        <f t="shared" si="74"/>
        <v/>
      </c>
      <c r="AD76" s="153" t="str">
        <f t="shared" si="75"/>
        <v/>
      </c>
      <c r="AE76" s="153" t="str">
        <f t="shared" si="76"/>
        <v/>
      </c>
      <c r="AF76" s="153" t="str">
        <f t="shared" si="77"/>
        <v/>
      </c>
      <c r="AG76" s="154" t="str">
        <f t="shared" si="78"/>
        <v/>
      </c>
      <c r="AH76" s="152" t="str">
        <f t="shared" si="79"/>
        <v/>
      </c>
      <c r="AI76" s="153" t="str">
        <f t="shared" si="80"/>
        <v/>
      </c>
      <c r="AJ76" s="153" t="str">
        <f t="shared" si="81"/>
        <v/>
      </c>
      <c r="AK76" s="153" t="str">
        <f t="shared" si="82"/>
        <v/>
      </c>
      <c r="AL76" s="154" t="str">
        <f t="shared" si="83"/>
        <v/>
      </c>
      <c r="AM76" s="152" t="str">
        <f t="shared" si="84"/>
        <v/>
      </c>
      <c r="AN76" s="153" t="str">
        <f t="shared" si="85"/>
        <v/>
      </c>
      <c r="AO76" s="153" t="str">
        <f t="shared" si="86"/>
        <v/>
      </c>
      <c r="AP76" s="153" t="str">
        <f t="shared" si="87"/>
        <v/>
      </c>
      <c r="AQ76" s="154" t="str">
        <f t="shared" si="88"/>
        <v/>
      </c>
      <c r="AR76" s="152">
        <f t="shared" si="89"/>
        <v>0.99986758685879362</v>
      </c>
      <c r="AS76" s="153">
        <f t="shared" si="90"/>
        <v>9.7282781783253856E-3</v>
      </c>
      <c r="AT76" s="153">
        <f t="shared" si="91"/>
        <v>0.53406319555460469</v>
      </c>
      <c r="AU76" s="153">
        <f t="shared" si="92"/>
        <v>0.14586151155853147</v>
      </c>
      <c r="AV76" s="154">
        <f t="shared" si="93"/>
        <v>0.36619383666885674</v>
      </c>
      <c r="AW76" s="152">
        <f t="shared" si="94"/>
        <v>6.4986168913821099E-2</v>
      </c>
      <c r="AX76" s="153">
        <f t="shared" si="95"/>
        <v>0.70648360116067199</v>
      </c>
      <c r="AY76" s="153">
        <f t="shared" si="96"/>
        <v>0.99925481284613682</v>
      </c>
      <c r="AZ76" s="153">
        <f t="shared" si="97"/>
        <v>0.67754574596850747</v>
      </c>
      <c r="BA76" s="154">
        <f t="shared" si="98"/>
        <v>3.8342414157489092E-3</v>
      </c>
      <c r="BB76" s="152">
        <f t="shared" si="99"/>
        <v>1.6427430287604912E-2</v>
      </c>
      <c r="BC76" s="153">
        <f t="shared" si="100"/>
        <v>0.80100802045213548</v>
      </c>
      <c r="BD76" s="153">
        <f t="shared" si="101"/>
        <v>0.94600762394666005</v>
      </c>
      <c r="BE76" s="153">
        <f t="shared" si="102"/>
        <v>4.41173855648932E-3</v>
      </c>
      <c r="BF76" s="154">
        <f t="shared" si="103"/>
        <v>0.98927947766190871</v>
      </c>
      <c r="BG76" s="152">
        <f t="shared" si="104"/>
        <v>0.97334906325841264</v>
      </c>
      <c r="BH76" s="153">
        <f t="shared" si="105"/>
        <v>0.99684595656717023</v>
      </c>
      <c r="BI76" s="153">
        <f t="shared" si="106"/>
        <v>0.29453720225670987</v>
      </c>
      <c r="BJ76" s="153">
        <f t="shared" si="107"/>
        <v>1.6262962640652197E-2</v>
      </c>
      <c r="BK76" s="154">
        <f t="shared" si="108"/>
        <v>2.353198299831738E-2</v>
      </c>
      <c r="BL76" s="152">
        <f t="shared" si="109"/>
        <v>0.97695637773922006</v>
      </c>
      <c r="BM76" s="153">
        <f t="shared" si="110"/>
        <v>0.92425871170777119</v>
      </c>
      <c r="BN76" s="153">
        <f t="shared" si="111"/>
        <v>0.86392983125061984</v>
      </c>
      <c r="BO76" s="153">
        <f t="shared" si="112"/>
        <v>0.12652567941492093</v>
      </c>
      <c r="BP76" s="154">
        <f t="shared" si="113"/>
        <v>3.5707890082914743E-4</v>
      </c>
      <c r="BQ76" s="152" t="str">
        <f t="shared" si="114"/>
        <v/>
      </c>
      <c r="BR76" s="153" t="str">
        <f t="shared" si="115"/>
        <v/>
      </c>
      <c r="BS76" s="153" t="str">
        <f t="shared" si="116"/>
        <v/>
      </c>
      <c r="BT76" s="153" t="str">
        <f t="shared" si="117"/>
        <v/>
      </c>
      <c r="BU76" s="154" t="str">
        <f t="shared" si="118"/>
        <v/>
      </c>
      <c r="BV76" s="152" t="str">
        <f t="shared" si="119"/>
        <v/>
      </c>
      <c r="BW76" s="153" t="str">
        <f t="shared" si="120"/>
        <v/>
      </c>
      <c r="BX76" s="153" t="str">
        <f t="shared" si="121"/>
        <v/>
      </c>
      <c r="BY76" s="153" t="str">
        <f t="shared" si="122"/>
        <v/>
      </c>
      <c r="BZ76" s="154" t="str">
        <f t="shared" si="123"/>
        <v/>
      </c>
      <c r="CA76" s="152" t="str">
        <f t="shared" si="124"/>
        <v/>
      </c>
      <c r="CB76" s="153" t="str">
        <f t="shared" si="125"/>
        <v/>
      </c>
      <c r="CC76" s="153" t="str">
        <f t="shared" si="126"/>
        <v/>
      </c>
      <c r="CD76" s="153" t="str">
        <f t="shared" si="127"/>
        <v/>
      </c>
      <c r="CE76" s="154" t="str">
        <f t="shared" si="128"/>
        <v/>
      </c>
    </row>
    <row r="77" spans="2:105" x14ac:dyDescent="0.2">
      <c r="B77" s="52" t="s">
        <v>122</v>
      </c>
      <c r="D77" s="152">
        <f t="shared" si="49"/>
        <v>0.93844338526121085</v>
      </c>
      <c r="E77" s="153">
        <f t="shared" si="50"/>
        <v>0.97265510747734307</v>
      </c>
      <c r="F77" s="153">
        <f t="shared" si="51"/>
        <v>9.6605228870195759E-5</v>
      </c>
      <c r="G77" s="153">
        <f t="shared" si="52"/>
        <v>0.54832819019113788</v>
      </c>
      <c r="H77" s="154">
        <f t="shared" si="53"/>
        <v>0.55690391473371592</v>
      </c>
      <c r="I77" s="152">
        <f t="shared" si="54"/>
        <v>3.5268370477486516E-2</v>
      </c>
      <c r="J77" s="153">
        <f t="shared" si="55"/>
        <v>0.40506027067769185</v>
      </c>
      <c r="K77" s="153">
        <f t="shared" si="56"/>
        <v>0.99990095581268801</v>
      </c>
      <c r="L77" s="153">
        <f t="shared" si="57"/>
        <v>4.6472863271940591E-2</v>
      </c>
      <c r="M77" s="154">
        <f t="shared" si="58"/>
        <v>0.5029268156445772</v>
      </c>
      <c r="N77" s="152">
        <f t="shared" si="59"/>
        <v>3.3825039519195959E-3</v>
      </c>
      <c r="O77" s="153">
        <f t="shared" si="60"/>
        <v>0.24061655520972841</v>
      </c>
      <c r="P77" s="153">
        <f t="shared" si="61"/>
        <v>0.99966095482702755</v>
      </c>
      <c r="Q77" s="153">
        <f t="shared" si="62"/>
        <v>0.2910991949473003</v>
      </c>
      <c r="R77" s="154">
        <f t="shared" si="63"/>
        <v>0.71376076506890962</v>
      </c>
      <c r="S77" s="152">
        <f t="shared" si="64"/>
        <v>0.99890776183406038</v>
      </c>
      <c r="T77" s="153">
        <f t="shared" si="65"/>
        <v>0.58570952400625509</v>
      </c>
      <c r="U77" s="153">
        <f t="shared" si="66"/>
        <v>0.75056227076673077</v>
      </c>
      <c r="V77" s="153">
        <f t="shared" si="67"/>
        <v>1.1590111596136102E-3</v>
      </c>
      <c r="W77" s="154">
        <f t="shared" si="68"/>
        <v>0.18125877140027535</v>
      </c>
      <c r="X77" s="152">
        <f t="shared" si="69"/>
        <v>0.51179081076432409</v>
      </c>
      <c r="Y77" s="153">
        <f t="shared" si="70"/>
        <v>0.99913575217554584</v>
      </c>
      <c r="Z77" s="153">
        <f t="shared" si="71"/>
        <v>3.4183795162603357E-3</v>
      </c>
      <c r="AA77" s="153">
        <f t="shared" si="72"/>
        <v>8.0148187480737459E-2</v>
      </c>
      <c r="AB77" s="154">
        <f t="shared" si="73"/>
        <v>0.82790109076069451</v>
      </c>
      <c r="AC77" s="152">
        <f t="shared" si="74"/>
        <v>0.99813875724051981</v>
      </c>
      <c r="AD77" s="153">
        <f t="shared" si="75"/>
        <v>0.29281488658112309</v>
      </c>
      <c r="AE77" s="153">
        <f t="shared" si="76"/>
        <v>0.80763166355344385</v>
      </c>
      <c r="AF77" s="153">
        <f t="shared" si="77"/>
        <v>5.8650382570893508E-4</v>
      </c>
      <c r="AG77" s="154">
        <f t="shared" si="78"/>
        <v>0.50820679183275086</v>
      </c>
      <c r="AH77" s="152">
        <f t="shared" si="79"/>
        <v>2.7058395657905129E-2</v>
      </c>
      <c r="AI77" s="153">
        <f t="shared" si="80"/>
        <v>0.98798379625684918</v>
      </c>
      <c r="AJ77" s="153">
        <f t="shared" si="81"/>
        <v>0.68663641575177004</v>
      </c>
      <c r="AK77" s="153">
        <f t="shared" si="82"/>
        <v>0.97106756519160364</v>
      </c>
      <c r="AL77" s="154">
        <f t="shared" si="83"/>
        <v>3.3261270196434664E-3</v>
      </c>
      <c r="AM77" s="152" t="str">
        <f t="shared" si="84"/>
        <v/>
      </c>
      <c r="AN77" s="153">
        <f t="shared" si="85"/>
        <v>0.95072075049661187</v>
      </c>
      <c r="AO77" s="153">
        <f t="shared" si="86"/>
        <v>0.85896893456116152</v>
      </c>
      <c r="AP77" s="153">
        <f t="shared" si="87"/>
        <v>0.54716007882251516</v>
      </c>
      <c r="AQ77" s="154">
        <f t="shared" si="88"/>
        <v>2.2131199047764468E-3</v>
      </c>
      <c r="AR77" s="152">
        <f t="shared" si="89"/>
        <v>0.23846785624519631</v>
      </c>
      <c r="AS77" s="153">
        <f t="shared" si="90"/>
        <v>0.3917914871260294</v>
      </c>
      <c r="AT77" s="153">
        <f t="shared" si="91"/>
        <v>0.44758316552023486</v>
      </c>
      <c r="AU77" s="153">
        <f t="shared" si="92"/>
        <v>6.1188519152282081E-3</v>
      </c>
      <c r="AV77" s="154">
        <f t="shared" si="93"/>
        <v>0.99985432792731821</v>
      </c>
      <c r="AW77" s="152">
        <f t="shared" si="94"/>
        <v>8.223950917529671E-3</v>
      </c>
      <c r="AX77" s="153">
        <f t="shared" si="95"/>
        <v>0.7129109780615196</v>
      </c>
      <c r="AY77" s="153">
        <f t="shared" si="96"/>
        <v>1.3558158546347494E-2</v>
      </c>
      <c r="AZ77" s="153">
        <f t="shared" si="97"/>
        <v>0.91438085046483608</v>
      </c>
      <c r="BA77" s="154">
        <f t="shared" si="98"/>
        <v>0.99630254816585062</v>
      </c>
      <c r="BB77" s="152">
        <f t="shared" si="99"/>
        <v>0.99651716562431092</v>
      </c>
      <c r="BC77" s="153">
        <f t="shared" si="100"/>
        <v>0.97780259625242549</v>
      </c>
      <c r="BD77" s="153">
        <f t="shared" si="101"/>
        <v>2.1682650589854992E-2</v>
      </c>
      <c r="BE77" s="153">
        <f t="shared" si="102"/>
        <v>0.25982018365697834</v>
      </c>
      <c r="BF77" s="154">
        <f t="shared" si="103"/>
        <v>2.0439719906910566E-2</v>
      </c>
      <c r="BG77" s="152">
        <f t="shared" si="104"/>
        <v>0.30047974333883648</v>
      </c>
      <c r="BH77" s="153">
        <f t="shared" si="105"/>
        <v>8.5015502119685353E-4</v>
      </c>
      <c r="BI77" s="153">
        <f t="shared" si="106"/>
        <v>0.27427440958335514</v>
      </c>
      <c r="BJ77" s="153">
        <f t="shared" si="107"/>
        <v>0.99533504978551857</v>
      </c>
      <c r="BK77" s="154">
        <f t="shared" si="108"/>
        <v>0.95167956951930799</v>
      </c>
      <c r="BL77" s="152">
        <f t="shared" si="109"/>
        <v>0.999291780107046</v>
      </c>
      <c r="BM77" s="153">
        <f t="shared" si="110"/>
        <v>0.92378638823947223</v>
      </c>
      <c r="BN77" s="153">
        <f t="shared" si="111"/>
        <v>2.7923017346503466E-2</v>
      </c>
      <c r="BO77" s="153">
        <f t="shared" si="112"/>
        <v>0.18768306062715195</v>
      </c>
      <c r="BP77" s="154">
        <f t="shared" si="113"/>
        <v>3.4107151466658554E-2</v>
      </c>
      <c r="BQ77" s="152">
        <f t="shared" si="114"/>
        <v>0.31049619126668759</v>
      </c>
      <c r="BR77" s="153">
        <f t="shared" si="115"/>
        <v>0.20078137752680553</v>
      </c>
      <c r="BS77" s="153">
        <f t="shared" si="116"/>
        <v>1.3341823865464651E-3</v>
      </c>
      <c r="BT77" s="153">
        <f t="shared" si="117"/>
        <v>0.94616877350596806</v>
      </c>
      <c r="BU77" s="154">
        <f t="shared" si="118"/>
        <v>0.99681453900477501</v>
      </c>
      <c r="BV77" s="152">
        <f t="shared" si="119"/>
        <v>0.80524205493833068</v>
      </c>
      <c r="BW77" s="153">
        <f t="shared" si="120"/>
        <v>0.99602926118539326</v>
      </c>
      <c r="BX77" s="153">
        <f t="shared" si="121"/>
        <v>2.4088760954156527E-4</v>
      </c>
      <c r="BY77" s="153">
        <f t="shared" si="122"/>
        <v>0.54202335198950358</v>
      </c>
      <c r="BZ77" s="154">
        <f t="shared" si="123"/>
        <v>0.4483282577338103</v>
      </c>
      <c r="CA77" s="152">
        <f t="shared" si="124"/>
        <v>0.68201180876912382</v>
      </c>
      <c r="CB77" s="153">
        <f t="shared" si="125"/>
        <v>0.14705020099916491</v>
      </c>
      <c r="CC77" s="153">
        <f t="shared" si="126"/>
        <v>0.9706419366187613</v>
      </c>
      <c r="CD77" s="153">
        <f t="shared" si="127"/>
        <v>0.97783235992664541</v>
      </c>
      <c r="CE77" s="154">
        <f t="shared" si="128"/>
        <v>4.4148582949511016E-4</v>
      </c>
    </row>
    <row r="78" spans="2:105" x14ac:dyDescent="0.2">
      <c r="B78" s="52" t="s">
        <v>288</v>
      </c>
      <c r="D78" s="152" t="str">
        <f t="shared" si="49"/>
        <v/>
      </c>
      <c r="E78" s="153" t="str">
        <f t="shared" si="50"/>
        <v/>
      </c>
      <c r="F78" s="153" t="str">
        <f t="shared" si="51"/>
        <v/>
      </c>
      <c r="G78" s="153" t="str">
        <f t="shared" si="52"/>
        <v/>
      </c>
      <c r="H78" s="154" t="str">
        <f t="shared" si="53"/>
        <v/>
      </c>
      <c r="I78" s="152" t="str">
        <f t="shared" si="54"/>
        <v/>
      </c>
      <c r="J78" s="153" t="str">
        <f t="shared" si="55"/>
        <v/>
      </c>
      <c r="K78" s="153" t="str">
        <f t="shared" si="56"/>
        <v/>
      </c>
      <c r="L78" s="153" t="str">
        <f t="shared" si="57"/>
        <v/>
      </c>
      <c r="M78" s="154" t="str">
        <f t="shared" si="58"/>
        <v/>
      </c>
      <c r="N78" s="152" t="str">
        <f t="shared" si="59"/>
        <v/>
      </c>
      <c r="O78" s="153" t="str">
        <f t="shared" si="60"/>
        <v/>
      </c>
      <c r="P78" s="153" t="str">
        <f t="shared" si="61"/>
        <v/>
      </c>
      <c r="Q78" s="153" t="str">
        <f t="shared" si="62"/>
        <v/>
      </c>
      <c r="R78" s="154" t="str">
        <f t="shared" si="63"/>
        <v/>
      </c>
      <c r="S78" s="152" t="str">
        <f t="shared" si="64"/>
        <v/>
      </c>
      <c r="T78" s="153" t="str">
        <f t="shared" si="65"/>
        <v/>
      </c>
      <c r="U78" s="153" t="str">
        <f t="shared" si="66"/>
        <v/>
      </c>
      <c r="V78" s="153" t="str">
        <f t="shared" si="67"/>
        <v/>
      </c>
      <c r="W78" s="154" t="str">
        <f t="shared" si="68"/>
        <v/>
      </c>
      <c r="X78" s="152" t="str">
        <f t="shared" si="69"/>
        <v/>
      </c>
      <c r="Y78" s="153" t="str">
        <f t="shared" si="70"/>
        <v/>
      </c>
      <c r="Z78" s="153" t="str">
        <f t="shared" si="71"/>
        <v/>
      </c>
      <c r="AA78" s="153" t="str">
        <f t="shared" si="72"/>
        <v/>
      </c>
      <c r="AB78" s="154" t="str">
        <f t="shared" si="73"/>
        <v/>
      </c>
      <c r="AC78" s="152" t="str">
        <f t="shared" si="74"/>
        <v/>
      </c>
      <c r="AD78" s="153" t="str">
        <f t="shared" si="75"/>
        <v/>
      </c>
      <c r="AE78" s="153" t="str">
        <f t="shared" si="76"/>
        <v/>
      </c>
      <c r="AF78" s="153" t="str">
        <f t="shared" si="77"/>
        <v/>
      </c>
      <c r="AG78" s="154" t="str">
        <f t="shared" si="78"/>
        <v/>
      </c>
      <c r="AH78" s="152" t="str">
        <f t="shared" si="79"/>
        <v/>
      </c>
      <c r="AI78" s="153" t="str">
        <f t="shared" si="80"/>
        <v/>
      </c>
      <c r="AJ78" s="153" t="str">
        <f t="shared" si="81"/>
        <v/>
      </c>
      <c r="AK78" s="153" t="str">
        <f t="shared" si="82"/>
        <v/>
      </c>
      <c r="AL78" s="154" t="str">
        <f t="shared" si="83"/>
        <v/>
      </c>
      <c r="AM78" s="152" t="str">
        <f t="shared" si="84"/>
        <v/>
      </c>
      <c r="AN78" s="153" t="str">
        <f t="shared" si="85"/>
        <v/>
      </c>
      <c r="AO78" s="153" t="str">
        <f t="shared" si="86"/>
        <v/>
      </c>
      <c r="AP78" s="153" t="str">
        <f t="shared" si="87"/>
        <v/>
      </c>
      <c r="AQ78" s="154" t="str">
        <f t="shared" si="88"/>
        <v/>
      </c>
      <c r="AR78" s="152" t="str">
        <f t="shared" si="89"/>
        <v/>
      </c>
      <c r="AS78" s="153" t="str">
        <f t="shared" si="90"/>
        <v/>
      </c>
      <c r="AT78" s="153" t="str">
        <f t="shared" si="91"/>
        <v/>
      </c>
      <c r="AU78" s="153" t="str">
        <f t="shared" si="92"/>
        <v/>
      </c>
      <c r="AV78" s="154" t="str">
        <f t="shared" si="93"/>
        <v/>
      </c>
      <c r="AW78" s="152" t="str">
        <f t="shared" si="94"/>
        <v/>
      </c>
      <c r="AX78" s="153" t="str">
        <f t="shared" si="95"/>
        <v/>
      </c>
      <c r="AY78" s="153" t="str">
        <f t="shared" si="96"/>
        <v/>
      </c>
      <c r="AZ78" s="153" t="str">
        <f t="shared" si="97"/>
        <v/>
      </c>
      <c r="BA78" s="154" t="str">
        <f t="shared" si="98"/>
        <v/>
      </c>
      <c r="BB78" s="152" t="str">
        <f t="shared" si="99"/>
        <v/>
      </c>
      <c r="BC78" s="153" t="str">
        <f t="shared" si="100"/>
        <v/>
      </c>
      <c r="BD78" s="153" t="str">
        <f t="shared" si="101"/>
        <v/>
      </c>
      <c r="BE78" s="153" t="str">
        <f t="shared" si="102"/>
        <v/>
      </c>
      <c r="BF78" s="154" t="str">
        <f t="shared" si="103"/>
        <v/>
      </c>
      <c r="BG78" s="152" t="str">
        <f t="shared" si="104"/>
        <v/>
      </c>
      <c r="BH78" s="153" t="str">
        <f t="shared" si="105"/>
        <v/>
      </c>
      <c r="BI78" s="153" t="str">
        <f t="shared" si="106"/>
        <v/>
      </c>
      <c r="BJ78" s="153" t="str">
        <f t="shared" si="107"/>
        <v/>
      </c>
      <c r="BK78" s="154" t="str">
        <f t="shared" si="108"/>
        <v/>
      </c>
      <c r="BL78" s="152" t="str">
        <f t="shared" si="109"/>
        <v/>
      </c>
      <c r="BM78" s="153" t="str">
        <f t="shared" si="110"/>
        <v/>
      </c>
      <c r="BN78" s="153" t="str">
        <f t="shared" si="111"/>
        <v/>
      </c>
      <c r="BO78" s="153" t="str">
        <f t="shared" si="112"/>
        <v/>
      </c>
      <c r="BP78" s="154" t="str">
        <f t="shared" si="113"/>
        <v/>
      </c>
      <c r="BQ78" s="152" t="str">
        <f t="shared" si="114"/>
        <v/>
      </c>
      <c r="BR78" s="153" t="str">
        <f t="shared" si="115"/>
        <v/>
      </c>
      <c r="BS78" s="153" t="str">
        <f t="shared" si="116"/>
        <v/>
      </c>
      <c r="BT78" s="153" t="str">
        <f t="shared" si="117"/>
        <v/>
      </c>
      <c r="BU78" s="154" t="str">
        <f t="shared" si="118"/>
        <v/>
      </c>
      <c r="BV78" s="152" t="str">
        <f t="shared" si="119"/>
        <v/>
      </c>
      <c r="BW78" s="153" t="str">
        <f t="shared" si="120"/>
        <v/>
      </c>
      <c r="BX78" s="153" t="str">
        <f t="shared" si="121"/>
        <v/>
      </c>
      <c r="BY78" s="153" t="str">
        <f t="shared" si="122"/>
        <v/>
      </c>
      <c r="BZ78" s="154" t="str">
        <f t="shared" si="123"/>
        <v/>
      </c>
      <c r="CA78" s="152" t="str">
        <f t="shared" si="124"/>
        <v/>
      </c>
      <c r="CB78" s="153" t="str">
        <f t="shared" si="125"/>
        <v/>
      </c>
      <c r="CC78" s="153" t="str">
        <f t="shared" si="126"/>
        <v/>
      </c>
      <c r="CD78" s="153" t="str">
        <f t="shared" si="127"/>
        <v/>
      </c>
      <c r="CE78" s="154" t="str">
        <f t="shared" si="128"/>
        <v/>
      </c>
    </row>
    <row r="79" spans="2:105" x14ac:dyDescent="0.2">
      <c r="B79" s="52" t="s">
        <v>289</v>
      </c>
      <c r="D79" s="152" t="str">
        <f t="shared" si="49"/>
        <v/>
      </c>
      <c r="E79" s="153" t="str">
        <f t="shared" si="50"/>
        <v/>
      </c>
      <c r="F79" s="153" t="str">
        <f t="shared" si="51"/>
        <v/>
      </c>
      <c r="G79" s="153" t="str">
        <f t="shared" si="52"/>
        <v/>
      </c>
      <c r="H79" s="154" t="str">
        <f t="shared" si="53"/>
        <v/>
      </c>
      <c r="I79" s="152" t="str">
        <f t="shared" si="54"/>
        <v/>
      </c>
      <c r="J79" s="153" t="str">
        <f t="shared" si="55"/>
        <v/>
      </c>
      <c r="K79" s="153" t="str">
        <f t="shared" si="56"/>
        <v/>
      </c>
      <c r="L79" s="153" t="str">
        <f t="shared" si="57"/>
        <v/>
      </c>
      <c r="M79" s="154" t="str">
        <f t="shared" si="58"/>
        <v/>
      </c>
      <c r="N79" s="152" t="str">
        <f t="shared" si="59"/>
        <v/>
      </c>
      <c r="O79" s="153" t="str">
        <f t="shared" si="60"/>
        <v/>
      </c>
      <c r="P79" s="153" t="str">
        <f t="shared" si="61"/>
        <v/>
      </c>
      <c r="Q79" s="153" t="str">
        <f t="shared" si="62"/>
        <v/>
      </c>
      <c r="R79" s="154" t="str">
        <f t="shared" si="63"/>
        <v/>
      </c>
      <c r="S79" s="152" t="str">
        <f t="shared" si="64"/>
        <v/>
      </c>
      <c r="T79" s="153" t="str">
        <f t="shared" si="65"/>
        <v/>
      </c>
      <c r="U79" s="153" t="str">
        <f t="shared" si="66"/>
        <v/>
      </c>
      <c r="V79" s="153" t="str">
        <f t="shared" si="67"/>
        <v/>
      </c>
      <c r="W79" s="154" t="str">
        <f t="shared" si="68"/>
        <v/>
      </c>
      <c r="X79" s="152" t="str">
        <f t="shared" si="69"/>
        <v/>
      </c>
      <c r="Y79" s="153" t="str">
        <f t="shared" si="70"/>
        <v/>
      </c>
      <c r="Z79" s="153" t="str">
        <f t="shared" si="71"/>
        <v/>
      </c>
      <c r="AA79" s="153" t="str">
        <f t="shared" si="72"/>
        <v/>
      </c>
      <c r="AB79" s="154" t="str">
        <f t="shared" si="73"/>
        <v/>
      </c>
      <c r="AC79" s="152" t="str">
        <f t="shared" si="74"/>
        <v/>
      </c>
      <c r="AD79" s="153" t="str">
        <f t="shared" si="75"/>
        <v/>
      </c>
      <c r="AE79" s="153" t="str">
        <f t="shared" si="76"/>
        <v/>
      </c>
      <c r="AF79" s="153" t="str">
        <f t="shared" si="77"/>
        <v/>
      </c>
      <c r="AG79" s="154" t="str">
        <f t="shared" si="78"/>
        <v/>
      </c>
      <c r="AH79" s="152" t="str">
        <f t="shared" si="79"/>
        <v/>
      </c>
      <c r="AI79" s="153" t="str">
        <f t="shared" si="80"/>
        <v/>
      </c>
      <c r="AJ79" s="153" t="str">
        <f t="shared" si="81"/>
        <v/>
      </c>
      <c r="AK79" s="153" t="str">
        <f t="shared" si="82"/>
        <v/>
      </c>
      <c r="AL79" s="154" t="str">
        <f t="shared" si="83"/>
        <v/>
      </c>
      <c r="AM79" s="152" t="str">
        <f t="shared" si="84"/>
        <v/>
      </c>
      <c r="AN79" s="153" t="str">
        <f t="shared" si="85"/>
        <v/>
      </c>
      <c r="AO79" s="153" t="str">
        <f t="shared" si="86"/>
        <v/>
      </c>
      <c r="AP79" s="153" t="str">
        <f t="shared" si="87"/>
        <v/>
      </c>
      <c r="AQ79" s="154" t="str">
        <f t="shared" si="88"/>
        <v/>
      </c>
      <c r="AR79" s="152" t="str">
        <f t="shared" si="89"/>
        <v/>
      </c>
      <c r="AS79" s="153" t="str">
        <f t="shared" si="90"/>
        <v/>
      </c>
      <c r="AT79" s="153" t="str">
        <f t="shared" si="91"/>
        <v/>
      </c>
      <c r="AU79" s="153" t="str">
        <f t="shared" si="92"/>
        <v/>
      </c>
      <c r="AV79" s="154" t="str">
        <f t="shared" si="93"/>
        <v/>
      </c>
      <c r="AW79" s="152" t="str">
        <f t="shared" si="94"/>
        <v/>
      </c>
      <c r="AX79" s="153" t="str">
        <f t="shared" si="95"/>
        <v/>
      </c>
      <c r="AY79" s="153" t="str">
        <f t="shared" si="96"/>
        <v/>
      </c>
      <c r="AZ79" s="153" t="str">
        <f t="shared" si="97"/>
        <v/>
      </c>
      <c r="BA79" s="154" t="str">
        <f t="shared" si="98"/>
        <v/>
      </c>
      <c r="BB79" s="152" t="str">
        <f t="shared" si="99"/>
        <v/>
      </c>
      <c r="BC79" s="153" t="str">
        <f t="shared" si="100"/>
        <v/>
      </c>
      <c r="BD79" s="153" t="str">
        <f t="shared" si="101"/>
        <v/>
      </c>
      <c r="BE79" s="153" t="str">
        <f t="shared" si="102"/>
        <v/>
      </c>
      <c r="BF79" s="154" t="str">
        <f t="shared" si="103"/>
        <v/>
      </c>
      <c r="BG79" s="152" t="str">
        <f t="shared" si="104"/>
        <v/>
      </c>
      <c r="BH79" s="153" t="str">
        <f t="shared" si="105"/>
        <v/>
      </c>
      <c r="BI79" s="153" t="str">
        <f t="shared" si="106"/>
        <v/>
      </c>
      <c r="BJ79" s="153" t="str">
        <f t="shared" si="107"/>
        <v/>
      </c>
      <c r="BK79" s="154" t="str">
        <f t="shared" si="108"/>
        <v/>
      </c>
      <c r="BL79" s="152" t="str">
        <f t="shared" si="109"/>
        <v/>
      </c>
      <c r="BM79" s="153" t="str">
        <f t="shared" si="110"/>
        <v/>
      </c>
      <c r="BN79" s="153" t="str">
        <f t="shared" si="111"/>
        <v/>
      </c>
      <c r="BO79" s="153" t="str">
        <f t="shared" si="112"/>
        <v/>
      </c>
      <c r="BP79" s="154" t="str">
        <f t="shared" si="113"/>
        <v/>
      </c>
      <c r="BQ79" s="152" t="str">
        <f t="shared" si="114"/>
        <v/>
      </c>
      <c r="BR79" s="153" t="str">
        <f t="shared" si="115"/>
        <v/>
      </c>
      <c r="BS79" s="153" t="str">
        <f t="shared" si="116"/>
        <v/>
      </c>
      <c r="BT79" s="153" t="str">
        <f t="shared" si="117"/>
        <v/>
      </c>
      <c r="BU79" s="154" t="str">
        <f t="shared" si="118"/>
        <v/>
      </c>
      <c r="BV79" s="152" t="str">
        <f t="shared" si="119"/>
        <v/>
      </c>
      <c r="BW79" s="153" t="str">
        <f t="shared" si="120"/>
        <v/>
      </c>
      <c r="BX79" s="153" t="str">
        <f t="shared" si="121"/>
        <v/>
      </c>
      <c r="BY79" s="153" t="str">
        <f t="shared" si="122"/>
        <v/>
      </c>
      <c r="BZ79" s="154" t="str">
        <f t="shared" si="123"/>
        <v/>
      </c>
      <c r="CA79" s="152" t="str">
        <f t="shared" si="124"/>
        <v/>
      </c>
      <c r="CB79" s="153" t="str">
        <f t="shared" si="125"/>
        <v/>
      </c>
      <c r="CC79" s="153" t="str">
        <f t="shared" si="126"/>
        <v/>
      </c>
      <c r="CD79" s="153" t="str">
        <f t="shared" si="127"/>
        <v/>
      </c>
      <c r="CE79" s="154" t="str">
        <f t="shared" si="128"/>
        <v/>
      </c>
    </row>
    <row r="80" spans="2:105" x14ac:dyDescent="0.2">
      <c r="B80" s="52" t="s">
        <v>79</v>
      </c>
      <c r="D80" s="155" t="str">
        <f t="shared" si="49"/>
        <v/>
      </c>
      <c r="E80" s="156" t="str">
        <f t="shared" si="50"/>
        <v/>
      </c>
      <c r="F80" s="156" t="str">
        <f t="shared" si="51"/>
        <v/>
      </c>
      <c r="G80" s="156" t="str">
        <f t="shared" si="52"/>
        <v/>
      </c>
      <c r="H80" s="157" t="str">
        <f t="shared" si="53"/>
        <v/>
      </c>
      <c r="I80" s="155" t="str">
        <f t="shared" si="54"/>
        <v/>
      </c>
      <c r="J80" s="156" t="str">
        <f t="shared" si="55"/>
        <v/>
      </c>
      <c r="K80" s="156" t="str">
        <f t="shared" si="56"/>
        <v/>
      </c>
      <c r="L80" s="156" t="str">
        <f t="shared" si="57"/>
        <v/>
      </c>
      <c r="M80" s="157" t="str">
        <f t="shared" si="58"/>
        <v/>
      </c>
      <c r="N80" s="155" t="str">
        <f t="shared" si="59"/>
        <v/>
      </c>
      <c r="O80" s="156" t="str">
        <f t="shared" si="60"/>
        <v/>
      </c>
      <c r="P80" s="156" t="str">
        <f t="shared" si="61"/>
        <v/>
      </c>
      <c r="Q80" s="156" t="str">
        <f t="shared" si="62"/>
        <v/>
      </c>
      <c r="R80" s="157" t="str">
        <f t="shared" si="63"/>
        <v/>
      </c>
      <c r="S80" s="155" t="str">
        <f t="shared" si="64"/>
        <v/>
      </c>
      <c r="T80" s="156" t="str">
        <f t="shared" si="65"/>
        <v/>
      </c>
      <c r="U80" s="156" t="str">
        <f t="shared" si="66"/>
        <v/>
      </c>
      <c r="V80" s="156" t="str">
        <f t="shared" si="67"/>
        <v/>
      </c>
      <c r="W80" s="157" t="str">
        <f t="shared" si="68"/>
        <v/>
      </c>
      <c r="X80" s="155" t="str">
        <f t="shared" si="69"/>
        <v/>
      </c>
      <c r="Y80" s="156" t="str">
        <f t="shared" si="70"/>
        <v/>
      </c>
      <c r="Z80" s="156" t="str">
        <f t="shared" si="71"/>
        <v/>
      </c>
      <c r="AA80" s="156" t="str">
        <f t="shared" si="72"/>
        <v/>
      </c>
      <c r="AB80" s="157" t="str">
        <f t="shared" si="73"/>
        <v/>
      </c>
      <c r="AC80" s="155" t="str">
        <f t="shared" si="74"/>
        <v/>
      </c>
      <c r="AD80" s="156" t="str">
        <f t="shared" si="75"/>
        <v/>
      </c>
      <c r="AE80" s="156" t="str">
        <f t="shared" si="76"/>
        <v/>
      </c>
      <c r="AF80" s="156" t="str">
        <f t="shared" si="77"/>
        <v/>
      </c>
      <c r="AG80" s="157" t="str">
        <f t="shared" si="78"/>
        <v/>
      </c>
      <c r="AH80" s="155" t="str">
        <f t="shared" si="79"/>
        <v/>
      </c>
      <c r="AI80" s="156" t="str">
        <f t="shared" si="80"/>
        <v/>
      </c>
      <c r="AJ80" s="156" t="str">
        <f t="shared" si="81"/>
        <v/>
      </c>
      <c r="AK80" s="156" t="str">
        <f t="shared" si="82"/>
        <v/>
      </c>
      <c r="AL80" s="157" t="str">
        <f t="shared" si="83"/>
        <v/>
      </c>
      <c r="AM80" s="155" t="str">
        <f t="shared" si="84"/>
        <v/>
      </c>
      <c r="AN80" s="156" t="str">
        <f t="shared" si="85"/>
        <v/>
      </c>
      <c r="AO80" s="156" t="str">
        <f t="shared" si="86"/>
        <v/>
      </c>
      <c r="AP80" s="156" t="str">
        <f t="shared" si="87"/>
        <v/>
      </c>
      <c r="AQ80" s="157" t="str">
        <f t="shared" si="88"/>
        <v/>
      </c>
      <c r="AR80" s="155" t="str">
        <f t="shared" si="89"/>
        <v/>
      </c>
      <c r="AS80" s="156" t="str">
        <f t="shared" si="90"/>
        <v/>
      </c>
      <c r="AT80" s="156" t="str">
        <f t="shared" si="91"/>
        <v/>
      </c>
      <c r="AU80" s="156" t="str">
        <f t="shared" si="92"/>
        <v/>
      </c>
      <c r="AV80" s="157" t="str">
        <f t="shared" si="93"/>
        <v/>
      </c>
      <c r="AW80" s="155" t="str">
        <f t="shared" si="94"/>
        <v/>
      </c>
      <c r="AX80" s="156" t="str">
        <f t="shared" si="95"/>
        <v/>
      </c>
      <c r="AY80" s="156" t="str">
        <f t="shared" si="96"/>
        <v/>
      </c>
      <c r="AZ80" s="156" t="str">
        <f t="shared" si="97"/>
        <v/>
      </c>
      <c r="BA80" s="157" t="str">
        <f t="shared" si="98"/>
        <v/>
      </c>
      <c r="BB80" s="155" t="str">
        <f t="shared" si="99"/>
        <v/>
      </c>
      <c r="BC80" s="156" t="str">
        <f t="shared" si="100"/>
        <v/>
      </c>
      <c r="BD80" s="156" t="str">
        <f t="shared" si="101"/>
        <v/>
      </c>
      <c r="BE80" s="156" t="str">
        <f t="shared" si="102"/>
        <v/>
      </c>
      <c r="BF80" s="157" t="str">
        <f t="shared" si="103"/>
        <v/>
      </c>
      <c r="BG80" s="155" t="str">
        <f t="shared" si="104"/>
        <v/>
      </c>
      <c r="BH80" s="156" t="str">
        <f t="shared" si="105"/>
        <v/>
      </c>
      <c r="BI80" s="156" t="str">
        <f t="shared" si="106"/>
        <v/>
      </c>
      <c r="BJ80" s="156" t="str">
        <f t="shared" si="107"/>
        <v/>
      </c>
      <c r="BK80" s="157" t="str">
        <f t="shared" si="108"/>
        <v/>
      </c>
      <c r="BL80" s="155" t="str">
        <f t="shared" si="109"/>
        <v/>
      </c>
      <c r="BM80" s="156" t="str">
        <f t="shared" si="110"/>
        <v/>
      </c>
      <c r="BN80" s="156" t="str">
        <f t="shared" si="111"/>
        <v/>
      </c>
      <c r="BO80" s="156" t="str">
        <f t="shared" si="112"/>
        <v/>
      </c>
      <c r="BP80" s="157" t="str">
        <f t="shared" si="113"/>
        <v/>
      </c>
      <c r="BQ80" s="155" t="str">
        <f t="shared" si="114"/>
        <v/>
      </c>
      <c r="BR80" s="156" t="str">
        <f t="shared" si="115"/>
        <v/>
      </c>
      <c r="BS80" s="156" t="str">
        <f t="shared" si="116"/>
        <v/>
      </c>
      <c r="BT80" s="156" t="str">
        <f t="shared" si="117"/>
        <v/>
      </c>
      <c r="BU80" s="157" t="str">
        <f t="shared" si="118"/>
        <v/>
      </c>
      <c r="BV80" s="155" t="str">
        <f t="shared" si="119"/>
        <v/>
      </c>
      <c r="BW80" s="156" t="str">
        <f t="shared" si="120"/>
        <v/>
      </c>
      <c r="BX80" s="156" t="str">
        <f t="shared" si="121"/>
        <v/>
      </c>
      <c r="BY80" s="156" t="str">
        <f t="shared" si="122"/>
        <v/>
      </c>
      <c r="BZ80" s="157" t="str">
        <f t="shared" si="123"/>
        <v/>
      </c>
      <c r="CA80" s="155" t="str">
        <f t="shared" si="124"/>
        <v/>
      </c>
      <c r="CB80" s="156" t="str">
        <f t="shared" si="125"/>
        <v/>
      </c>
      <c r="CC80" s="156" t="str">
        <f t="shared" si="126"/>
        <v/>
      </c>
      <c r="CD80" s="156" t="str">
        <f t="shared" si="127"/>
        <v/>
      </c>
      <c r="CE80" s="157" t="str">
        <f t="shared" si="128"/>
        <v/>
      </c>
    </row>
    <row r="81" spans="2:83" x14ac:dyDescent="0.2"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70"/>
      <c r="BG81" s="70"/>
      <c r="BH81" s="70"/>
      <c r="BI81" s="70"/>
      <c r="BJ81" s="70"/>
      <c r="BK81" s="70"/>
      <c r="BL81" s="70"/>
      <c r="BM81" s="70"/>
      <c r="BN81" s="70"/>
      <c r="BO81" s="70"/>
      <c r="BP81" s="70"/>
      <c r="BQ81" s="70"/>
      <c r="BR81" s="70"/>
      <c r="BS81" s="70"/>
      <c r="BT81" s="70"/>
      <c r="BU81" s="70"/>
      <c r="BV81" s="70"/>
      <c r="BW81" s="70"/>
      <c r="BX81" s="70"/>
      <c r="BY81" s="70"/>
      <c r="BZ81" s="70"/>
      <c r="CA81" s="70"/>
      <c r="CB81" s="70"/>
      <c r="CC81" s="70"/>
      <c r="CD81" s="70"/>
      <c r="CE81" s="70"/>
    </row>
    <row r="82" spans="2:83" x14ac:dyDescent="0.2">
      <c r="B82" s="52" t="s">
        <v>292</v>
      </c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  <c r="AG82" s="70"/>
      <c r="AH82" s="70"/>
      <c r="AI82" s="70"/>
      <c r="AJ82" s="70"/>
      <c r="AK82" s="70"/>
      <c r="AL82" s="70"/>
      <c r="AM82" s="70"/>
      <c r="AN82" s="70"/>
      <c r="AO82" s="70"/>
      <c r="AP82" s="70"/>
      <c r="AQ82" s="70"/>
      <c r="AR82" s="70"/>
      <c r="AS82" s="70"/>
      <c r="AT82" s="70"/>
      <c r="AU82" s="70"/>
      <c r="AV82" s="70"/>
      <c r="AW82" s="70"/>
      <c r="AX82" s="70"/>
      <c r="AY82" s="70"/>
      <c r="AZ82" s="70"/>
      <c r="BA82" s="70"/>
      <c r="BB82" s="70"/>
      <c r="BC82" s="70"/>
      <c r="BD82" s="70"/>
      <c r="BE82" s="70"/>
      <c r="BF82" s="70"/>
      <c r="BG82" s="70"/>
      <c r="BH82" s="70"/>
      <c r="BI82" s="70"/>
      <c r="BJ82" s="70"/>
      <c r="BK82" s="70"/>
      <c r="BL82" s="70"/>
      <c r="BM82" s="70"/>
      <c r="BN82" s="70"/>
      <c r="BO82" s="70"/>
      <c r="BP82" s="70"/>
      <c r="BQ82" s="70"/>
      <c r="BR82" s="70"/>
      <c r="BS82" s="70"/>
      <c r="BT82" s="70"/>
      <c r="BU82" s="70"/>
      <c r="BV82" s="70"/>
      <c r="BW82" s="70"/>
      <c r="BX82" s="70"/>
      <c r="BY82" s="70"/>
      <c r="BZ82" s="70"/>
      <c r="CA82" s="70"/>
      <c r="CB82" s="70"/>
      <c r="CC82" s="70"/>
      <c r="CD82" s="70"/>
      <c r="CE82" s="70"/>
    </row>
    <row r="83" spans="2:83" x14ac:dyDescent="0.2">
      <c r="B83" s="52" t="s">
        <v>68</v>
      </c>
      <c r="D83" s="149">
        <f>IF(AND(ISNUMBER(D25),D$5),ABS((D25-AVERAGEIF(D$6:H$6,D$3,(D25:H25)))/AVERAGEIF(D$6:H$6,D$3,D25:H25)),"")</f>
        <v>6.1428834695005836E-4</v>
      </c>
      <c r="E83" s="150">
        <f>IF(AND(ISNUMBER(E25),E$5),ABS((E25-AVERAGEIF(D$6:H$6,D$3:H$3,(D25:H25)))/AVERAGEIF(D$6:H$6,D$3:H$3,D25:H25)),"")</f>
        <v>1.842865040850175E-3</v>
      </c>
      <c r="F83" s="150">
        <f>IF(AND(ISNUMBER(F25),F$5),ABS((F25-AVERAGEIF(D$6:H$6,D$3:H$3,(D25:H25)))/AVERAGEIF(D$6:H$6,D$3:H$3,D25:H25)),"")</f>
        <v>2.9485840653602803E-3</v>
      </c>
      <c r="G83" s="150">
        <f>IF(AND(ISNUMBER(G25),G$5),ABS((G25-AVERAGEIF(D$6:H$6,D$3:H$3,(D25:H25)))/AVERAGEIF(D$6:H$6,D$3:H$3,D25:H25)),"")</f>
        <v>1.1057190245101051E-3</v>
      </c>
      <c r="H83" s="151">
        <f>IF(AND(ISNUMBER(H25),H$5),ABS((H25-AVERAGEIF(D$6:H$6,D$3:H$3,(D25:H25)))/AVERAGEIF(D$6:H$6,D$3:H$3,D25:H25)),"")</f>
        <v>1.5971497020701518E-3</v>
      </c>
      <c r="I83" s="149">
        <f>IF(AND(ISNUMBER(I25),I$5),ABS((I25-AVERAGEIF(I$6:M$6,I$3,(I25:M25)))/AVERAGEIF(I$6:M$6,I$3,I25:M25)),"")</f>
        <v>4.6635265587837519E-5</v>
      </c>
      <c r="J83" s="150">
        <f>IF(AND(ISNUMBER(J25),J$5),ABS((J25-AVERAGEIF(I$6:M$6,I$3:M$3,(I25:M25)))/AVERAGEIF(I$6:M$6,I$3:M$3,I25:M25)),"")</f>
        <v>1.375740334841207E-2</v>
      </c>
      <c r="K83" s="150">
        <f>IF(AND(ISNUMBER(K25),K$5),ABS((K25-AVERAGEIF(I$6:M$6,I$3:M$3,(I25:M25)))/AVERAGEIF(I$6:M$6,I$3:M$3,I25:M25)),"")</f>
        <v>4.5858011161373563E-3</v>
      </c>
      <c r="L83" s="150" t="str">
        <f>IF(AND(ISNUMBER(L25),L$5),ABS((L25-AVERAGEIF(I$6:M$6,I$3:M$3,(I25:M25)))/AVERAGEIF(I$6:M$6,I$3:M$3,I25:M25)),"")</f>
        <v/>
      </c>
      <c r="M83" s="151">
        <f>IF(AND(ISNUMBER(M25),M$5),ABS((M25-AVERAGEIF(I$6:M$6,I$3:M$3,(I25:M25)))/AVERAGEIF(I$6:M$6,I$3:M$3,I25:M25)),"")</f>
        <v>9.1249669666868746E-3</v>
      </c>
      <c r="N83" s="149">
        <f>IF(AND(ISNUMBER(N25),N$5),ABS((N25-AVERAGEIF(N$6:R$6,N$3,(N25:R25)))/AVERAGEIF(N$6:R$6,N$3,N25:R25)),"")</f>
        <v>1.7004916638941484E-3</v>
      </c>
      <c r="O83" s="150">
        <f>IF(AND(ISNUMBER(O25),O$5),ABS((O25-AVERAGEIF(N$6:R$6,N$3:R$3,(N25:R25)))/AVERAGEIF(N$6:R$6,N$3:R$3,N25:R25)),"")</f>
        <v>3.5981417815730554E-3</v>
      </c>
      <c r="P83" s="150">
        <f>IF(AND(ISNUMBER(P25),P$5),ABS((P25-AVERAGEIF(N$6:R$6,N$3:R$3,(N25:R25)))/AVERAGEIF(N$6:R$6,N$3:R$3,N25:R25)),"")</f>
        <v>9.6114746220105009E-4</v>
      </c>
      <c r="Q83" s="150">
        <f>IF(AND(ISNUMBER(Q25),Q$5),ABS((Q25-AVERAGEIF(N$6:R$6,N$3:R$3,(N25:R25)))/AVERAGEIF(N$6:R$6,N$3:R$3,N25:R25)),"")</f>
        <v>1.3184971596860028E-3</v>
      </c>
      <c r="R83" s="151">
        <f>IF(AND(ISNUMBER(R25),R$5),ABS((R25-AVERAGEIF(N$6:R$6,N$3:R$3,(N25:R25)))/AVERAGEIF(N$6:R$6,N$3:R$3,N25:R25)),"")</f>
        <v>2.2549998151639721E-3</v>
      </c>
      <c r="S83" s="149">
        <f>IF(AND(ISNUMBER(S25),S$5),ABS((S25-AVERAGEIF(S$6:W$6,S$3,(S25:W25)))/AVERAGEIF(S$6:W$6,S$3,S25:W25)),"")</f>
        <v>3.2401020619941108E-2</v>
      </c>
      <c r="T83" s="150">
        <f>IF(AND(ISNUMBER(T25),T$5),ABS((T25-AVERAGEIF(S$6:W$6,S$3:W$3,(S25:W25)))/AVERAGEIF(S$6:W$6,S$3:W$3,S25:W25)),"")</f>
        <v>8.8022365738423848E-3</v>
      </c>
      <c r="U83" s="150">
        <f>IF(AND(ISNUMBER(U25),U$5),ABS((U25-AVERAGEIF(S$6:W$6,S$3:W$3,(S25:W25)))/AVERAGEIF(S$6:W$6,S$3:W$3,S25:W25)),"")</f>
        <v>8.252859811258605E-3</v>
      </c>
      <c r="V83" s="150">
        <f>IF(AND(ISNUMBER(V25),V$5),ABS((V25-AVERAGEIF(S$6:W$6,S$3:W$3,(S25:W25)))/AVERAGEIF(S$6:W$6,S$3:W$3,S25:W25)),"")</f>
        <v>9.6568226489727096E-3</v>
      </c>
      <c r="W83" s="151">
        <f>IF(AND(ISNUMBER(W25),W$5),ABS((W25-AVERAGEIF(S$6:W$6,S$3:W$3,(S25:W25)))/AVERAGEIF(S$6:W$6,S$3:W$3,S25:W25)),"")</f>
        <v>5.6891015858676324E-3</v>
      </c>
      <c r="X83" s="149">
        <f>IF(AND(ISNUMBER(X25),X$5),ABS((X25-AVERAGEIF(X$6:AB$6,X$3,(X25:AB25)))/AVERAGEIF(X$6:AB$6,X$3,X25:AB25)),"")</f>
        <v>8.4866673226405059E-4</v>
      </c>
      <c r="Y83" s="150">
        <f>IF(AND(ISNUMBER(Y25),Y$5),ABS((Y25-AVERAGEIF(X$6:AB$6,X$3:AB$3,(X25:AB25)))/AVERAGEIF(X$6:AB$6,X$3:AB$3,X25:AB25)),"")</f>
        <v>1.1561546787365489E-3</v>
      </c>
      <c r="Z83" s="150">
        <f>IF(AND(ISNUMBER(Z25),Z$5),ABS((Z25-AVERAGEIF(X$6:AB$6,X$3:AB$3,(X25:AB25)))/AVERAGEIF(X$6:AB$6,X$3:AB$3,X25:AB25)),"")</f>
        <v>5.1780970185969161E-3</v>
      </c>
      <c r="AA83" s="150">
        <f>IF(AND(ISNUMBER(AA25),AA$5),ABS((AA25-AVERAGEIF(X$6:AB$6,X$3:AB$3,(X25:AB25)))/AVERAGEIF(X$6:AB$6,X$3:AB$3,X25:AB25)),"")</f>
        <v>2.75509200039354E-3</v>
      </c>
      <c r="AB83" s="151">
        <f>IF(AND(ISNUMBER(AB25),AB$5),ABS((AB25-AVERAGEIF(X$6:AB$6,X$3:AB$3,(X25:AB25)))/AVERAGEIF(X$6:AB$6,X$3:AB$3,X25:AB25)),"")</f>
        <v>4.1818360720255292E-4</v>
      </c>
      <c r="AC83" s="149">
        <f>IF(AND(ISNUMBER(AC25),AC$5),ABS((AC25-AVERAGEIF(AC$6:AG$6,AC$3,(AC25:AG25)))/AVERAGEIF(AC$6:AG$6,AC$3,AC25:AG25)),"")</f>
        <v>3.1854547236622485E-4</v>
      </c>
      <c r="AD83" s="150">
        <f>IF(AND(ISNUMBER(AD25),AD$5),ABS((AD25-AVERAGEIF(AC$6:AG$6,AC$3:AG$3,(AC25:AG25)))/AVERAGEIF(AC$6:AG$6,AC$3:AG$3,AC25:AG25)),"")</f>
        <v>2.0705455703801273E-3</v>
      </c>
      <c r="AE83" s="150">
        <f>IF(AND(ISNUMBER(AE25),AE$5),ABS((AE25-AVERAGEIF(AC$6:AG$6,AC$3:AG$3,(AC25:AG25)))/AVERAGEIF(AC$6:AG$6,AC$3:AG$3,AC25:AG25)),"")</f>
        <v>2.0950490682545377E-3</v>
      </c>
      <c r="AF83" s="150">
        <f>IF(AND(ISNUMBER(AF25),AF$5),ABS((AF25-AVERAGEIF(AC$6:AG$6,AC$3:AG$3,(AC25:AG25)))/AVERAGEIF(AC$6:AG$6,AC$3:AG$3,AC25:AG25)),"")</f>
        <v>2.3400840469977534E-3</v>
      </c>
      <c r="AG83" s="151">
        <f>IF(AND(ISNUMBER(AG25),AG$5),ABS((AG25-AVERAGEIF(AC$6:AG$6,AC$3:AG$3,(AC25:AG25)))/AVERAGEIF(AC$6:AG$6,AC$3:AG$3,AC25:AG25)),"")</f>
        <v>2.6831330172381661E-3</v>
      </c>
      <c r="AH83" s="149">
        <f>IF(AND(ISNUMBER(AH25),AH$5),ABS((AH25-AVERAGEIF(AH$6:AL$6,AH$3,(AH25:AL25)))/AVERAGEIF(AH$6:AL$6,AH$3,AH25:AL25)),"")</f>
        <v>5.5039138943248529E-4</v>
      </c>
      <c r="AI83" s="150">
        <f>IF(AND(ISNUMBER(AI25),AI$5),ABS((AI25-AVERAGEIF(AH$6:AL$6,AH$3:AL$3,(AH25:AL25)))/AVERAGEIF(AH$6:AL$6,AH$3:AL$3,AH25:AL25)),"")</f>
        <v>9.1731898238747549E-4</v>
      </c>
      <c r="AJ83" s="150">
        <f>IF(AND(ISNUMBER(AJ25),AJ$5),ABS((AJ25-AVERAGEIF(AH$6:AL$6,AH$3:AL$3,(AH25:AL25)))/AVERAGEIF(AH$6:AL$6,AH$3:AL$3,AH25:AL25)),"")</f>
        <v>2.2627201565557729E-3</v>
      </c>
      <c r="AK83" s="150">
        <f>IF(AND(ISNUMBER(AK25),AK$5),ABS((AK25-AVERAGEIF(AH$6:AL$6,AH$3:AL$3,(AH25:AL25)))/AVERAGEIF(AH$6:AL$6,AH$3:AL$3,AH25:AL25)),"")</f>
        <v>2.446183953033268E-4</v>
      </c>
      <c r="AL83" s="151">
        <f>IF(AND(ISNUMBER(AL25),AL$5),ABS((AL25-AVERAGEIF(AH$6:AL$6,AH$3:AL$3,(AH25:AL25)))/AVERAGEIF(AH$6:AL$6,AH$3:AL$3,AH25:AL25)),"")</f>
        <v>2.1404109589041095E-3</v>
      </c>
      <c r="AM83" s="149" t="str">
        <f>IF(AND(ISNUMBER(AM25),AM$5),ABS((AM25-AVERAGEIF(AM$6:AQ$6,AM$3,(AM25:AQ25)))/AVERAGEIF(AM$6:AQ$6,AM$3,AM25:AQ25)),"")</f>
        <v/>
      </c>
      <c r="AN83" s="150">
        <f>IF(AND(ISNUMBER(AN25),AN$5),ABS((AN25-AVERAGEIF(AM$6:AQ$6,AM$3:AQ$3,(AM25:AQ25)))/AVERAGEIF(AM$6:AQ$6,AM$3:AQ$3,AM25:AQ25)),"")</f>
        <v>4.1463189901409748E-3</v>
      </c>
      <c r="AO83" s="150">
        <f>IF(AND(ISNUMBER(AO25),AO$5),ABS((AO25-AVERAGEIF(AM$6:AQ$6,AM$3:AQ$3,(AM25:AQ25)))/AVERAGEIF(AM$6:AQ$6,AM$3:AQ$3,AM25:AQ25)),"")</f>
        <v>8.9069074603028353E-4</v>
      </c>
      <c r="AP83" s="150">
        <f>IF(AND(ISNUMBER(AP25),AP$5),ABS((AP25-AVERAGEIF(AM$6:AQ$6,AM$3:AQ$3,(AM25:AQ25)))/AVERAGEIF(AM$6:AQ$6,AM$3:AQ$3,AM25:AQ25)),"")</f>
        <v>3.1020608741054701E-3</v>
      </c>
      <c r="AQ83" s="151">
        <f>IF(AND(ISNUMBER(AQ25),AQ$5),ABS((AQ25-AVERAGEIF(AM$6:AQ$6,AM$3:AQ$3,(AM25:AQ25)))/AVERAGEIF(AM$6:AQ$6,AM$3:AQ$3,AM25:AQ25)),"")</f>
        <v>1.9349488620657882E-3</v>
      </c>
      <c r="AR83" s="149">
        <f>IF(AND(ISNUMBER(AR25),AR$5),ABS((AR25-AVERAGEIF(AR$6:AV$6,AR$3,(AR25:AV25)))/AVERAGEIF(AR$6:AV$6,AR$3,AR25:AV25)),"")</f>
        <v>3.8057823338039408E-3</v>
      </c>
      <c r="AS83" s="150">
        <f>IF(AND(ISNUMBER(AS25),AS$5),ABS((AS25-AVERAGEIF(AR$6:AV$6,AR$3:AV$3,(AR25:AV25)))/AVERAGEIF(AR$6:AV$6,AR$3:AV$3,AR25:AV25)),"")</f>
        <v>3.3147136455711742E-3</v>
      </c>
      <c r="AT83" s="150">
        <f>IF(AND(ISNUMBER(AT25),AT$5),ABS((AT25-AVERAGEIF(AR$6:AV$6,AR$3:AV$3,(AR25:AV25)))/AVERAGEIF(AR$6:AV$6,AR$3:AV$3,AR25:AV25)),"")</f>
        <v>3.0691793014547911E-4</v>
      </c>
      <c r="AU83" s="150">
        <f>IF(AND(ISNUMBER(AU25),AU$5),ABS((AU25-AVERAGEIF(AR$6:AV$6,AR$3:AV$3,(AR25:AV25)))/AVERAGEIF(AR$6:AV$6,AR$3:AV$3,AR25:AV25)),"")</f>
        <v>3.6216315757166533E-3</v>
      </c>
      <c r="AV83" s="151">
        <f>IF(AND(ISNUMBER(AV25),AV$5),ABS((AV25-AVERAGEIF(AR$6:AV$6,AR$3:AV$3,(AR25:AV25)))/AVERAGEIF(AR$6:AV$6,AR$3:AV$3,AR25:AV25)),"")</f>
        <v>3.8057823338039408E-3</v>
      </c>
      <c r="AW83" s="149">
        <f>IF(AND(ISNUMBER(AW25),AW$5),ABS((AW25-AVERAGEIF(AW$6:BA$6,AW$3,(AW25:BA25)))/AVERAGEIF(AW$6:BA$6,AW$3,AW25:BA25)),"")</f>
        <v>1.705640974934516E-3</v>
      </c>
      <c r="AX83" s="150">
        <f>IF(AND(ISNUMBER(AX25),AX$5),ABS((AX25-AVERAGEIF(AW$6:BA$6,AW$3:BA$3,(AW25:BA25)))/AVERAGEIF(AW$6:BA$6,AW$3:BA$3,AW25:BA25)),"")</f>
        <v>2.373065704256664E-3</v>
      </c>
      <c r="AY83" s="150">
        <f>IF(AND(ISNUMBER(AY25),AY$5),ABS((AY25-AVERAGEIF(AW$6:BA$6,AW$3:BA$3,(AW25:BA25)))/AVERAGEIF(AW$6:BA$6,AW$3:BA$3,AW25:BA25)),"")</f>
        <v>8.4046077025759893E-4</v>
      </c>
      <c r="AZ83" s="150">
        <f>IF(AND(ISNUMBER(AZ25),AZ$5),ABS((AZ25-AVERAGEIF(AW$6:BA$6,AW$3:BA$3,(AW25:BA25)))/AVERAGEIF(AW$6:BA$6,AW$3:BA$3,AW25:BA25)),"")</f>
        <v>2.0640727740149079E-3</v>
      </c>
      <c r="BA83" s="151">
        <f>IF(AND(ISNUMBER(BA25),BA$5),ABS((BA25-AVERAGEIF(AW$6:BA$6,AW$3:BA$3,(AW25:BA25)))/AVERAGEIF(AW$6:BA$6,AW$3:BA$3,AW25:BA25)),"")</f>
        <v>1.8910367330795695E-3</v>
      </c>
      <c r="BB83" s="149">
        <f>IF(AND(ISNUMBER(BB25),BB$5),ABS((BB25-AVERAGEIF(BB$6:BF$6,BB$3,(BB25:BF25)))/AVERAGEIF(BB$6:BF$6,BB$3,BB25:BF25)),"")</f>
        <v>1.2161373987069459E-3</v>
      </c>
      <c r="BC83" s="150">
        <f>IF(AND(ISNUMBER(BC25),BC$5),ABS((BC25-AVERAGEIF(BB$6:BF$6,BB$3:BF$3,(BB25:BF25)))/AVERAGEIF(BB$6:BF$6,BB$3:BF$3,BB25:BF25)),"")</f>
        <v>5.3361130759591751E-4</v>
      </c>
      <c r="BD83" s="150">
        <f>IF(AND(ISNUMBER(BD25),BD$5),ABS((BD25-AVERAGEIF(BB$6:BF$6,BB$3:BF$3,(BB25:BF25)))/AVERAGEIF(BB$6:BF$6,BB$3:BF$3,BB25:BF25)),"")</f>
        <v>3.8841939366864205E-3</v>
      </c>
      <c r="BE83" s="150">
        <f>IF(AND(ISNUMBER(BE25),BE$5),ABS((BE25-AVERAGEIF(BB$6:BF$6,BB$3:BF$3,(BB25:BF25)))/AVERAGEIF(BB$6:BF$6,BB$3:BF$3,BB25:BF25)),"")</f>
        <v>1.3278234863432507E-3</v>
      </c>
      <c r="BF83" s="151">
        <f>IF(AND(ISNUMBER(BF25),BF$5),ABS((BF25-AVERAGEIF(BB$6:BF$6,BB$3:BF$3,(BB25:BF25)))/AVERAGEIF(BB$6:BF$6,BB$3:BF$3,BB25:BF25)),"")</f>
        <v>4.3061191566459199E-3</v>
      </c>
      <c r="BG83" s="149">
        <f>IF(AND(ISNUMBER(BG25),BG$5),ABS((BG25-AVERAGEIF(BG$6:BK$6,BG$3,(BG25:BK25)))/AVERAGEIF(BG$6:BK$6,BG$3,BG25:BK25)),"")</f>
        <v>9.2873506284440587E-4</v>
      </c>
      <c r="BH83" s="150">
        <f>IF(AND(ISNUMBER(BH25),BH$5),ABS((BH25-AVERAGEIF(BG$6:BK$6,BG$3:BK$3,(BG25:BK25)))/AVERAGEIF(BG$6:BK$6,BG$3:BK$3,BG25:BK25)),"")</f>
        <v>6.8107237941923097E-4</v>
      </c>
      <c r="BI83" s="150">
        <f>IF(AND(ISNUMBER(BI25),BI$5),ABS((BI25-AVERAGEIF(BG$6:BK$6,BG$3:BK$3,(BG25:BK25)))/AVERAGEIF(BG$6:BK$6,BG$3:BK$3,BG25:BK25)),"")</f>
        <v>1.9193857965451055E-3</v>
      </c>
      <c r="BJ83" s="150">
        <f>IF(AND(ISNUMBER(BJ25),BJ$5),ABS((BJ25-AVERAGEIF(BG$6:BK$6,BG$3:BK$3,(BG25:BK25)))/AVERAGEIF(BG$6:BK$6,BG$3:BK$3,BG25:BK25)),"")</f>
        <v>1.3621447588384619E-3</v>
      </c>
      <c r="BK83" s="151">
        <f>IF(AND(ISNUMBER(BK25),BK$5),ABS((BK25-AVERAGEIF(BG$6:BK$6,BG$3:BK$3,(BG25:BK25)))/AVERAGEIF(BG$6:BK$6,BG$3:BK$3,BG25:BK25)),"")</f>
        <v>8.0490372113181847E-4</v>
      </c>
      <c r="BL83" s="149">
        <f>IF(AND(ISNUMBER(BL25),BL$5),ABS((BL25-AVERAGEIF(BL$6:BP$6,BL$3,(BL25:BP25)))/AVERAGEIF(BL$6:BP$6,BL$3,BL25:BP25)),"")</f>
        <v>1.9494861006576656E-3</v>
      </c>
      <c r="BM83" s="150">
        <f>IF(AND(ISNUMBER(BM25),BM$5),ABS((BM25-AVERAGEIF(BL$6:BP$6,BL$3:BP$3,(BL25:BP25)))/AVERAGEIF(BL$6:BP$6,BL$3:BP$3,BL25:BP25)),"")</f>
        <v>1.7644083062914337E-3</v>
      </c>
      <c r="BN83" s="150">
        <f>IF(AND(ISNUMBER(BN25),BN$5),ABS((BN25-AVERAGEIF(BL$6:BP$6,BL$3:BP$3,(BL25:BP25)))/AVERAGEIF(BL$6:BP$6,BL$3:BP$3,BL25:BP25)),"")</f>
        <v>3.9113107209396789E-3</v>
      </c>
      <c r="BO83" s="150">
        <f>IF(AND(ISNUMBER(BO25),BO$5),ABS((BO25-AVERAGEIF(BL$6:BP$6,BL$3:BP$3,(BL25:BP25)))/AVERAGEIF(BL$6:BP$6,BL$3:BP$3,BL25:BP25)),"")</f>
        <v>5.1821782422542702E-4</v>
      </c>
      <c r="BP83" s="151">
        <f>IF(AND(ISNUMBER(BP25),BP$5),ABS((BP25-AVERAGEIF(BL$6:BP$6,BL$3:BP$3,(BL25:BP25)))/AVERAGEIF(BL$6:BP$6,BL$3:BP$3,BL25:BP25)),"")</f>
        <v>7.1563413821611925E-4</v>
      </c>
      <c r="BQ83" s="149">
        <f>IF(AND(ISNUMBER(BQ25),BQ$5),ABS((BQ25-AVERAGEIF(BQ$6:BU$6,BQ$3,(BQ25:BU25)))/AVERAGEIF(BQ$6:BU$6,BQ$3,BQ25:BU25)),"")</f>
        <v>4.1287888069392832E-3</v>
      </c>
      <c r="BR83" s="150">
        <f>IF(AND(ISNUMBER(BR25),BR$5),ABS((BR25-AVERAGEIF(BQ$6:BU$6,BQ$3:BU$3,(BQ25:BU25)))/AVERAGEIF(BQ$6:BU$6,BQ$3:BU$3,BQ25:BU25)),"")</f>
        <v>7.1059273235159421E-4</v>
      </c>
      <c r="BS83" s="150">
        <f>IF(AND(ISNUMBER(BS25),BS$5),ABS((BS25-AVERAGEIF(BQ$6:BU$6,BQ$3:BU$3,(BQ25:BU25)))/AVERAGEIF(BQ$6:BU$6,BQ$3:BU$3,BQ25:BU25)),"")</f>
        <v>1.1884050868638135E-3</v>
      </c>
      <c r="BT83" s="150">
        <f>IF(AND(ISNUMBER(BT25),BT$5),ABS((BT25-AVERAGEIF(BQ$6:BU$6,BQ$3:BU$3,(BQ25:BU25)))/AVERAGEIF(BQ$6:BU$6,BQ$3:BU$3,BQ25:BU25)),"")</f>
        <v>2.2052877900568252E-4</v>
      </c>
      <c r="BU83" s="151">
        <f>IF(AND(ISNUMBER(BU25),BU$5),ABS((BU25-AVERAGEIF(BQ$6:BU$6,BQ$3:BU$3,(BQ25:BU25)))/AVERAGEIF(BQ$6:BU$6,BQ$3:BU$3,BQ25:BU25)),"")</f>
        <v>4.3860723824459312E-3</v>
      </c>
      <c r="BV83" s="149">
        <f>IF(AND(ISNUMBER(BV25),BV$5),ABS((BV25-AVERAGEIF(BV$6:BZ$6,BV$3,(BV25:BZ25)))/AVERAGEIF(BV$6:BZ$6,BV$3,BV25:BZ25)),"")</f>
        <v>9.2332793592326389E-3</v>
      </c>
      <c r="BW83" s="150">
        <f>IF(AND(ISNUMBER(BW25),BW$5),ABS((BW25-AVERAGEIF(BV$6:BZ$6,BV$3:BZ$3,(BV25:BZ25)))/AVERAGEIF(BV$6:BZ$6,BV$3:BZ$3,BV25:BZ25)),"")</f>
        <v>5.3397278222068181E-3</v>
      </c>
      <c r="BX83" s="150">
        <f>IF(AND(ISNUMBER(BX25),BX$5),ABS((BX25-AVERAGEIF(BV$6:BZ$6,BV$3:BZ$3,(BV25:BZ25)))/AVERAGEIF(BV$6:BZ$6,BV$3:BZ$3,BV25:BZ25)),"")</f>
        <v>7.0825556530660395E-3</v>
      </c>
      <c r="BY83" s="150">
        <f>IF(AND(ISNUMBER(BY25),BY$5),ABS((BY25-AVERAGEIF(BV$6:BZ$6,BV$3:BZ$3,(BV25:BZ25)))/AVERAGEIF(BV$6:BZ$6,BV$3:BZ$3,BV25:BZ25)),"")</f>
        <v>4.3632498176829262E-3</v>
      </c>
      <c r="BZ83" s="151">
        <f>IF(AND(ISNUMBER(BZ25),BZ$5),ABS((BZ25-AVERAGEIF(BV$6:BZ$6,BV$3:BZ$3,(BV25:BZ25)))/AVERAGEIF(BV$6:BZ$6,BV$3:BZ$3,BV25:BZ25)),"")</f>
        <v>3.1272017106906023E-3</v>
      </c>
      <c r="CA83" s="149">
        <f>IF(AND(ISNUMBER(CA25),CA$5),ABS((CA25-AVERAGEIF(CA$6:CE$6,CA$3,(CA25:CE25)))/AVERAGEIF(CA$6:CE$6,CA$3,CA25:CE25)),"")</f>
        <v>7.9815426825466107E-3</v>
      </c>
      <c r="CB83" s="150">
        <f>IF(AND(ISNUMBER(CB25),CB$5),ABS((CB25-AVERAGEIF(CA$6:CE$6,CA$3:CE$3,(CA25:CE25)))/AVERAGEIF(CA$6:CE$6,CA$3:CE$3,CA25:CE25)),"")</f>
        <v>1.3718276485626987E-3</v>
      </c>
      <c r="CC83" s="150">
        <f>IF(AND(ISNUMBER(CC25),CC$5),ABS((CC25-AVERAGEIF(CA$6:CE$6,CA$3:CE$3,(CA25:CE25)))/AVERAGEIF(CA$6:CE$6,CA$3:CE$3,CA25:CE25)),"")</f>
        <v>6.5473592317765164E-3</v>
      </c>
      <c r="CD83" s="150">
        <f>IF(AND(ISNUMBER(CD25),CD$5),ABS((CD25-AVERAGEIF(CA$6:CE$6,CA$3:CE$3,(CA25:CE25)))/AVERAGEIF(CA$6:CE$6,CA$3:CE$3,CA25:CE25)),"")</f>
        <v>3.1177901103697698E-3</v>
      </c>
      <c r="CE83" s="151">
        <f>IF(AND(ISNUMBER(CE25),CE$5),ABS((CE25-AVERAGEIF(CA$6:CE$6,CA$3:CE$3,(CA25:CE25)))/AVERAGEIF(CA$6:CE$6,CA$3:CE$3,CA25:CE25)),"")</f>
        <v>3.1177901103697698E-4</v>
      </c>
    </row>
    <row r="84" spans="2:83" x14ac:dyDescent="0.2">
      <c r="B84" s="52" t="s">
        <v>78</v>
      </c>
      <c r="D84" s="152">
        <f t="shared" ref="D84:D95" si="129">IF(AND(ISNUMBER(D26),D$5),ABS((D26-AVERAGEIF(D$6:H$6,D$3:H$3,(D26:H26)))/AVERAGEIF(D$6:H$6,D$3:H$3,D26:H26)),"")</f>
        <v>4.2735042735042037E-3</v>
      </c>
      <c r="E84" s="153">
        <f t="shared" ref="E84:E95" si="130">IF(AND(ISNUMBER(E26),E$5),ABS((E26-AVERAGEIF(D$6:H$6,D$3:H$3,(D26:H26)))/AVERAGEIF(D$6:H$6,D$3:H$3,D26:H26)),"")</f>
        <v>1.6483516483516415E-2</v>
      </c>
      <c r="F84" s="153">
        <f t="shared" ref="F84:F95" si="131">IF(AND(ISNUMBER(F26),F$5),ABS((F26-AVERAGEIF(D$6:H$6,D$3:H$3,(D26:H26)))/AVERAGEIF(D$6:H$6,D$3:H$3,D26:H26)),"")</f>
        <v>0.12942612942612935</v>
      </c>
      <c r="G84" s="153">
        <f t="shared" ref="G84:G95" si="132">IF(AND(ISNUMBER(G26),G$5),ABS((G26-AVERAGEIF(D$6:H$6,D$3:H$3,(D26:H26)))/AVERAGEIF(D$6:H$6,D$3:H$3,D26:H26)),"")</f>
        <v>0.11172161172161178</v>
      </c>
      <c r="H84" s="154">
        <f t="shared" ref="H84:H95" si="133">IF(AND(ISNUMBER(H26),H$5),ABS((H26-AVERAGEIF(D$6:H$6,D$3:H$3,(D26:H26)))/AVERAGEIF(D$6:H$6,D$3:H$3,D26:H26)),"")</f>
        <v>3.8461538461538526E-2</v>
      </c>
      <c r="I84" s="152">
        <f t="shared" ref="I84:I95" si="134">IF(AND(ISNUMBER(I26),I$5),ABS((I26-AVERAGEIF(I$6:M$6,I$3:M$3,(I26:M26)))/AVERAGEIF(I$6:M$6,I$3:M$3,I26:M26)),"")</f>
        <v>3.824904377390565E-3</v>
      </c>
      <c r="J84" s="153">
        <f t="shared" ref="J84:J95" si="135">IF(AND(ISNUMBER(J26),J$5),ABS((J26-AVERAGEIF(I$6:M$6,I$3:M$3,(I26:M26)))/AVERAGEIF(I$6:M$6,I$3:M$3,I26:M26)),"")</f>
        <v>1.6574585635359115E-2</v>
      </c>
      <c r="K84" s="153">
        <f t="shared" ref="K84:K95" si="136">IF(AND(ISNUMBER(K26),K$5),ABS((K26-AVERAGEIF(I$6:M$6,I$3:M$3,(I26:M26)))/AVERAGEIF(I$6:M$6,I$3:M$3,I26:M26)),"")</f>
        <v>2.8474288142796431E-2</v>
      </c>
      <c r="L84" s="153" t="str">
        <f t="shared" ref="L84:L95" si="137">IF(AND(ISNUMBER(L26),L$5),ABS((L26-AVERAGEIF(I$6:M$6,I$3:M$3,(I26:M26)))/AVERAGEIF(I$6:M$6,I$3:M$3,I26:M26)),"")</f>
        <v/>
      </c>
      <c r="M84" s="154">
        <f t="shared" ref="M84:M95" si="138">IF(AND(ISNUMBER(M26),M$5),ABS((M26-AVERAGEIF(I$6:M$6,I$3:M$3,(I26:M26)))/AVERAGEIF(I$6:M$6,I$3:M$3,I26:M26)),"")</f>
        <v>4.1223969400764983E-2</v>
      </c>
      <c r="N84" s="152">
        <f t="shared" ref="N84:N95" si="139">IF(AND(ISNUMBER(N26),N$5),ABS((N26-AVERAGEIF(N$6:R$6,N$3:R$3,(N26:R26)))/AVERAGEIF(N$6:R$6,N$3:R$3,N26:R26)),"")</f>
        <v>6.1486864169927012E-3</v>
      </c>
      <c r="O84" s="153">
        <f t="shared" ref="O84:O95" si="140">IF(AND(ISNUMBER(O26),O$5),ABS((O26-AVERAGEIF(N$6:R$6,N$3:R$3,(N26:R26)))/AVERAGEIF(N$6:R$6,N$3:R$3,N26:R26)),"")</f>
        <v>3.0184460592509812E-2</v>
      </c>
      <c r="P84" s="153">
        <f t="shared" ref="P84:P95" si="141">IF(AND(ISNUMBER(P26),P$5),ABS((P26-AVERAGEIF(N$6:R$6,N$3:R$3,(N26:R26)))/AVERAGEIF(N$6:R$6,N$3:R$3,N26:R26)),"")</f>
        <v>1.7607602012297403E-2</v>
      </c>
      <c r="Q84" s="153">
        <f t="shared" ref="Q84:Q95" si="142">IF(AND(ISNUMBER(Q26),Q$5),ABS((Q26-AVERAGEIF(N$6:R$6,N$3:R$3,(N26:R26)))/AVERAGEIF(N$6:R$6,N$3:R$3,N26:R26)),"")</f>
        <v>4.9748462828395783E-2</v>
      </c>
      <c r="R84" s="154">
        <f t="shared" ref="R84:R95" si="143">IF(AND(ISNUMBER(R26),R$5),ABS((R26-AVERAGEIF(N$6:R$6,N$3:R$3,(N26:R26)))/AVERAGEIF(N$6:R$6,N$3:R$3,N26:R26)),"")</f>
        <v>9.1391839016210133E-2</v>
      </c>
      <c r="S84" s="152">
        <f t="shared" ref="S84:S95" si="144">IF(AND(ISNUMBER(S26),S$5),ABS((S26-AVERAGEIF(S$6:W$6,S$3:W$3,(S26:W26)))/AVERAGEIF(S$6:W$6,S$3:W$3,S26:W26)),"")</f>
        <v>4.8291805805291577E-2</v>
      </c>
      <c r="T84" s="153">
        <f t="shared" ref="T84:T95" si="145">IF(AND(ISNUMBER(T26),T$5),ABS((T26-AVERAGEIF(S$6:W$6,S$3:W$3,(S26:W26)))/AVERAGEIF(S$6:W$6,S$3:W$3,S26:W26)),"")</f>
        <v>5.5741073722065215E-2</v>
      </c>
      <c r="U84" s="153">
        <f t="shared" ref="U84:U95" si="146">IF(AND(ISNUMBER(U26),U$5),ABS((U26-AVERAGEIF(S$6:W$6,S$3:W$3,(S26:W26)))/AVERAGEIF(S$6:W$6,S$3:W$3,S26:W26)),"")</f>
        <v>3.416388389416905E-2</v>
      </c>
      <c r="V84" s="153">
        <f t="shared" ref="V84:V95" si="147">IF(AND(ISNUMBER(V26),V$5),ABS((V26-AVERAGEIF(S$6:W$6,S$3:W$3,(S26:W26)))/AVERAGEIF(S$6:W$6,S$3:W$3,S26:W26)),"")</f>
        <v>5.1888004109940891E-2</v>
      </c>
      <c r="W84" s="154">
        <f t="shared" ref="W84:W95" si="148">IF(AND(ISNUMBER(W26),W$5),ABS((W26-AVERAGEIF(S$6:W$6,S$3:W$3,(S26:W26)))/AVERAGEIF(S$6:W$6,S$3:W$3,S26:W26)),"")</f>
        <v>2.5173388132545622E-2</v>
      </c>
      <c r="X84" s="152">
        <f t="shared" ref="X84:X95" si="149">IF(AND(ISNUMBER(X26),X$5),ABS((X26-AVERAGEIF(X$6:AB$6,X$3:AB$3,(X26:AB26)))/AVERAGEIF(X$6:AB$6,X$3:AB$3,X26:AB26)),"")</f>
        <v>4.9751243781094526E-3</v>
      </c>
      <c r="Y84" s="153">
        <f t="shared" ref="Y84:Y95" si="150">IF(AND(ISNUMBER(Y26),Y$5),ABS((Y26-AVERAGEIF(X$6:AB$6,X$3:AB$3,(X26:AB26)))/AVERAGEIF(X$6:AB$6,X$3:AB$3,X26:AB26)),"")</f>
        <v>4.7263681592039801E-2</v>
      </c>
      <c r="Z84" s="153">
        <f t="shared" ref="Z84:Z95" si="151">IF(AND(ISNUMBER(Z26),Z$5),ABS((Z26-AVERAGEIF(X$6:AB$6,X$3:AB$3,(X26:AB26)))/AVERAGEIF(X$6:AB$6,X$3:AB$3,X26:AB26)),"")</f>
        <v>8.8308457711442787E-2</v>
      </c>
      <c r="AA84" s="153">
        <f t="shared" ref="AA84:AA95" si="152">IF(AND(ISNUMBER(AA26),AA$5),ABS((AA26-AVERAGEIF(X$6:AB$6,X$3:AB$3,(X26:AB26)))/AVERAGEIF(X$6:AB$6,X$3:AB$3,X26:AB26)),"")</f>
        <v>4.3532338308457715E-2</v>
      </c>
      <c r="AB84" s="154">
        <f t="shared" ref="AB84:AB95" si="153">IF(AND(ISNUMBER(AB26),AB$5),ABS((AB26-AVERAGEIF(X$6:AB$6,X$3:AB$3,(X26:AB26)))/AVERAGEIF(X$6:AB$6,X$3:AB$3,X26:AB26)),"")</f>
        <v>9.7014925373134331E-2</v>
      </c>
      <c r="AC84" s="152">
        <f t="shared" ref="AC84:AC95" si="154">IF(AND(ISNUMBER(AC26),AC$5),ABS((AC26-AVERAGEIF(AC$6:AG$6,AC$3:AG$3,(AC26:AG26)))/AVERAGEIF(AC$6:AG$6,AC$3:AG$3,AC26:AG26)),"")</f>
        <v>7.858546168958775E-3</v>
      </c>
      <c r="AD84" s="153">
        <f t="shared" ref="AD84:AD95" si="155">IF(AND(ISNUMBER(AD26),AD$5),ABS((AD26-AVERAGEIF(AC$6:AG$6,AC$3:AG$3,(AC26:AG26)))/AVERAGEIF(AC$6:AG$6,AC$3:AG$3,AC26:AG26)),"")</f>
        <v>7.6620825147347776E-2</v>
      </c>
      <c r="AE84" s="153">
        <f t="shared" ref="AE84:AE95" si="156">IF(AND(ISNUMBER(AE26),AE$5),ABS((AE26-AVERAGEIF(AC$6:AG$6,AC$3:AG$3,(AC26:AG26)))/AVERAGEIF(AC$6:AG$6,AC$3:AG$3,AC26:AG26)),"")</f>
        <v>5.8097109177659242E-2</v>
      </c>
      <c r="AF84" s="153">
        <f t="shared" ref="AF84:AF95" si="157">IF(AND(ISNUMBER(AF26),AF$5),ABS((AF26-AVERAGEIF(AC$6:AG$6,AC$3:AG$3,(AC26:AG26)))/AVERAGEIF(AC$6:AG$6,AC$3:AG$3,AC26:AG26)),"")</f>
        <v>6.4552343530732848E-3</v>
      </c>
      <c r="AG84" s="154">
        <f t="shared" ref="AG84:AG95" si="158">IF(AND(ISNUMBER(AG26),AG$5),ABS((AG26-AVERAGEIF(AC$6:AG$6,AC$3:AG$3,(AC26:AG26)))/AVERAGEIF(AC$6:AG$6,AC$3:AG$3,AC26:AG26)),"")</f>
        <v>3.2837496491720429E-2</v>
      </c>
      <c r="AH84" s="152">
        <f t="shared" ref="AH84:AH95" si="159">IF(AND(ISNUMBER(AH26),AH$5),ABS((AH26-AVERAGEIF(AH$6:AL$6,AH$3:AL$3,(AH26:AL26)))/AVERAGEIF(AH$6:AL$6,AH$3:AL$3,AH26:AL26)),"")</f>
        <v>4.8158640226628892E-2</v>
      </c>
      <c r="AI84" s="153">
        <f t="shared" ref="AI84:AI95" si="160">IF(AND(ISNUMBER(AI26),AI$5),ABS((AI26-AVERAGEIF(AH$6:AL$6,AH$3:AL$3,(AH26:AL26)))/AVERAGEIF(AH$6:AL$6,AH$3:AL$3,AH26:AL26)),"")</f>
        <v>6.2322946175637391E-2</v>
      </c>
      <c r="AJ84" s="153">
        <f t="shared" ref="AJ84:AJ95" si="161">IF(AND(ISNUMBER(AJ26),AJ$5),ABS((AJ26-AVERAGEIF(AH$6:AL$6,AH$3:AL$3,(AH26:AL26)))/AVERAGEIF(AH$6:AL$6,AH$3:AL$3,AH26:AL26)),"")</f>
        <v>4.8158640226628892E-2</v>
      </c>
      <c r="AK84" s="153">
        <f t="shared" ref="AK84:AK95" si="162">IF(AND(ISNUMBER(AK26),AK$5),ABS((AK26-AVERAGEIF(AH$6:AL$6,AH$3:AL$3,(AH26:AL26)))/AVERAGEIF(AH$6:AL$6,AH$3:AL$3,AH26:AL26)),"")</f>
        <v>5.6657223796033995E-2</v>
      </c>
      <c r="AL84" s="154">
        <f t="shared" ref="AL84:AL95" si="163">IF(AND(ISNUMBER(AL26),AL$5),ABS((AL26-AVERAGEIF(AH$6:AL$6,AH$3:AL$3,(AH26:AL26)))/AVERAGEIF(AH$6:AL$6,AH$3:AL$3,AH26:AL26)),"")</f>
        <v>2.2662889518413599E-2</v>
      </c>
      <c r="AM84" s="152" t="str">
        <f t="shared" ref="AM84:AM95" si="164">IF(AND(ISNUMBER(AM26),AM$5),ABS((AM26-AVERAGEIF(AM$6:AQ$6,AM$3:AQ$3,(AM26:AQ26)))/AVERAGEIF(AM$6:AQ$6,AM$3:AQ$3,AM26:AQ26)),"")</f>
        <v/>
      </c>
      <c r="AN84" s="153">
        <f t="shared" ref="AN84:AN95" si="165">IF(AND(ISNUMBER(AN26),AN$5),ABS((AN26-AVERAGEIF(AM$6:AQ$6,AM$3:AQ$3,(AM26:AQ26)))/AVERAGEIF(AM$6:AQ$6,AM$3:AQ$3,AM26:AQ26)),"")</f>
        <v>0.10805173133083021</v>
      </c>
      <c r="AO84" s="153">
        <f t="shared" ref="AO84:AO95" si="166">IF(AND(ISNUMBER(AO26),AO$5),ABS((AO26-AVERAGEIF(AM$6:AQ$6,AM$3:AQ$3,(AM26:AQ26)))/AVERAGEIF(AM$6:AQ$6,AM$3:AQ$3,AM26:AQ26)),"")</f>
        <v>7.2173550271172296E-2</v>
      </c>
      <c r="AP84" s="153">
        <f t="shared" ref="AP84:AP95" si="167">IF(AND(ISNUMBER(AP26),AP$5),ABS((AP26-AVERAGEIF(AM$6:AQ$6,AM$3:AQ$3,(AM26:AQ26)))/AVERAGEIF(AM$6:AQ$6,AM$3:AQ$3,AM26:AQ26)),"")</f>
        <v>4.5473508552357114E-2</v>
      </c>
      <c r="AQ84" s="154">
        <f t="shared" ref="AQ84:AQ95" si="168">IF(AND(ISNUMBER(AQ26),AQ$5),ABS((AQ26-AVERAGEIF(AM$6:AQ$6,AM$3:AQ$3,(AM26:AQ26)))/AVERAGEIF(AM$6:AQ$6,AM$3:AQ$3,AM26:AQ26)),"")</f>
        <v>9.5953274926992068E-3</v>
      </c>
      <c r="AR84" s="152">
        <f t="shared" ref="AR84:AR95" si="169">IF(AND(ISNUMBER(AR26),AR$5),ABS((AR26-AVERAGEIF(AR$6:AV$6,AR$3:AV$3,(AR26:AV26)))/AVERAGEIF(AR$6:AV$6,AR$3:AV$3,AR26:AV26)),"")</f>
        <v>1.3661202185792349E-2</v>
      </c>
      <c r="AS84" s="153">
        <f t="shared" ref="AS84:AS95" si="170">IF(AND(ISNUMBER(AS26),AS$5),ABS((AS26-AVERAGEIF(AR$6:AV$6,AR$3:AV$3,(AR26:AV26)))/AVERAGEIF(AR$6:AV$6,AR$3:AV$3,AR26:AV26)),"")</f>
        <v>6.0109289617486336E-2</v>
      </c>
      <c r="AT84" s="153">
        <f t="shared" ref="AT84:AT95" si="171">IF(AND(ISNUMBER(AT26),AT$5),ABS((AT26-AVERAGEIF(AR$6:AV$6,AR$3:AV$3,(AR26:AV26)))/AVERAGEIF(AR$6:AV$6,AR$3:AV$3,AR26:AV26)),"")</f>
        <v>4.9180327868852458E-2</v>
      </c>
      <c r="AU84" s="153">
        <f t="shared" ref="AU84:AU95" si="172">IF(AND(ISNUMBER(AU26),AU$5),ABS((AU26-AVERAGEIF(AR$6:AV$6,AR$3:AV$3,(AR26:AV26)))/AVERAGEIF(AR$6:AV$6,AR$3:AV$3,AR26:AV26)),"")</f>
        <v>3.0054644808743168E-2</v>
      </c>
      <c r="AV84" s="154">
        <f t="shared" ref="AV84:AV95" si="173">IF(AND(ISNUMBER(AV26),AV$5),ABS((AV26-AVERAGEIF(AR$6:AV$6,AR$3:AV$3,(AR26:AV26)))/AVERAGEIF(AR$6:AV$6,AR$3:AV$3,AR26:AV26)),"")</f>
        <v>5.4644808743169399E-3</v>
      </c>
      <c r="AW84" s="152">
        <f t="shared" ref="AW84:AW95" si="174">IF(AND(ISNUMBER(AW26),AW$5),ABS((AW26-AVERAGEIF(AW$6:BA$6,AW$3:BA$3,(AW26:BA26)))/AVERAGEIF(AW$6:BA$6,AW$3:BA$3,AW26:BA26)),"")</f>
        <v>2.6885735623599732E-2</v>
      </c>
      <c r="AX84" s="153">
        <f t="shared" ref="AX84:AX95" si="175">IF(AND(ISNUMBER(AX26),AX$5),ABS((AX26-AVERAGEIF(AW$6:BA$6,AW$3:BA$3,(AW26:BA26)))/AVERAGEIF(AW$6:BA$6,AW$3:BA$3,AW26:BA26)),"")</f>
        <v>7.9661438884739578E-3</v>
      </c>
      <c r="AY84" s="153">
        <f t="shared" ref="AY84:AY95" si="176">IF(AND(ISNUMBER(AY26),AY$5),ABS((AY26-AVERAGEIF(AW$6:BA$6,AW$3:BA$3,(AW26:BA26)))/AVERAGEIF(AW$6:BA$6,AW$3:BA$3,AW26:BA26)),"")</f>
        <v>4.2320139407517766E-3</v>
      </c>
      <c r="AZ84" s="153">
        <f t="shared" ref="AZ84:AZ95" si="177">IF(AND(ISNUMBER(AZ26),AZ$5),ABS((AZ26-AVERAGEIF(AW$6:BA$6,AW$3:BA$3,(AW26:BA26)))/AVERAGEIF(AW$6:BA$6,AW$3:BA$3,AW26:BA26)),"")</f>
        <v>4.2818023400547647E-2</v>
      </c>
      <c r="BA84" s="154">
        <f t="shared" ref="BA84:BA95" si="178">IF(AND(ISNUMBER(BA26),BA$5),ABS((BA26-AVERAGEIF(AW$6:BA$6,AW$3:BA$3,(AW26:BA26)))/AVERAGEIF(AW$6:BA$6,AW$3:BA$3,AW26:BA26)),"")</f>
        <v>2.8130445606173792E-2</v>
      </c>
      <c r="BB84" s="152">
        <f t="shared" ref="BB84:BB95" si="179">IF(AND(ISNUMBER(BB26),BB$5),ABS((BB26-AVERAGEIF(BB$6:BF$6,BB$3:BF$3,(BB26:BF26)))/AVERAGEIF(BB$6:BF$6,BB$3:BF$3,BB26:BF26)),"")</f>
        <v>2.2318895403820604E-2</v>
      </c>
      <c r="BC84" s="153">
        <f t="shared" ref="BC84:BC95" si="180">IF(AND(ISNUMBER(BC26),BC$5),ABS((BC26-AVERAGEIF(BB$6:BF$6,BB$3:BF$3,(BB26:BF26)))/AVERAGEIF(BB$6:BF$6,BB$3:BF$3,BB26:BF26)),"")</f>
        <v>1.8536031776054385E-2</v>
      </c>
      <c r="BD84" s="153">
        <f t="shared" ref="BD84:BD95" si="181">IF(AND(ISNUMBER(BD26),BD$5),ABS((BD26-AVERAGEIF(BB$6:BF$6,BB$3:BF$3,(BB26:BF26)))/AVERAGEIF(BB$6:BF$6,BB$3:BF$3,BB26:BF26)),"")</f>
        <v>4.2935502175146668E-2</v>
      </c>
      <c r="BE84" s="153">
        <f t="shared" ref="BE84:BE95" si="182">IF(AND(ISNUMBER(BE26),BE$5),ABS((BE26-AVERAGEIF(BB$6:BF$6,BB$3:BF$3,(BB26:BF26)))/AVERAGEIF(BB$6:BF$6,BB$3:BF$3,BB26:BF26)),"")</f>
        <v>4.1233213542651699E-2</v>
      </c>
      <c r="BF84" s="154">
        <f t="shared" ref="BF84:BF95" si="183">IF(AND(ISNUMBER(BF26),BF$5),ABS((BF26-AVERAGEIF(BB$6:BF$6,BB$3:BF$3,(BB26:BF26)))/AVERAGEIF(BB$6:BF$6,BB$3:BF$3,BB26:BF26)),"")</f>
        <v>3.915263854738045E-2</v>
      </c>
      <c r="BG84" s="152">
        <f t="shared" ref="BG84:BG95" si="184">IF(AND(ISNUMBER(BG26),BG$5),ABS((BG26-AVERAGEIF(BG$6:BK$6,BG$3:BK$3,(BG26:BK26)))/AVERAGEIF(BG$6:BK$6,BG$3:BK$3,BG26:BK26)),"")</f>
        <v>3.8181187087817517E-3</v>
      </c>
      <c r="BH84" s="153">
        <f t="shared" ref="BH84:BH95" si="185">IF(AND(ISNUMBER(BH26),BH$5),ABS((BH26-AVERAGEIF(BG$6:BK$6,BG$3:BK$3,(BG26:BK26)))/AVERAGEIF(BG$6:BK$6,BG$3:BK$3,BG26:BK26)),"")</f>
        <v>2.3950017355084958E-2</v>
      </c>
      <c r="BI84" s="153">
        <f t="shared" ref="BI84:BI95" si="186">IF(AND(ISNUMBER(BI26),BI$5),ABS((BI26-AVERAGEIF(BG$6:BK$6,BG$3:BK$3,(BG26:BK26)))/AVERAGEIF(BG$6:BK$6,BG$3:BK$3,BG26:BK26)),"")</f>
        <v>3.8181187087817517E-3</v>
      </c>
      <c r="BJ84" s="153">
        <f t="shared" ref="BJ84:BJ95" si="187">IF(AND(ISNUMBER(BJ26),BJ$5),ABS((BJ26-AVERAGEIF(BG$6:BK$6,BG$3:BK$3,(BG26:BK26)))/AVERAGEIF(BG$6:BK$6,BG$3:BK$3,BG26:BK26)),"")</f>
        <v>2.3950017355084958E-2</v>
      </c>
      <c r="BK84" s="154">
        <f t="shared" ref="BK84:BK95" si="188">IF(AND(ISNUMBER(BK26),BK$5),ABS((BK26-AVERAGEIF(BG$6:BK$6,BG$3:BK$3,(BG26:BK26)))/AVERAGEIF(BG$6:BK$6,BG$3:BK$3,BG26:BK26)),"")</f>
        <v>4.0263797292606811E-2</v>
      </c>
      <c r="BL84" s="152">
        <f t="shared" ref="BL84:BL95" si="189">IF(AND(ISNUMBER(BL26),BL$5),ABS((BL26-AVERAGEIF(BL$6:BP$6,BL$3:BP$3,(BL26:BP26)))/AVERAGEIF(BL$6:BP$6,BL$3:BP$3,BL26:BP26)),"")</f>
        <v>6.2940761636107262E-2</v>
      </c>
      <c r="BM84" s="153">
        <f t="shared" ref="BM84:BM95" si="190">IF(AND(ISNUMBER(BM26),BM$5),ABS((BM26-AVERAGEIF(BL$6:BP$6,BL$3:BP$3,(BL26:BP26)))/AVERAGEIF(BL$6:BP$6,BL$3:BP$3,BL26:BP26)),"")</f>
        <v>3.6671368124118392E-2</v>
      </c>
      <c r="BN84" s="153">
        <f t="shared" ref="BN84:BN95" si="191">IF(AND(ISNUMBER(BN26),BN$5),ABS((BN26-AVERAGEIF(BL$6:BP$6,BL$3:BP$3,(BL26:BP26)))/AVERAGEIF(BL$6:BP$6,BL$3:BP$3,BL26:BP26)),"")</f>
        <v>3.3850493653032519E-2</v>
      </c>
      <c r="BO84" s="153">
        <f t="shared" ref="BO84:BO95" si="192">IF(AND(ISNUMBER(BO26),BO$5),ABS((BO26-AVERAGEIF(BL$6:BP$6,BL$3:BP$3,(BL26:BP26)))/AVERAGEIF(BL$6:BP$6,BL$3:BP$3,BL26:BP26)),"")</f>
        <v>3.226375176304646E-2</v>
      </c>
      <c r="BP84" s="154">
        <f t="shared" ref="BP84:BP95" si="193">IF(AND(ISNUMBER(BP26),BP$5),ABS((BP26-AVERAGEIF(BL$6:BP$6,BL$3:BP$3,(BL26:BP26)))/AVERAGEIF(BL$6:BP$6,BL$3:BP$3,BL26:BP26)),"")</f>
        <v>2.7856135401974531E-2</v>
      </c>
      <c r="BQ84" s="152">
        <f t="shared" ref="BQ84:BQ95" si="194">IF(AND(ISNUMBER(BQ26),BQ$5),ABS((BQ26-AVERAGEIF(BQ$6:BU$6,BQ$3:BU$3,(BQ26:BU26)))/AVERAGEIF(BQ$6:BU$6,BQ$3:BU$3,BQ26:BU26)),"")</f>
        <v>6.5554916618746489E-2</v>
      </c>
      <c r="BR84" s="153">
        <f t="shared" ref="BR84:BR95" si="195">IF(AND(ISNUMBER(BR26),BR$5),ABS((BR26-AVERAGEIF(BQ$6:BU$6,BQ$3:BU$3,(BQ26:BU26)))/AVERAGEIF(BQ$6:BU$6,BQ$3:BU$3,BQ26:BU26)),"")</f>
        <v>1.2842629863906546E-2</v>
      </c>
      <c r="BS84" s="153">
        <f t="shared" ref="BS84:BS95" si="196">IF(AND(ISNUMBER(BS26),BS$5),ABS((BS26-AVERAGEIF(BQ$6:BU$6,BQ$3:BU$3,(BQ26:BU26)))/AVERAGEIF(BQ$6:BU$6,BQ$3:BU$3,BQ26:BU26)),"")</f>
        <v>4.082806210465776E-2</v>
      </c>
      <c r="BT84" s="153">
        <f t="shared" ref="BT84:BT95" si="197">IF(AND(ISNUMBER(BT26),BT$5),ABS((BT26-AVERAGEIF(BQ$6:BU$6,BQ$3:BU$3,(BQ26:BU26)))/AVERAGEIF(BQ$6:BU$6,BQ$3:BU$3,BQ26:BU26)),"")</f>
        <v>3.0093923710945072E-2</v>
      </c>
      <c r="BU84" s="154">
        <f t="shared" ref="BU84:BU95" si="198">IF(AND(ISNUMBER(BU26),BU$5),ABS((BU26-AVERAGEIF(BQ$6:BU$6,BQ$3:BU$3,(BQ26:BU26)))/AVERAGEIF(BQ$6:BU$6,BQ$3:BU$3,BQ26:BU26)),"")</f>
        <v>6.7663408088939905E-2</v>
      </c>
      <c r="BV84" s="152">
        <f t="shared" ref="BV84:BV95" si="199">IF(AND(ISNUMBER(BV26),BV$5),ABS((BV26-AVERAGEIF(BV$6:BZ$6,BV$3:BZ$3,(BV26:BZ26)))/AVERAGEIF(BV$6:BZ$6,BV$3:BZ$3,BV26:BZ26)),"")</f>
        <v>5.5403823644166947E-2</v>
      </c>
      <c r="BW84" s="153">
        <f t="shared" ref="BW84:BW95" si="200">IF(AND(ISNUMBER(BW26),BW$5),ABS((BW26-AVERAGEIF(BV$6:BZ$6,BV$3:BZ$3,(BV26:BZ26)))/AVERAGEIF(BV$6:BZ$6,BV$3:BZ$3,BV26:BZ26)),"")</f>
        <v>3.5895435037065895E-2</v>
      </c>
      <c r="BX84" s="153">
        <f t="shared" ref="BX84:BX95" si="201">IF(AND(ISNUMBER(BX26),BX$5),ABS((BX26-AVERAGEIF(BV$6:BZ$6,BV$3:BZ$3,(BV26:BZ26)))/AVERAGEIF(BV$6:BZ$6,BV$3:BZ$3,BV26:BZ26)),"")</f>
        <v>2.7506827936012529E-2</v>
      </c>
      <c r="BY84" s="153">
        <f t="shared" ref="BY84:BY95" si="202">IF(AND(ISNUMBER(BY26),BY$5),ABS((BY26-AVERAGEIF(BV$6:BZ$6,BV$3:BZ$3,(BV26:BZ26)))/AVERAGEIF(BV$6:BZ$6,BV$3:BZ$3,BV26:BZ26)),"")</f>
        <v>2.9457666796722633E-2</v>
      </c>
      <c r="BZ84" s="154">
        <f t="shared" ref="BZ84:BZ95" si="203">IF(AND(ISNUMBER(BZ26),BZ$5),ABS((BZ26-AVERAGEIF(BV$6:BZ$6,BV$3:BZ$3,(BV26:BZ26)))/AVERAGEIF(BV$6:BZ$6,BV$3:BZ$3,BV26:BZ26)),"")</f>
        <v>3.4334763948497896E-2</v>
      </c>
      <c r="CA84" s="152">
        <f t="shared" ref="CA84:CA95" si="204">IF(AND(ISNUMBER(CA26),CA$5),ABS((CA26-AVERAGEIF(CA$6:CE$6,CA$3:CE$3,(CA26:CE26)))/AVERAGEIF(CA$6:CE$6,CA$3:CE$3,CA26:CE26)),"")</f>
        <v>4.0490558691843398E-2</v>
      </c>
      <c r="CB84" s="153">
        <f t="shared" ref="CB84:CB95" si="205">IF(AND(ISNUMBER(CB26),CB$5),ABS((CB26-AVERAGEIF(CA$6:CE$6,CA$3:CE$3,(CA26:CE26)))/AVERAGEIF(CA$6:CE$6,CA$3:CE$3,CA26:CE26)),"")</f>
        <v>8.3706443449483234E-3</v>
      </c>
      <c r="CC84" s="153">
        <f t="shared" ref="CC84:CC95" si="206">IF(AND(ISNUMBER(CC26),CC$5),ABS((CC26-AVERAGEIF(CA$6:CE$6,CA$3:CE$3,(CA26:CE26)))/AVERAGEIF(CA$6:CE$6,CA$3:CE$3,CA26:CE26)),"")</f>
        <v>1.4015962624099756E-2</v>
      </c>
      <c r="CD84" s="153">
        <f t="shared" ref="CD84:CD95" si="207">IF(AND(ISNUMBER(CD26),CD$5),ABS((CD26-AVERAGEIF(CA$6:CE$6,CA$3:CE$3,(CA26:CE26)))/AVERAGEIF(CA$6:CE$6,CA$3:CE$3,CA26:CE26)),"")</f>
        <v>3.9322561806501934E-2</v>
      </c>
      <c r="CE84" s="154">
        <f t="shared" ref="CE84:CE95" si="208">IF(AND(ISNUMBER(CE26),CE$5),ABS((CE26-AVERAGEIF(CA$6:CE$6,CA$3:CE$3,(CA26:CE26)))/AVERAGEIF(CA$6:CE$6,CA$3:CE$3,CA26:CE26)),"")</f>
        <v>4.4773213938095278E-3</v>
      </c>
    </row>
    <row r="85" spans="2:83" x14ac:dyDescent="0.2">
      <c r="B85" s="52" t="s">
        <v>100</v>
      </c>
      <c r="D85" s="152">
        <f t="shared" si="129"/>
        <v>0.40298507462686567</v>
      </c>
      <c r="E85" s="153">
        <f t="shared" si="130"/>
        <v>0.65671641791044777</v>
      </c>
      <c r="F85" s="153">
        <f t="shared" si="131"/>
        <v>0.40298507462686567</v>
      </c>
      <c r="G85" s="153">
        <f t="shared" si="132"/>
        <v>0.43283582089552236</v>
      </c>
      <c r="H85" s="154">
        <f t="shared" si="133"/>
        <v>0.22388059701492538</v>
      </c>
      <c r="I85" s="152">
        <f t="shared" si="134"/>
        <v>0.11490683229813661</v>
      </c>
      <c r="J85" s="153">
        <f t="shared" si="135"/>
        <v>9.9378881987577689E-2</v>
      </c>
      <c r="K85" s="153">
        <f t="shared" si="136"/>
        <v>1.5527950310559051E-2</v>
      </c>
      <c r="L85" s="153" t="str">
        <f t="shared" si="137"/>
        <v/>
      </c>
      <c r="M85" s="154" t="str">
        <f t="shared" si="138"/>
        <v/>
      </c>
      <c r="N85" s="152" t="str">
        <f t="shared" si="139"/>
        <v/>
      </c>
      <c r="O85" s="153" t="str">
        <f t="shared" si="140"/>
        <v/>
      </c>
      <c r="P85" s="153" t="str">
        <f t="shared" si="141"/>
        <v/>
      </c>
      <c r="Q85" s="153" t="str">
        <f t="shared" si="142"/>
        <v/>
      </c>
      <c r="R85" s="154" t="str">
        <f t="shared" si="143"/>
        <v/>
      </c>
      <c r="S85" s="152" t="str">
        <f t="shared" si="144"/>
        <v/>
      </c>
      <c r="T85" s="153" t="str">
        <f t="shared" si="145"/>
        <v/>
      </c>
      <c r="U85" s="153" t="str">
        <f t="shared" si="146"/>
        <v/>
      </c>
      <c r="V85" s="153" t="str">
        <f t="shared" si="147"/>
        <v/>
      </c>
      <c r="W85" s="154" t="str">
        <f t="shared" si="148"/>
        <v/>
      </c>
      <c r="X85" s="152" t="str">
        <f t="shared" si="149"/>
        <v/>
      </c>
      <c r="Y85" s="153" t="str">
        <f t="shared" si="150"/>
        <v/>
      </c>
      <c r="Z85" s="153" t="str">
        <f t="shared" si="151"/>
        <v/>
      </c>
      <c r="AA85" s="153" t="str">
        <f t="shared" si="152"/>
        <v/>
      </c>
      <c r="AB85" s="154" t="str">
        <f t="shared" si="153"/>
        <v/>
      </c>
      <c r="AC85" s="152" t="str">
        <f t="shared" si="154"/>
        <v/>
      </c>
      <c r="AD85" s="153" t="str">
        <f t="shared" si="155"/>
        <v/>
      </c>
      <c r="AE85" s="153" t="str">
        <f t="shared" si="156"/>
        <v/>
      </c>
      <c r="AF85" s="153" t="str">
        <f t="shared" si="157"/>
        <v/>
      </c>
      <c r="AG85" s="154" t="str">
        <f t="shared" si="158"/>
        <v/>
      </c>
      <c r="AH85" s="152" t="str">
        <f t="shared" si="159"/>
        <v/>
      </c>
      <c r="AI85" s="153" t="str">
        <f t="shared" si="160"/>
        <v/>
      </c>
      <c r="AJ85" s="153" t="str">
        <f t="shared" si="161"/>
        <v/>
      </c>
      <c r="AK85" s="153" t="str">
        <f t="shared" si="162"/>
        <v/>
      </c>
      <c r="AL85" s="154" t="str">
        <f t="shared" si="163"/>
        <v/>
      </c>
      <c r="AM85" s="152" t="str">
        <f t="shared" si="164"/>
        <v/>
      </c>
      <c r="AN85" s="153" t="str">
        <f t="shared" si="165"/>
        <v/>
      </c>
      <c r="AO85" s="153" t="str">
        <f t="shared" si="166"/>
        <v/>
      </c>
      <c r="AP85" s="153" t="str">
        <f t="shared" si="167"/>
        <v/>
      </c>
      <c r="AQ85" s="154" t="str">
        <f t="shared" si="168"/>
        <v/>
      </c>
      <c r="AR85" s="152" t="str">
        <f t="shared" si="169"/>
        <v/>
      </c>
      <c r="AS85" s="153" t="str">
        <f t="shared" si="170"/>
        <v/>
      </c>
      <c r="AT85" s="153" t="str">
        <f t="shared" si="171"/>
        <v/>
      </c>
      <c r="AU85" s="153" t="str">
        <f t="shared" si="172"/>
        <v/>
      </c>
      <c r="AV85" s="154" t="str">
        <f t="shared" si="173"/>
        <v/>
      </c>
      <c r="AW85" s="152" t="str">
        <f t="shared" si="174"/>
        <v/>
      </c>
      <c r="AX85" s="153" t="str">
        <f t="shared" si="175"/>
        <v/>
      </c>
      <c r="AY85" s="153" t="str">
        <f t="shared" si="176"/>
        <v/>
      </c>
      <c r="AZ85" s="153" t="str">
        <f t="shared" si="177"/>
        <v/>
      </c>
      <c r="BA85" s="154" t="str">
        <f t="shared" si="178"/>
        <v/>
      </c>
      <c r="BB85" s="152" t="str">
        <f t="shared" si="179"/>
        <v/>
      </c>
      <c r="BC85" s="153" t="str">
        <f t="shared" si="180"/>
        <v/>
      </c>
      <c r="BD85" s="153" t="str">
        <f t="shared" si="181"/>
        <v/>
      </c>
      <c r="BE85" s="153" t="str">
        <f t="shared" si="182"/>
        <v/>
      </c>
      <c r="BF85" s="154" t="str">
        <f t="shared" si="183"/>
        <v/>
      </c>
      <c r="BG85" s="152" t="str">
        <f t="shared" si="184"/>
        <v/>
      </c>
      <c r="BH85" s="153" t="str">
        <f t="shared" si="185"/>
        <v/>
      </c>
      <c r="BI85" s="153" t="str">
        <f t="shared" si="186"/>
        <v/>
      </c>
      <c r="BJ85" s="153" t="str">
        <f t="shared" si="187"/>
        <v/>
      </c>
      <c r="BK85" s="154" t="str">
        <f t="shared" si="188"/>
        <v/>
      </c>
      <c r="BL85" s="152" t="str">
        <f t="shared" si="189"/>
        <v/>
      </c>
      <c r="BM85" s="153" t="str">
        <f t="shared" si="190"/>
        <v/>
      </c>
      <c r="BN85" s="153" t="str">
        <f t="shared" si="191"/>
        <v/>
      </c>
      <c r="BO85" s="153" t="str">
        <f t="shared" si="192"/>
        <v/>
      </c>
      <c r="BP85" s="154" t="str">
        <f t="shared" si="193"/>
        <v/>
      </c>
      <c r="BQ85" s="152" t="str">
        <f t="shared" si="194"/>
        <v/>
      </c>
      <c r="BR85" s="153" t="str">
        <f t="shared" si="195"/>
        <v/>
      </c>
      <c r="BS85" s="153" t="str">
        <f t="shared" si="196"/>
        <v/>
      </c>
      <c r="BT85" s="153" t="str">
        <f t="shared" si="197"/>
        <v/>
      </c>
      <c r="BU85" s="154" t="str">
        <f t="shared" si="198"/>
        <v/>
      </c>
      <c r="BV85" s="152" t="str">
        <f t="shared" si="199"/>
        <v/>
      </c>
      <c r="BW85" s="153" t="str">
        <f t="shared" si="200"/>
        <v/>
      </c>
      <c r="BX85" s="153" t="str">
        <f t="shared" si="201"/>
        <v/>
      </c>
      <c r="BY85" s="153" t="str">
        <f t="shared" si="202"/>
        <v/>
      </c>
      <c r="BZ85" s="154" t="str">
        <f t="shared" si="203"/>
        <v/>
      </c>
      <c r="CA85" s="152">
        <f t="shared" si="204"/>
        <v>3.013182674199626E-2</v>
      </c>
      <c r="CB85" s="153">
        <f t="shared" si="205"/>
        <v>6.7796610169491553E-2</v>
      </c>
      <c r="CC85" s="153">
        <f t="shared" si="206"/>
        <v>4.4256120527306993E-2</v>
      </c>
      <c r="CD85" s="153">
        <f t="shared" si="207"/>
        <v>0.22410546139359697</v>
      </c>
      <c r="CE85" s="154">
        <f t="shared" si="208"/>
        <v>8.1920903954802282E-2</v>
      </c>
    </row>
    <row r="86" spans="2:83" x14ac:dyDescent="0.2">
      <c r="B86" s="52" t="s">
        <v>80</v>
      </c>
      <c r="D86" s="152">
        <f t="shared" si="129"/>
        <v>6.5585331452750431E-2</v>
      </c>
      <c r="E86" s="153">
        <f t="shared" si="130"/>
        <v>0.10895627644569808</v>
      </c>
      <c r="F86" s="153">
        <f t="shared" si="131"/>
        <v>0.14950634696755985</v>
      </c>
      <c r="G86" s="153">
        <f t="shared" si="132"/>
        <v>0.16078984485190415</v>
      </c>
      <c r="H86" s="154">
        <f t="shared" si="133"/>
        <v>3.2087447108603742E-2</v>
      </c>
      <c r="I86" s="152" t="str">
        <f t="shared" si="134"/>
        <v/>
      </c>
      <c r="J86" s="153" t="str">
        <f t="shared" si="135"/>
        <v/>
      </c>
      <c r="K86" s="153" t="str">
        <f t="shared" si="136"/>
        <v/>
      </c>
      <c r="L86" s="153" t="str">
        <f t="shared" si="137"/>
        <v/>
      </c>
      <c r="M86" s="154" t="str">
        <f t="shared" si="138"/>
        <v/>
      </c>
      <c r="N86" s="152" t="str">
        <f t="shared" si="139"/>
        <v/>
      </c>
      <c r="O86" s="153" t="str">
        <f t="shared" si="140"/>
        <v/>
      </c>
      <c r="P86" s="153" t="str">
        <f t="shared" si="141"/>
        <v/>
      </c>
      <c r="Q86" s="153" t="str">
        <f t="shared" si="142"/>
        <v/>
      </c>
      <c r="R86" s="154" t="str">
        <f t="shared" si="143"/>
        <v/>
      </c>
      <c r="S86" s="152" t="str">
        <f t="shared" si="144"/>
        <v/>
      </c>
      <c r="T86" s="153" t="str">
        <f t="shared" si="145"/>
        <v/>
      </c>
      <c r="U86" s="153" t="str">
        <f t="shared" si="146"/>
        <v/>
      </c>
      <c r="V86" s="153" t="str">
        <f t="shared" si="147"/>
        <v/>
      </c>
      <c r="W86" s="154" t="str">
        <f t="shared" si="148"/>
        <v/>
      </c>
      <c r="X86" s="152" t="str">
        <f t="shared" si="149"/>
        <v/>
      </c>
      <c r="Y86" s="153" t="str">
        <f t="shared" si="150"/>
        <v/>
      </c>
      <c r="Z86" s="153" t="str">
        <f t="shared" si="151"/>
        <v/>
      </c>
      <c r="AA86" s="153" t="str">
        <f t="shared" si="152"/>
        <v/>
      </c>
      <c r="AB86" s="154" t="str">
        <f t="shared" si="153"/>
        <v/>
      </c>
      <c r="AC86" s="152" t="str">
        <f t="shared" si="154"/>
        <v/>
      </c>
      <c r="AD86" s="153" t="str">
        <f t="shared" si="155"/>
        <v/>
      </c>
      <c r="AE86" s="153" t="str">
        <f t="shared" si="156"/>
        <v/>
      </c>
      <c r="AF86" s="153" t="str">
        <f t="shared" si="157"/>
        <v/>
      </c>
      <c r="AG86" s="154" t="str">
        <f t="shared" si="158"/>
        <v/>
      </c>
      <c r="AH86" s="152" t="str">
        <f t="shared" si="159"/>
        <v/>
      </c>
      <c r="AI86" s="153" t="str">
        <f t="shared" si="160"/>
        <v/>
      </c>
      <c r="AJ86" s="153" t="str">
        <f t="shared" si="161"/>
        <v/>
      </c>
      <c r="AK86" s="153" t="str">
        <f t="shared" si="162"/>
        <v/>
      </c>
      <c r="AL86" s="154" t="str">
        <f t="shared" si="163"/>
        <v/>
      </c>
      <c r="AM86" s="152" t="str">
        <f t="shared" si="164"/>
        <v/>
      </c>
      <c r="AN86" s="153" t="str">
        <f t="shared" si="165"/>
        <v/>
      </c>
      <c r="AO86" s="153" t="str">
        <f t="shared" si="166"/>
        <v/>
      </c>
      <c r="AP86" s="153" t="str">
        <f t="shared" si="167"/>
        <v/>
      </c>
      <c r="AQ86" s="154" t="str">
        <f t="shared" si="168"/>
        <v/>
      </c>
      <c r="AR86" s="152" t="str">
        <f t="shared" si="169"/>
        <v/>
      </c>
      <c r="AS86" s="153" t="str">
        <f t="shared" si="170"/>
        <v/>
      </c>
      <c r="AT86" s="153" t="str">
        <f t="shared" si="171"/>
        <v/>
      </c>
      <c r="AU86" s="153" t="str">
        <f t="shared" si="172"/>
        <v/>
      </c>
      <c r="AV86" s="154" t="str">
        <f t="shared" si="173"/>
        <v/>
      </c>
      <c r="AW86" s="152" t="str">
        <f t="shared" si="174"/>
        <v/>
      </c>
      <c r="AX86" s="153" t="str">
        <f t="shared" si="175"/>
        <v/>
      </c>
      <c r="AY86" s="153" t="str">
        <f t="shared" si="176"/>
        <v/>
      </c>
      <c r="AZ86" s="153" t="str">
        <f t="shared" si="177"/>
        <v/>
      </c>
      <c r="BA86" s="154" t="str">
        <f t="shared" si="178"/>
        <v/>
      </c>
      <c r="BB86" s="152" t="str">
        <f t="shared" si="179"/>
        <v/>
      </c>
      <c r="BC86" s="153" t="str">
        <f t="shared" si="180"/>
        <v/>
      </c>
      <c r="BD86" s="153" t="str">
        <f t="shared" si="181"/>
        <v/>
      </c>
      <c r="BE86" s="153" t="str">
        <f t="shared" si="182"/>
        <v/>
      </c>
      <c r="BF86" s="154" t="str">
        <f t="shared" si="183"/>
        <v/>
      </c>
      <c r="BG86" s="152" t="str">
        <f t="shared" si="184"/>
        <v/>
      </c>
      <c r="BH86" s="153" t="str">
        <f t="shared" si="185"/>
        <v/>
      </c>
      <c r="BI86" s="153" t="str">
        <f t="shared" si="186"/>
        <v/>
      </c>
      <c r="BJ86" s="153" t="str">
        <f t="shared" si="187"/>
        <v/>
      </c>
      <c r="BK86" s="154" t="str">
        <f t="shared" si="188"/>
        <v/>
      </c>
      <c r="BL86" s="152" t="str">
        <f t="shared" si="189"/>
        <v/>
      </c>
      <c r="BM86" s="153" t="str">
        <f t="shared" si="190"/>
        <v/>
      </c>
      <c r="BN86" s="153" t="str">
        <f t="shared" si="191"/>
        <v/>
      </c>
      <c r="BO86" s="153" t="str">
        <f t="shared" si="192"/>
        <v/>
      </c>
      <c r="BP86" s="154" t="str">
        <f t="shared" si="193"/>
        <v/>
      </c>
      <c r="BQ86" s="152" t="str">
        <f t="shared" si="194"/>
        <v/>
      </c>
      <c r="BR86" s="153" t="str">
        <f t="shared" si="195"/>
        <v/>
      </c>
      <c r="BS86" s="153" t="str">
        <f t="shared" si="196"/>
        <v/>
      </c>
      <c r="BT86" s="153" t="str">
        <f t="shared" si="197"/>
        <v/>
      </c>
      <c r="BU86" s="154" t="str">
        <f t="shared" si="198"/>
        <v/>
      </c>
      <c r="BV86" s="152" t="str">
        <f t="shared" si="199"/>
        <v/>
      </c>
      <c r="BW86" s="153" t="str">
        <f t="shared" si="200"/>
        <v/>
      </c>
      <c r="BX86" s="153" t="str">
        <f t="shared" si="201"/>
        <v/>
      </c>
      <c r="BY86" s="153" t="str">
        <f t="shared" si="202"/>
        <v/>
      </c>
      <c r="BZ86" s="154" t="str">
        <f t="shared" si="203"/>
        <v/>
      </c>
      <c r="CA86" s="152" t="str">
        <f t="shared" si="204"/>
        <v/>
      </c>
      <c r="CB86" s="153" t="str">
        <f t="shared" si="205"/>
        <v/>
      </c>
      <c r="CC86" s="153" t="str">
        <f t="shared" si="206"/>
        <v/>
      </c>
      <c r="CD86" s="153" t="str">
        <f t="shared" si="207"/>
        <v/>
      </c>
      <c r="CE86" s="154" t="str">
        <f t="shared" si="208"/>
        <v/>
      </c>
    </row>
    <row r="87" spans="2:83" x14ac:dyDescent="0.2">
      <c r="B87" s="52" t="s">
        <v>283</v>
      </c>
      <c r="D87" s="152">
        <f t="shared" si="129"/>
        <v>3.8983844532896224E-2</v>
      </c>
      <c r="E87" s="153">
        <f t="shared" si="130"/>
        <v>1.3111683446499701E-2</v>
      </c>
      <c r="F87" s="153">
        <f t="shared" si="131"/>
        <v>2.4233200655584226E-2</v>
      </c>
      <c r="G87" s="153">
        <f t="shared" si="132"/>
        <v>5.7012409271833348E-2</v>
      </c>
      <c r="H87" s="154">
        <f t="shared" si="133"/>
        <v>5.537344884102078E-2</v>
      </c>
      <c r="I87" s="152">
        <f t="shared" si="134"/>
        <v>1.2027261793398369E-3</v>
      </c>
      <c r="J87" s="153">
        <f t="shared" si="135"/>
        <v>3.3542696779366561E-2</v>
      </c>
      <c r="K87" s="153">
        <f t="shared" si="136"/>
        <v>2.3653614860350128E-2</v>
      </c>
      <c r="L87" s="153" t="str">
        <f t="shared" si="137"/>
        <v/>
      </c>
      <c r="M87" s="154">
        <f t="shared" si="138"/>
        <v>8.686355739676601E-3</v>
      </c>
      <c r="N87" s="152">
        <f t="shared" si="139"/>
        <v>5.4948518596343726E-2</v>
      </c>
      <c r="O87" s="153">
        <f t="shared" si="140"/>
        <v>1.4393780205925664E-2</v>
      </c>
      <c r="P87" s="153">
        <f t="shared" si="141"/>
        <v>1.1767177978566974E-2</v>
      </c>
      <c r="Q87" s="153">
        <f t="shared" si="142"/>
        <v>1.3973523849548176E-2</v>
      </c>
      <c r="R87" s="154">
        <f t="shared" si="143"/>
        <v>4.2761084261399504E-2</v>
      </c>
      <c r="S87" s="152">
        <f t="shared" si="144"/>
        <v>5.2599009900990337E-3</v>
      </c>
      <c r="T87" s="153">
        <f t="shared" si="145"/>
        <v>3.4137788778877909E-2</v>
      </c>
      <c r="U87" s="153">
        <f t="shared" si="146"/>
        <v>1.2995049504950519E-2</v>
      </c>
      <c r="V87" s="153">
        <f t="shared" si="147"/>
        <v>7.1163366336633423E-3</v>
      </c>
      <c r="W87" s="154">
        <f t="shared" si="148"/>
        <v>4.5276402640264002E-2</v>
      </c>
      <c r="X87" s="152">
        <f t="shared" si="149"/>
        <v>6.7604450976275432E-2</v>
      </c>
      <c r="Y87" s="153">
        <f t="shared" si="150"/>
        <v>1.1547344110854742E-3</v>
      </c>
      <c r="Z87" s="153">
        <f t="shared" si="151"/>
        <v>3.1387780810413581E-2</v>
      </c>
      <c r="AA87" s="153">
        <f t="shared" si="152"/>
        <v>5.2068024354398508E-2</v>
      </c>
      <c r="AB87" s="154">
        <f t="shared" si="153"/>
        <v>4.5769473021205147E-2</v>
      </c>
      <c r="AC87" s="152">
        <f t="shared" si="154"/>
        <v>6.2015503875968991E-3</v>
      </c>
      <c r="AD87" s="153">
        <f t="shared" si="155"/>
        <v>3.1007751937984496E-2</v>
      </c>
      <c r="AE87" s="153">
        <f t="shared" si="156"/>
        <v>7.2351421188630487E-3</v>
      </c>
      <c r="AF87" s="153">
        <f t="shared" si="157"/>
        <v>3.1007751937984496E-3</v>
      </c>
      <c r="AG87" s="154">
        <f t="shared" si="158"/>
        <v>2.6873385012919897E-2</v>
      </c>
      <c r="AH87" s="152">
        <f t="shared" si="159"/>
        <v>2.1110321729422465E-2</v>
      </c>
      <c r="AI87" s="153">
        <f t="shared" si="160"/>
        <v>2.6692377955952456E-2</v>
      </c>
      <c r="AJ87" s="153">
        <f t="shared" si="161"/>
        <v>2.5575966710646551E-2</v>
      </c>
      <c r="AK87" s="153">
        <f t="shared" si="162"/>
        <v>3.1158022937176542E-2</v>
      </c>
      <c r="AL87" s="154">
        <f t="shared" si="163"/>
        <v>8.9312899624479393E-3</v>
      </c>
      <c r="AM87" s="152" t="str">
        <f t="shared" si="164"/>
        <v/>
      </c>
      <c r="AN87" s="153">
        <f t="shared" si="165"/>
        <v>2.260327357755261E-2</v>
      </c>
      <c r="AO87" s="153">
        <f t="shared" si="166"/>
        <v>2.3122889062094049E-2</v>
      </c>
      <c r="AP87" s="153">
        <f t="shared" si="167"/>
        <v>1.2210963886723825E-2</v>
      </c>
      <c r="AQ87" s="154">
        <f t="shared" si="168"/>
        <v>1.1691348402182385E-2</v>
      </c>
      <c r="AR87" s="152">
        <f t="shared" si="169"/>
        <v>1.3717593757865564E-2</v>
      </c>
      <c r="AS87" s="153">
        <f t="shared" si="170"/>
        <v>4.1656179209665266E-2</v>
      </c>
      <c r="AT87" s="153">
        <f t="shared" si="171"/>
        <v>3.5741253460860781E-2</v>
      </c>
      <c r="AU87" s="153">
        <f t="shared" si="172"/>
        <v>3.4482758620689627E-2</v>
      </c>
      <c r="AV87" s="154">
        <f t="shared" si="173"/>
        <v>4.2285426629750843E-2</v>
      </c>
      <c r="AW87" s="152">
        <f t="shared" si="174"/>
        <v>7.9635499207606902E-2</v>
      </c>
      <c r="AX87" s="153">
        <f t="shared" si="175"/>
        <v>4.1204437400950929E-2</v>
      </c>
      <c r="AY87" s="153">
        <f t="shared" si="176"/>
        <v>2.2451135763339215E-3</v>
      </c>
      <c r="AZ87" s="153">
        <f t="shared" si="177"/>
        <v>1.4791336502905501E-2</v>
      </c>
      <c r="BA87" s="154">
        <f t="shared" si="178"/>
        <v>2.1394611727416857E-2</v>
      </c>
      <c r="BB87" s="152">
        <f t="shared" si="179"/>
        <v>1.1273438398711555E-2</v>
      </c>
      <c r="BC87" s="153">
        <f t="shared" si="180"/>
        <v>7.0516507534798059E-2</v>
      </c>
      <c r="BD87" s="153">
        <f t="shared" si="181"/>
        <v>5.9588174393189877E-2</v>
      </c>
      <c r="BE87" s="153">
        <f t="shared" si="182"/>
        <v>6.4074542735534395E-2</v>
      </c>
      <c r="BF87" s="154">
        <f t="shared" si="183"/>
        <v>7.7303577591165365E-2</v>
      </c>
      <c r="BG87" s="152">
        <f t="shared" si="184"/>
        <v>2.8687061064159056E-2</v>
      </c>
      <c r="BH87" s="153">
        <f t="shared" si="185"/>
        <v>2.8091893822164055E-2</v>
      </c>
      <c r="BI87" s="153">
        <f t="shared" si="186"/>
        <v>2.333055588620405E-2</v>
      </c>
      <c r="BJ87" s="153">
        <f t="shared" si="187"/>
        <v>3.4519700035709764E-3</v>
      </c>
      <c r="BK87" s="154">
        <f t="shared" si="188"/>
        <v>7.6657540768956048E-2</v>
      </c>
      <c r="BL87" s="152">
        <f t="shared" si="189"/>
        <v>3.3298886209667897E-3</v>
      </c>
      <c r="BM87" s="153">
        <f t="shared" si="190"/>
        <v>9.6451946262486824E-3</v>
      </c>
      <c r="BN87" s="153">
        <f t="shared" si="191"/>
        <v>2.4801929038925277E-2</v>
      </c>
      <c r="BO87" s="153">
        <f t="shared" si="192"/>
        <v>3.9040073487196891E-3</v>
      </c>
      <c r="BP87" s="154">
        <f t="shared" si="193"/>
        <v>7.9228384429899847E-3</v>
      </c>
      <c r="BQ87" s="152">
        <f t="shared" si="194"/>
        <v>3.0194354465525246E-2</v>
      </c>
      <c r="BR87" s="153">
        <f t="shared" si="195"/>
        <v>3.8061082832022183E-2</v>
      </c>
      <c r="BS87" s="153">
        <f t="shared" si="196"/>
        <v>4.5118000925497195E-3</v>
      </c>
      <c r="BT87" s="153">
        <f t="shared" si="197"/>
        <v>7.635354002776519E-3</v>
      </c>
      <c r="BU87" s="154">
        <f t="shared" si="198"/>
        <v>4.7431744562702717E-3</v>
      </c>
      <c r="BV87" s="152">
        <f t="shared" si="199"/>
        <v>2.1102640592199781E-2</v>
      </c>
      <c r="BW87" s="153">
        <f t="shared" si="200"/>
        <v>3.2482598607888602E-2</v>
      </c>
      <c r="BX87" s="153">
        <f t="shared" si="201"/>
        <v>2.320185614849213E-3</v>
      </c>
      <c r="BY87" s="153">
        <f t="shared" si="202"/>
        <v>2.4748646558391312E-2</v>
      </c>
      <c r="BZ87" s="154">
        <f t="shared" si="203"/>
        <v>3.3808418959231049E-2</v>
      </c>
      <c r="CA87" s="152">
        <f t="shared" si="204"/>
        <v>2.7831358500964517E-2</v>
      </c>
      <c r="CB87" s="153">
        <f t="shared" si="205"/>
        <v>1.8875723339763083E-2</v>
      </c>
      <c r="CC87" s="153">
        <f t="shared" si="206"/>
        <v>1.3502342243042099E-2</v>
      </c>
      <c r="CD87" s="153">
        <f t="shared" si="207"/>
        <v>3.4169192615045405E-2</v>
      </c>
      <c r="CE87" s="154">
        <f t="shared" si="208"/>
        <v>9.6445301736021699E-4</v>
      </c>
    </row>
    <row r="88" spans="2:83" x14ac:dyDescent="0.2">
      <c r="B88" s="52" t="s">
        <v>284</v>
      </c>
      <c r="D88" s="152" t="str">
        <f t="shared" si="129"/>
        <v/>
      </c>
      <c r="E88" s="153" t="str">
        <f t="shared" si="130"/>
        <v/>
      </c>
      <c r="F88" s="153" t="str">
        <f t="shared" si="131"/>
        <v/>
      </c>
      <c r="G88" s="153" t="str">
        <f t="shared" si="132"/>
        <v/>
      </c>
      <c r="H88" s="154" t="str">
        <f t="shared" si="133"/>
        <v/>
      </c>
      <c r="I88" s="152" t="str">
        <f t="shared" si="134"/>
        <v/>
      </c>
      <c r="J88" s="153" t="str">
        <f t="shared" si="135"/>
        <v/>
      </c>
      <c r="K88" s="153" t="str">
        <f t="shared" si="136"/>
        <v/>
      </c>
      <c r="L88" s="153" t="str">
        <f t="shared" si="137"/>
        <v/>
      </c>
      <c r="M88" s="154" t="str">
        <f t="shared" si="138"/>
        <v/>
      </c>
      <c r="N88" s="152" t="str">
        <f t="shared" si="139"/>
        <v/>
      </c>
      <c r="O88" s="153" t="str">
        <f t="shared" si="140"/>
        <v/>
      </c>
      <c r="P88" s="153" t="str">
        <f t="shared" si="141"/>
        <v/>
      </c>
      <c r="Q88" s="153" t="str">
        <f t="shared" si="142"/>
        <v/>
      </c>
      <c r="R88" s="154" t="str">
        <f t="shared" si="143"/>
        <v/>
      </c>
      <c r="S88" s="152" t="str">
        <f t="shared" si="144"/>
        <v/>
      </c>
      <c r="T88" s="153" t="str">
        <f t="shared" si="145"/>
        <v/>
      </c>
      <c r="U88" s="153" t="str">
        <f t="shared" si="146"/>
        <v/>
      </c>
      <c r="V88" s="153" t="str">
        <f t="shared" si="147"/>
        <v/>
      </c>
      <c r="W88" s="154" t="str">
        <f t="shared" si="148"/>
        <v/>
      </c>
      <c r="X88" s="152" t="str">
        <f t="shared" si="149"/>
        <v/>
      </c>
      <c r="Y88" s="153" t="str">
        <f t="shared" si="150"/>
        <v/>
      </c>
      <c r="Z88" s="153" t="str">
        <f t="shared" si="151"/>
        <v/>
      </c>
      <c r="AA88" s="153" t="str">
        <f t="shared" si="152"/>
        <v/>
      </c>
      <c r="AB88" s="154" t="str">
        <f t="shared" si="153"/>
        <v/>
      </c>
      <c r="AC88" s="152" t="str">
        <f t="shared" si="154"/>
        <v/>
      </c>
      <c r="AD88" s="153" t="str">
        <f t="shared" si="155"/>
        <v/>
      </c>
      <c r="AE88" s="153" t="str">
        <f t="shared" si="156"/>
        <v/>
      </c>
      <c r="AF88" s="153" t="str">
        <f t="shared" si="157"/>
        <v/>
      </c>
      <c r="AG88" s="154" t="str">
        <f t="shared" si="158"/>
        <v/>
      </c>
      <c r="AH88" s="152" t="str">
        <f t="shared" si="159"/>
        <v/>
      </c>
      <c r="AI88" s="153" t="str">
        <f t="shared" si="160"/>
        <v/>
      </c>
      <c r="AJ88" s="153" t="str">
        <f t="shared" si="161"/>
        <v/>
      </c>
      <c r="AK88" s="153" t="str">
        <f t="shared" si="162"/>
        <v/>
      </c>
      <c r="AL88" s="154" t="str">
        <f t="shared" si="163"/>
        <v/>
      </c>
      <c r="AM88" s="152" t="str">
        <f t="shared" si="164"/>
        <v/>
      </c>
      <c r="AN88" s="153" t="str">
        <f t="shared" si="165"/>
        <v/>
      </c>
      <c r="AO88" s="153" t="str">
        <f t="shared" si="166"/>
        <v/>
      </c>
      <c r="AP88" s="153" t="str">
        <f t="shared" si="167"/>
        <v/>
      </c>
      <c r="AQ88" s="154" t="str">
        <f t="shared" si="168"/>
        <v/>
      </c>
      <c r="AR88" s="152" t="str">
        <f t="shared" si="169"/>
        <v/>
      </c>
      <c r="AS88" s="153" t="str">
        <f t="shared" si="170"/>
        <v/>
      </c>
      <c r="AT88" s="153" t="str">
        <f t="shared" si="171"/>
        <v/>
      </c>
      <c r="AU88" s="153" t="str">
        <f t="shared" si="172"/>
        <v/>
      </c>
      <c r="AV88" s="154" t="str">
        <f t="shared" si="173"/>
        <v/>
      </c>
      <c r="AW88" s="152" t="str">
        <f t="shared" si="174"/>
        <v/>
      </c>
      <c r="AX88" s="153" t="str">
        <f t="shared" si="175"/>
        <v/>
      </c>
      <c r="AY88" s="153" t="str">
        <f t="shared" si="176"/>
        <v/>
      </c>
      <c r="AZ88" s="153" t="str">
        <f t="shared" si="177"/>
        <v/>
      </c>
      <c r="BA88" s="154" t="str">
        <f t="shared" si="178"/>
        <v/>
      </c>
      <c r="BB88" s="152" t="str">
        <f t="shared" si="179"/>
        <v/>
      </c>
      <c r="BC88" s="153" t="str">
        <f t="shared" si="180"/>
        <v/>
      </c>
      <c r="BD88" s="153" t="str">
        <f t="shared" si="181"/>
        <v/>
      </c>
      <c r="BE88" s="153" t="str">
        <f t="shared" si="182"/>
        <v/>
      </c>
      <c r="BF88" s="154" t="str">
        <f t="shared" si="183"/>
        <v/>
      </c>
      <c r="BG88" s="152" t="str">
        <f t="shared" si="184"/>
        <v/>
      </c>
      <c r="BH88" s="153" t="str">
        <f t="shared" si="185"/>
        <v/>
      </c>
      <c r="BI88" s="153" t="str">
        <f t="shared" si="186"/>
        <v/>
      </c>
      <c r="BJ88" s="153" t="str">
        <f t="shared" si="187"/>
        <v/>
      </c>
      <c r="BK88" s="154" t="str">
        <f t="shared" si="188"/>
        <v/>
      </c>
      <c r="BL88" s="152" t="str">
        <f t="shared" si="189"/>
        <v/>
      </c>
      <c r="BM88" s="153" t="str">
        <f t="shared" si="190"/>
        <v/>
      </c>
      <c r="BN88" s="153" t="str">
        <f t="shared" si="191"/>
        <v/>
      </c>
      <c r="BO88" s="153" t="str">
        <f t="shared" si="192"/>
        <v/>
      </c>
      <c r="BP88" s="154" t="str">
        <f t="shared" si="193"/>
        <v/>
      </c>
      <c r="BQ88" s="152" t="str">
        <f t="shared" si="194"/>
        <v/>
      </c>
      <c r="BR88" s="153" t="str">
        <f t="shared" si="195"/>
        <v/>
      </c>
      <c r="BS88" s="153" t="str">
        <f t="shared" si="196"/>
        <v/>
      </c>
      <c r="BT88" s="153" t="str">
        <f t="shared" si="197"/>
        <v/>
      </c>
      <c r="BU88" s="154" t="str">
        <f t="shared" si="198"/>
        <v/>
      </c>
      <c r="BV88" s="152" t="str">
        <f t="shared" si="199"/>
        <v/>
      </c>
      <c r="BW88" s="153" t="str">
        <f t="shared" si="200"/>
        <v/>
      </c>
      <c r="BX88" s="153" t="str">
        <f t="shared" si="201"/>
        <v/>
      </c>
      <c r="BY88" s="153" t="str">
        <f t="shared" si="202"/>
        <v/>
      </c>
      <c r="BZ88" s="154" t="str">
        <f t="shared" si="203"/>
        <v/>
      </c>
      <c r="CA88" s="152" t="str">
        <f t="shared" si="204"/>
        <v/>
      </c>
      <c r="CB88" s="153" t="str">
        <f t="shared" si="205"/>
        <v/>
      </c>
      <c r="CC88" s="153" t="str">
        <f t="shared" si="206"/>
        <v/>
      </c>
      <c r="CD88" s="153" t="str">
        <f t="shared" si="207"/>
        <v/>
      </c>
      <c r="CE88" s="154" t="str">
        <f t="shared" si="208"/>
        <v/>
      </c>
    </row>
    <row r="89" spans="2:83" x14ac:dyDescent="0.2">
      <c r="B89" s="52" t="s">
        <v>285</v>
      </c>
      <c r="D89" s="152" t="str">
        <f t="shared" si="129"/>
        <v/>
      </c>
      <c r="E89" s="153" t="str">
        <f t="shared" si="130"/>
        <v/>
      </c>
      <c r="F89" s="153" t="str">
        <f t="shared" si="131"/>
        <v/>
      </c>
      <c r="G89" s="153" t="str">
        <f t="shared" si="132"/>
        <v/>
      </c>
      <c r="H89" s="154" t="str">
        <f t="shared" si="133"/>
        <v/>
      </c>
      <c r="I89" s="152" t="str">
        <f t="shared" si="134"/>
        <v/>
      </c>
      <c r="J89" s="153" t="str">
        <f t="shared" si="135"/>
        <v/>
      </c>
      <c r="K89" s="153" t="str">
        <f t="shared" si="136"/>
        <v/>
      </c>
      <c r="L89" s="153" t="str">
        <f t="shared" si="137"/>
        <v/>
      </c>
      <c r="M89" s="154" t="str">
        <f t="shared" si="138"/>
        <v/>
      </c>
      <c r="N89" s="152" t="str">
        <f t="shared" si="139"/>
        <v/>
      </c>
      <c r="O89" s="153" t="str">
        <f t="shared" si="140"/>
        <v/>
      </c>
      <c r="P89" s="153" t="str">
        <f t="shared" si="141"/>
        <v/>
      </c>
      <c r="Q89" s="153" t="str">
        <f t="shared" si="142"/>
        <v/>
      </c>
      <c r="R89" s="154" t="str">
        <f t="shared" si="143"/>
        <v/>
      </c>
      <c r="S89" s="152" t="str">
        <f t="shared" si="144"/>
        <v/>
      </c>
      <c r="T89" s="153" t="str">
        <f t="shared" si="145"/>
        <v/>
      </c>
      <c r="U89" s="153" t="str">
        <f t="shared" si="146"/>
        <v/>
      </c>
      <c r="V89" s="153" t="str">
        <f t="shared" si="147"/>
        <v/>
      </c>
      <c r="W89" s="154" t="str">
        <f t="shared" si="148"/>
        <v/>
      </c>
      <c r="X89" s="152" t="str">
        <f t="shared" si="149"/>
        <v/>
      </c>
      <c r="Y89" s="153" t="str">
        <f t="shared" si="150"/>
        <v/>
      </c>
      <c r="Z89" s="153" t="str">
        <f t="shared" si="151"/>
        <v/>
      </c>
      <c r="AA89" s="153" t="str">
        <f t="shared" si="152"/>
        <v/>
      </c>
      <c r="AB89" s="154" t="str">
        <f t="shared" si="153"/>
        <v/>
      </c>
      <c r="AC89" s="152" t="str">
        <f t="shared" si="154"/>
        <v/>
      </c>
      <c r="AD89" s="153" t="str">
        <f t="shared" si="155"/>
        <v/>
      </c>
      <c r="AE89" s="153" t="str">
        <f t="shared" si="156"/>
        <v/>
      </c>
      <c r="AF89" s="153" t="str">
        <f t="shared" si="157"/>
        <v/>
      </c>
      <c r="AG89" s="154" t="str">
        <f t="shared" si="158"/>
        <v/>
      </c>
      <c r="AH89" s="152" t="str">
        <f t="shared" si="159"/>
        <v/>
      </c>
      <c r="AI89" s="153" t="str">
        <f t="shared" si="160"/>
        <v/>
      </c>
      <c r="AJ89" s="153" t="str">
        <f t="shared" si="161"/>
        <v/>
      </c>
      <c r="AK89" s="153" t="str">
        <f t="shared" si="162"/>
        <v/>
      </c>
      <c r="AL89" s="154" t="str">
        <f t="shared" si="163"/>
        <v/>
      </c>
      <c r="AM89" s="152" t="str">
        <f t="shared" si="164"/>
        <v/>
      </c>
      <c r="AN89" s="153" t="str">
        <f t="shared" si="165"/>
        <v/>
      </c>
      <c r="AO89" s="153" t="str">
        <f t="shared" si="166"/>
        <v/>
      </c>
      <c r="AP89" s="153" t="str">
        <f t="shared" si="167"/>
        <v/>
      </c>
      <c r="AQ89" s="154" t="str">
        <f t="shared" si="168"/>
        <v/>
      </c>
      <c r="AR89" s="152" t="str">
        <f t="shared" si="169"/>
        <v/>
      </c>
      <c r="AS89" s="153" t="str">
        <f t="shared" si="170"/>
        <v/>
      </c>
      <c r="AT89" s="153" t="str">
        <f t="shared" si="171"/>
        <v/>
      </c>
      <c r="AU89" s="153" t="str">
        <f t="shared" si="172"/>
        <v/>
      </c>
      <c r="AV89" s="154" t="str">
        <f t="shared" si="173"/>
        <v/>
      </c>
      <c r="AW89" s="152" t="str">
        <f t="shared" si="174"/>
        <v/>
      </c>
      <c r="AX89" s="153" t="str">
        <f t="shared" si="175"/>
        <v/>
      </c>
      <c r="AY89" s="153" t="str">
        <f t="shared" si="176"/>
        <v/>
      </c>
      <c r="AZ89" s="153" t="str">
        <f t="shared" si="177"/>
        <v/>
      </c>
      <c r="BA89" s="154" t="str">
        <f t="shared" si="178"/>
        <v/>
      </c>
      <c r="BB89" s="152" t="str">
        <f t="shared" si="179"/>
        <v/>
      </c>
      <c r="BC89" s="153" t="str">
        <f t="shared" si="180"/>
        <v/>
      </c>
      <c r="BD89" s="153" t="str">
        <f t="shared" si="181"/>
        <v/>
      </c>
      <c r="BE89" s="153" t="str">
        <f t="shared" si="182"/>
        <v/>
      </c>
      <c r="BF89" s="154" t="str">
        <f t="shared" si="183"/>
        <v/>
      </c>
      <c r="BG89" s="152" t="str">
        <f t="shared" si="184"/>
        <v/>
      </c>
      <c r="BH89" s="153" t="str">
        <f t="shared" si="185"/>
        <v/>
      </c>
      <c r="BI89" s="153" t="str">
        <f t="shared" si="186"/>
        <v/>
      </c>
      <c r="BJ89" s="153" t="str">
        <f t="shared" si="187"/>
        <v/>
      </c>
      <c r="BK89" s="154" t="str">
        <f t="shared" si="188"/>
        <v/>
      </c>
      <c r="BL89" s="152" t="str">
        <f t="shared" si="189"/>
        <v/>
      </c>
      <c r="BM89" s="153" t="str">
        <f t="shared" si="190"/>
        <v/>
      </c>
      <c r="BN89" s="153" t="str">
        <f t="shared" si="191"/>
        <v/>
      </c>
      <c r="BO89" s="153" t="str">
        <f t="shared" si="192"/>
        <v/>
      </c>
      <c r="BP89" s="154" t="str">
        <f t="shared" si="193"/>
        <v/>
      </c>
      <c r="BQ89" s="152" t="str">
        <f t="shared" si="194"/>
        <v/>
      </c>
      <c r="BR89" s="153" t="str">
        <f t="shared" si="195"/>
        <v/>
      </c>
      <c r="BS89" s="153" t="str">
        <f t="shared" si="196"/>
        <v/>
      </c>
      <c r="BT89" s="153" t="str">
        <f t="shared" si="197"/>
        <v/>
      </c>
      <c r="BU89" s="154" t="str">
        <f t="shared" si="198"/>
        <v/>
      </c>
      <c r="BV89" s="152" t="str">
        <f t="shared" si="199"/>
        <v/>
      </c>
      <c r="BW89" s="153" t="str">
        <f t="shared" si="200"/>
        <v/>
      </c>
      <c r="BX89" s="153" t="str">
        <f t="shared" si="201"/>
        <v/>
      </c>
      <c r="BY89" s="153" t="str">
        <f t="shared" si="202"/>
        <v/>
      </c>
      <c r="BZ89" s="154" t="str">
        <f t="shared" si="203"/>
        <v/>
      </c>
      <c r="CA89" s="152" t="str">
        <f t="shared" si="204"/>
        <v/>
      </c>
      <c r="CB89" s="153" t="str">
        <f t="shared" si="205"/>
        <v/>
      </c>
      <c r="CC89" s="153" t="str">
        <f t="shared" si="206"/>
        <v/>
      </c>
      <c r="CD89" s="153" t="str">
        <f t="shared" si="207"/>
        <v/>
      </c>
      <c r="CE89" s="154" t="str">
        <f t="shared" si="208"/>
        <v/>
      </c>
    </row>
    <row r="90" spans="2:83" x14ac:dyDescent="0.2">
      <c r="B90" s="52" t="s">
        <v>286</v>
      </c>
      <c r="D90" s="152">
        <f t="shared" si="129"/>
        <v>9.2436974789915999E-2</v>
      </c>
      <c r="E90" s="153">
        <f t="shared" si="130"/>
        <v>0.18247298919567831</v>
      </c>
      <c r="F90" s="153">
        <f t="shared" si="131"/>
        <v>0.12545018007202885</v>
      </c>
      <c r="G90" s="153">
        <f t="shared" si="132"/>
        <v>0.18367346938775508</v>
      </c>
      <c r="H90" s="154">
        <f t="shared" si="133"/>
        <v>0.21668667466986791</v>
      </c>
      <c r="I90" s="152">
        <f t="shared" si="134"/>
        <v>0.34626038781163437</v>
      </c>
      <c r="J90" s="153">
        <f t="shared" si="135"/>
        <v>0.2853185595567867</v>
      </c>
      <c r="K90" s="153">
        <f t="shared" si="136"/>
        <v>2.4930747922437674E-2</v>
      </c>
      <c r="L90" s="153" t="str">
        <f t="shared" si="137"/>
        <v/>
      </c>
      <c r="M90" s="154">
        <f t="shared" si="138"/>
        <v>3.6011080332409975E-2</v>
      </c>
      <c r="N90" s="152">
        <f t="shared" si="139"/>
        <v>4.9833887043189687E-3</v>
      </c>
      <c r="O90" s="153">
        <f t="shared" si="140"/>
        <v>3.266888150609084E-2</v>
      </c>
      <c r="P90" s="153">
        <f t="shared" si="141"/>
        <v>0.15005537098560351</v>
      </c>
      <c r="Q90" s="153">
        <f t="shared" si="142"/>
        <v>0.2153931339977852</v>
      </c>
      <c r="R90" s="154">
        <f t="shared" si="143"/>
        <v>0.10299003322259133</v>
      </c>
      <c r="S90" s="152">
        <f t="shared" si="144"/>
        <v>4.7619047619047616E-2</v>
      </c>
      <c r="T90" s="153">
        <f t="shared" si="145"/>
        <v>0.10606060606060606</v>
      </c>
      <c r="U90" s="153">
        <f t="shared" si="146"/>
        <v>6.4935064935064939E-3</v>
      </c>
      <c r="V90" s="153">
        <f t="shared" si="147"/>
        <v>9.0909090909090912E-2</v>
      </c>
      <c r="W90" s="154">
        <f t="shared" si="148"/>
        <v>0.25108225108225107</v>
      </c>
      <c r="X90" s="152">
        <f t="shared" si="149"/>
        <v>0.1803760282021151</v>
      </c>
      <c r="Y90" s="153">
        <f t="shared" si="150"/>
        <v>2.1739130434782542E-2</v>
      </c>
      <c r="Z90" s="153">
        <f t="shared" si="151"/>
        <v>6.5804935370152695E-2</v>
      </c>
      <c r="AA90" s="153">
        <f t="shared" si="152"/>
        <v>0.34253819036427741</v>
      </c>
      <c r="AB90" s="154">
        <f t="shared" si="153"/>
        <v>7.4618096357226729E-2</v>
      </c>
      <c r="AC90" s="152">
        <f t="shared" si="154"/>
        <v>0.12797992471769137</v>
      </c>
      <c r="AD90" s="153">
        <f t="shared" si="155"/>
        <v>0.23776662484316188</v>
      </c>
      <c r="AE90" s="153">
        <f t="shared" si="156"/>
        <v>5.3952321204516901E-2</v>
      </c>
      <c r="AF90" s="153">
        <f t="shared" si="157"/>
        <v>0.20765370138017561</v>
      </c>
      <c r="AG90" s="154">
        <f t="shared" si="158"/>
        <v>0.10414052697616057</v>
      </c>
      <c r="AH90" s="152">
        <f t="shared" si="159"/>
        <v>7.1428571428571425E-2</v>
      </c>
      <c r="AI90" s="153">
        <f t="shared" si="160"/>
        <v>0.17207792207792208</v>
      </c>
      <c r="AJ90" s="153">
        <f t="shared" si="161"/>
        <v>2.922077922077922E-2</v>
      </c>
      <c r="AK90" s="153">
        <f t="shared" si="162"/>
        <v>3.246753246753247E-3</v>
      </c>
      <c r="AL90" s="154">
        <f t="shared" si="163"/>
        <v>0.21753246753246752</v>
      </c>
      <c r="AM90" s="152" t="str">
        <f t="shared" si="164"/>
        <v/>
      </c>
      <c r="AN90" s="153">
        <f t="shared" si="165"/>
        <v>9.3189964157706102E-3</v>
      </c>
      <c r="AO90" s="153">
        <f t="shared" si="166"/>
        <v>4.2293906810035843E-2</v>
      </c>
      <c r="AP90" s="153">
        <f t="shared" si="167"/>
        <v>5.6630824372759854E-2</v>
      </c>
      <c r="AQ90" s="154">
        <f t="shared" si="168"/>
        <v>8.9605734767025089E-2</v>
      </c>
      <c r="AR90" s="152">
        <f t="shared" si="169"/>
        <v>0.33122696155871512</v>
      </c>
      <c r="AS90" s="153">
        <f t="shared" si="170"/>
        <v>0.14797261716692992</v>
      </c>
      <c r="AT90" s="153">
        <f t="shared" si="171"/>
        <v>5.2659294365452506E-4</v>
      </c>
      <c r="AU90" s="153">
        <f t="shared" si="172"/>
        <v>0.16640337019483936</v>
      </c>
      <c r="AV90" s="154">
        <f t="shared" si="173"/>
        <v>1.6324381253291175E-2</v>
      </c>
      <c r="AW90" s="152">
        <f t="shared" si="174"/>
        <v>0.20184190330007681</v>
      </c>
      <c r="AX90" s="153">
        <f t="shared" si="175"/>
        <v>4.3745203376822625E-2</v>
      </c>
      <c r="AY90" s="153">
        <f t="shared" si="176"/>
        <v>6.2931696085955391E-2</v>
      </c>
      <c r="AZ90" s="153">
        <f t="shared" si="177"/>
        <v>7.9048349961627101E-2</v>
      </c>
      <c r="BA90" s="154">
        <f t="shared" si="178"/>
        <v>0.17421335379892544</v>
      </c>
      <c r="BB90" s="152">
        <f t="shared" si="179"/>
        <v>5.8600108518719538E-2</v>
      </c>
      <c r="BC90" s="153">
        <f t="shared" si="180"/>
        <v>3.0927835051546327E-2</v>
      </c>
      <c r="BD90" s="153">
        <f t="shared" si="181"/>
        <v>7.1622354856212628E-2</v>
      </c>
      <c r="BE90" s="153">
        <f t="shared" si="182"/>
        <v>6.1313076505697291E-2</v>
      </c>
      <c r="BF90" s="154">
        <f t="shared" si="183"/>
        <v>1.7362995116657561E-2</v>
      </c>
      <c r="BG90" s="152">
        <f t="shared" si="184"/>
        <v>0.13207547169811318</v>
      </c>
      <c r="BH90" s="153">
        <f t="shared" si="185"/>
        <v>2.8960070206230776E-2</v>
      </c>
      <c r="BI90" s="153">
        <f t="shared" si="186"/>
        <v>0.14085125054848616</v>
      </c>
      <c r="BJ90" s="153">
        <f t="shared" si="187"/>
        <v>0.23870118473014482</v>
      </c>
      <c r="BK90" s="154">
        <f t="shared" si="188"/>
        <v>6.3185607722685416E-2</v>
      </c>
      <c r="BL90" s="152">
        <f t="shared" si="189"/>
        <v>0.19847328244274812</v>
      </c>
      <c r="BM90" s="153">
        <f t="shared" si="190"/>
        <v>0.10305343511450385</v>
      </c>
      <c r="BN90" s="153">
        <f t="shared" si="191"/>
        <v>0.44492911668484181</v>
      </c>
      <c r="BO90" s="153">
        <f t="shared" si="192"/>
        <v>1.1450381679389282E-2</v>
      </c>
      <c r="BP90" s="154">
        <f t="shared" si="193"/>
        <v>0.15485278080697931</v>
      </c>
      <c r="BQ90" s="152">
        <f t="shared" si="194"/>
        <v>0.15539858728557021</v>
      </c>
      <c r="BR90" s="153">
        <f t="shared" si="195"/>
        <v>1.6649848637739714E-2</v>
      </c>
      <c r="BS90" s="153">
        <f t="shared" si="196"/>
        <v>6.4581231079717513E-2</v>
      </c>
      <c r="BT90" s="153">
        <f t="shared" si="197"/>
        <v>0.11200807265388492</v>
      </c>
      <c r="BU90" s="154">
        <f t="shared" si="198"/>
        <v>0.12462159434914223</v>
      </c>
      <c r="BV90" s="152">
        <f t="shared" si="199"/>
        <v>0.35400516795865627</v>
      </c>
      <c r="BW90" s="153">
        <f t="shared" si="200"/>
        <v>0.4229112833763996</v>
      </c>
      <c r="BX90" s="153">
        <f t="shared" si="201"/>
        <v>0.12618432385874251</v>
      </c>
      <c r="BY90" s="153">
        <f t="shared" si="202"/>
        <v>0.21877691645133512</v>
      </c>
      <c r="BZ90" s="154">
        <f t="shared" si="203"/>
        <v>0.43195521102497852</v>
      </c>
      <c r="CA90" s="152">
        <f t="shared" si="204"/>
        <v>2.8612821441506616E-2</v>
      </c>
      <c r="CB90" s="153">
        <f t="shared" si="205"/>
        <v>9.3806591814559859E-2</v>
      </c>
      <c r="CC90" s="153">
        <f t="shared" si="206"/>
        <v>2.028250633828331E-2</v>
      </c>
      <c r="CD90" s="153">
        <f t="shared" si="207"/>
        <v>0.19232162260050714</v>
      </c>
      <c r="CE90" s="154">
        <f t="shared" si="208"/>
        <v>9.0184715682723557E-2</v>
      </c>
    </row>
    <row r="91" spans="2:83" x14ac:dyDescent="0.2">
      <c r="B91" s="52" t="s">
        <v>287</v>
      </c>
      <c r="D91" s="152" t="str">
        <f t="shared" si="129"/>
        <v/>
      </c>
      <c r="E91" s="153" t="str">
        <f t="shared" si="130"/>
        <v/>
      </c>
      <c r="F91" s="153" t="str">
        <f t="shared" si="131"/>
        <v/>
      </c>
      <c r="G91" s="153" t="str">
        <f t="shared" si="132"/>
        <v/>
      </c>
      <c r="H91" s="154" t="str">
        <f t="shared" si="133"/>
        <v/>
      </c>
      <c r="I91" s="152" t="str">
        <f t="shared" si="134"/>
        <v/>
      </c>
      <c r="J91" s="153" t="str">
        <f t="shared" si="135"/>
        <v/>
      </c>
      <c r="K91" s="153" t="str">
        <f t="shared" si="136"/>
        <v/>
      </c>
      <c r="L91" s="153" t="str">
        <f t="shared" si="137"/>
        <v/>
      </c>
      <c r="M91" s="154" t="str">
        <f t="shared" si="138"/>
        <v/>
      </c>
      <c r="N91" s="152" t="str">
        <f t="shared" si="139"/>
        <v/>
      </c>
      <c r="O91" s="153" t="str">
        <f t="shared" si="140"/>
        <v/>
      </c>
      <c r="P91" s="153" t="str">
        <f t="shared" si="141"/>
        <v/>
      </c>
      <c r="Q91" s="153" t="str">
        <f t="shared" si="142"/>
        <v/>
      </c>
      <c r="R91" s="154" t="str">
        <f t="shared" si="143"/>
        <v/>
      </c>
      <c r="S91" s="152" t="str">
        <f t="shared" si="144"/>
        <v/>
      </c>
      <c r="T91" s="153" t="str">
        <f t="shared" si="145"/>
        <v/>
      </c>
      <c r="U91" s="153" t="str">
        <f t="shared" si="146"/>
        <v/>
      </c>
      <c r="V91" s="153" t="str">
        <f t="shared" si="147"/>
        <v/>
      </c>
      <c r="W91" s="154" t="str">
        <f t="shared" si="148"/>
        <v/>
      </c>
      <c r="X91" s="152" t="str">
        <f t="shared" si="149"/>
        <v/>
      </c>
      <c r="Y91" s="153" t="str">
        <f t="shared" si="150"/>
        <v/>
      </c>
      <c r="Z91" s="153" t="str">
        <f t="shared" si="151"/>
        <v/>
      </c>
      <c r="AA91" s="153" t="str">
        <f t="shared" si="152"/>
        <v/>
      </c>
      <c r="AB91" s="154" t="str">
        <f t="shared" si="153"/>
        <v/>
      </c>
      <c r="AC91" s="152" t="str">
        <f t="shared" si="154"/>
        <v/>
      </c>
      <c r="AD91" s="153" t="str">
        <f t="shared" si="155"/>
        <v/>
      </c>
      <c r="AE91" s="153" t="str">
        <f t="shared" si="156"/>
        <v/>
      </c>
      <c r="AF91" s="153" t="str">
        <f t="shared" si="157"/>
        <v/>
      </c>
      <c r="AG91" s="154" t="str">
        <f t="shared" si="158"/>
        <v/>
      </c>
      <c r="AH91" s="152" t="str">
        <f t="shared" si="159"/>
        <v/>
      </c>
      <c r="AI91" s="153" t="str">
        <f t="shared" si="160"/>
        <v/>
      </c>
      <c r="AJ91" s="153" t="str">
        <f t="shared" si="161"/>
        <v/>
      </c>
      <c r="AK91" s="153" t="str">
        <f t="shared" si="162"/>
        <v/>
      </c>
      <c r="AL91" s="154" t="str">
        <f t="shared" si="163"/>
        <v/>
      </c>
      <c r="AM91" s="152" t="str">
        <f t="shared" si="164"/>
        <v/>
      </c>
      <c r="AN91" s="153" t="str">
        <f t="shared" si="165"/>
        <v/>
      </c>
      <c r="AO91" s="153" t="str">
        <f t="shared" si="166"/>
        <v/>
      </c>
      <c r="AP91" s="153" t="str">
        <f t="shared" si="167"/>
        <v/>
      </c>
      <c r="AQ91" s="154" t="str">
        <f t="shared" si="168"/>
        <v/>
      </c>
      <c r="AR91" s="152">
        <f t="shared" si="169"/>
        <v>0.39344262295081978</v>
      </c>
      <c r="AS91" s="153">
        <f t="shared" si="170"/>
        <v>0.25204918032786883</v>
      </c>
      <c r="AT91" s="153">
        <f t="shared" si="171"/>
        <v>9.2213114754098949E-3</v>
      </c>
      <c r="AU91" s="153">
        <f t="shared" si="172"/>
        <v>0.11372950819672126</v>
      </c>
      <c r="AV91" s="154">
        <f t="shared" si="173"/>
        <v>3.6885245901639288E-2</v>
      </c>
      <c r="AW91" s="152">
        <f t="shared" si="174"/>
        <v>9.1360476663356532E-2</v>
      </c>
      <c r="AX91" s="153">
        <f t="shared" si="175"/>
        <v>3.2770605759682193E-2</v>
      </c>
      <c r="AY91" s="153">
        <f t="shared" si="176"/>
        <v>0.19165839126117176</v>
      </c>
      <c r="AZ91" s="153">
        <f t="shared" si="177"/>
        <v>2.7805362462760646E-2</v>
      </c>
      <c r="BA91" s="154">
        <f t="shared" si="178"/>
        <v>0.16087388282025822</v>
      </c>
      <c r="BB91" s="152">
        <f t="shared" si="179"/>
        <v>0.18032786885245908</v>
      </c>
      <c r="BC91" s="153">
        <f t="shared" si="180"/>
        <v>7.1428571428571355E-2</v>
      </c>
      <c r="BD91" s="153">
        <f t="shared" si="181"/>
        <v>0.13583138173302101</v>
      </c>
      <c r="BE91" s="153">
        <f t="shared" si="182"/>
        <v>0.22131147540983612</v>
      </c>
      <c r="BF91" s="154">
        <f t="shared" si="183"/>
        <v>0.19437939110070249</v>
      </c>
      <c r="BG91" s="152">
        <f t="shared" si="184"/>
        <v>0.26293995859213259</v>
      </c>
      <c r="BH91" s="153">
        <f t="shared" si="185"/>
        <v>0.37163561076604562</v>
      </c>
      <c r="BI91" s="153">
        <f t="shared" si="186"/>
        <v>7.3498964803312569E-2</v>
      </c>
      <c r="BJ91" s="153">
        <f t="shared" si="187"/>
        <v>0.29089026915113869</v>
      </c>
      <c r="BK91" s="154">
        <f t="shared" si="188"/>
        <v>0.27018633540372666</v>
      </c>
      <c r="BL91" s="152">
        <f t="shared" si="189"/>
        <v>0.13069016152716603</v>
      </c>
      <c r="BM91" s="153">
        <f t="shared" si="190"/>
        <v>9.3979441997063234E-2</v>
      </c>
      <c r="BN91" s="153">
        <f t="shared" si="191"/>
        <v>7.1953010279001556E-2</v>
      </c>
      <c r="BO91" s="153">
        <f t="shared" si="192"/>
        <v>7.4889867841409608E-2</v>
      </c>
      <c r="BP91" s="154">
        <f t="shared" si="193"/>
        <v>0.2217327459618208</v>
      </c>
      <c r="BQ91" s="152" t="str">
        <f t="shared" si="194"/>
        <v/>
      </c>
      <c r="BR91" s="153" t="str">
        <f t="shared" si="195"/>
        <v/>
      </c>
      <c r="BS91" s="153" t="str">
        <f t="shared" si="196"/>
        <v/>
      </c>
      <c r="BT91" s="153" t="str">
        <f t="shared" si="197"/>
        <v/>
      </c>
      <c r="BU91" s="154" t="str">
        <f t="shared" si="198"/>
        <v/>
      </c>
      <c r="BV91" s="152" t="str">
        <f t="shared" si="199"/>
        <v/>
      </c>
      <c r="BW91" s="153" t="str">
        <f t="shared" si="200"/>
        <v/>
      </c>
      <c r="BX91" s="153" t="str">
        <f t="shared" si="201"/>
        <v/>
      </c>
      <c r="BY91" s="153" t="str">
        <f t="shared" si="202"/>
        <v/>
      </c>
      <c r="BZ91" s="154" t="str">
        <f t="shared" si="203"/>
        <v/>
      </c>
      <c r="CA91" s="152" t="str">
        <f t="shared" si="204"/>
        <v/>
      </c>
      <c r="CB91" s="153" t="str">
        <f t="shared" si="205"/>
        <v/>
      </c>
      <c r="CC91" s="153" t="str">
        <f t="shared" si="206"/>
        <v/>
      </c>
      <c r="CD91" s="153" t="str">
        <f t="shared" si="207"/>
        <v/>
      </c>
      <c r="CE91" s="154" t="str">
        <f t="shared" si="208"/>
        <v/>
      </c>
    </row>
    <row r="92" spans="2:83" x14ac:dyDescent="0.2">
      <c r="B92" s="52" t="s">
        <v>122</v>
      </c>
      <c r="D92" s="152">
        <f t="shared" si="129"/>
        <v>1.5586328750966975E-3</v>
      </c>
      <c r="E92" s="153">
        <f t="shared" si="130"/>
        <v>1.9422626263511668E-3</v>
      </c>
      <c r="F92" s="153">
        <f t="shared" si="131"/>
        <v>3.7683402423225043E-3</v>
      </c>
      <c r="G92" s="153">
        <f t="shared" si="132"/>
        <v>1.2276152040139826E-4</v>
      </c>
      <c r="H92" s="154">
        <f t="shared" si="133"/>
        <v>1.4468322047308222E-4</v>
      </c>
      <c r="I92" s="152">
        <f t="shared" si="134"/>
        <v>2.595377451189815E-3</v>
      </c>
      <c r="J92" s="153">
        <f t="shared" si="135"/>
        <v>7.6900072627846374E-4</v>
      </c>
      <c r="K92" s="153">
        <f t="shared" si="136"/>
        <v>3.8450036313923187E-3</v>
      </c>
      <c r="L92" s="153" t="str">
        <f t="shared" si="137"/>
        <v/>
      </c>
      <c r="M92" s="154">
        <f t="shared" si="138"/>
        <v>4.8062545392403984E-4</v>
      </c>
      <c r="N92" s="152">
        <f t="shared" si="139"/>
        <v>2.4722788695926388E-3</v>
      </c>
      <c r="O92" s="153">
        <f t="shared" si="140"/>
        <v>6.4296569550697071E-4</v>
      </c>
      <c r="P92" s="153">
        <f t="shared" si="141"/>
        <v>3.1022553591299597E-3</v>
      </c>
      <c r="Q92" s="153">
        <f t="shared" si="142"/>
        <v>5.0224929750038085E-4</v>
      </c>
      <c r="R92" s="154">
        <f t="shared" si="143"/>
        <v>5.1523850347034593E-4</v>
      </c>
      <c r="S92" s="152">
        <f t="shared" si="144"/>
        <v>2.3104089177758995E-3</v>
      </c>
      <c r="T92" s="153">
        <f t="shared" si="145"/>
        <v>1.6327187899100015E-4</v>
      </c>
      <c r="U92" s="153">
        <f t="shared" si="146"/>
        <v>5.0994504671147869E-4</v>
      </c>
      <c r="V92" s="153">
        <f t="shared" si="147"/>
        <v>2.2969893112833638E-3</v>
      </c>
      <c r="W92" s="154">
        <f t="shared" si="148"/>
        <v>6.8663653219468927E-4</v>
      </c>
      <c r="X92" s="152">
        <f t="shared" si="149"/>
        <v>2.3019727906816143E-5</v>
      </c>
      <c r="Y92" s="153">
        <f t="shared" si="150"/>
        <v>2.4400911581225109E-3</v>
      </c>
      <c r="Z92" s="153">
        <f t="shared" si="151"/>
        <v>2.1063051034736768E-3</v>
      </c>
      <c r="AA92" s="153">
        <f t="shared" si="152"/>
        <v>1.0934370755737667E-3</v>
      </c>
      <c r="AB92" s="154">
        <f t="shared" si="153"/>
        <v>7.3663129301811657E-4</v>
      </c>
      <c r="AC92" s="152">
        <f t="shared" si="154"/>
        <v>1.3401895275119396E-3</v>
      </c>
      <c r="AD92" s="153">
        <f t="shared" si="155"/>
        <v>2.5187959205007519E-4</v>
      </c>
      <c r="AE92" s="153">
        <f t="shared" si="156"/>
        <v>4.0158161374030394E-4</v>
      </c>
      <c r="AF92" s="153">
        <f t="shared" si="157"/>
        <v>1.4993964394680718E-3</v>
      </c>
      <c r="AG92" s="154">
        <f t="shared" si="158"/>
        <v>9.5048902660764577E-6</v>
      </c>
      <c r="AH92" s="152">
        <f t="shared" si="159"/>
        <v>2.5680600770418022E-3</v>
      </c>
      <c r="AI92" s="153">
        <f t="shared" si="160"/>
        <v>3.0090400902712026E-3</v>
      </c>
      <c r="AJ92" s="153">
        <f t="shared" si="161"/>
        <v>6.4850001945500053E-4</v>
      </c>
      <c r="AK92" s="153">
        <f t="shared" si="162"/>
        <v>2.5291500758745024E-3</v>
      </c>
      <c r="AL92" s="154">
        <f t="shared" si="163"/>
        <v>3.6186301085589035E-3</v>
      </c>
      <c r="AM92" s="152" t="str">
        <f t="shared" si="164"/>
        <v/>
      </c>
      <c r="AN92" s="153">
        <f t="shared" si="165"/>
        <v>2.4723469213891042E-3</v>
      </c>
      <c r="AO92" s="153">
        <f t="shared" si="166"/>
        <v>1.6099811879087978E-3</v>
      </c>
      <c r="AP92" s="153">
        <f t="shared" si="167"/>
        <v>1.7734134035280496E-4</v>
      </c>
      <c r="AQ92" s="154">
        <f t="shared" si="168"/>
        <v>4.2596694496507071E-3</v>
      </c>
      <c r="AR92" s="152">
        <f t="shared" si="169"/>
        <v>1.336284294483738E-3</v>
      </c>
      <c r="AS92" s="153">
        <f t="shared" si="170"/>
        <v>5.1602049764667534E-4</v>
      </c>
      <c r="AT92" s="153">
        <f t="shared" si="171"/>
        <v>2.4757052777272756E-4</v>
      </c>
      <c r="AU92" s="153">
        <f t="shared" si="172"/>
        <v>4.7068228051233051E-3</v>
      </c>
      <c r="AV92" s="154">
        <f t="shared" si="173"/>
        <v>6.806698125026012E-3</v>
      </c>
      <c r="AW92" s="152">
        <f t="shared" si="174"/>
        <v>2.2714421032789672E-3</v>
      </c>
      <c r="AX92" s="153">
        <f t="shared" si="175"/>
        <v>5.3207099688160856E-4</v>
      </c>
      <c r="AY92" s="153">
        <f t="shared" si="176"/>
        <v>2.0924944585878668E-3</v>
      </c>
      <c r="AZ92" s="153">
        <f t="shared" si="177"/>
        <v>1.2955809475636377E-3</v>
      </c>
      <c r="BA92" s="154">
        <f t="shared" si="178"/>
        <v>2.536284617421935E-3</v>
      </c>
      <c r="BB92" s="152">
        <f t="shared" si="179"/>
        <v>1.341884896095615E-3</v>
      </c>
      <c r="BC92" s="153">
        <f t="shared" si="180"/>
        <v>9.9969202641732508E-4</v>
      </c>
      <c r="BD92" s="153">
        <f t="shared" si="181"/>
        <v>1.0045804959840866E-3</v>
      </c>
      <c r="BE92" s="153">
        <f t="shared" si="182"/>
        <v>3.2019475662750706E-4</v>
      </c>
      <c r="BF92" s="154">
        <f t="shared" si="183"/>
        <v>1.0168016699011685E-3</v>
      </c>
      <c r="BG92" s="152">
        <f t="shared" si="184"/>
        <v>4.4363256784968683E-4</v>
      </c>
      <c r="BH92" s="153">
        <f t="shared" si="185"/>
        <v>2.6617954070981211E-3</v>
      </c>
      <c r="BI92" s="153">
        <f t="shared" si="186"/>
        <v>5.0887265135699379E-4</v>
      </c>
      <c r="BJ92" s="153">
        <f t="shared" si="187"/>
        <v>2.205114822546973E-3</v>
      </c>
      <c r="BK92" s="154">
        <f t="shared" si="188"/>
        <v>1.4091858037578288E-3</v>
      </c>
      <c r="BL92" s="152">
        <f t="shared" si="189"/>
        <v>3.6297117836000402E-3</v>
      </c>
      <c r="BM92" s="153">
        <f t="shared" si="190"/>
        <v>1.6276088553444626E-3</v>
      </c>
      <c r="BN92" s="153">
        <f t="shared" si="191"/>
        <v>2.1749463465222463E-3</v>
      </c>
      <c r="BO92" s="153">
        <f t="shared" si="192"/>
        <v>1.0082532732222334E-3</v>
      </c>
      <c r="BP92" s="154">
        <f t="shared" si="193"/>
        <v>2.074121019200023E-3</v>
      </c>
      <c r="BQ92" s="152">
        <f t="shared" si="194"/>
        <v>6.3084354138611537E-4</v>
      </c>
      <c r="BR92" s="153">
        <f t="shared" si="195"/>
        <v>1.0702370527993618E-3</v>
      </c>
      <c r="BS92" s="153">
        <f t="shared" si="196"/>
        <v>3.8321391245397683E-3</v>
      </c>
      <c r="BT92" s="153">
        <f t="shared" si="197"/>
        <v>2.0525954033162115E-3</v>
      </c>
      <c r="BU92" s="154">
        <f t="shared" si="198"/>
        <v>3.4806243154092624E-3</v>
      </c>
      <c r="BV92" s="152">
        <f t="shared" si="199"/>
        <v>2.0209338239499724E-3</v>
      </c>
      <c r="BW92" s="153">
        <f t="shared" si="200"/>
        <v>6.2343901927513299E-3</v>
      </c>
      <c r="BX92" s="153">
        <f t="shared" si="201"/>
        <v>8.198127776400832E-3</v>
      </c>
      <c r="BY92" s="153">
        <f t="shared" si="202"/>
        <v>2.4785037463537397E-4</v>
      </c>
      <c r="BZ92" s="154">
        <f t="shared" si="203"/>
        <v>3.0504661493584487E-4</v>
      </c>
      <c r="CA92" s="152">
        <f t="shared" si="204"/>
        <v>5.6223432637526199E-4</v>
      </c>
      <c r="CB92" s="153">
        <f t="shared" si="205"/>
        <v>1.2462264049590956E-3</v>
      </c>
      <c r="CC92" s="153">
        <f t="shared" si="206"/>
        <v>2.2453561951418918E-3</v>
      </c>
      <c r="CD92" s="153">
        <f t="shared" si="207"/>
        <v>2.3886006095050092E-3</v>
      </c>
      <c r="CE92" s="154">
        <f t="shared" si="208"/>
        <v>3.9499647260629375E-3</v>
      </c>
    </row>
    <row r="93" spans="2:83" x14ac:dyDescent="0.2">
      <c r="B93" s="52" t="s">
        <v>288</v>
      </c>
      <c r="D93" s="152" t="str">
        <f t="shared" si="129"/>
        <v/>
      </c>
      <c r="E93" s="153" t="str">
        <f t="shared" si="130"/>
        <v/>
      </c>
      <c r="F93" s="153" t="str">
        <f t="shared" si="131"/>
        <v/>
      </c>
      <c r="G93" s="153" t="str">
        <f t="shared" si="132"/>
        <v/>
      </c>
      <c r="H93" s="154" t="str">
        <f t="shared" si="133"/>
        <v/>
      </c>
      <c r="I93" s="152" t="str">
        <f t="shared" si="134"/>
        <v/>
      </c>
      <c r="J93" s="153" t="str">
        <f t="shared" si="135"/>
        <v/>
      </c>
      <c r="K93" s="153" t="str">
        <f t="shared" si="136"/>
        <v/>
      </c>
      <c r="L93" s="153" t="str">
        <f t="shared" si="137"/>
        <v/>
      </c>
      <c r="M93" s="154" t="str">
        <f t="shared" si="138"/>
        <v/>
      </c>
      <c r="N93" s="152" t="str">
        <f t="shared" si="139"/>
        <v/>
      </c>
      <c r="O93" s="153" t="str">
        <f t="shared" si="140"/>
        <v/>
      </c>
      <c r="P93" s="153" t="str">
        <f t="shared" si="141"/>
        <v/>
      </c>
      <c r="Q93" s="153" t="str">
        <f t="shared" si="142"/>
        <v/>
      </c>
      <c r="R93" s="154" t="str">
        <f t="shared" si="143"/>
        <v/>
      </c>
      <c r="S93" s="152" t="str">
        <f t="shared" si="144"/>
        <v/>
      </c>
      <c r="T93" s="153" t="str">
        <f t="shared" si="145"/>
        <v/>
      </c>
      <c r="U93" s="153" t="str">
        <f t="shared" si="146"/>
        <v/>
      </c>
      <c r="V93" s="153" t="str">
        <f t="shared" si="147"/>
        <v/>
      </c>
      <c r="W93" s="154" t="str">
        <f t="shared" si="148"/>
        <v/>
      </c>
      <c r="X93" s="152" t="str">
        <f t="shared" si="149"/>
        <v/>
      </c>
      <c r="Y93" s="153" t="str">
        <f t="shared" si="150"/>
        <v/>
      </c>
      <c r="Z93" s="153" t="str">
        <f t="shared" si="151"/>
        <v/>
      </c>
      <c r="AA93" s="153" t="str">
        <f t="shared" si="152"/>
        <v/>
      </c>
      <c r="AB93" s="154" t="str">
        <f t="shared" si="153"/>
        <v/>
      </c>
      <c r="AC93" s="152" t="str">
        <f t="shared" si="154"/>
        <v/>
      </c>
      <c r="AD93" s="153" t="str">
        <f t="shared" si="155"/>
        <v/>
      </c>
      <c r="AE93" s="153" t="str">
        <f t="shared" si="156"/>
        <v/>
      </c>
      <c r="AF93" s="153" t="str">
        <f t="shared" si="157"/>
        <v/>
      </c>
      <c r="AG93" s="154" t="str">
        <f t="shared" si="158"/>
        <v/>
      </c>
      <c r="AH93" s="152" t="str">
        <f t="shared" si="159"/>
        <v/>
      </c>
      <c r="AI93" s="153" t="str">
        <f t="shared" si="160"/>
        <v/>
      </c>
      <c r="AJ93" s="153" t="str">
        <f t="shared" si="161"/>
        <v/>
      </c>
      <c r="AK93" s="153" t="str">
        <f t="shared" si="162"/>
        <v/>
      </c>
      <c r="AL93" s="154" t="str">
        <f t="shared" si="163"/>
        <v/>
      </c>
      <c r="AM93" s="152" t="str">
        <f t="shared" si="164"/>
        <v/>
      </c>
      <c r="AN93" s="153" t="str">
        <f t="shared" si="165"/>
        <v/>
      </c>
      <c r="AO93" s="153" t="str">
        <f t="shared" si="166"/>
        <v/>
      </c>
      <c r="AP93" s="153" t="str">
        <f t="shared" si="167"/>
        <v/>
      </c>
      <c r="AQ93" s="154" t="str">
        <f t="shared" si="168"/>
        <v/>
      </c>
      <c r="AR93" s="152" t="str">
        <f t="shared" si="169"/>
        <v/>
      </c>
      <c r="AS93" s="153" t="str">
        <f t="shared" si="170"/>
        <v/>
      </c>
      <c r="AT93" s="153" t="str">
        <f t="shared" si="171"/>
        <v/>
      </c>
      <c r="AU93" s="153" t="str">
        <f t="shared" si="172"/>
        <v/>
      </c>
      <c r="AV93" s="154" t="str">
        <f t="shared" si="173"/>
        <v/>
      </c>
      <c r="AW93" s="152" t="str">
        <f t="shared" si="174"/>
        <v/>
      </c>
      <c r="AX93" s="153" t="str">
        <f t="shared" si="175"/>
        <v/>
      </c>
      <c r="AY93" s="153" t="str">
        <f t="shared" si="176"/>
        <v/>
      </c>
      <c r="AZ93" s="153" t="str">
        <f t="shared" si="177"/>
        <v/>
      </c>
      <c r="BA93" s="154" t="str">
        <f t="shared" si="178"/>
        <v/>
      </c>
      <c r="BB93" s="152" t="str">
        <f t="shared" si="179"/>
        <v/>
      </c>
      <c r="BC93" s="153" t="str">
        <f t="shared" si="180"/>
        <v/>
      </c>
      <c r="BD93" s="153" t="str">
        <f t="shared" si="181"/>
        <v/>
      </c>
      <c r="BE93" s="153" t="str">
        <f t="shared" si="182"/>
        <v/>
      </c>
      <c r="BF93" s="154" t="str">
        <f t="shared" si="183"/>
        <v/>
      </c>
      <c r="BG93" s="152" t="str">
        <f t="shared" si="184"/>
        <v/>
      </c>
      <c r="BH93" s="153" t="str">
        <f t="shared" si="185"/>
        <v/>
      </c>
      <c r="BI93" s="153" t="str">
        <f t="shared" si="186"/>
        <v/>
      </c>
      <c r="BJ93" s="153" t="str">
        <f t="shared" si="187"/>
        <v/>
      </c>
      <c r="BK93" s="154" t="str">
        <f t="shared" si="188"/>
        <v/>
      </c>
      <c r="BL93" s="152" t="str">
        <f t="shared" si="189"/>
        <v/>
      </c>
      <c r="BM93" s="153" t="str">
        <f t="shared" si="190"/>
        <v/>
      </c>
      <c r="BN93" s="153" t="str">
        <f t="shared" si="191"/>
        <v/>
      </c>
      <c r="BO93" s="153" t="str">
        <f t="shared" si="192"/>
        <v/>
      </c>
      <c r="BP93" s="154" t="str">
        <f t="shared" si="193"/>
        <v/>
      </c>
      <c r="BQ93" s="152" t="str">
        <f t="shared" si="194"/>
        <v/>
      </c>
      <c r="BR93" s="153" t="str">
        <f t="shared" si="195"/>
        <v/>
      </c>
      <c r="BS93" s="153" t="str">
        <f t="shared" si="196"/>
        <v/>
      </c>
      <c r="BT93" s="153" t="str">
        <f t="shared" si="197"/>
        <v/>
      </c>
      <c r="BU93" s="154" t="str">
        <f t="shared" si="198"/>
        <v/>
      </c>
      <c r="BV93" s="152" t="str">
        <f t="shared" si="199"/>
        <v/>
      </c>
      <c r="BW93" s="153" t="str">
        <f t="shared" si="200"/>
        <v/>
      </c>
      <c r="BX93" s="153" t="str">
        <f t="shared" si="201"/>
        <v/>
      </c>
      <c r="BY93" s="153" t="str">
        <f t="shared" si="202"/>
        <v/>
      </c>
      <c r="BZ93" s="154" t="str">
        <f t="shared" si="203"/>
        <v/>
      </c>
      <c r="CA93" s="152" t="str">
        <f t="shared" si="204"/>
        <v/>
      </c>
      <c r="CB93" s="153" t="str">
        <f t="shared" si="205"/>
        <v/>
      </c>
      <c r="CC93" s="153" t="str">
        <f t="shared" si="206"/>
        <v/>
      </c>
      <c r="CD93" s="153" t="str">
        <f t="shared" si="207"/>
        <v/>
      </c>
      <c r="CE93" s="154" t="str">
        <f t="shared" si="208"/>
        <v/>
      </c>
    </row>
    <row r="94" spans="2:83" x14ac:dyDescent="0.2">
      <c r="B94" s="52" t="s">
        <v>289</v>
      </c>
      <c r="D94" s="152" t="str">
        <f t="shared" si="129"/>
        <v/>
      </c>
      <c r="E94" s="153" t="str">
        <f t="shared" si="130"/>
        <v/>
      </c>
      <c r="F94" s="153" t="str">
        <f t="shared" si="131"/>
        <v/>
      </c>
      <c r="G94" s="153" t="str">
        <f t="shared" si="132"/>
        <v/>
      </c>
      <c r="H94" s="154" t="str">
        <f t="shared" si="133"/>
        <v/>
      </c>
      <c r="I94" s="152" t="str">
        <f t="shared" si="134"/>
        <v/>
      </c>
      <c r="J94" s="153" t="str">
        <f t="shared" si="135"/>
        <v/>
      </c>
      <c r="K94" s="153" t="str">
        <f t="shared" si="136"/>
        <v/>
      </c>
      <c r="L94" s="153" t="str">
        <f t="shared" si="137"/>
        <v/>
      </c>
      <c r="M94" s="154" t="str">
        <f t="shared" si="138"/>
        <v/>
      </c>
      <c r="N94" s="152" t="str">
        <f t="shared" si="139"/>
        <v/>
      </c>
      <c r="O94" s="153" t="str">
        <f t="shared" si="140"/>
        <v/>
      </c>
      <c r="P94" s="153" t="str">
        <f t="shared" si="141"/>
        <v/>
      </c>
      <c r="Q94" s="153" t="str">
        <f t="shared" si="142"/>
        <v/>
      </c>
      <c r="R94" s="154" t="str">
        <f t="shared" si="143"/>
        <v/>
      </c>
      <c r="S94" s="152" t="str">
        <f t="shared" si="144"/>
        <v/>
      </c>
      <c r="T94" s="153" t="str">
        <f t="shared" si="145"/>
        <v/>
      </c>
      <c r="U94" s="153" t="str">
        <f t="shared" si="146"/>
        <v/>
      </c>
      <c r="V94" s="153" t="str">
        <f t="shared" si="147"/>
        <v/>
      </c>
      <c r="W94" s="154" t="str">
        <f t="shared" si="148"/>
        <v/>
      </c>
      <c r="X94" s="152" t="str">
        <f t="shared" si="149"/>
        <v/>
      </c>
      <c r="Y94" s="153" t="str">
        <f t="shared" si="150"/>
        <v/>
      </c>
      <c r="Z94" s="153" t="str">
        <f t="shared" si="151"/>
        <v/>
      </c>
      <c r="AA94" s="153" t="str">
        <f t="shared" si="152"/>
        <v/>
      </c>
      <c r="AB94" s="154" t="str">
        <f t="shared" si="153"/>
        <v/>
      </c>
      <c r="AC94" s="152" t="str">
        <f t="shared" si="154"/>
        <v/>
      </c>
      <c r="AD94" s="153" t="str">
        <f t="shared" si="155"/>
        <v/>
      </c>
      <c r="AE94" s="153" t="str">
        <f t="shared" si="156"/>
        <v/>
      </c>
      <c r="AF94" s="153" t="str">
        <f t="shared" si="157"/>
        <v/>
      </c>
      <c r="AG94" s="154" t="str">
        <f t="shared" si="158"/>
        <v/>
      </c>
      <c r="AH94" s="152" t="str">
        <f t="shared" si="159"/>
        <v/>
      </c>
      <c r="AI94" s="153" t="str">
        <f t="shared" si="160"/>
        <v/>
      </c>
      <c r="AJ94" s="153" t="str">
        <f t="shared" si="161"/>
        <v/>
      </c>
      <c r="AK94" s="153" t="str">
        <f t="shared" si="162"/>
        <v/>
      </c>
      <c r="AL94" s="154" t="str">
        <f t="shared" si="163"/>
        <v/>
      </c>
      <c r="AM94" s="152" t="str">
        <f t="shared" si="164"/>
        <v/>
      </c>
      <c r="AN94" s="153" t="str">
        <f t="shared" si="165"/>
        <v/>
      </c>
      <c r="AO94" s="153" t="str">
        <f t="shared" si="166"/>
        <v/>
      </c>
      <c r="AP94" s="153" t="str">
        <f t="shared" si="167"/>
        <v/>
      </c>
      <c r="AQ94" s="154" t="str">
        <f t="shared" si="168"/>
        <v/>
      </c>
      <c r="AR94" s="152" t="str">
        <f t="shared" si="169"/>
        <v/>
      </c>
      <c r="AS94" s="153" t="str">
        <f t="shared" si="170"/>
        <v/>
      </c>
      <c r="AT94" s="153" t="str">
        <f t="shared" si="171"/>
        <v/>
      </c>
      <c r="AU94" s="153" t="str">
        <f t="shared" si="172"/>
        <v/>
      </c>
      <c r="AV94" s="154" t="str">
        <f t="shared" si="173"/>
        <v/>
      </c>
      <c r="AW94" s="152" t="str">
        <f t="shared" si="174"/>
        <v/>
      </c>
      <c r="AX94" s="153" t="str">
        <f t="shared" si="175"/>
        <v/>
      </c>
      <c r="AY94" s="153" t="str">
        <f t="shared" si="176"/>
        <v/>
      </c>
      <c r="AZ94" s="153" t="str">
        <f t="shared" si="177"/>
        <v/>
      </c>
      <c r="BA94" s="154" t="str">
        <f t="shared" si="178"/>
        <v/>
      </c>
      <c r="BB94" s="152" t="str">
        <f t="shared" si="179"/>
        <v/>
      </c>
      <c r="BC94" s="153" t="str">
        <f t="shared" si="180"/>
        <v/>
      </c>
      <c r="BD94" s="153" t="str">
        <f t="shared" si="181"/>
        <v/>
      </c>
      <c r="BE94" s="153" t="str">
        <f t="shared" si="182"/>
        <v/>
      </c>
      <c r="BF94" s="154" t="str">
        <f t="shared" si="183"/>
        <v/>
      </c>
      <c r="BG94" s="152" t="str">
        <f t="shared" si="184"/>
        <v/>
      </c>
      <c r="BH94" s="153" t="str">
        <f t="shared" si="185"/>
        <v/>
      </c>
      <c r="BI94" s="153" t="str">
        <f t="shared" si="186"/>
        <v/>
      </c>
      <c r="BJ94" s="153" t="str">
        <f t="shared" si="187"/>
        <v/>
      </c>
      <c r="BK94" s="154" t="str">
        <f t="shared" si="188"/>
        <v/>
      </c>
      <c r="BL94" s="152" t="str">
        <f t="shared" si="189"/>
        <v/>
      </c>
      <c r="BM94" s="153" t="str">
        <f t="shared" si="190"/>
        <v/>
      </c>
      <c r="BN94" s="153" t="str">
        <f t="shared" si="191"/>
        <v/>
      </c>
      <c r="BO94" s="153" t="str">
        <f t="shared" si="192"/>
        <v/>
      </c>
      <c r="BP94" s="154" t="str">
        <f t="shared" si="193"/>
        <v/>
      </c>
      <c r="BQ94" s="152" t="str">
        <f t="shared" si="194"/>
        <v/>
      </c>
      <c r="BR94" s="153" t="str">
        <f t="shared" si="195"/>
        <v/>
      </c>
      <c r="BS94" s="153" t="str">
        <f t="shared" si="196"/>
        <v/>
      </c>
      <c r="BT94" s="153" t="str">
        <f t="shared" si="197"/>
        <v/>
      </c>
      <c r="BU94" s="154" t="str">
        <f t="shared" si="198"/>
        <v/>
      </c>
      <c r="BV94" s="152" t="str">
        <f t="shared" si="199"/>
        <v/>
      </c>
      <c r="BW94" s="153" t="str">
        <f t="shared" si="200"/>
        <v/>
      </c>
      <c r="BX94" s="153" t="str">
        <f t="shared" si="201"/>
        <v/>
      </c>
      <c r="BY94" s="153" t="str">
        <f t="shared" si="202"/>
        <v/>
      </c>
      <c r="BZ94" s="154" t="str">
        <f t="shared" si="203"/>
        <v/>
      </c>
      <c r="CA94" s="152" t="str">
        <f t="shared" si="204"/>
        <v/>
      </c>
      <c r="CB94" s="153" t="str">
        <f t="shared" si="205"/>
        <v/>
      </c>
      <c r="CC94" s="153" t="str">
        <f t="shared" si="206"/>
        <v/>
      </c>
      <c r="CD94" s="153" t="str">
        <f t="shared" si="207"/>
        <v/>
      </c>
      <c r="CE94" s="154" t="str">
        <f t="shared" si="208"/>
        <v/>
      </c>
    </row>
    <row r="95" spans="2:83" x14ac:dyDescent="0.2">
      <c r="B95" s="52" t="s">
        <v>79</v>
      </c>
      <c r="D95" s="155" t="str">
        <f t="shared" si="129"/>
        <v/>
      </c>
      <c r="E95" s="156" t="str">
        <f t="shared" si="130"/>
        <v/>
      </c>
      <c r="F95" s="156" t="str">
        <f t="shared" si="131"/>
        <v/>
      </c>
      <c r="G95" s="156" t="str">
        <f t="shared" si="132"/>
        <v/>
      </c>
      <c r="H95" s="157" t="str">
        <f t="shared" si="133"/>
        <v/>
      </c>
      <c r="I95" s="155" t="str">
        <f t="shared" si="134"/>
        <v/>
      </c>
      <c r="J95" s="156" t="str">
        <f t="shared" si="135"/>
        <v/>
      </c>
      <c r="K95" s="156" t="str">
        <f t="shared" si="136"/>
        <v/>
      </c>
      <c r="L95" s="156" t="str">
        <f t="shared" si="137"/>
        <v/>
      </c>
      <c r="M95" s="157" t="str">
        <f t="shared" si="138"/>
        <v/>
      </c>
      <c r="N95" s="155" t="str">
        <f t="shared" si="139"/>
        <v/>
      </c>
      <c r="O95" s="156" t="str">
        <f t="shared" si="140"/>
        <v/>
      </c>
      <c r="P95" s="156" t="str">
        <f t="shared" si="141"/>
        <v/>
      </c>
      <c r="Q95" s="156" t="str">
        <f t="shared" si="142"/>
        <v/>
      </c>
      <c r="R95" s="157" t="str">
        <f t="shared" si="143"/>
        <v/>
      </c>
      <c r="S95" s="155" t="str">
        <f t="shared" si="144"/>
        <v/>
      </c>
      <c r="T95" s="156" t="str">
        <f t="shared" si="145"/>
        <v/>
      </c>
      <c r="U95" s="156" t="str">
        <f t="shared" si="146"/>
        <v/>
      </c>
      <c r="V95" s="156" t="str">
        <f t="shared" si="147"/>
        <v/>
      </c>
      <c r="W95" s="157" t="str">
        <f t="shared" si="148"/>
        <v/>
      </c>
      <c r="X95" s="155" t="str">
        <f t="shared" si="149"/>
        <v/>
      </c>
      <c r="Y95" s="156" t="str">
        <f t="shared" si="150"/>
        <v/>
      </c>
      <c r="Z95" s="156" t="str">
        <f t="shared" si="151"/>
        <v/>
      </c>
      <c r="AA95" s="156" t="str">
        <f t="shared" si="152"/>
        <v/>
      </c>
      <c r="AB95" s="157" t="str">
        <f t="shared" si="153"/>
        <v/>
      </c>
      <c r="AC95" s="155" t="str">
        <f t="shared" si="154"/>
        <v/>
      </c>
      <c r="AD95" s="156" t="str">
        <f t="shared" si="155"/>
        <v/>
      </c>
      <c r="AE95" s="156" t="str">
        <f t="shared" si="156"/>
        <v/>
      </c>
      <c r="AF95" s="156" t="str">
        <f t="shared" si="157"/>
        <v/>
      </c>
      <c r="AG95" s="157" t="str">
        <f t="shared" si="158"/>
        <v/>
      </c>
      <c r="AH95" s="155" t="str">
        <f t="shared" si="159"/>
        <v/>
      </c>
      <c r="AI95" s="156" t="str">
        <f t="shared" si="160"/>
        <v/>
      </c>
      <c r="AJ95" s="156" t="str">
        <f t="shared" si="161"/>
        <v/>
      </c>
      <c r="AK95" s="156" t="str">
        <f t="shared" si="162"/>
        <v/>
      </c>
      <c r="AL95" s="157" t="str">
        <f t="shared" si="163"/>
        <v/>
      </c>
      <c r="AM95" s="155" t="str">
        <f t="shared" si="164"/>
        <v/>
      </c>
      <c r="AN95" s="156" t="str">
        <f t="shared" si="165"/>
        <v/>
      </c>
      <c r="AO95" s="156" t="str">
        <f t="shared" si="166"/>
        <v/>
      </c>
      <c r="AP95" s="156" t="str">
        <f t="shared" si="167"/>
        <v/>
      </c>
      <c r="AQ95" s="157" t="str">
        <f t="shared" si="168"/>
        <v/>
      </c>
      <c r="AR95" s="155" t="str">
        <f t="shared" si="169"/>
        <v/>
      </c>
      <c r="AS95" s="156" t="str">
        <f t="shared" si="170"/>
        <v/>
      </c>
      <c r="AT95" s="156" t="str">
        <f t="shared" si="171"/>
        <v/>
      </c>
      <c r="AU95" s="156" t="str">
        <f t="shared" si="172"/>
        <v/>
      </c>
      <c r="AV95" s="157" t="str">
        <f t="shared" si="173"/>
        <v/>
      </c>
      <c r="AW95" s="155" t="str">
        <f t="shared" si="174"/>
        <v/>
      </c>
      <c r="AX95" s="156" t="str">
        <f t="shared" si="175"/>
        <v/>
      </c>
      <c r="AY95" s="156" t="str">
        <f t="shared" si="176"/>
        <v/>
      </c>
      <c r="AZ95" s="156" t="str">
        <f t="shared" si="177"/>
        <v/>
      </c>
      <c r="BA95" s="157" t="str">
        <f t="shared" si="178"/>
        <v/>
      </c>
      <c r="BB95" s="155" t="str">
        <f t="shared" si="179"/>
        <v/>
      </c>
      <c r="BC95" s="156" t="str">
        <f t="shared" si="180"/>
        <v/>
      </c>
      <c r="BD95" s="156" t="str">
        <f t="shared" si="181"/>
        <v/>
      </c>
      <c r="BE95" s="156" t="str">
        <f t="shared" si="182"/>
        <v/>
      </c>
      <c r="BF95" s="157" t="str">
        <f t="shared" si="183"/>
        <v/>
      </c>
      <c r="BG95" s="155" t="str">
        <f t="shared" si="184"/>
        <v/>
      </c>
      <c r="BH95" s="156" t="str">
        <f t="shared" si="185"/>
        <v/>
      </c>
      <c r="BI95" s="156" t="str">
        <f t="shared" si="186"/>
        <v/>
      </c>
      <c r="BJ95" s="156" t="str">
        <f t="shared" si="187"/>
        <v/>
      </c>
      <c r="BK95" s="157" t="str">
        <f t="shared" si="188"/>
        <v/>
      </c>
      <c r="BL95" s="155" t="str">
        <f t="shared" si="189"/>
        <v/>
      </c>
      <c r="BM95" s="156" t="str">
        <f t="shared" si="190"/>
        <v/>
      </c>
      <c r="BN95" s="156" t="str">
        <f t="shared" si="191"/>
        <v/>
      </c>
      <c r="BO95" s="156" t="str">
        <f t="shared" si="192"/>
        <v/>
      </c>
      <c r="BP95" s="157" t="str">
        <f t="shared" si="193"/>
        <v/>
      </c>
      <c r="BQ95" s="155" t="str">
        <f t="shared" si="194"/>
        <v/>
      </c>
      <c r="BR95" s="156" t="str">
        <f t="shared" si="195"/>
        <v/>
      </c>
      <c r="BS95" s="156" t="str">
        <f t="shared" si="196"/>
        <v/>
      </c>
      <c r="BT95" s="156" t="str">
        <f t="shared" si="197"/>
        <v/>
      </c>
      <c r="BU95" s="157" t="str">
        <f t="shared" si="198"/>
        <v/>
      </c>
      <c r="BV95" s="155" t="str">
        <f t="shared" si="199"/>
        <v/>
      </c>
      <c r="BW95" s="156" t="str">
        <f t="shared" si="200"/>
        <v/>
      </c>
      <c r="BX95" s="156" t="str">
        <f t="shared" si="201"/>
        <v/>
      </c>
      <c r="BY95" s="156" t="str">
        <f t="shared" si="202"/>
        <v/>
      </c>
      <c r="BZ95" s="157" t="str">
        <f t="shared" si="203"/>
        <v/>
      </c>
      <c r="CA95" s="155" t="str">
        <f t="shared" si="204"/>
        <v/>
      </c>
      <c r="CB95" s="156" t="str">
        <f t="shared" si="205"/>
        <v/>
      </c>
      <c r="CC95" s="156" t="str">
        <f t="shared" si="206"/>
        <v/>
      </c>
      <c r="CD95" s="156" t="str">
        <f t="shared" si="207"/>
        <v/>
      </c>
      <c r="CE95" s="157" t="str">
        <f t="shared" si="208"/>
        <v/>
      </c>
    </row>
    <row r="96" spans="2:83" x14ac:dyDescent="0.2"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70"/>
      <c r="AE96" s="70"/>
      <c r="AF96" s="70"/>
      <c r="AG96" s="70"/>
      <c r="AH96" s="70"/>
      <c r="AI96" s="70"/>
      <c r="AJ96" s="70"/>
      <c r="AK96" s="70"/>
      <c r="AL96" s="70"/>
      <c r="AM96" s="70"/>
      <c r="AN96" s="70"/>
      <c r="AO96" s="70"/>
      <c r="AP96" s="70"/>
      <c r="AQ96" s="70"/>
      <c r="AR96" s="70"/>
      <c r="AS96" s="70"/>
      <c r="AT96" s="70"/>
      <c r="AU96" s="70"/>
      <c r="AV96" s="70"/>
      <c r="AW96" s="70"/>
      <c r="AX96" s="70"/>
      <c r="AY96" s="70"/>
      <c r="AZ96" s="70"/>
      <c r="BA96" s="70"/>
      <c r="BB96" s="70"/>
      <c r="BC96" s="70"/>
      <c r="BD96" s="70"/>
      <c r="BE96" s="70"/>
      <c r="BF96" s="70"/>
      <c r="BG96" s="70"/>
      <c r="BH96" s="70"/>
      <c r="BI96" s="70"/>
      <c r="BJ96" s="70"/>
      <c r="BK96" s="70"/>
      <c r="BL96" s="70"/>
      <c r="BM96" s="70"/>
      <c r="BN96" s="70"/>
      <c r="BO96" s="70"/>
      <c r="BP96" s="70"/>
      <c r="BQ96" s="70"/>
      <c r="BR96" s="70"/>
      <c r="BS96" s="70"/>
      <c r="BT96" s="70"/>
      <c r="BU96" s="70"/>
      <c r="BV96" s="70"/>
      <c r="BW96" s="70"/>
      <c r="BX96" s="70"/>
      <c r="BY96" s="70"/>
      <c r="BZ96" s="70"/>
      <c r="CA96" s="70"/>
      <c r="CB96" s="70"/>
      <c r="CC96" s="70"/>
      <c r="CD96" s="70"/>
      <c r="CE96" s="70"/>
    </row>
    <row r="97" spans="2:83" x14ac:dyDescent="0.2">
      <c r="B97" s="52" t="s">
        <v>291</v>
      </c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  <c r="AH97" s="70"/>
      <c r="AI97" s="70"/>
      <c r="AJ97" s="70"/>
      <c r="AK97" s="70"/>
      <c r="AL97" s="70"/>
      <c r="AM97" s="70"/>
      <c r="AN97" s="70"/>
      <c r="AO97" s="70"/>
      <c r="AP97" s="70"/>
      <c r="AQ97" s="70"/>
      <c r="AR97" s="70"/>
      <c r="AS97" s="70"/>
      <c r="AT97" s="70"/>
      <c r="AU97" s="70"/>
      <c r="AV97" s="70"/>
      <c r="AW97" s="70"/>
      <c r="AX97" s="70"/>
      <c r="AY97" s="70"/>
      <c r="AZ97" s="70"/>
      <c r="BA97" s="70"/>
      <c r="BB97" s="70"/>
      <c r="BC97" s="70"/>
      <c r="BD97" s="70"/>
      <c r="BE97" s="70"/>
      <c r="BF97" s="70"/>
      <c r="BG97" s="70"/>
      <c r="BH97" s="70"/>
      <c r="BI97" s="70"/>
      <c r="BJ97" s="70"/>
      <c r="BK97" s="70"/>
      <c r="BL97" s="70"/>
      <c r="BM97" s="70"/>
      <c r="BN97" s="70"/>
      <c r="BO97" s="70"/>
      <c r="BP97" s="70"/>
      <c r="BQ97" s="70"/>
      <c r="BR97" s="70"/>
      <c r="BS97" s="70"/>
      <c r="BT97" s="70"/>
      <c r="BU97" s="70"/>
      <c r="BV97" s="70"/>
      <c r="BW97" s="70"/>
      <c r="BX97" s="70"/>
      <c r="BY97" s="70"/>
      <c r="BZ97" s="70"/>
      <c r="CA97" s="70"/>
      <c r="CB97" s="70"/>
      <c r="CC97" s="70"/>
      <c r="CD97" s="70"/>
      <c r="CE97" s="70"/>
    </row>
    <row r="98" spans="2:83" x14ac:dyDescent="0.2">
      <c r="B98" s="52" t="s">
        <v>68</v>
      </c>
      <c r="D98" s="149" t="str">
        <f>IF(ISNUMBER(D42),_xlfn.Z.TEST(D42:H42,D42),"")</f>
        <v/>
      </c>
      <c r="E98" s="150" t="str">
        <f>IF(ISNUMBER(E42),_xlfn.Z.TEST(D42:H42,E42),"")</f>
        <v/>
      </c>
      <c r="F98" s="150" t="str">
        <f>IF(ISNUMBER(F42),_xlfn.Z.TEST(D42:H42,F42),"")</f>
        <v/>
      </c>
      <c r="G98" s="150" t="str">
        <f>IF(ISNUMBER(G42),_xlfn.Z.TEST(D42:H42,G42),"")</f>
        <v/>
      </c>
      <c r="H98" s="151" t="str">
        <f>IF(ISNUMBER(H42),_xlfn.Z.TEST(D42:H42,H42),"")</f>
        <v/>
      </c>
      <c r="I98" s="149" t="str">
        <f>IF(ISNUMBER(I42),_xlfn.Z.TEST(I42:M42,I42),"")</f>
        <v/>
      </c>
      <c r="J98" s="150" t="str">
        <f>IF(ISNUMBER(J42),_xlfn.Z.TEST(I42:M42,J42),"")</f>
        <v/>
      </c>
      <c r="K98" s="150" t="str">
        <f>IF(ISNUMBER(K42),_xlfn.Z.TEST(I42:M42,K42),"")</f>
        <v/>
      </c>
      <c r="L98" s="150" t="str">
        <f>IF(ISNUMBER(L42),_xlfn.Z.TEST(I42:M42,L42),"")</f>
        <v/>
      </c>
      <c r="M98" s="151" t="str">
        <f>IF(ISNUMBER(M42),_xlfn.Z.TEST(I42:M42,M42),"")</f>
        <v/>
      </c>
      <c r="N98" s="149" t="str">
        <f>IF(ISNUMBER(N42),_xlfn.Z.TEST(N42:R42,N42),"")</f>
        <v/>
      </c>
      <c r="O98" s="150" t="str">
        <f>IF(ISNUMBER(O42),_xlfn.Z.TEST(N42:R42,O42),"")</f>
        <v/>
      </c>
      <c r="P98" s="150" t="str">
        <f>IF(ISNUMBER(P42),_xlfn.Z.TEST(N42:R42,P42),"")</f>
        <v/>
      </c>
      <c r="Q98" s="150" t="str">
        <f>IF(ISNUMBER(Q42),_xlfn.Z.TEST(N42:R42,Q42),"")</f>
        <v/>
      </c>
      <c r="R98" s="151" t="str">
        <f>IF(ISNUMBER(R42),_xlfn.Z.TEST(N42:R42,R42),"")</f>
        <v/>
      </c>
      <c r="S98" s="149" t="str">
        <f>IF(ISNUMBER(S42),_xlfn.Z.TEST(S42:W42,S42),"")</f>
        <v/>
      </c>
      <c r="T98" s="150" t="str">
        <f>IF(ISNUMBER(T42),_xlfn.Z.TEST(S42:W42,T42),"")</f>
        <v/>
      </c>
      <c r="U98" s="150" t="str">
        <f>IF(ISNUMBER(U42),_xlfn.Z.TEST(S42:W42,U42),"")</f>
        <v/>
      </c>
      <c r="V98" s="150" t="str">
        <f>IF(ISNUMBER(V42),_xlfn.Z.TEST(S42:W42,V42),"")</f>
        <v/>
      </c>
      <c r="W98" s="151" t="str">
        <f>IF(ISNUMBER(W42),_xlfn.Z.TEST(S42:W42,W42),"")</f>
        <v/>
      </c>
      <c r="X98" s="149" t="str">
        <f>IF(ISNUMBER(X42),_xlfn.Z.TEST(X42:AB42,X42),"")</f>
        <v/>
      </c>
      <c r="Y98" s="150" t="str">
        <f>IF(ISNUMBER(Y42),_xlfn.Z.TEST(X42:AB42,Y42),"")</f>
        <v/>
      </c>
      <c r="Z98" s="150" t="str">
        <f>IF(ISNUMBER(Z42),_xlfn.Z.TEST(X42:AB42,Z42),"")</f>
        <v/>
      </c>
      <c r="AA98" s="150" t="str">
        <f>IF(ISNUMBER(AA42),_xlfn.Z.TEST(X42:AB42,AA42),"")</f>
        <v/>
      </c>
      <c r="AB98" s="151" t="str">
        <f>IF(ISNUMBER(AB42),_xlfn.Z.TEST(X42:AB42,AB42),"")</f>
        <v/>
      </c>
      <c r="AC98" s="149" t="str">
        <f>IF(ISNUMBER(AC42),_xlfn.Z.TEST(AC42:AG42,AC42),"")</f>
        <v/>
      </c>
      <c r="AD98" s="150" t="str">
        <f>IF(ISNUMBER(AD42),_xlfn.Z.TEST(AC42:AG42,AD42),"")</f>
        <v/>
      </c>
      <c r="AE98" s="150" t="str">
        <f>IF(ISNUMBER(AE42),_xlfn.Z.TEST(AC42:AG42,AE42),"")</f>
        <v/>
      </c>
      <c r="AF98" s="150" t="str">
        <f>IF(ISNUMBER(AF42),_xlfn.Z.TEST(AC42:AG42,AF42),"")</f>
        <v/>
      </c>
      <c r="AG98" s="151" t="str">
        <f>IF(ISNUMBER(AG42),_xlfn.Z.TEST(AC42:AG42,AG42),"")</f>
        <v/>
      </c>
      <c r="AH98" s="149" t="str">
        <f>IF(ISNUMBER(AH42),_xlfn.Z.TEST(AH42:AL42,AH42),"")</f>
        <v/>
      </c>
      <c r="AI98" s="150" t="str">
        <f>IF(ISNUMBER(AI42),_xlfn.Z.TEST(AH42:AL42,AI42),"")</f>
        <v/>
      </c>
      <c r="AJ98" s="150" t="str">
        <f>IF(ISNUMBER(AJ42),_xlfn.Z.TEST(AH42:AL42,AJ42),"")</f>
        <v/>
      </c>
      <c r="AK98" s="150" t="str">
        <f>IF(ISNUMBER(AK42),_xlfn.Z.TEST(AH42:AL42,AK42),"")</f>
        <v/>
      </c>
      <c r="AL98" s="151" t="str">
        <f>IF(ISNUMBER(AL42),_xlfn.Z.TEST(AH42:AL42,AL42),"")</f>
        <v/>
      </c>
      <c r="AM98" s="149" t="str">
        <f>IF(ISNUMBER(AM42),_xlfn.Z.TEST(AM42:AQ42,AM42),"")</f>
        <v/>
      </c>
      <c r="AN98" s="150" t="str">
        <f>IF(ISNUMBER(AN42),_xlfn.Z.TEST(AM42:AQ42,AN42),"")</f>
        <v/>
      </c>
      <c r="AO98" s="150" t="str">
        <f>IF(ISNUMBER(AO42),_xlfn.Z.TEST(AM42:AQ42,AO42),"")</f>
        <v/>
      </c>
      <c r="AP98" s="150" t="str">
        <f>IF(ISNUMBER(AP42),_xlfn.Z.TEST(AM42:AQ42,AP42),"")</f>
        <v/>
      </c>
      <c r="AQ98" s="151" t="str">
        <f>IF(ISNUMBER(AQ42),_xlfn.Z.TEST(AM42:AQ42,AQ42),"")</f>
        <v/>
      </c>
      <c r="AR98" s="149" t="str">
        <f>IF(ISNUMBER(AR42),_xlfn.Z.TEST(AR42:AV42,AR42),"")</f>
        <v/>
      </c>
      <c r="AS98" s="150" t="str">
        <f>IF(ISNUMBER(AS42),_xlfn.Z.TEST(AR42:AV42,AS42),"")</f>
        <v/>
      </c>
      <c r="AT98" s="150" t="str">
        <f>IF(ISNUMBER(AT42),_xlfn.Z.TEST(AR42:AV42,AT42),"")</f>
        <v/>
      </c>
      <c r="AU98" s="150" t="str">
        <f>IF(ISNUMBER(AU42),_xlfn.Z.TEST(AR42:AV42,AU42),"")</f>
        <v/>
      </c>
      <c r="AV98" s="151" t="str">
        <f>IF(ISNUMBER(AV42),_xlfn.Z.TEST(AR42:AV42,AV42),"")</f>
        <v/>
      </c>
      <c r="AW98" s="149" t="str">
        <f>IF(ISNUMBER(AW42),_xlfn.Z.TEST(AW42:BA42,AW42),"")</f>
        <v/>
      </c>
      <c r="AX98" s="150" t="str">
        <f>IF(ISNUMBER(AX42),_xlfn.Z.TEST(AW42:BA42,AX42),"")</f>
        <v/>
      </c>
      <c r="AY98" s="150" t="str">
        <f>IF(ISNUMBER(AY42),_xlfn.Z.TEST(AW42:BA42,AY42),"")</f>
        <v/>
      </c>
      <c r="AZ98" s="150" t="str">
        <f>IF(ISNUMBER(AZ42),_xlfn.Z.TEST(AW42:BA42,AZ42),"")</f>
        <v/>
      </c>
      <c r="BA98" s="151" t="str">
        <f>IF(ISNUMBER(BA42),_xlfn.Z.TEST(AW42:BA42,BA42),"")</f>
        <v/>
      </c>
      <c r="BB98" s="149" t="str">
        <f>IF(ISNUMBER(BB42),_xlfn.Z.TEST(BB42:BF42,BB42),"")</f>
        <v/>
      </c>
      <c r="BC98" s="150" t="str">
        <f>IF(ISNUMBER(BC42),_xlfn.Z.TEST(BB42:BF42,BC42),"")</f>
        <v/>
      </c>
      <c r="BD98" s="150" t="str">
        <f>IF(ISNUMBER(BD42),_xlfn.Z.TEST(BB42:BF42,BD42),"")</f>
        <v/>
      </c>
      <c r="BE98" s="150" t="str">
        <f>IF(ISNUMBER(BE42),_xlfn.Z.TEST(BB42:BF42,BE42),"")</f>
        <v/>
      </c>
      <c r="BF98" s="151" t="str">
        <f>IF(ISNUMBER(BF42),_xlfn.Z.TEST(BB42:BF42,BF42),"")</f>
        <v/>
      </c>
      <c r="BG98" s="149" t="str">
        <f>IF(ISNUMBER(BG42),_xlfn.Z.TEST(BG42:BK42,BG42),"")</f>
        <v/>
      </c>
      <c r="BH98" s="150" t="str">
        <f>IF(ISNUMBER(BH42),_xlfn.Z.TEST(BG42:BK42,BH42),"")</f>
        <v/>
      </c>
      <c r="BI98" s="150" t="str">
        <f>IF(ISNUMBER(BI42),_xlfn.Z.TEST(BG42:BK42,BI42),"")</f>
        <v/>
      </c>
      <c r="BJ98" s="150" t="str">
        <f>IF(ISNUMBER(BJ42),_xlfn.Z.TEST(BG42:BK42,BJ42),"")</f>
        <v/>
      </c>
      <c r="BK98" s="151" t="str">
        <f>IF(ISNUMBER(BK42),_xlfn.Z.TEST(BG42:BK42,BK42),"")</f>
        <v/>
      </c>
      <c r="BL98" s="149" t="str">
        <f>IF(ISNUMBER(BL42),_xlfn.Z.TEST(BL42:BP42,BL42),"")</f>
        <v/>
      </c>
      <c r="BM98" s="150" t="str">
        <f>IF(ISNUMBER(BM42),_xlfn.Z.TEST(BL42:BP42,BM42),"")</f>
        <v/>
      </c>
      <c r="BN98" s="150" t="str">
        <f>IF(ISNUMBER(BN42),_xlfn.Z.TEST(BL42:BP42,BN42),"")</f>
        <v/>
      </c>
      <c r="BO98" s="150" t="str">
        <f>IF(ISNUMBER(BO42),_xlfn.Z.TEST(BL42:BP42,BO42),"")</f>
        <v/>
      </c>
      <c r="BP98" s="151" t="str">
        <f>IF(ISNUMBER(BP42),_xlfn.Z.TEST(BL42:BP42,BP42),"")</f>
        <v/>
      </c>
      <c r="BQ98" s="149" t="str">
        <f>IF(ISNUMBER(BQ42),_xlfn.Z.TEST(BQ42:BU42,BQ42),"")</f>
        <v/>
      </c>
      <c r="BR98" s="150" t="str">
        <f>IF(ISNUMBER(BR42),_xlfn.Z.TEST(BQ42:BU42,BR42),"")</f>
        <v/>
      </c>
      <c r="BS98" s="150" t="str">
        <f>IF(ISNUMBER(BS42),_xlfn.Z.TEST(BQ42:BU42,BS42),"")</f>
        <v/>
      </c>
      <c r="BT98" s="150" t="str">
        <f>IF(ISNUMBER(BT42),_xlfn.Z.TEST(BQ42:BU42,BT42),"")</f>
        <v/>
      </c>
      <c r="BU98" s="151" t="str">
        <f>IF(ISNUMBER(BU42),_xlfn.Z.TEST(BQ42:BU42,BU42),"")</f>
        <v/>
      </c>
      <c r="BV98" s="149" t="str">
        <f>IF(ISNUMBER(BV42),_xlfn.Z.TEST(BV42:BZ42,BV42),"")</f>
        <v/>
      </c>
      <c r="BW98" s="150" t="str">
        <f>IF(ISNUMBER(BW42),_xlfn.Z.TEST(BV42:BZ42,BW42),"")</f>
        <v/>
      </c>
      <c r="BX98" s="150" t="str">
        <f>IF(ISNUMBER(BX42),_xlfn.Z.TEST(BV42:BZ42,BX42),"")</f>
        <v/>
      </c>
      <c r="BY98" s="150" t="str">
        <f>IF(ISNUMBER(BY42),_xlfn.Z.TEST(BV42:BZ42,BY42),"")</f>
        <v/>
      </c>
      <c r="BZ98" s="151" t="str">
        <f>IF(ISNUMBER(BZ42),_xlfn.Z.TEST(BV42:BZ42,BZ42),"")</f>
        <v/>
      </c>
      <c r="CA98" s="149" t="str">
        <f>IF(ISNUMBER(CA42),_xlfn.Z.TEST(CA42:CE42,CA42),"")</f>
        <v/>
      </c>
      <c r="CB98" s="150" t="str">
        <f>IF(ISNUMBER(CB42),_xlfn.Z.TEST(CA42:CE42,CB42),"")</f>
        <v/>
      </c>
      <c r="CC98" s="150" t="str">
        <f>IF(ISNUMBER(CC42),_xlfn.Z.TEST(CA42:CE42,CC42),"")</f>
        <v/>
      </c>
      <c r="CD98" s="150" t="str">
        <f>IF(ISNUMBER(CD42),_xlfn.Z.TEST(CA42:CE42,CD42),"")</f>
        <v/>
      </c>
      <c r="CE98" s="151" t="str">
        <f>IF(ISNUMBER(CE42),_xlfn.Z.TEST(CA42:CE42,CE42),"")</f>
        <v/>
      </c>
    </row>
    <row r="99" spans="2:83" x14ac:dyDescent="0.2">
      <c r="B99" s="52" t="s">
        <v>78</v>
      </c>
      <c r="D99" s="152" t="str">
        <f t="shared" ref="D99:D110" si="209">IF(ISNUMBER(D43),_xlfn.Z.TEST(D43:H43,D43),"")</f>
        <v/>
      </c>
      <c r="E99" s="153" t="str">
        <f t="shared" ref="E99:E110" si="210">IF(ISNUMBER(E43),_xlfn.Z.TEST(D43:H43,E43),"")</f>
        <v/>
      </c>
      <c r="F99" s="153" t="str">
        <f t="shared" ref="F99:F110" si="211">IF(ISNUMBER(F43),_xlfn.Z.TEST(D43:H43,F43),"")</f>
        <v/>
      </c>
      <c r="G99" s="153" t="str">
        <f t="shared" ref="G99:G110" si="212">IF(ISNUMBER(G43),_xlfn.Z.TEST(D43:H43,G43),"")</f>
        <v/>
      </c>
      <c r="H99" s="154" t="str">
        <f t="shared" ref="H99:H110" si="213">IF(ISNUMBER(H43),_xlfn.Z.TEST(D43:H43,H43),"")</f>
        <v/>
      </c>
      <c r="I99" s="152" t="str">
        <f t="shared" ref="I99:I110" si="214">IF(ISNUMBER(I43),_xlfn.Z.TEST(I43:M43,I43),"")</f>
        <v/>
      </c>
      <c r="J99" s="153" t="str">
        <f t="shared" ref="J99:J110" si="215">IF(ISNUMBER(J43),_xlfn.Z.TEST(I43:M43,J43),"")</f>
        <v/>
      </c>
      <c r="K99" s="153" t="str">
        <f t="shared" ref="K99:K110" si="216">IF(ISNUMBER(K43),_xlfn.Z.TEST(I43:M43,K43),"")</f>
        <v/>
      </c>
      <c r="L99" s="153" t="str">
        <f t="shared" ref="L99:L110" si="217">IF(ISNUMBER(L43),_xlfn.Z.TEST(I43:M43,L43),"")</f>
        <v/>
      </c>
      <c r="M99" s="154" t="str">
        <f t="shared" ref="M99:M110" si="218">IF(ISNUMBER(M43),_xlfn.Z.TEST(I43:M43,M43),"")</f>
        <v/>
      </c>
      <c r="N99" s="152" t="str">
        <f t="shared" ref="N99:N110" si="219">IF(ISNUMBER(N43),_xlfn.Z.TEST(N43:R43,N43),"")</f>
        <v/>
      </c>
      <c r="O99" s="153" t="str">
        <f t="shared" ref="O99:O110" si="220">IF(ISNUMBER(O43),_xlfn.Z.TEST(N43:R43,O43),"")</f>
        <v/>
      </c>
      <c r="P99" s="153" t="str">
        <f t="shared" ref="P99:P110" si="221">IF(ISNUMBER(P43),_xlfn.Z.TEST(N43:R43,P43),"")</f>
        <v/>
      </c>
      <c r="Q99" s="153" t="str">
        <f t="shared" ref="Q99:Q110" si="222">IF(ISNUMBER(Q43),_xlfn.Z.TEST(N43:R43,Q43),"")</f>
        <v/>
      </c>
      <c r="R99" s="154" t="str">
        <f t="shared" ref="R99:R110" si="223">IF(ISNUMBER(R43),_xlfn.Z.TEST(N43:R43,R43),"")</f>
        <v/>
      </c>
      <c r="S99" s="152" t="str">
        <f t="shared" ref="S99:S110" si="224">IF(ISNUMBER(S43),_xlfn.Z.TEST(S43:W43,S43),"")</f>
        <v/>
      </c>
      <c r="T99" s="153" t="str">
        <f t="shared" ref="T99:T110" si="225">IF(ISNUMBER(T43),_xlfn.Z.TEST(S43:W43,T43),"")</f>
        <v/>
      </c>
      <c r="U99" s="153" t="str">
        <f t="shared" ref="U99:U110" si="226">IF(ISNUMBER(U43),_xlfn.Z.TEST(S43:W43,U43),"")</f>
        <v/>
      </c>
      <c r="V99" s="153" t="str">
        <f t="shared" ref="V99:V110" si="227">IF(ISNUMBER(V43),_xlfn.Z.TEST(S43:W43,V43),"")</f>
        <v/>
      </c>
      <c r="W99" s="154" t="str">
        <f t="shared" ref="W99:W110" si="228">IF(ISNUMBER(W43),_xlfn.Z.TEST(S43:W43,W43),"")</f>
        <v/>
      </c>
      <c r="X99" s="152" t="str">
        <f t="shared" ref="X99:X110" si="229">IF(ISNUMBER(X43),_xlfn.Z.TEST(X43:AB43,X43),"")</f>
        <v/>
      </c>
      <c r="Y99" s="153" t="str">
        <f t="shared" ref="Y99:Y110" si="230">IF(ISNUMBER(Y43),_xlfn.Z.TEST(X43:AB43,Y43),"")</f>
        <v/>
      </c>
      <c r="Z99" s="153" t="str">
        <f t="shared" ref="Z99:Z110" si="231">IF(ISNUMBER(Z43),_xlfn.Z.TEST(X43:AB43,Z43),"")</f>
        <v/>
      </c>
      <c r="AA99" s="153" t="str">
        <f t="shared" ref="AA99:AA110" si="232">IF(ISNUMBER(AA43),_xlfn.Z.TEST(X43:AB43,AA43),"")</f>
        <v/>
      </c>
      <c r="AB99" s="154" t="str">
        <f t="shared" ref="AB99:AB110" si="233">IF(ISNUMBER(AB43),_xlfn.Z.TEST(X43:AB43,AB43),"")</f>
        <v/>
      </c>
      <c r="AC99" s="152" t="str">
        <f t="shared" ref="AC99:AC110" si="234">IF(ISNUMBER(AC43),_xlfn.Z.TEST(AC43:AG43,AC43),"")</f>
        <v/>
      </c>
      <c r="AD99" s="153" t="str">
        <f t="shared" ref="AD99:AD110" si="235">IF(ISNUMBER(AD43),_xlfn.Z.TEST(AC43:AG43,AD43),"")</f>
        <v/>
      </c>
      <c r="AE99" s="153" t="str">
        <f t="shared" ref="AE99:AE110" si="236">IF(ISNUMBER(AE43),_xlfn.Z.TEST(AC43:AG43,AE43),"")</f>
        <v/>
      </c>
      <c r="AF99" s="153" t="str">
        <f t="shared" ref="AF99:AF110" si="237">IF(ISNUMBER(AF43),_xlfn.Z.TEST(AC43:AG43,AF43),"")</f>
        <v/>
      </c>
      <c r="AG99" s="154" t="str">
        <f t="shared" ref="AG99:AG110" si="238">IF(ISNUMBER(AG43),_xlfn.Z.TEST(AC43:AG43,AG43),"")</f>
        <v/>
      </c>
      <c r="AH99" s="152" t="str">
        <f t="shared" ref="AH99:AH110" si="239">IF(ISNUMBER(AH43),_xlfn.Z.TEST(AH43:AL43,AH43),"")</f>
        <v/>
      </c>
      <c r="AI99" s="153" t="str">
        <f t="shared" ref="AI99:AI110" si="240">IF(ISNUMBER(AI43),_xlfn.Z.TEST(AH43:AL43,AI43),"")</f>
        <v/>
      </c>
      <c r="AJ99" s="153" t="str">
        <f t="shared" ref="AJ99:AJ110" si="241">IF(ISNUMBER(AJ43),_xlfn.Z.TEST(AH43:AL43,AJ43),"")</f>
        <v/>
      </c>
      <c r="AK99" s="153" t="str">
        <f t="shared" ref="AK99:AK110" si="242">IF(ISNUMBER(AK43),_xlfn.Z.TEST(AH43:AL43,AK43),"")</f>
        <v/>
      </c>
      <c r="AL99" s="154" t="str">
        <f t="shared" ref="AL99:AL110" si="243">IF(ISNUMBER(AL43),_xlfn.Z.TEST(AH43:AL43,AL43),"")</f>
        <v/>
      </c>
      <c r="AM99" s="152" t="str">
        <f t="shared" ref="AM99:AM110" si="244">IF(ISNUMBER(AM43),_xlfn.Z.TEST(AM43:AQ43,AM43),"")</f>
        <v/>
      </c>
      <c r="AN99" s="153" t="str">
        <f t="shared" ref="AN99:AN110" si="245">IF(ISNUMBER(AN43),_xlfn.Z.TEST(AM43:AQ43,AN43),"")</f>
        <v/>
      </c>
      <c r="AO99" s="153" t="str">
        <f t="shared" ref="AO99:AO110" si="246">IF(ISNUMBER(AO43),_xlfn.Z.TEST(AM43:AQ43,AO43),"")</f>
        <v/>
      </c>
      <c r="AP99" s="153" t="str">
        <f t="shared" ref="AP99:AP110" si="247">IF(ISNUMBER(AP43),_xlfn.Z.TEST(AM43:AQ43,AP43),"")</f>
        <v/>
      </c>
      <c r="AQ99" s="154" t="str">
        <f t="shared" ref="AQ99:AQ110" si="248">IF(ISNUMBER(AQ43),_xlfn.Z.TEST(AM43:AQ43,AQ43),"")</f>
        <v/>
      </c>
      <c r="AR99" s="152" t="str">
        <f t="shared" ref="AR99:AR110" si="249">IF(ISNUMBER(AR43),_xlfn.Z.TEST(AR43:AV43,AR43),"")</f>
        <v/>
      </c>
      <c r="AS99" s="153" t="str">
        <f t="shared" ref="AS99:AS110" si="250">IF(ISNUMBER(AS43),_xlfn.Z.TEST(AR43:AV43,AS43),"")</f>
        <v/>
      </c>
      <c r="AT99" s="153" t="str">
        <f t="shared" ref="AT99:AT110" si="251">IF(ISNUMBER(AT43),_xlfn.Z.TEST(AR43:AV43,AT43),"")</f>
        <v/>
      </c>
      <c r="AU99" s="153" t="str">
        <f t="shared" ref="AU99:AU110" si="252">IF(ISNUMBER(AU43),_xlfn.Z.TEST(AR43:AV43,AU43),"")</f>
        <v/>
      </c>
      <c r="AV99" s="154" t="str">
        <f t="shared" ref="AV99:AV110" si="253">IF(ISNUMBER(AV43),_xlfn.Z.TEST(AR43:AV43,AV43),"")</f>
        <v/>
      </c>
      <c r="AW99" s="152" t="str">
        <f t="shared" ref="AW99:AW110" si="254">IF(ISNUMBER(AW43),_xlfn.Z.TEST(AW43:BA43,AW43),"")</f>
        <v/>
      </c>
      <c r="AX99" s="153" t="str">
        <f t="shared" ref="AX99:AX110" si="255">IF(ISNUMBER(AX43),_xlfn.Z.TEST(AW43:BA43,AX43),"")</f>
        <v/>
      </c>
      <c r="AY99" s="153" t="str">
        <f t="shared" ref="AY99:AY110" si="256">IF(ISNUMBER(AY43),_xlfn.Z.TEST(AW43:BA43,AY43),"")</f>
        <v/>
      </c>
      <c r="AZ99" s="153" t="str">
        <f t="shared" ref="AZ99:AZ110" si="257">IF(ISNUMBER(AZ43),_xlfn.Z.TEST(AW43:BA43,AZ43),"")</f>
        <v/>
      </c>
      <c r="BA99" s="154" t="str">
        <f t="shared" ref="BA99:BA110" si="258">IF(ISNUMBER(BA43),_xlfn.Z.TEST(AW43:BA43,BA43),"")</f>
        <v/>
      </c>
      <c r="BB99" s="152" t="str">
        <f t="shared" ref="BB99:BB110" si="259">IF(ISNUMBER(BB43),_xlfn.Z.TEST(BB43:BF43,BB43),"")</f>
        <v/>
      </c>
      <c r="BC99" s="153" t="str">
        <f t="shared" ref="BC99:BC110" si="260">IF(ISNUMBER(BC43),_xlfn.Z.TEST(BB43:BF43,BC43),"")</f>
        <v/>
      </c>
      <c r="BD99" s="153" t="str">
        <f t="shared" ref="BD99:BD110" si="261">IF(ISNUMBER(BD43),_xlfn.Z.TEST(BB43:BF43,BD43),"")</f>
        <v/>
      </c>
      <c r="BE99" s="153" t="str">
        <f t="shared" ref="BE99:BE110" si="262">IF(ISNUMBER(BE43),_xlfn.Z.TEST(BB43:BF43,BE43),"")</f>
        <v/>
      </c>
      <c r="BF99" s="154" t="str">
        <f t="shared" ref="BF99:BF110" si="263">IF(ISNUMBER(BF43),_xlfn.Z.TEST(BB43:BF43,BF43),"")</f>
        <v/>
      </c>
      <c r="BG99" s="152" t="str">
        <f t="shared" ref="BG99:BG110" si="264">IF(ISNUMBER(BG43),_xlfn.Z.TEST(BG43:BK43,BG43),"")</f>
        <v/>
      </c>
      <c r="BH99" s="153" t="str">
        <f t="shared" ref="BH99:BH110" si="265">IF(ISNUMBER(BH43),_xlfn.Z.TEST(BG43:BK43,BH43),"")</f>
        <v/>
      </c>
      <c r="BI99" s="153" t="str">
        <f t="shared" ref="BI99:BI110" si="266">IF(ISNUMBER(BI43),_xlfn.Z.TEST(BG43:BK43,BI43),"")</f>
        <v/>
      </c>
      <c r="BJ99" s="153" t="str">
        <f t="shared" ref="BJ99:BJ110" si="267">IF(ISNUMBER(BJ43),_xlfn.Z.TEST(BG43:BK43,BJ43),"")</f>
        <v/>
      </c>
      <c r="BK99" s="154" t="str">
        <f t="shared" ref="BK99:BK110" si="268">IF(ISNUMBER(BK43),_xlfn.Z.TEST(BG43:BK43,BK43),"")</f>
        <v/>
      </c>
      <c r="BL99" s="152" t="str">
        <f t="shared" ref="BL99:BL110" si="269">IF(ISNUMBER(BL43),_xlfn.Z.TEST(BL43:BP43,BL43),"")</f>
        <v/>
      </c>
      <c r="BM99" s="153" t="str">
        <f t="shared" ref="BM99:BM110" si="270">IF(ISNUMBER(BM43),_xlfn.Z.TEST(BL43:BP43,BM43),"")</f>
        <v/>
      </c>
      <c r="BN99" s="153" t="str">
        <f t="shared" ref="BN99:BN110" si="271">IF(ISNUMBER(BN43),_xlfn.Z.TEST(BL43:BP43,BN43),"")</f>
        <v/>
      </c>
      <c r="BO99" s="153" t="str">
        <f t="shared" ref="BO99:BO110" si="272">IF(ISNUMBER(BO43),_xlfn.Z.TEST(BL43:BP43,BO43),"")</f>
        <v/>
      </c>
      <c r="BP99" s="154" t="str">
        <f t="shared" ref="BP99:BP110" si="273">IF(ISNUMBER(BP43),_xlfn.Z.TEST(BL43:BP43,BP43),"")</f>
        <v/>
      </c>
      <c r="BQ99" s="152" t="str">
        <f t="shared" ref="BQ99:BQ110" si="274">IF(ISNUMBER(BQ43),_xlfn.Z.TEST(BQ43:BU43,BQ43),"")</f>
        <v/>
      </c>
      <c r="BR99" s="153" t="str">
        <f t="shared" ref="BR99:BR110" si="275">IF(ISNUMBER(BR43),_xlfn.Z.TEST(BQ43:BU43,BR43),"")</f>
        <v/>
      </c>
      <c r="BS99" s="153" t="str">
        <f t="shared" ref="BS99:BS110" si="276">IF(ISNUMBER(BS43),_xlfn.Z.TEST(BQ43:BU43,BS43),"")</f>
        <v/>
      </c>
      <c r="BT99" s="153" t="str">
        <f t="shared" ref="BT99:BT110" si="277">IF(ISNUMBER(BT43),_xlfn.Z.TEST(BQ43:BU43,BT43),"")</f>
        <v/>
      </c>
      <c r="BU99" s="154" t="str">
        <f t="shared" ref="BU99:BU110" si="278">IF(ISNUMBER(BU43),_xlfn.Z.TEST(BQ43:BU43,BU43),"")</f>
        <v/>
      </c>
      <c r="BV99" s="152" t="str">
        <f t="shared" ref="BV99:BV110" si="279">IF(ISNUMBER(BV43),_xlfn.Z.TEST(BV43:BZ43,BV43),"")</f>
        <v/>
      </c>
      <c r="BW99" s="153" t="str">
        <f t="shared" ref="BW99:BW110" si="280">IF(ISNUMBER(BW43),_xlfn.Z.TEST(BV43:BZ43,BW43),"")</f>
        <v/>
      </c>
      <c r="BX99" s="153" t="str">
        <f t="shared" ref="BX99:BX110" si="281">IF(ISNUMBER(BX43),_xlfn.Z.TEST(BV43:BZ43,BX43),"")</f>
        <v/>
      </c>
      <c r="BY99" s="153" t="str">
        <f t="shared" ref="BY99:BY110" si="282">IF(ISNUMBER(BY43),_xlfn.Z.TEST(BV43:BZ43,BY43),"")</f>
        <v/>
      </c>
      <c r="BZ99" s="154" t="str">
        <f t="shared" ref="BZ99:BZ110" si="283">IF(ISNUMBER(BZ43),_xlfn.Z.TEST(BV43:BZ43,BZ43),"")</f>
        <v/>
      </c>
      <c r="CA99" s="152" t="str">
        <f t="shared" ref="CA99:CA110" si="284">IF(ISNUMBER(CA43),_xlfn.Z.TEST(CA43:CE43,CA43),"")</f>
        <v/>
      </c>
      <c r="CB99" s="153" t="str">
        <f t="shared" ref="CB99:CB110" si="285">IF(ISNUMBER(CB43),_xlfn.Z.TEST(CA43:CE43,CB43),"")</f>
        <v/>
      </c>
      <c r="CC99" s="153" t="str">
        <f t="shared" ref="CC99:CC110" si="286">IF(ISNUMBER(CC43),_xlfn.Z.TEST(CA43:CE43,CC43),"")</f>
        <v/>
      </c>
      <c r="CD99" s="153" t="str">
        <f t="shared" ref="CD99:CD110" si="287">IF(ISNUMBER(CD43),_xlfn.Z.TEST(CA43:CE43,CD43),"")</f>
        <v/>
      </c>
      <c r="CE99" s="154" t="str">
        <f t="shared" ref="CE99:CE110" si="288">IF(ISNUMBER(CE43),_xlfn.Z.TEST(CA43:CE43,CE43),"")</f>
        <v/>
      </c>
    </row>
    <row r="100" spans="2:83" x14ac:dyDescent="0.2">
      <c r="B100" s="52" t="s">
        <v>100</v>
      </c>
      <c r="D100" s="152" t="str">
        <f t="shared" si="209"/>
        <v/>
      </c>
      <c r="E100" s="153" t="str">
        <f t="shared" si="210"/>
        <v/>
      </c>
      <c r="F100" s="153" t="str">
        <f t="shared" si="211"/>
        <v/>
      </c>
      <c r="G100" s="153" t="str">
        <f t="shared" si="212"/>
        <v/>
      </c>
      <c r="H100" s="154" t="str">
        <f t="shared" si="213"/>
        <v/>
      </c>
      <c r="I100" s="152" t="str">
        <f t="shared" si="214"/>
        <v/>
      </c>
      <c r="J100" s="153" t="str">
        <f t="shared" si="215"/>
        <v/>
      </c>
      <c r="K100" s="153" t="str">
        <f t="shared" si="216"/>
        <v/>
      </c>
      <c r="L100" s="153" t="str">
        <f t="shared" si="217"/>
        <v/>
      </c>
      <c r="M100" s="154" t="str">
        <f t="shared" si="218"/>
        <v/>
      </c>
      <c r="N100" s="152" t="str">
        <f t="shared" si="219"/>
        <v/>
      </c>
      <c r="O100" s="153" t="str">
        <f t="shared" si="220"/>
        <v/>
      </c>
      <c r="P100" s="153" t="str">
        <f t="shared" si="221"/>
        <v/>
      </c>
      <c r="Q100" s="153" t="str">
        <f t="shared" si="222"/>
        <v/>
      </c>
      <c r="R100" s="154" t="str">
        <f t="shared" si="223"/>
        <v/>
      </c>
      <c r="S100" s="152" t="str">
        <f t="shared" si="224"/>
        <v/>
      </c>
      <c r="T100" s="153" t="str">
        <f t="shared" si="225"/>
        <v/>
      </c>
      <c r="U100" s="153" t="str">
        <f t="shared" si="226"/>
        <v/>
      </c>
      <c r="V100" s="153" t="str">
        <f t="shared" si="227"/>
        <v/>
      </c>
      <c r="W100" s="154" t="str">
        <f t="shared" si="228"/>
        <v/>
      </c>
      <c r="X100" s="152" t="str">
        <f t="shared" si="229"/>
        <v/>
      </c>
      <c r="Y100" s="153" t="str">
        <f t="shared" si="230"/>
        <v/>
      </c>
      <c r="Z100" s="153" t="str">
        <f t="shared" si="231"/>
        <v/>
      </c>
      <c r="AA100" s="153" t="str">
        <f t="shared" si="232"/>
        <v/>
      </c>
      <c r="AB100" s="154" t="str">
        <f t="shared" si="233"/>
        <v/>
      </c>
      <c r="AC100" s="152" t="str">
        <f t="shared" si="234"/>
        <v/>
      </c>
      <c r="AD100" s="153" t="str">
        <f t="shared" si="235"/>
        <v/>
      </c>
      <c r="AE100" s="153" t="str">
        <f t="shared" si="236"/>
        <v/>
      </c>
      <c r="AF100" s="153" t="str">
        <f t="shared" si="237"/>
        <v/>
      </c>
      <c r="AG100" s="154" t="str">
        <f t="shared" si="238"/>
        <v/>
      </c>
      <c r="AH100" s="152" t="str">
        <f t="shared" si="239"/>
        <v/>
      </c>
      <c r="AI100" s="153" t="str">
        <f t="shared" si="240"/>
        <v/>
      </c>
      <c r="AJ100" s="153" t="str">
        <f t="shared" si="241"/>
        <v/>
      </c>
      <c r="AK100" s="153" t="str">
        <f t="shared" si="242"/>
        <v/>
      </c>
      <c r="AL100" s="154" t="str">
        <f t="shared" si="243"/>
        <v/>
      </c>
      <c r="AM100" s="152" t="str">
        <f t="shared" si="244"/>
        <v/>
      </c>
      <c r="AN100" s="153" t="str">
        <f t="shared" si="245"/>
        <v/>
      </c>
      <c r="AO100" s="153" t="str">
        <f t="shared" si="246"/>
        <v/>
      </c>
      <c r="AP100" s="153" t="str">
        <f t="shared" si="247"/>
        <v/>
      </c>
      <c r="AQ100" s="154" t="str">
        <f t="shared" si="248"/>
        <v/>
      </c>
      <c r="AR100" s="152" t="str">
        <f t="shared" si="249"/>
        <v/>
      </c>
      <c r="AS100" s="153" t="str">
        <f t="shared" si="250"/>
        <v/>
      </c>
      <c r="AT100" s="153" t="str">
        <f t="shared" si="251"/>
        <v/>
      </c>
      <c r="AU100" s="153" t="str">
        <f t="shared" si="252"/>
        <v/>
      </c>
      <c r="AV100" s="154" t="str">
        <f t="shared" si="253"/>
        <v/>
      </c>
      <c r="AW100" s="152" t="str">
        <f t="shared" si="254"/>
        <v/>
      </c>
      <c r="AX100" s="153" t="str">
        <f t="shared" si="255"/>
        <v/>
      </c>
      <c r="AY100" s="153" t="str">
        <f t="shared" si="256"/>
        <v/>
      </c>
      <c r="AZ100" s="153" t="str">
        <f t="shared" si="257"/>
        <v/>
      </c>
      <c r="BA100" s="154" t="str">
        <f t="shared" si="258"/>
        <v/>
      </c>
      <c r="BB100" s="152" t="str">
        <f t="shared" si="259"/>
        <v/>
      </c>
      <c r="BC100" s="153" t="str">
        <f t="shared" si="260"/>
        <v/>
      </c>
      <c r="BD100" s="153" t="str">
        <f t="shared" si="261"/>
        <v/>
      </c>
      <c r="BE100" s="153" t="str">
        <f t="shared" si="262"/>
        <v/>
      </c>
      <c r="BF100" s="154" t="str">
        <f t="shared" si="263"/>
        <v/>
      </c>
      <c r="BG100" s="152" t="str">
        <f t="shared" si="264"/>
        <v/>
      </c>
      <c r="BH100" s="153" t="str">
        <f t="shared" si="265"/>
        <v/>
      </c>
      <c r="BI100" s="153" t="str">
        <f t="shared" si="266"/>
        <v/>
      </c>
      <c r="BJ100" s="153" t="str">
        <f t="shared" si="267"/>
        <v/>
      </c>
      <c r="BK100" s="154" t="str">
        <f t="shared" si="268"/>
        <v/>
      </c>
      <c r="BL100" s="152" t="str">
        <f t="shared" si="269"/>
        <v/>
      </c>
      <c r="BM100" s="153" t="str">
        <f t="shared" si="270"/>
        <v/>
      </c>
      <c r="BN100" s="153" t="str">
        <f t="shared" si="271"/>
        <v/>
      </c>
      <c r="BO100" s="153" t="str">
        <f t="shared" si="272"/>
        <v/>
      </c>
      <c r="BP100" s="154" t="str">
        <f t="shared" si="273"/>
        <v/>
      </c>
      <c r="BQ100" s="152" t="str">
        <f t="shared" si="274"/>
        <v/>
      </c>
      <c r="BR100" s="153" t="str">
        <f t="shared" si="275"/>
        <v/>
      </c>
      <c r="BS100" s="153" t="str">
        <f t="shared" si="276"/>
        <v/>
      </c>
      <c r="BT100" s="153" t="str">
        <f t="shared" si="277"/>
        <v/>
      </c>
      <c r="BU100" s="154" t="str">
        <f t="shared" si="278"/>
        <v/>
      </c>
      <c r="BV100" s="152" t="str">
        <f t="shared" si="279"/>
        <v/>
      </c>
      <c r="BW100" s="153" t="str">
        <f t="shared" si="280"/>
        <v/>
      </c>
      <c r="BX100" s="153" t="str">
        <f t="shared" si="281"/>
        <v/>
      </c>
      <c r="BY100" s="153" t="str">
        <f t="shared" si="282"/>
        <v/>
      </c>
      <c r="BZ100" s="154" t="str">
        <f t="shared" si="283"/>
        <v/>
      </c>
      <c r="CA100" s="152" t="str">
        <f t="shared" si="284"/>
        <v/>
      </c>
      <c r="CB100" s="153" t="str">
        <f t="shared" si="285"/>
        <v/>
      </c>
      <c r="CC100" s="153" t="str">
        <f t="shared" si="286"/>
        <v/>
      </c>
      <c r="CD100" s="153" t="str">
        <f t="shared" si="287"/>
        <v/>
      </c>
      <c r="CE100" s="154" t="str">
        <f t="shared" si="288"/>
        <v/>
      </c>
    </row>
    <row r="101" spans="2:83" x14ac:dyDescent="0.2">
      <c r="B101" s="52" t="s">
        <v>80</v>
      </c>
      <c r="D101" s="152" t="str">
        <f t="shared" si="209"/>
        <v/>
      </c>
      <c r="E101" s="153" t="str">
        <f t="shared" si="210"/>
        <v/>
      </c>
      <c r="F101" s="153" t="str">
        <f t="shared" si="211"/>
        <v/>
      </c>
      <c r="G101" s="153" t="str">
        <f t="shared" si="212"/>
        <v/>
      </c>
      <c r="H101" s="154" t="str">
        <f t="shared" si="213"/>
        <v/>
      </c>
      <c r="I101" s="152" t="str">
        <f t="shared" si="214"/>
        <v/>
      </c>
      <c r="J101" s="153" t="str">
        <f t="shared" si="215"/>
        <v/>
      </c>
      <c r="K101" s="153" t="str">
        <f t="shared" si="216"/>
        <v/>
      </c>
      <c r="L101" s="153" t="str">
        <f t="shared" si="217"/>
        <v/>
      </c>
      <c r="M101" s="154" t="str">
        <f t="shared" si="218"/>
        <v/>
      </c>
      <c r="N101" s="152" t="str">
        <f t="shared" si="219"/>
        <v/>
      </c>
      <c r="O101" s="153" t="str">
        <f t="shared" si="220"/>
        <v/>
      </c>
      <c r="P101" s="153" t="str">
        <f t="shared" si="221"/>
        <v/>
      </c>
      <c r="Q101" s="153" t="str">
        <f t="shared" si="222"/>
        <v/>
      </c>
      <c r="R101" s="154" t="str">
        <f t="shared" si="223"/>
        <v/>
      </c>
      <c r="S101" s="152" t="str">
        <f t="shared" si="224"/>
        <v/>
      </c>
      <c r="T101" s="153" t="str">
        <f t="shared" si="225"/>
        <v/>
      </c>
      <c r="U101" s="153" t="str">
        <f t="shared" si="226"/>
        <v/>
      </c>
      <c r="V101" s="153" t="str">
        <f t="shared" si="227"/>
        <v/>
      </c>
      <c r="W101" s="154" t="str">
        <f t="shared" si="228"/>
        <v/>
      </c>
      <c r="X101" s="152" t="str">
        <f t="shared" si="229"/>
        <v/>
      </c>
      <c r="Y101" s="153" t="str">
        <f t="shared" si="230"/>
        <v/>
      </c>
      <c r="Z101" s="153" t="str">
        <f t="shared" si="231"/>
        <v/>
      </c>
      <c r="AA101" s="153" t="str">
        <f t="shared" si="232"/>
        <v/>
      </c>
      <c r="AB101" s="154" t="str">
        <f t="shared" si="233"/>
        <v/>
      </c>
      <c r="AC101" s="152" t="str">
        <f t="shared" si="234"/>
        <v/>
      </c>
      <c r="AD101" s="153" t="str">
        <f t="shared" si="235"/>
        <v/>
      </c>
      <c r="AE101" s="153" t="str">
        <f t="shared" si="236"/>
        <v/>
      </c>
      <c r="AF101" s="153" t="str">
        <f t="shared" si="237"/>
        <v/>
      </c>
      <c r="AG101" s="154" t="str">
        <f t="shared" si="238"/>
        <v/>
      </c>
      <c r="AH101" s="152" t="str">
        <f t="shared" si="239"/>
        <v/>
      </c>
      <c r="AI101" s="153" t="str">
        <f t="shared" si="240"/>
        <v/>
      </c>
      <c r="AJ101" s="153" t="str">
        <f t="shared" si="241"/>
        <v/>
      </c>
      <c r="AK101" s="153" t="str">
        <f t="shared" si="242"/>
        <v/>
      </c>
      <c r="AL101" s="154" t="str">
        <f t="shared" si="243"/>
        <v/>
      </c>
      <c r="AM101" s="152" t="str">
        <f t="shared" si="244"/>
        <v/>
      </c>
      <c r="AN101" s="153" t="str">
        <f t="shared" si="245"/>
        <v/>
      </c>
      <c r="AO101" s="153" t="str">
        <f t="shared" si="246"/>
        <v/>
      </c>
      <c r="AP101" s="153" t="str">
        <f t="shared" si="247"/>
        <v/>
      </c>
      <c r="AQ101" s="154" t="str">
        <f t="shared" si="248"/>
        <v/>
      </c>
      <c r="AR101" s="152" t="str">
        <f t="shared" si="249"/>
        <v/>
      </c>
      <c r="AS101" s="153" t="str">
        <f t="shared" si="250"/>
        <v/>
      </c>
      <c r="AT101" s="153" t="str">
        <f t="shared" si="251"/>
        <v/>
      </c>
      <c r="AU101" s="153" t="str">
        <f t="shared" si="252"/>
        <v/>
      </c>
      <c r="AV101" s="154" t="str">
        <f t="shared" si="253"/>
        <v/>
      </c>
      <c r="AW101" s="152" t="str">
        <f t="shared" si="254"/>
        <v/>
      </c>
      <c r="AX101" s="153" t="str">
        <f t="shared" si="255"/>
        <v/>
      </c>
      <c r="AY101" s="153" t="str">
        <f t="shared" si="256"/>
        <v/>
      </c>
      <c r="AZ101" s="153" t="str">
        <f t="shared" si="257"/>
        <v/>
      </c>
      <c r="BA101" s="154" t="str">
        <f t="shared" si="258"/>
        <v/>
      </c>
      <c r="BB101" s="152" t="str">
        <f t="shared" si="259"/>
        <v/>
      </c>
      <c r="BC101" s="153" t="str">
        <f t="shared" si="260"/>
        <v/>
      </c>
      <c r="BD101" s="153" t="str">
        <f t="shared" si="261"/>
        <v/>
      </c>
      <c r="BE101" s="153" t="str">
        <f t="shared" si="262"/>
        <v/>
      </c>
      <c r="BF101" s="154" t="str">
        <f t="shared" si="263"/>
        <v/>
      </c>
      <c r="BG101" s="152" t="str">
        <f t="shared" si="264"/>
        <v/>
      </c>
      <c r="BH101" s="153" t="str">
        <f t="shared" si="265"/>
        <v/>
      </c>
      <c r="BI101" s="153" t="str">
        <f t="shared" si="266"/>
        <v/>
      </c>
      <c r="BJ101" s="153" t="str">
        <f t="shared" si="267"/>
        <v/>
      </c>
      <c r="BK101" s="154" t="str">
        <f t="shared" si="268"/>
        <v/>
      </c>
      <c r="BL101" s="152" t="str">
        <f t="shared" si="269"/>
        <v/>
      </c>
      <c r="BM101" s="153" t="str">
        <f t="shared" si="270"/>
        <v/>
      </c>
      <c r="BN101" s="153" t="str">
        <f t="shared" si="271"/>
        <v/>
      </c>
      <c r="BO101" s="153" t="str">
        <f t="shared" si="272"/>
        <v/>
      </c>
      <c r="BP101" s="154" t="str">
        <f t="shared" si="273"/>
        <v/>
      </c>
      <c r="BQ101" s="152" t="str">
        <f t="shared" si="274"/>
        <v/>
      </c>
      <c r="BR101" s="153" t="str">
        <f t="shared" si="275"/>
        <v/>
      </c>
      <c r="BS101" s="153" t="str">
        <f t="shared" si="276"/>
        <v/>
      </c>
      <c r="BT101" s="153" t="str">
        <f t="shared" si="277"/>
        <v/>
      </c>
      <c r="BU101" s="154" t="str">
        <f t="shared" si="278"/>
        <v/>
      </c>
      <c r="BV101" s="152" t="str">
        <f t="shared" si="279"/>
        <v/>
      </c>
      <c r="BW101" s="153" t="str">
        <f t="shared" si="280"/>
        <v/>
      </c>
      <c r="BX101" s="153" t="str">
        <f t="shared" si="281"/>
        <v/>
      </c>
      <c r="BY101" s="153" t="str">
        <f t="shared" si="282"/>
        <v/>
      </c>
      <c r="BZ101" s="154" t="str">
        <f t="shared" si="283"/>
        <v/>
      </c>
      <c r="CA101" s="152" t="str">
        <f t="shared" si="284"/>
        <v/>
      </c>
      <c r="CB101" s="153" t="str">
        <f t="shared" si="285"/>
        <v/>
      </c>
      <c r="CC101" s="153" t="str">
        <f t="shared" si="286"/>
        <v/>
      </c>
      <c r="CD101" s="153" t="str">
        <f t="shared" si="287"/>
        <v/>
      </c>
      <c r="CE101" s="154" t="str">
        <f t="shared" si="288"/>
        <v/>
      </c>
    </row>
    <row r="102" spans="2:83" x14ac:dyDescent="0.2">
      <c r="B102" s="52" t="s">
        <v>283</v>
      </c>
      <c r="D102" s="152">
        <f t="shared" si="209"/>
        <v>0.12659892787293139</v>
      </c>
      <c r="E102" s="153">
        <f t="shared" si="210"/>
        <v>0.97166112469184351</v>
      </c>
      <c r="F102" s="153">
        <f t="shared" si="211"/>
        <v>0.99547510636878267</v>
      </c>
      <c r="G102" s="153">
        <f t="shared" si="212"/>
        <v>2.4163559338524284E-3</v>
      </c>
      <c r="H102" s="154">
        <f t="shared" si="213"/>
        <v>0.2893239388065697</v>
      </c>
      <c r="I102" s="152" t="str">
        <f t="shared" si="214"/>
        <v/>
      </c>
      <c r="J102" s="153" t="str">
        <f t="shared" si="215"/>
        <v/>
      </c>
      <c r="K102" s="153" t="str">
        <f t="shared" si="216"/>
        <v/>
      </c>
      <c r="L102" s="153" t="str">
        <f t="shared" si="217"/>
        <v/>
      </c>
      <c r="M102" s="154" t="str">
        <f t="shared" si="218"/>
        <v/>
      </c>
      <c r="N102" s="152" t="str">
        <f t="shared" si="219"/>
        <v/>
      </c>
      <c r="O102" s="153" t="str">
        <f t="shared" si="220"/>
        <v/>
      </c>
      <c r="P102" s="153" t="str">
        <f t="shared" si="221"/>
        <v/>
      </c>
      <c r="Q102" s="153" t="str">
        <f t="shared" si="222"/>
        <v/>
      </c>
      <c r="R102" s="154" t="str">
        <f t="shared" si="223"/>
        <v/>
      </c>
      <c r="S102" s="152" t="str">
        <f t="shared" si="224"/>
        <v/>
      </c>
      <c r="T102" s="153" t="str">
        <f t="shared" si="225"/>
        <v/>
      </c>
      <c r="U102" s="153" t="str">
        <f t="shared" si="226"/>
        <v/>
      </c>
      <c r="V102" s="153" t="str">
        <f t="shared" si="227"/>
        <v/>
      </c>
      <c r="W102" s="154" t="str">
        <f t="shared" si="228"/>
        <v/>
      </c>
      <c r="X102" s="152" t="str">
        <f t="shared" si="229"/>
        <v/>
      </c>
      <c r="Y102" s="153" t="str">
        <f t="shared" si="230"/>
        <v/>
      </c>
      <c r="Z102" s="153" t="str">
        <f t="shared" si="231"/>
        <v/>
      </c>
      <c r="AA102" s="153" t="str">
        <f t="shared" si="232"/>
        <v/>
      </c>
      <c r="AB102" s="154" t="str">
        <f t="shared" si="233"/>
        <v/>
      </c>
      <c r="AC102" s="152" t="str">
        <f t="shared" si="234"/>
        <v/>
      </c>
      <c r="AD102" s="153" t="str">
        <f t="shared" si="235"/>
        <v/>
      </c>
      <c r="AE102" s="153" t="str">
        <f t="shared" si="236"/>
        <v/>
      </c>
      <c r="AF102" s="153" t="str">
        <f t="shared" si="237"/>
        <v/>
      </c>
      <c r="AG102" s="154" t="str">
        <f t="shared" si="238"/>
        <v/>
      </c>
      <c r="AH102" s="152" t="str">
        <f t="shared" si="239"/>
        <v/>
      </c>
      <c r="AI102" s="153" t="str">
        <f t="shared" si="240"/>
        <v/>
      </c>
      <c r="AJ102" s="153" t="str">
        <f t="shared" si="241"/>
        <v/>
      </c>
      <c r="AK102" s="153" t="str">
        <f t="shared" si="242"/>
        <v/>
      </c>
      <c r="AL102" s="154" t="str">
        <f t="shared" si="243"/>
        <v/>
      </c>
      <c r="AM102" s="152" t="str">
        <f t="shared" si="244"/>
        <v/>
      </c>
      <c r="AN102" s="153" t="str">
        <f t="shared" si="245"/>
        <v/>
      </c>
      <c r="AO102" s="153" t="str">
        <f t="shared" si="246"/>
        <v/>
      </c>
      <c r="AP102" s="153" t="str">
        <f t="shared" si="247"/>
        <v/>
      </c>
      <c r="AQ102" s="154" t="str">
        <f t="shared" si="248"/>
        <v/>
      </c>
      <c r="AR102" s="152" t="str">
        <f t="shared" si="249"/>
        <v/>
      </c>
      <c r="AS102" s="153" t="str">
        <f t="shared" si="250"/>
        <v/>
      </c>
      <c r="AT102" s="153" t="str">
        <f t="shared" si="251"/>
        <v/>
      </c>
      <c r="AU102" s="153" t="str">
        <f t="shared" si="252"/>
        <v/>
      </c>
      <c r="AV102" s="154" t="str">
        <f t="shared" si="253"/>
        <v/>
      </c>
      <c r="AW102" s="152" t="str">
        <f t="shared" si="254"/>
        <v/>
      </c>
      <c r="AX102" s="153" t="str">
        <f t="shared" si="255"/>
        <v/>
      </c>
      <c r="AY102" s="153" t="str">
        <f t="shared" si="256"/>
        <v/>
      </c>
      <c r="AZ102" s="153" t="str">
        <f t="shared" si="257"/>
        <v/>
      </c>
      <c r="BA102" s="154" t="str">
        <f t="shared" si="258"/>
        <v/>
      </c>
      <c r="BB102" s="152" t="str">
        <f t="shared" si="259"/>
        <v/>
      </c>
      <c r="BC102" s="153" t="str">
        <f t="shared" si="260"/>
        <v/>
      </c>
      <c r="BD102" s="153" t="str">
        <f t="shared" si="261"/>
        <v/>
      </c>
      <c r="BE102" s="153" t="str">
        <f t="shared" si="262"/>
        <v/>
      </c>
      <c r="BF102" s="154" t="str">
        <f t="shared" si="263"/>
        <v/>
      </c>
      <c r="BG102" s="152" t="str">
        <f t="shared" si="264"/>
        <v/>
      </c>
      <c r="BH102" s="153" t="str">
        <f t="shared" si="265"/>
        <v/>
      </c>
      <c r="BI102" s="153" t="str">
        <f t="shared" si="266"/>
        <v/>
      </c>
      <c r="BJ102" s="153" t="str">
        <f t="shared" si="267"/>
        <v/>
      </c>
      <c r="BK102" s="154" t="str">
        <f t="shared" si="268"/>
        <v/>
      </c>
      <c r="BL102" s="152" t="str">
        <f t="shared" si="269"/>
        <v/>
      </c>
      <c r="BM102" s="153" t="str">
        <f t="shared" si="270"/>
        <v/>
      </c>
      <c r="BN102" s="153" t="str">
        <f t="shared" si="271"/>
        <v/>
      </c>
      <c r="BO102" s="153" t="str">
        <f t="shared" si="272"/>
        <v/>
      </c>
      <c r="BP102" s="154" t="str">
        <f t="shared" si="273"/>
        <v/>
      </c>
      <c r="BQ102" s="152" t="str">
        <f t="shared" si="274"/>
        <v/>
      </c>
      <c r="BR102" s="153" t="str">
        <f t="shared" si="275"/>
        <v/>
      </c>
      <c r="BS102" s="153" t="str">
        <f t="shared" si="276"/>
        <v/>
      </c>
      <c r="BT102" s="153" t="str">
        <f t="shared" si="277"/>
        <v/>
      </c>
      <c r="BU102" s="154" t="str">
        <f t="shared" si="278"/>
        <v/>
      </c>
      <c r="BV102" s="152" t="str">
        <f t="shared" si="279"/>
        <v/>
      </c>
      <c r="BW102" s="153" t="str">
        <f t="shared" si="280"/>
        <v/>
      </c>
      <c r="BX102" s="153" t="str">
        <f t="shared" si="281"/>
        <v/>
      </c>
      <c r="BY102" s="153" t="str">
        <f t="shared" si="282"/>
        <v/>
      </c>
      <c r="BZ102" s="154" t="str">
        <f t="shared" si="283"/>
        <v/>
      </c>
      <c r="CA102" s="152" t="str">
        <f t="shared" si="284"/>
        <v/>
      </c>
      <c r="CB102" s="153" t="str">
        <f t="shared" si="285"/>
        <v/>
      </c>
      <c r="CC102" s="153" t="str">
        <f t="shared" si="286"/>
        <v/>
      </c>
      <c r="CD102" s="153" t="str">
        <f t="shared" si="287"/>
        <v/>
      </c>
      <c r="CE102" s="154" t="str">
        <f t="shared" si="288"/>
        <v/>
      </c>
    </row>
    <row r="103" spans="2:83" x14ac:dyDescent="0.2">
      <c r="B103" s="52" t="s">
        <v>284</v>
      </c>
      <c r="D103" s="152">
        <f t="shared" si="209"/>
        <v>0.97002969750978307</v>
      </c>
      <c r="E103" s="153">
        <f t="shared" si="210"/>
        <v>0.26480363165098264</v>
      </c>
      <c r="F103" s="153">
        <f t="shared" si="211"/>
        <v>0.12176642019772367</v>
      </c>
      <c r="G103" s="153">
        <f t="shared" si="212"/>
        <v>2.939181949645514E-3</v>
      </c>
      <c r="H103" s="154">
        <f t="shared" si="213"/>
        <v>0.99618555379401286</v>
      </c>
      <c r="I103" s="152">
        <f t="shared" si="214"/>
        <v>0.6813645749717252</v>
      </c>
      <c r="J103" s="153">
        <f t="shared" si="215"/>
        <v>1.3447440637407171E-3</v>
      </c>
      <c r="K103" s="153">
        <f t="shared" si="216"/>
        <v>0.99662185722550056</v>
      </c>
      <c r="L103" s="153">
        <f t="shared" si="217"/>
        <v>8.1239951420295844E-2</v>
      </c>
      <c r="M103" s="154">
        <f t="shared" si="218"/>
        <v>0.88835045988934047</v>
      </c>
      <c r="N103" s="152">
        <f t="shared" si="219"/>
        <v>4.0261225953064898E-4</v>
      </c>
      <c r="O103" s="153">
        <f t="shared" si="220"/>
        <v>0.81028144542615266</v>
      </c>
      <c r="P103" s="153">
        <f t="shared" si="221"/>
        <v>0.76401526661753594</v>
      </c>
      <c r="Q103" s="153">
        <f t="shared" si="222"/>
        <v>0.19830782980201941</v>
      </c>
      <c r="R103" s="154">
        <f t="shared" si="223"/>
        <v>0.99534507516777382</v>
      </c>
      <c r="S103" s="152">
        <f t="shared" si="224"/>
        <v>0.34553530648998632</v>
      </c>
      <c r="T103" s="153">
        <f t="shared" si="225"/>
        <v>4.6828191890743599E-3</v>
      </c>
      <c r="U103" s="153">
        <f t="shared" si="226"/>
        <v>0.16199559903083777</v>
      </c>
      <c r="V103" s="153">
        <f t="shared" si="227"/>
        <v>0.70671501704734929</v>
      </c>
      <c r="W103" s="154">
        <f t="shared" si="228"/>
        <v>0.99970729904608968</v>
      </c>
      <c r="X103" s="152">
        <f t="shared" si="229"/>
        <v>0.99849042593436121</v>
      </c>
      <c r="Y103" s="153">
        <f t="shared" si="230"/>
        <v>0.48166911114712124</v>
      </c>
      <c r="Z103" s="153">
        <f t="shared" si="231"/>
        <v>0.91652639475008624</v>
      </c>
      <c r="AA103" s="153">
        <f t="shared" si="232"/>
        <v>1.1007796053651223E-2</v>
      </c>
      <c r="AB103" s="154">
        <f t="shared" si="233"/>
        <v>2.2120633702109874E-2</v>
      </c>
      <c r="AC103" s="152">
        <f t="shared" si="234"/>
        <v>0.74491534724243513</v>
      </c>
      <c r="AD103" s="153">
        <f t="shared" si="235"/>
        <v>0.99948220054099224</v>
      </c>
      <c r="AE103" s="153">
        <f t="shared" si="236"/>
        <v>0.22226412609570484</v>
      </c>
      <c r="AF103" s="153">
        <f t="shared" si="237"/>
        <v>0.37203681302173758</v>
      </c>
      <c r="AG103" s="154">
        <f t="shared" si="238"/>
        <v>2.1982668985963331E-3</v>
      </c>
      <c r="AH103" s="152">
        <f t="shared" si="239"/>
        <v>3.8826326803122174E-2</v>
      </c>
      <c r="AI103" s="153">
        <f t="shared" si="240"/>
        <v>1.2795140783499168E-2</v>
      </c>
      <c r="AJ103" s="153">
        <f t="shared" si="241"/>
        <v>0.98374323003814923</v>
      </c>
      <c r="AK103" s="153">
        <f t="shared" si="242"/>
        <v>0.99538443583401559</v>
      </c>
      <c r="AL103" s="154">
        <f t="shared" si="243"/>
        <v>0.22826640497585532</v>
      </c>
      <c r="AM103" s="152" t="str">
        <f t="shared" si="244"/>
        <v/>
      </c>
      <c r="AN103" s="153">
        <f t="shared" si="245"/>
        <v>0.98402257448304198</v>
      </c>
      <c r="AO103" s="153">
        <f t="shared" si="246"/>
        <v>1.4038514228730576E-2</v>
      </c>
      <c r="AP103" s="153">
        <f t="shared" si="247"/>
        <v>0.87701093888549242</v>
      </c>
      <c r="AQ103" s="154">
        <f t="shared" si="248"/>
        <v>0.13372800406718405</v>
      </c>
      <c r="AR103" s="152">
        <f t="shared" si="249"/>
        <v>0.78325700049973657</v>
      </c>
      <c r="AS103" s="153">
        <f t="shared" si="250"/>
        <v>8.883530174637267E-3</v>
      </c>
      <c r="AT103" s="153">
        <f t="shared" si="251"/>
        <v>0.97894560902212435</v>
      </c>
      <c r="AU103" s="153">
        <f t="shared" si="252"/>
        <v>0.9750684471692197</v>
      </c>
      <c r="AV103" s="154">
        <f t="shared" si="253"/>
        <v>8.0556814596350577E-3</v>
      </c>
      <c r="AW103" s="152">
        <f t="shared" si="254"/>
        <v>0.99993099996345813</v>
      </c>
      <c r="AX103" s="153">
        <f t="shared" si="255"/>
        <v>2.3959348029389899E-2</v>
      </c>
      <c r="AY103" s="153">
        <f t="shared" si="256"/>
        <v>0.45880312418886265</v>
      </c>
      <c r="AZ103" s="153">
        <f t="shared" si="257"/>
        <v>0.2400041542872493</v>
      </c>
      <c r="BA103" s="154">
        <f t="shared" si="258"/>
        <v>0.15294170522314801</v>
      </c>
      <c r="BB103" s="152">
        <f t="shared" si="259"/>
        <v>0.35857325320472294</v>
      </c>
      <c r="BC103" s="153">
        <f t="shared" si="260"/>
        <v>1.0517145306498386E-2</v>
      </c>
      <c r="BD103" s="153">
        <f t="shared" si="261"/>
        <v>2.5731169281142687E-2</v>
      </c>
      <c r="BE103" s="153">
        <f t="shared" si="262"/>
        <v>0.9818684128394064</v>
      </c>
      <c r="BF103" s="154">
        <f t="shared" si="263"/>
        <v>0.99418676910381365</v>
      </c>
      <c r="BG103" s="152">
        <f t="shared" si="264"/>
        <v>7.60791340587198E-2</v>
      </c>
      <c r="BH103" s="153">
        <f t="shared" si="265"/>
        <v>8.0441277720183835E-2</v>
      </c>
      <c r="BI103" s="153">
        <f t="shared" si="266"/>
        <v>0.12232176860697028</v>
      </c>
      <c r="BJ103" s="153">
        <f t="shared" si="267"/>
        <v>0.57012232953179254</v>
      </c>
      <c r="BK103" s="154">
        <f t="shared" si="268"/>
        <v>0.99993349884758165</v>
      </c>
      <c r="BL103" s="152">
        <f t="shared" si="269"/>
        <v>0.299219357909775</v>
      </c>
      <c r="BM103" s="153">
        <f t="shared" si="270"/>
        <v>6.319603607822484E-2</v>
      </c>
      <c r="BN103" s="153">
        <f t="shared" si="271"/>
        <v>0.99995717560067898</v>
      </c>
      <c r="BO103" s="153">
        <f t="shared" si="272"/>
        <v>0.26838803296738056</v>
      </c>
      <c r="BP103" s="154">
        <f t="shared" si="273"/>
        <v>0.10470488459118675</v>
      </c>
      <c r="BQ103" s="152">
        <f t="shared" si="274"/>
        <v>0.99671730690558269</v>
      </c>
      <c r="BR103" s="153">
        <f t="shared" si="275"/>
        <v>2.9807138249600065E-4</v>
      </c>
      <c r="BS103" s="153">
        <f t="shared" si="276"/>
        <v>0.34303556888143871</v>
      </c>
      <c r="BT103" s="153">
        <f t="shared" si="277"/>
        <v>0.75487260538724732</v>
      </c>
      <c r="BU103" s="154">
        <f t="shared" si="278"/>
        <v>0.66623171932076408</v>
      </c>
      <c r="BV103" s="152">
        <f t="shared" si="279"/>
        <v>4.9296241316759346E-2</v>
      </c>
      <c r="BW103" s="153">
        <f t="shared" si="280"/>
        <v>0.99449076762873501</v>
      </c>
      <c r="BX103" s="153">
        <f t="shared" si="281"/>
        <v>0.42896008534653479</v>
      </c>
      <c r="BY103" s="153">
        <f t="shared" si="282"/>
        <v>0.97370447221685863</v>
      </c>
      <c r="BZ103" s="154">
        <f t="shared" si="283"/>
        <v>4.0289006176820021E-3</v>
      </c>
      <c r="CA103" s="152">
        <f t="shared" si="284"/>
        <v>0.99372750365566509</v>
      </c>
      <c r="CB103" s="153">
        <f t="shared" si="285"/>
        <v>0.95493087169778568</v>
      </c>
      <c r="CC103" s="153">
        <f t="shared" si="286"/>
        <v>0.11308747615511563</v>
      </c>
      <c r="CD103" s="153">
        <f t="shared" si="287"/>
        <v>1.0712468538917567E-3</v>
      </c>
      <c r="CE103" s="154">
        <f t="shared" si="288"/>
        <v>0.5354212259882104</v>
      </c>
    </row>
    <row r="104" spans="2:83" x14ac:dyDescent="0.2">
      <c r="B104" s="52" t="s">
        <v>285</v>
      </c>
      <c r="D104" s="152" t="str">
        <f t="shared" si="209"/>
        <v/>
      </c>
      <c r="E104" s="153" t="str">
        <f t="shared" si="210"/>
        <v/>
      </c>
      <c r="F104" s="153" t="str">
        <f t="shared" si="211"/>
        <v/>
      </c>
      <c r="G104" s="153" t="str">
        <f t="shared" si="212"/>
        <v/>
      </c>
      <c r="H104" s="154" t="str">
        <f t="shared" si="213"/>
        <v/>
      </c>
      <c r="I104" s="152" t="str">
        <f t="shared" si="214"/>
        <v/>
      </c>
      <c r="J104" s="153" t="str">
        <f t="shared" si="215"/>
        <v/>
      </c>
      <c r="K104" s="153" t="str">
        <f t="shared" si="216"/>
        <v/>
      </c>
      <c r="L104" s="153" t="str">
        <f t="shared" si="217"/>
        <v/>
      </c>
      <c r="M104" s="154" t="str">
        <f t="shared" si="218"/>
        <v/>
      </c>
      <c r="N104" s="152" t="str">
        <f t="shared" si="219"/>
        <v/>
      </c>
      <c r="O104" s="153" t="str">
        <f t="shared" si="220"/>
        <v/>
      </c>
      <c r="P104" s="153" t="str">
        <f t="shared" si="221"/>
        <v/>
      </c>
      <c r="Q104" s="153" t="str">
        <f t="shared" si="222"/>
        <v/>
      </c>
      <c r="R104" s="154" t="str">
        <f t="shared" si="223"/>
        <v/>
      </c>
      <c r="S104" s="152" t="str">
        <f t="shared" si="224"/>
        <v/>
      </c>
      <c r="T104" s="153" t="str">
        <f t="shared" si="225"/>
        <v/>
      </c>
      <c r="U104" s="153" t="str">
        <f t="shared" si="226"/>
        <v/>
      </c>
      <c r="V104" s="153" t="str">
        <f t="shared" si="227"/>
        <v/>
      </c>
      <c r="W104" s="154" t="str">
        <f t="shared" si="228"/>
        <v/>
      </c>
      <c r="X104" s="152" t="str">
        <f t="shared" si="229"/>
        <v/>
      </c>
      <c r="Y104" s="153" t="str">
        <f t="shared" si="230"/>
        <v/>
      </c>
      <c r="Z104" s="153" t="str">
        <f t="shared" si="231"/>
        <v/>
      </c>
      <c r="AA104" s="153" t="str">
        <f t="shared" si="232"/>
        <v/>
      </c>
      <c r="AB104" s="154" t="str">
        <f t="shared" si="233"/>
        <v/>
      </c>
      <c r="AC104" s="152" t="str">
        <f t="shared" si="234"/>
        <v/>
      </c>
      <c r="AD104" s="153" t="str">
        <f t="shared" si="235"/>
        <v/>
      </c>
      <c r="AE104" s="153" t="str">
        <f t="shared" si="236"/>
        <v/>
      </c>
      <c r="AF104" s="153" t="str">
        <f t="shared" si="237"/>
        <v/>
      </c>
      <c r="AG104" s="154" t="str">
        <f t="shared" si="238"/>
        <v/>
      </c>
      <c r="AH104" s="152" t="str">
        <f t="shared" si="239"/>
        <v/>
      </c>
      <c r="AI104" s="153" t="str">
        <f t="shared" si="240"/>
        <v/>
      </c>
      <c r="AJ104" s="153" t="str">
        <f t="shared" si="241"/>
        <v/>
      </c>
      <c r="AK104" s="153" t="str">
        <f t="shared" si="242"/>
        <v/>
      </c>
      <c r="AL104" s="154" t="str">
        <f t="shared" si="243"/>
        <v/>
      </c>
      <c r="AM104" s="152" t="str">
        <f t="shared" si="244"/>
        <v/>
      </c>
      <c r="AN104" s="153" t="str">
        <f t="shared" si="245"/>
        <v/>
      </c>
      <c r="AO104" s="153" t="str">
        <f t="shared" si="246"/>
        <v/>
      </c>
      <c r="AP104" s="153" t="str">
        <f t="shared" si="247"/>
        <v/>
      </c>
      <c r="AQ104" s="154" t="str">
        <f t="shared" si="248"/>
        <v/>
      </c>
      <c r="AR104" s="152" t="str">
        <f t="shared" si="249"/>
        <v/>
      </c>
      <c r="AS104" s="153" t="str">
        <f t="shared" si="250"/>
        <v/>
      </c>
      <c r="AT104" s="153" t="str">
        <f t="shared" si="251"/>
        <v/>
      </c>
      <c r="AU104" s="153" t="str">
        <f t="shared" si="252"/>
        <v/>
      </c>
      <c r="AV104" s="154" t="str">
        <f t="shared" si="253"/>
        <v/>
      </c>
      <c r="AW104" s="152" t="str">
        <f t="shared" si="254"/>
        <v/>
      </c>
      <c r="AX104" s="153" t="str">
        <f t="shared" si="255"/>
        <v/>
      </c>
      <c r="AY104" s="153" t="str">
        <f t="shared" si="256"/>
        <v/>
      </c>
      <c r="AZ104" s="153" t="str">
        <f t="shared" si="257"/>
        <v/>
      </c>
      <c r="BA104" s="154" t="str">
        <f t="shared" si="258"/>
        <v/>
      </c>
      <c r="BB104" s="152" t="str">
        <f t="shared" si="259"/>
        <v/>
      </c>
      <c r="BC104" s="153" t="str">
        <f t="shared" si="260"/>
        <v/>
      </c>
      <c r="BD104" s="153" t="str">
        <f t="shared" si="261"/>
        <v/>
      </c>
      <c r="BE104" s="153" t="str">
        <f t="shared" si="262"/>
        <v/>
      </c>
      <c r="BF104" s="154" t="str">
        <f t="shared" si="263"/>
        <v/>
      </c>
      <c r="BG104" s="152" t="str">
        <f t="shared" si="264"/>
        <v/>
      </c>
      <c r="BH104" s="153" t="str">
        <f t="shared" si="265"/>
        <v/>
      </c>
      <c r="BI104" s="153" t="str">
        <f t="shared" si="266"/>
        <v/>
      </c>
      <c r="BJ104" s="153" t="str">
        <f t="shared" si="267"/>
        <v/>
      </c>
      <c r="BK104" s="154" t="str">
        <f t="shared" si="268"/>
        <v/>
      </c>
      <c r="BL104" s="152" t="str">
        <f t="shared" si="269"/>
        <v/>
      </c>
      <c r="BM104" s="153" t="str">
        <f t="shared" si="270"/>
        <v/>
      </c>
      <c r="BN104" s="153" t="str">
        <f t="shared" si="271"/>
        <v/>
      </c>
      <c r="BO104" s="153" t="str">
        <f t="shared" si="272"/>
        <v/>
      </c>
      <c r="BP104" s="154" t="str">
        <f t="shared" si="273"/>
        <v/>
      </c>
      <c r="BQ104" s="152" t="str">
        <f t="shared" si="274"/>
        <v/>
      </c>
      <c r="BR104" s="153" t="str">
        <f t="shared" si="275"/>
        <v/>
      </c>
      <c r="BS104" s="153" t="str">
        <f t="shared" si="276"/>
        <v/>
      </c>
      <c r="BT104" s="153" t="str">
        <f t="shared" si="277"/>
        <v/>
      </c>
      <c r="BU104" s="154" t="str">
        <f t="shared" si="278"/>
        <v/>
      </c>
      <c r="BV104" s="152" t="str">
        <f t="shared" si="279"/>
        <v/>
      </c>
      <c r="BW104" s="153" t="str">
        <f t="shared" si="280"/>
        <v/>
      </c>
      <c r="BX104" s="153" t="str">
        <f t="shared" si="281"/>
        <v/>
      </c>
      <c r="BY104" s="153" t="str">
        <f t="shared" si="282"/>
        <v/>
      </c>
      <c r="BZ104" s="154" t="str">
        <f t="shared" si="283"/>
        <v/>
      </c>
      <c r="CA104" s="152" t="str">
        <f t="shared" si="284"/>
        <v/>
      </c>
      <c r="CB104" s="153" t="str">
        <f t="shared" si="285"/>
        <v/>
      </c>
      <c r="CC104" s="153" t="str">
        <f t="shared" si="286"/>
        <v/>
      </c>
      <c r="CD104" s="153" t="str">
        <f t="shared" si="287"/>
        <v/>
      </c>
      <c r="CE104" s="154" t="str">
        <f t="shared" si="288"/>
        <v/>
      </c>
    </row>
    <row r="105" spans="2:83" x14ac:dyDescent="0.2">
      <c r="B105" s="52" t="s">
        <v>286</v>
      </c>
      <c r="D105" s="152" t="str">
        <f t="shared" si="209"/>
        <v/>
      </c>
      <c r="E105" s="153" t="str">
        <f t="shared" si="210"/>
        <v/>
      </c>
      <c r="F105" s="153" t="str">
        <f t="shared" si="211"/>
        <v/>
      </c>
      <c r="G105" s="153" t="str">
        <f t="shared" si="212"/>
        <v/>
      </c>
      <c r="H105" s="154" t="str">
        <f t="shared" si="213"/>
        <v/>
      </c>
      <c r="I105" s="152" t="str">
        <f t="shared" si="214"/>
        <v/>
      </c>
      <c r="J105" s="153" t="str">
        <f t="shared" si="215"/>
        <v/>
      </c>
      <c r="K105" s="153" t="str">
        <f t="shared" si="216"/>
        <v/>
      </c>
      <c r="L105" s="153" t="str">
        <f t="shared" si="217"/>
        <v/>
      </c>
      <c r="M105" s="154" t="str">
        <f t="shared" si="218"/>
        <v/>
      </c>
      <c r="N105" s="152" t="str">
        <f t="shared" si="219"/>
        <v/>
      </c>
      <c r="O105" s="153" t="str">
        <f t="shared" si="220"/>
        <v/>
      </c>
      <c r="P105" s="153" t="str">
        <f t="shared" si="221"/>
        <v/>
      </c>
      <c r="Q105" s="153" t="str">
        <f t="shared" si="222"/>
        <v/>
      </c>
      <c r="R105" s="154" t="str">
        <f t="shared" si="223"/>
        <v/>
      </c>
      <c r="S105" s="152" t="str">
        <f t="shared" si="224"/>
        <v/>
      </c>
      <c r="T105" s="153" t="str">
        <f t="shared" si="225"/>
        <v/>
      </c>
      <c r="U105" s="153" t="str">
        <f t="shared" si="226"/>
        <v/>
      </c>
      <c r="V105" s="153" t="str">
        <f t="shared" si="227"/>
        <v/>
      </c>
      <c r="W105" s="154" t="str">
        <f t="shared" si="228"/>
        <v/>
      </c>
      <c r="X105" s="152" t="str">
        <f t="shared" si="229"/>
        <v/>
      </c>
      <c r="Y105" s="153" t="str">
        <f t="shared" si="230"/>
        <v/>
      </c>
      <c r="Z105" s="153" t="str">
        <f t="shared" si="231"/>
        <v/>
      </c>
      <c r="AA105" s="153" t="str">
        <f t="shared" si="232"/>
        <v/>
      </c>
      <c r="AB105" s="154" t="str">
        <f t="shared" si="233"/>
        <v/>
      </c>
      <c r="AC105" s="152" t="str">
        <f t="shared" si="234"/>
        <v/>
      </c>
      <c r="AD105" s="153" t="str">
        <f t="shared" si="235"/>
        <v/>
      </c>
      <c r="AE105" s="153" t="str">
        <f t="shared" si="236"/>
        <v/>
      </c>
      <c r="AF105" s="153" t="str">
        <f t="shared" si="237"/>
        <v/>
      </c>
      <c r="AG105" s="154" t="str">
        <f t="shared" si="238"/>
        <v/>
      </c>
      <c r="AH105" s="152" t="str">
        <f t="shared" si="239"/>
        <v/>
      </c>
      <c r="AI105" s="153" t="str">
        <f t="shared" si="240"/>
        <v/>
      </c>
      <c r="AJ105" s="153" t="str">
        <f t="shared" si="241"/>
        <v/>
      </c>
      <c r="AK105" s="153" t="str">
        <f t="shared" si="242"/>
        <v/>
      </c>
      <c r="AL105" s="154" t="str">
        <f t="shared" si="243"/>
        <v/>
      </c>
      <c r="AM105" s="152" t="str">
        <f t="shared" si="244"/>
        <v/>
      </c>
      <c r="AN105" s="153" t="str">
        <f t="shared" si="245"/>
        <v/>
      </c>
      <c r="AO105" s="153" t="str">
        <f t="shared" si="246"/>
        <v/>
      </c>
      <c r="AP105" s="153" t="str">
        <f t="shared" si="247"/>
        <v/>
      </c>
      <c r="AQ105" s="154" t="str">
        <f t="shared" si="248"/>
        <v/>
      </c>
      <c r="AR105" s="152" t="str">
        <f t="shared" si="249"/>
        <v/>
      </c>
      <c r="AS105" s="153" t="str">
        <f t="shared" si="250"/>
        <v/>
      </c>
      <c r="AT105" s="153" t="str">
        <f t="shared" si="251"/>
        <v/>
      </c>
      <c r="AU105" s="153" t="str">
        <f t="shared" si="252"/>
        <v/>
      </c>
      <c r="AV105" s="154" t="str">
        <f t="shared" si="253"/>
        <v/>
      </c>
      <c r="AW105" s="152" t="str">
        <f t="shared" si="254"/>
        <v/>
      </c>
      <c r="AX105" s="153" t="str">
        <f t="shared" si="255"/>
        <v/>
      </c>
      <c r="AY105" s="153" t="str">
        <f t="shared" si="256"/>
        <v/>
      </c>
      <c r="AZ105" s="153" t="str">
        <f t="shared" si="257"/>
        <v/>
      </c>
      <c r="BA105" s="154" t="str">
        <f t="shared" si="258"/>
        <v/>
      </c>
      <c r="BB105" s="152" t="str">
        <f t="shared" si="259"/>
        <v/>
      </c>
      <c r="BC105" s="153" t="str">
        <f t="shared" si="260"/>
        <v/>
      </c>
      <c r="BD105" s="153" t="str">
        <f t="shared" si="261"/>
        <v/>
      </c>
      <c r="BE105" s="153" t="str">
        <f t="shared" si="262"/>
        <v/>
      </c>
      <c r="BF105" s="154" t="str">
        <f t="shared" si="263"/>
        <v/>
      </c>
      <c r="BG105" s="152" t="str">
        <f t="shared" si="264"/>
        <v/>
      </c>
      <c r="BH105" s="153" t="str">
        <f t="shared" si="265"/>
        <v/>
      </c>
      <c r="BI105" s="153" t="str">
        <f t="shared" si="266"/>
        <v/>
      </c>
      <c r="BJ105" s="153" t="str">
        <f t="shared" si="267"/>
        <v/>
      </c>
      <c r="BK105" s="154" t="str">
        <f t="shared" si="268"/>
        <v/>
      </c>
      <c r="BL105" s="152" t="str">
        <f t="shared" si="269"/>
        <v/>
      </c>
      <c r="BM105" s="153" t="str">
        <f t="shared" si="270"/>
        <v/>
      </c>
      <c r="BN105" s="153" t="str">
        <f t="shared" si="271"/>
        <v/>
      </c>
      <c r="BO105" s="153" t="str">
        <f t="shared" si="272"/>
        <v/>
      </c>
      <c r="BP105" s="154" t="str">
        <f t="shared" si="273"/>
        <v/>
      </c>
      <c r="BQ105" s="152" t="str">
        <f t="shared" si="274"/>
        <v/>
      </c>
      <c r="BR105" s="153" t="str">
        <f t="shared" si="275"/>
        <v/>
      </c>
      <c r="BS105" s="153" t="str">
        <f t="shared" si="276"/>
        <v/>
      </c>
      <c r="BT105" s="153" t="str">
        <f t="shared" si="277"/>
        <v/>
      </c>
      <c r="BU105" s="154" t="str">
        <f t="shared" si="278"/>
        <v/>
      </c>
      <c r="BV105" s="152" t="str">
        <f t="shared" si="279"/>
        <v/>
      </c>
      <c r="BW105" s="153" t="str">
        <f t="shared" si="280"/>
        <v/>
      </c>
      <c r="BX105" s="153" t="str">
        <f t="shared" si="281"/>
        <v/>
      </c>
      <c r="BY105" s="153" t="str">
        <f t="shared" si="282"/>
        <v/>
      </c>
      <c r="BZ105" s="154" t="str">
        <f t="shared" si="283"/>
        <v/>
      </c>
      <c r="CA105" s="152" t="str">
        <f t="shared" si="284"/>
        <v/>
      </c>
      <c r="CB105" s="153" t="str">
        <f t="shared" si="285"/>
        <v/>
      </c>
      <c r="CC105" s="153" t="str">
        <f t="shared" si="286"/>
        <v/>
      </c>
      <c r="CD105" s="153" t="str">
        <f t="shared" si="287"/>
        <v/>
      </c>
      <c r="CE105" s="154" t="str">
        <f t="shared" si="288"/>
        <v/>
      </c>
    </row>
    <row r="106" spans="2:83" x14ac:dyDescent="0.2">
      <c r="B106" s="52" t="s">
        <v>287</v>
      </c>
      <c r="D106" s="152">
        <f t="shared" si="209"/>
        <v>0.86592438204984545</v>
      </c>
      <c r="E106" s="153">
        <f t="shared" si="210"/>
        <v>0.98607639236429967</v>
      </c>
      <c r="F106" s="153">
        <f t="shared" si="211"/>
        <v>0.93412508007518835</v>
      </c>
      <c r="G106" s="153">
        <f t="shared" si="212"/>
        <v>1.3536768120996495E-2</v>
      </c>
      <c r="H106" s="154">
        <f t="shared" si="213"/>
        <v>4.6132773452564587E-3</v>
      </c>
      <c r="I106" s="152">
        <f t="shared" si="214"/>
        <v>0.9996024841133645</v>
      </c>
      <c r="J106" s="153">
        <f t="shared" si="215"/>
        <v>1.9488610749919283E-3</v>
      </c>
      <c r="K106" s="153">
        <f t="shared" si="216"/>
        <v>0.36747172894768515</v>
      </c>
      <c r="L106" s="153">
        <f t="shared" si="217"/>
        <v>0.62481193935504498</v>
      </c>
      <c r="M106" s="154">
        <f t="shared" si="218"/>
        <v>0.3271551323659132</v>
      </c>
      <c r="N106" s="152">
        <f t="shared" si="219"/>
        <v>0.52862925292447693</v>
      </c>
      <c r="O106" s="153">
        <f t="shared" si="220"/>
        <v>0.69415562838874112</v>
      </c>
      <c r="P106" s="153">
        <f t="shared" si="221"/>
        <v>9.2190261687232124E-3</v>
      </c>
      <c r="Q106" s="153">
        <f t="shared" si="222"/>
        <v>0.99966179705197766</v>
      </c>
      <c r="R106" s="154">
        <f t="shared" si="223"/>
        <v>5.2427860643516691E-2</v>
      </c>
      <c r="S106" s="152">
        <f t="shared" si="224"/>
        <v>0.23154226680611575</v>
      </c>
      <c r="T106" s="153">
        <f t="shared" si="225"/>
        <v>5.222093585160402E-2</v>
      </c>
      <c r="U106" s="153">
        <f t="shared" si="226"/>
        <v>0.45786833933853022</v>
      </c>
      <c r="V106" s="153">
        <f t="shared" si="227"/>
        <v>8.1770832649501995E-2</v>
      </c>
      <c r="W106" s="154">
        <f t="shared" si="228"/>
        <v>0.99994249639062871</v>
      </c>
      <c r="X106" s="152">
        <f t="shared" si="229"/>
        <v>2.2524525939645514E-2</v>
      </c>
      <c r="Y106" s="153">
        <f t="shared" si="230"/>
        <v>0.40112793308998512</v>
      </c>
      <c r="Z106" s="153">
        <f t="shared" si="231"/>
        <v>0.22989207072826015</v>
      </c>
      <c r="AA106" s="153">
        <f t="shared" si="232"/>
        <v>0.99993609493442581</v>
      </c>
      <c r="AB106" s="154">
        <f t="shared" si="233"/>
        <v>0.20134875054483251</v>
      </c>
      <c r="AC106" s="152">
        <f t="shared" si="234"/>
        <v>5.5462911688338681E-2</v>
      </c>
      <c r="AD106" s="153">
        <f t="shared" si="235"/>
        <v>1.6180528571287048E-3</v>
      </c>
      <c r="AE106" s="153">
        <f t="shared" si="236"/>
        <v>0.7463290794355566</v>
      </c>
      <c r="AF106" s="153">
        <f t="shared" si="237"/>
        <v>0.99514572763979403</v>
      </c>
      <c r="AG106" s="154">
        <f t="shared" si="238"/>
        <v>0.90136953891597271</v>
      </c>
      <c r="AH106" s="152">
        <f t="shared" si="239"/>
        <v>0.13293173393778884</v>
      </c>
      <c r="AI106" s="153">
        <f t="shared" si="240"/>
        <v>3.8681861276453674E-3</v>
      </c>
      <c r="AJ106" s="153">
        <f t="shared" si="241"/>
        <v>0.67255320603903057</v>
      </c>
      <c r="AK106" s="153">
        <f t="shared" si="242"/>
        <v>0.47725506410797069</v>
      </c>
      <c r="AL106" s="154">
        <f t="shared" si="243"/>
        <v>0.99964549684125181</v>
      </c>
      <c r="AM106" s="152" t="str">
        <f t="shared" si="244"/>
        <v/>
      </c>
      <c r="AN106" s="153">
        <f t="shared" si="245"/>
        <v>0.60993943261401107</v>
      </c>
      <c r="AO106" s="153">
        <f t="shared" si="246"/>
        <v>0.10036061489214761</v>
      </c>
      <c r="AP106" s="153">
        <f t="shared" si="247"/>
        <v>4.3477217629053537E-2</v>
      </c>
      <c r="AQ106" s="154">
        <f t="shared" si="248"/>
        <v>0.99665632157472517</v>
      </c>
      <c r="AR106" s="152">
        <f t="shared" si="249"/>
        <v>1.0680300477057522E-4</v>
      </c>
      <c r="AS106" s="153">
        <f t="shared" si="250"/>
        <v>0.95173160910401722</v>
      </c>
      <c r="AT106" s="153">
        <f t="shared" si="251"/>
        <v>0.49832193459530266</v>
      </c>
      <c r="AU106" s="153">
        <f t="shared" si="252"/>
        <v>0.96932509915969089</v>
      </c>
      <c r="AV106" s="154">
        <f t="shared" si="253"/>
        <v>0.5689559759886833</v>
      </c>
      <c r="AW106" s="152">
        <f t="shared" si="254"/>
        <v>8.9756709778404111E-4</v>
      </c>
      <c r="AX106" s="153">
        <f t="shared" si="255"/>
        <v>0.7494925294713628</v>
      </c>
      <c r="AY106" s="153">
        <f t="shared" si="256"/>
        <v>0.83435821217599826</v>
      </c>
      <c r="AZ106" s="153">
        <f t="shared" si="257"/>
        <v>0.10910096709823314</v>
      </c>
      <c r="BA106" s="154">
        <f t="shared" si="258"/>
        <v>0.99662653863138528</v>
      </c>
      <c r="BB106" s="152">
        <f t="shared" si="259"/>
        <v>1.2281923322844092E-2</v>
      </c>
      <c r="BC106" s="153">
        <f t="shared" si="260"/>
        <v>0.88202532370844089</v>
      </c>
      <c r="BD106" s="153">
        <f t="shared" si="261"/>
        <v>0.9970300012182346</v>
      </c>
      <c r="BE106" s="153">
        <f t="shared" si="262"/>
        <v>9.3370189146764829E-3</v>
      </c>
      <c r="BF106" s="154">
        <f t="shared" si="263"/>
        <v>0.74662951506686126</v>
      </c>
      <c r="BG106" s="152">
        <f t="shared" si="264"/>
        <v>0.9699459689439065</v>
      </c>
      <c r="BH106" s="153">
        <f t="shared" si="265"/>
        <v>0.65731944541015841</v>
      </c>
      <c r="BI106" s="153">
        <f t="shared" si="266"/>
        <v>0.97756413186218538</v>
      </c>
      <c r="BJ106" s="153">
        <f t="shared" si="267"/>
        <v>3.5617712273944524E-4</v>
      </c>
      <c r="BK106" s="154">
        <f t="shared" si="268"/>
        <v>0.18240607957686791</v>
      </c>
      <c r="BL106" s="152">
        <f t="shared" si="269"/>
        <v>4.5227699668898509E-2</v>
      </c>
      <c r="BM106" s="153">
        <f t="shared" si="270"/>
        <v>0.18754914465681596</v>
      </c>
      <c r="BN106" s="153">
        <f t="shared" si="271"/>
        <v>0.99993296427091705</v>
      </c>
      <c r="BO106" s="153">
        <f t="shared" si="272"/>
        <v>0.53435685180724102</v>
      </c>
      <c r="BP106" s="154">
        <f t="shared" si="273"/>
        <v>9.256580472762925E-2</v>
      </c>
      <c r="BQ106" s="152">
        <f t="shared" si="274"/>
        <v>0.99827521242750628</v>
      </c>
      <c r="BR106" s="153">
        <f t="shared" si="275"/>
        <v>0.62067880353370719</v>
      </c>
      <c r="BS106" s="153">
        <f t="shared" si="276"/>
        <v>0.88674788860332077</v>
      </c>
      <c r="BT106" s="153">
        <f t="shared" si="277"/>
        <v>1.7735557498372606E-2</v>
      </c>
      <c r="BU106" s="154">
        <f t="shared" si="278"/>
        <v>9.6862185186828275E-3</v>
      </c>
      <c r="BV106" s="152">
        <f t="shared" si="279"/>
        <v>1.6697147042421041E-2</v>
      </c>
      <c r="BW106" s="153">
        <f t="shared" si="280"/>
        <v>5.6770993932889037E-3</v>
      </c>
      <c r="BX106" s="153">
        <f t="shared" si="281"/>
        <v>0.77153939037333363</v>
      </c>
      <c r="BY106" s="153">
        <f t="shared" si="282"/>
        <v>0.90424696440763519</v>
      </c>
      <c r="BZ106" s="154">
        <f t="shared" si="283"/>
        <v>0.99545767653339223</v>
      </c>
      <c r="CA106" s="152">
        <f t="shared" si="284"/>
        <v>0.70578788421012528</v>
      </c>
      <c r="CB106" s="153">
        <f t="shared" si="285"/>
        <v>0.96328152635516195</v>
      </c>
      <c r="CC106" s="153">
        <f t="shared" si="286"/>
        <v>0.3471966016596616</v>
      </c>
      <c r="CD106" s="153">
        <f t="shared" si="287"/>
        <v>1.2663094143365654E-4</v>
      </c>
      <c r="CE106" s="154">
        <f t="shared" si="288"/>
        <v>0.95733941304969938</v>
      </c>
    </row>
    <row r="107" spans="2:83" x14ac:dyDescent="0.2">
      <c r="B107" s="52" t="s">
        <v>122</v>
      </c>
      <c r="D107" s="152" t="str">
        <f t="shared" si="209"/>
        <v/>
      </c>
      <c r="E107" s="153" t="str">
        <f t="shared" si="210"/>
        <v/>
      </c>
      <c r="F107" s="153" t="str">
        <f t="shared" si="211"/>
        <v/>
      </c>
      <c r="G107" s="153" t="str">
        <f t="shared" si="212"/>
        <v/>
      </c>
      <c r="H107" s="154" t="str">
        <f t="shared" si="213"/>
        <v/>
      </c>
      <c r="I107" s="152" t="str">
        <f t="shared" si="214"/>
        <v/>
      </c>
      <c r="J107" s="153" t="str">
        <f t="shared" si="215"/>
        <v/>
      </c>
      <c r="K107" s="153" t="str">
        <f t="shared" si="216"/>
        <v/>
      </c>
      <c r="L107" s="153" t="str">
        <f t="shared" si="217"/>
        <v/>
      </c>
      <c r="M107" s="154" t="str">
        <f t="shared" si="218"/>
        <v/>
      </c>
      <c r="N107" s="152" t="str">
        <f t="shared" si="219"/>
        <v/>
      </c>
      <c r="O107" s="153" t="str">
        <f t="shared" si="220"/>
        <v/>
      </c>
      <c r="P107" s="153" t="str">
        <f t="shared" si="221"/>
        <v/>
      </c>
      <c r="Q107" s="153" t="str">
        <f t="shared" si="222"/>
        <v/>
      </c>
      <c r="R107" s="154" t="str">
        <f t="shared" si="223"/>
        <v/>
      </c>
      <c r="S107" s="152" t="str">
        <f t="shared" si="224"/>
        <v/>
      </c>
      <c r="T107" s="153" t="str">
        <f t="shared" si="225"/>
        <v/>
      </c>
      <c r="U107" s="153" t="str">
        <f t="shared" si="226"/>
        <v/>
      </c>
      <c r="V107" s="153" t="str">
        <f t="shared" si="227"/>
        <v/>
      </c>
      <c r="W107" s="154" t="str">
        <f t="shared" si="228"/>
        <v/>
      </c>
      <c r="X107" s="152" t="str">
        <f t="shared" si="229"/>
        <v/>
      </c>
      <c r="Y107" s="153" t="str">
        <f t="shared" si="230"/>
        <v/>
      </c>
      <c r="Z107" s="153" t="str">
        <f t="shared" si="231"/>
        <v/>
      </c>
      <c r="AA107" s="153" t="str">
        <f t="shared" si="232"/>
        <v/>
      </c>
      <c r="AB107" s="154" t="str">
        <f t="shared" si="233"/>
        <v/>
      </c>
      <c r="AC107" s="152" t="str">
        <f t="shared" si="234"/>
        <v/>
      </c>
      <c r="AD107" s="153" t="str">
        <f t="shared" si="235"/>
        <v/>
      </c>
      <c r="AE107" s="153" t="str">
        <f t="shared" si="236"/>
        <v/>
      </c>
      <c r="AF107" s="153" t="str">
        <f t="shared" si="237"/>
        <v/>
      </c>
      <c r="AG107" s="154" t="str">
        <f t="shared" si="238"/>
        <v/>
      </c>
      <c r="AH107" s="152" t="str">
        <f t="shared" si="239"/>
        <v/>
      </c>
      <c r="AI107" s="153" t="str">
        <f t="shared" si="240"/>
        <v/>
      </c>
      <c r="AJ107" s="153" t="str">
        <f t="shared" si="241"/>
        <v/>
      </c>
      <c r="AK107" s="153" t="str">
        <f t="shared" si="242"/>
        <v/>
      </c>
      <c r="AL107" s="154" t="str">
        <f t="shared" si="243"/>
        <v/>
      </c>
      <c r="AM107" s="152" t="str">
        <f t="shared" si="244"/>
        <v/>
      </c>
      <c r="AN107" s="153" t="str">
        <f t="shared" si="245"/>
        <v/>
      </c>
      <c r="AO107" s="153" t="str">
        <f t="shared" si="246"/>
        <v/>
      </c>
      <c r="AP107" s="153" t="str">
        <f t="shared" si="247"/>
        <v/>
      </c>
      <c r="AQ107" s="154" t="str">
        <f t="shared" si="248"/>
        <v/>
      </c>
      <c r="AR107" s="152">
        <f t="shared" si="249"/>
        <v>0.99984529476022965</v>
      </c>
      <c r="AS107" s="153">
        <f t="shared" si="250"/>
        <v>8.0003906019338843E-3</v>
      </c>
      <c r="AT107" s="153">
        <f t="shared" si="251"/>
        <v>0.55479119168932378</v>
      </c>
      <c r="AU107" s="153">
        <f t="shared" si="252"/>
        <v>0.14974024969479988</v>
      </c>
      <c r="AV107" s="154">
        <f t="shared" si="253"/>
        <v>0.3826145922233336</v>
      </c>
      <c r="AW107" s="152">
        <f t="shared" si="254"/>
        <v>6.6076485795399625E-2</v>
      </c>
      <c r="AX107" s="153">
        <f t="shared" si="255"/>
        <v>0.71619886345877115</v>
      </c>
      <c r="AY107" s="153">
        <f t="shared" si="256"/>
        <v>0.999165177012586</v>
      </c>
      <c r="AZ107" s="153">
        <f t="shared" si="257"/>
        <v>0.68783273783344645</v>
      </c>
      <c r="BA107" s="154">
        <f t="shared" si="258"/>
        <v>3.4764209305570139E-3</v>
      </c>
      <c r="BB107" s="152">
        <f t="shared" si="259"/>
        <v>1.6742370452755957E-2</v>
      </c>
      <c r="BC107" s="153">
        <f t="shared" si="260"/>
        <v>0.80893116556733657</v>
      </c>
      <c r="BD107" s="153">
        <f t="shared" si="261"/>
        <v>0.94655230266227774</v>
      </c>
      <c r="BE107" s="153">
        <f t="shared" si="262"/>
        <v>4.2103977686220239E-3</v>
      </c>
      <c r="BF107" s="154">
        <f t="shared" si="263"/>
        <v>0.98853705010141413</v>
      </c>
      <c r="BG107" s="152">
        <f t="shared" si="264"/>
        <v>0.97433760671285119</v>
      </c>
      <c r="BH107" s="153">
        <f t="shared" si="265"/>
        <v>0.99651185301881962</v>
      </c>
      <c r="BI107" s="153">
        <f t="shared" si="266"/>
        <v>0.31543543968026277</v>
      </c>
      <c r="BJ107" s="153">
        <f t="shared" si="267"/>
        <v>1.5161250332237626E-2</v>
      </c>
      <c r="BK107" s="154">
        <f t="shared" si="268"/>
        <v>2.2729917598775594E-2</v>
      </c>
      <c r="BL107" s="152">
        <f t="shared" si="269"/>
        <v>0.9756882405032723</v>
      </c>
      <c r="BM107" s="153">
        <f t="shared" si="270"/>
        <v>0.92408747152330994</v>
      </c>
      <c r="BN107" s="153">
        <f t="shared" si="271"/>
        <v>0.8660117389472104</v>
      </c>
      <c r="BO107" s="153">
        <f t="shared" si="272"/>
        <v>0.13444680899296893</v>
      </c>
      <c r="BP107" s="154">
        <f t="shared" si="273"/>
        <v>3.2826937038106155E-4</v>
      </c>
      <c r="BQ107" s="152" t="str">
        <f t="shared" si="274"/>
        <v/>
      </c>
      <c r="BR107" s="153" t="str">
        <f t="shared" si="275"/>
        <v/>
      </c>
      <c r="BS107" s="153" t="str">
        <f t="shared" si="276"/>
        <v/>
      </c>
      <c r="BT107" s="153" t="str">
        <f t="shared" si="277"/>
        <v/>
      </c>
      <c r="BU107" s="154" t="str">
        <f t="shared" si="278"/>
        <v/>
      </c>
      <c r="BV107" s="152" t="str">
        <f t="shared" si="279"/>
        <v/>
      </c>
      <c r="BW107" s="153" t="str">
        <f t="shared" si="280"/>
        <v/>
      </c>
      <c r="BX107" s="153" t="str">
        <f t="shared" si="281"/>
        <v/>
      </c>
      <c r="BY107" s="153" t="str">
        <f t="shared" si="282"/>
        <v/>
      </c>
      <c r="BZ107" s="154" t="str">
        <f t="shared" si="283"/>
        <v/>
      </c>
      <c r="CA107" s="152" t="str">
        <f t="shared" si="284"/>
        <v/>
      </c>
      <c r="CB107" s="153" t="str">
        <f t="shared" si="285"/>
        <v/>
      </c>
      <c r="CC107" s="153" t="str">
        <f t="shared" si="286"/>
        <v/>
      </c>
      <c r="CD107" s="153" t="str">
        <f t="shared" si="287"/>
        <v/>
      </c>
      <c r="CE107" s="154" t="str">
        <f t="shared" si="288"/>
        <v/>
      </c>
    </row>
    <row r="108" spans="2:83" x14ac:dyDescent="0.2">
      <c r="B108" s="52" t="s">
        <v>288</v>
      </c>
      <c r="D108" s="152">
        <f t="shared" si="209"/>
        <v>0.93843092345351198</v>
      </c>
      <c r="E108" s="153">
        <f t="shared" si="210"/>
        <v>0.97263988176808636</v>
      </c>
      <c r="F108" s="153">
        <f t="shared" si="211"/>
        <v>9.6547986260876905E-5</v>
      </c>
      <c r="G108" s="153">
        <f t="shared" si="212"/>
        <v>0.54842658451753579</v>
      </c>
      <c r="H108" s="154">
        <f t="shared" si="213"/>
        <v>0.557000706391795</v>
      </c>
      <c r="I108" s="152">
        <f t="shared" si="214"/>
        <v>3.5250716826829918E-2</v>
      </c>
      <c r="J108" s="153">
        <f t="shared" si="215"/>
        <v>0.40516270315955355</v>
      </c>
      <c r="K108" s="153">
        <f t="shared" si="216"/>
        <v>0.99990088836137136</v>
      </c>
      <c r="L108" s="153">
        <f t="shared" si="217"/>
        <v>4.6456069636513324E-2</v>
      </c>
      <c r="M108" s="154">
        <f t="shared" si="218"/>
        <v>0.50304943579849659</v>
      </c>
      <c r="N108" s="152">
        <f t="shared" si="219"/>
        <v>3.3788883842217694E-3</v>
      </c>
      <c r="O108" s="153">
        <f t="shared" si="220"/>
        <v>0.24066951957212457</v>
      </c>
      <c r="P108" s="153">
        <f t="shared" si="221"/>
        <v>0.99966063392431381</v>
      </c>
      <c r="Q108" s="153">
        <f t="shared" si="222"/>
        <v>0.29116452838488815</v>
      </c>
      <c r="R108" s="154">
        <f t="shared" si="223"/>
        <v>0.71384685005012416</v>
      </c>
      <c r="S108" s="152">
        <f t="shared" si="224"/>
        <v>0.9989067879651109</v>
      </c>
      <c r="T108" s="153">
        <f t="shared" si="225"/>
        <v>0.58578590475408243</v>
      </c>
      <c r="U108" s="153">
        <f t="shared" si="226"/>
        <v>0.75061802436071545</v>
      </c>
      <c r="V108" s="153">
        <f t="shared" si="227"/>
        <v>1.1580007677586435E-3</v>
      </c>
      <c r="W108" s="154">
        <f t="shared" si="228"/>
        <v>0.18130019840993708</v>
      </c>
      <c r="X108" s="152">
        <f t="shared" si="229"/>
        <v>0.51187272975200626</v>
      </c>
      <c r="Y108" s="153">
        <f t="shared" si="230"/>
        <v>0.99913508878085577</v>
      </c>
      <c r="Z108" s="153">
        <f t="shared" si="231"/>
        <v>3.4159883545898948E-3</v>
      </c>
      <c r="AA108" s="153">
        <f t="shared" si="232"/>
        <v>8.0158821651510365E-2</v>
      </c>
      <c r="AB108" s="154">
        <f t="shared" si="233"/>
        <v>0.82794720045504555</v>
      </c>
      <c r="AC108" s="152">
        <f t="shared" si="234"/>
        <v>0.99813771768770598</v>
      </c>
      <c r="AD108" s="153">
        <f t="shared" si="235"/>
        <v>0.29285621861460065</v>
      </c>
      <c r="AE108" s="153">
        <f t="shared" si="236"/>
        <v>0.8076552542016332</v>
      </c>
      <c r="AF108" s="153">
        <f t="shared" si="237"/>
        <v>5.8618935193533155E-4</v>
      </c>
      <c r="AG108" s="154">
        <f t="shared" si="238"/>
        <v>0.50825513929964594</v>
      </c>
      <c r="AH108" s="152">
        <f t="shared" si="239"/>
        <v>2.7064588773870392E-2</v>
      </c>
      <c r="AI108" s="153">
        <f t="shared" si="240"/>
        <v>0.98797811099526711</v>
      </c>
      <c r="AJ108" s="153">
        <f t="shared" si="241"/>
        <v>0.68674677013029073</v>
      </c>
      <c r="AK108" s="153">
        <f t="shared" si="242"/>
        <v>0.97106511408887108</v>
      </c>
      <c r="AL108" s="154">
        <f t="shared" si="243"/>
        <v>3.3242034962737378E-3</v>
      </c>
      <c r="AM108" s="152" t="str">
        <f t="shared" si="244"/>
        <v/>
      </c>
      <c r="AN108" s="153">
        <f t="shared" si="245"/>
        <v>0.95069957113961767</v>
      </c>
      <c r="AO108" s="153">
        <f t="shared" si="246"/>
        <v>0.8589753487383267</v>
      </c>
      <c r="AP108" s="153">
        <f t="shared" si="247"/>
        <v>0.54726988755945616</v>
      </c>
      <c r="AQ108" s="154">
        <f t="shared" si="248"/>
        <v>2.2124378014254497E-3</v>
      </c>
      <c r="AR108" s="152">
        <f t="shared" si="249"/>
        <v>0.23855883753987608</v>
      </c>
      <c r="AS108" s="153">
        <f t="shared" si="250"/>
        <v>0.39195717909698569</v>
      </c>
      <c r="AT108" s="153">
        <f t="shared" si="251"/>
        <v>0.44776749655164366</v>
      </c>
      <c r="AU108" s="153">
        <f t="shared" si="252"/>
        <v>6.1055872789814994E-3</v>
      </c>
      <c r="AV108" s="154">
        <f t="shared" si="253"/>
        <v>0.99985408912165219</v>
      </c>
      <c r="AW108" s="152">
        <f t="shared" si="254"/>
        <v>8.2219410783689311E-3</v>
      </c>
      <c r="AX108" s="153">
        <f t="shared" si="255"/>
        <v>0.71298752590755965</v>
      </c>
      <c r="AY108" s="153">
        <f t="shared" si="256"/>
        <v>1.35568815609754E-2</v>
      </c>
      <c r="AZ108" s="153">
        <f t="shared" si="257"/>
        <v>0.91439980131164489</v>
      </c>
      <c r="BA108" s="154">
        <f t="shared" si="258"/>
        <v>0.99630012347798591</v>
      </c>
      <c r="BB108" s="152">
        <f t="shared" si="259"/>
        <v>0.99651653755497649</v>
      </c>
      <c r="BC108" s="153">
        <f t="shared" si="260"/>
        <v>0.97780438509574163</v>
      </c>
      <c r="BD108" s="153">
        <f t="shared" si="261"/>
        <v>2.1680678735962362E-2</v>
      </c>
      <c r="BE108" s="153">
        <f t="shared" si="262"/>
        <v>0.25985454179511447</v>
      </c>
      <c r="BF108" s="154">
        <f t="shared" si="263"/>
        <v>2.0437661762941092E-2</v>
      </c>
      <c r="BG108" s="152">
        <f t="shared" si="264"/>
        <v>0.30055671493817304</v>
      </c>
      <c r="BH108" s="153">
        <f t="shared" si="265"/>
        <v>8.4944025423092312E-4</v>
      </c>
      <c r="BI108" s="153">
        <f t="shared" si="266"/>
        <v>0.27434717718284007</v>
      </c>
      <c r="BJ108" s="153">
        <f t="shared" si="267"/>
        <v>0.9953320602007738</v>
      </c>
      <c r="BK108" s="154">
        <f t="shared" si="268"/>
        <v>0.95168226320287752</v>
      </c>
      <c r="BL108" s="152">
        <f t="shared" si="269"/>
        <v>0.99929128079999208</v>
      </c>
      <c r="BM108" s="153">
        <f t="shared" si="270"/>
        <v>0.92382387565702673</v>
      </c>
      <c r="BN108" s="153">
        <f t="shared" si="271"/>
        <v>2.791473088679073E-2</v>
      </c>
      <c r="BO108" s="153">
        <f t="shared" si="272"/>
        <v>0.18772846040919289</v>
      </c>
      <c r="BP108" s="154">
        <f t="shared" si="273"/>
        <v>3.4099790249182006E-2</v>
      </c>
      <c r="BQ108" s="152">
        <f t="shared" si="274"/>
        <v>0.31060992953736849</v>
      </c>
      <c r="BR108" s="153">
        <f t="shared" si="275"/>
        <v>0.20086235570810917</v>
      </c>
      <c r="BS108" s="153">
        <f t="shared" si="276"/>
        <v>1.3325201850297923E-3</v>
      </c>
      <c r="BT108" s="153">
        <f t="shared" si="277"/>
        <v>0.94617922824094602</v>
      </c>
      <c r="BU108" s="154">
        <f t="shared" si="278"/>
        <v>0.99681138007126124</v>
      </c>
      <c r="BV108" s="152">
        <f t="shared" si="279"/>
        <v>0.80533810792523985</v>
      </c>
      <c r="BW108" s="153">
        <f t="shared" si="280"/>
        <v>0.99601811097895421</v>
      </c>
      <c r="BX108" s="153">
        <f t="shared" si="281"/>
        <v>2.4031216675710697E-4</v>
      </c>
      <c r="BY108" s="153">
        <f t="shared" si="282"/>
        <v>0.54226036832968016</v>
      </c>
      <c r="BZ108" s="154">
        <f t="shared" si="283"/>
        <v>0.44858106844605561</v>
      </c>
      <c r="CA108" s="152">
        <f t="shared" si="284"/>
        <v>0.6821018692404387</v>
      </c>
      <c r="CB108" s="153">
        <f t="shared" si="285"/>
        <v>0.14712401890970186</v>
      </c>
      <c r="CC108" s="153">
        <f t="shared" si="286"/>
        <v>0.97063284074309419</v>
      </c>
      <c r="CD108" s="153">
        <f t="shared" si="287"/>
        <v>0.97782265939936452</v>
      </c>
      <c r="CE108" s="154">
        <f t="shared" si="288"/>
        <v>4.4108437327919939E-4</v>
      </c>
    </row>
    <row r="109" spans="2:83" x14ac:dyDescent="0.2">
      <c r="B109" s="52" t="s">
        <v>289</v>
      </c>
      <c r="D109" s="152" t="str">
        <f t="shared" si="209"/>
        <v/>
      </c>
      <c r="E109" s="153" t="str">
        <f t="shared" si="210"/>
        <v/>
      </c>
      <c r="F109" s="153" t="str">
        <f t="shared" si="211"/>
        <v/>
      </c>
      <c r="G109" s="153" t="str">
        <f t="shared" si="212"/>
        <v/>
      </c>
      <c r="H109" s="154" t="str">
        <f t="shared" si="213"/>
        <v/>
      </c>
      <c r="I109" s="152" t="str">
        <f t="shared" si="214"/>
        <v/>
      </c>
      <c r="J109" s="153" t="str">
        <f t="shared" si="215"/>
        <v/>
      </c>
      <c r="K109" s="153" t="str">
        <f t="shared" si="216"/>
        <v/>
      </c>
      <c r="L109" s="153" t="str">
        <f t="shared" si="217"/>
        <v/>
      </c>
      <c r="M109" s="154" t="str">
        <f t="shared" si="218"/>
        <v/>
      </c>
      <c r="N109" s="152" t="str">
        <f t="shared" si="219"/>
        <v/>
      </c>
      <c r="O109" s="153" t="str">
        <f t="shared" si="220"/>
        <v/>
      </c>
      <c r="P109" s="153" t="str">
        <f t="shared" si="221"/>
        <v/>
      </c>
      <c r="Q109" s="153" t="str">
        <f t="shared" si="222"/>
        <v/>
      </c>
      <c r="R109" s="154" t="str">
        <f t="shared" si="223"/>
        <v/>
      </c>
      <c r="S109" s="152" t="str">
        <f t="shared" si="224"/>
        <v/>
      </c>
      <c r="T109" s="153" t="str">
        <f t="shared" si="225"/>
        <v/>
      </c>
      <c r="U109" s="153" t="str">
        <f t="shared" si="226"/>
        <v/>
      </c>
      <c r="V109" s="153" t="str">
        <f t="shared" si="227"/>
        <v/>
      </c>
      <c r="W109" s="154" t="str">
        <f t="shared" si="228"/>
        <v/>
      </c>
      <c r="X109" s="152" t="str">
        <f t="shared" si="229"/>
        <v/>
      </c>
      <c r="Y109" s="153" t="str">
        <f t="shared" si="230"/>
        <v/>
      </c>
      <c r="Z109" s="153" t="str">
        <f t="shared" si="231"/>
        <v/>
      </c>
      <c r="AA109" s="153" t="str">
        <f t="shared" si="232"/>
        <v/>
      </c>
      <c r="AB109" s="154" t="str">
        <f t="shared" si="233"/>
        <v/>
      </c>
      <c r="AC109" s="152" t="str">
        <f t="shared" si="234"/>
        <v/>
      </c>
      <c r="AD109" s="153" t="str">
        <f t="shared" si="235"/>
        <v/>
      </c>
      <c r="AE109" s="153" t="str">
        <f t="shared" si="236"/>
        <v/>
      </c>
      <c r="AF109" s="153" t="str">
        <f t="shared" si="237"/>
        <v/>
      </c>
      <c r="AG109" s="154" t="str">
        <f t="shared" si="238"/>
        <v/>
      </c>
      <c r="AH109" s="152" t="str">
        <f t="shared" si="239"/>
        <v/>
      </c>
      <c r="AI109" s="153" t="str">
        <f t="shared" si="240"/>
        <v/>
      </c>
      <c r="AJ109" s="153" t="str">
        <f t="shared" si="241"/>
        <v/>
      </c>
      <c r="AK109" s="153" t="str">
        <f t="shared" si="242"/>
        <v/>
      </c>
      <c r="AL109" s="154" t="str">
        <f t="shared" si="243"/>
        <v/>
      </c>
      <c r="AM109" s="152" t="str">
        <f t="shared" si="244"/>
        <v/>
      </c>
      <c r="AN109" s="153" t="str">
        <f t="shared" si="245"/>
        <v/>
      </c>
      <c r="AO109" s="153" t="str">
        <f t="shared" si="246"/>
        <v/>
      </c>
      <c r="AP109" s="153" t="str">
        <f t="shared" si="247"/>
        <v/>
      </c>
      <c r="AQ109" s="154" t="str">
        <f t="shared" si="248"/>
        <v/>
      </c>
      <c r="AR109" s="152" t="str">
        <f t="shared" si="249"/>
        <v/>
      </c>
      <c r="AS109" s="153" t="str">
        <f t="shared" si="250"/>
        <v/>
      </c>
      <c r="AT109" s="153" t="str">
        <f t="shared" si="251"/>
        <v/>
      </c>
      <c r="AU109" s="153" t="str">
        <f t="shared" si="252"/>
        <v/>
      </c>
      <c r="AV109" s="154" t="str">
        <f t="shared" si="253"/>
        <v/>
      </c>
      <c r="AW109" s="152" t="str">
        <f t="shared" si="254"/>
        <v/>
      </c>
      <c r="AX109" s="153" t="str">
        <f t="shared" si="255"/>
        <v/>
      </c>
      <c r="AY109" s="153" t="str">
        <f t="shared" si="256"/>
        <v/>
      </c>
      <c r="AZ109" s="153" t="str">
        <f t="shared" si="257"/>
        <v/>
      </c>
      <c r="BA109" s="154" t="str">
        <f t="shared" si="258"/>
        <v/>
      </c>
      <c r="BB109" s="152" t="str">
        <f t="shared" si="259"/>
        <v/>
      </c>
      <c r="BC109" s="153" t="str">
        <f t="shared" si="260"/>
        <v/>
      </c>
      <c r="BD109" s="153" t="str">
        <f t="shared" si="261"/>
        <v/>
      </c>
      <c r="BE109" s="153" t="str">
        <f t="shared" si="262"/>
        <v/>
      </c>
      <c r="BF109" s="154" t="str">
        <f t="shared" si="263"/>
        <v/>
      </c>
      <c r="BG109" s="152" t="str">
        <f t="shared" si="264"/>
        <v/>
      </c>
      <c r="BH109" s="153" t="str">
        <f t="shared" si="265"/>
        <v/>
      </c>
      <c r="BI109" s="153" t="str">
        <f t="shared" si="266"/>
        <v/>
      </c>
      <c r="BJ109" s="153" t="str">
        <f t="shared" si="267"/>
        <v/>
      </c>
      <c r="BK109" s="154" t="str">
        <f t="shared" si="268"/>
        <v/>
      </c>
      <c r="BL109" s="152" t="str">
        <f t="shared" si="269"/>
        <v/>
      </c>
      <c r="BM109" s="153" t="str">
        <f t="shared" si="270"/>
        <v/>
      </c>
      <c r="BN109" s="153" t="str">
        <f t="shared" si="271"/>
        <v/>
      </c>
      <c r="BO109" s="153" t="str">
        <f t="shared" si="272"/>
        <v/>
      </c>
      <c r="BP109" s="154" t="str">
        <f t="shared" si="273"/>
        <v/>
      </c>
      <c r="BQ109" s="152" t="str">
        <f t="shared" si="274"/>
        <v/>
      </c>
      <c r="BR109" s="153" t="str">
        <f t="shared" si="275"/>
        <v/>
      </c>
      <c r="BS109" s="153" t="str">
        <f t="shared" si="276"/>
        <v/>
      </c>
      <c r="BT109" s="153" t="str">
        <f t="shared" si="277"/>
        <v/>
      </c>
      <c r="BU109" s="154" t="str">
        <f t="shared" si="278"/>
        <v/>
      </c>
      <c r="BV109" s="152" t="str">
        <f t="shared" si="279"/>
        <v/>
      </c>
      <c r="BW109" s="153" t="str">
        <f t="shared" si="280"/>
        <v/>
      </c>
      <c r="BX109" s="153" t="str">
        <f t="shared" si="281"/>
        <v/>
      </c>
      <c r="BY109" s="153" t="str">
        <f t="shared" si="282"/>
        <v/>
      </c>
      <c r="BZ109" s="154" t="str">
        <f t="shared" si="283"/>
        <v/>
      </c>
      <c r="CA109" s="152" t="str">
        <f t="shared" si="284"/>
        <v/>
      </c>
      <c r="CB109" s="153" t="str">
        <f t="shared" si="285"/>
        <v/>
      </c>
      <c r="CC109" s="153" t="str">
        <f t="shared" si="286"/>
        <v/>
      </c>
      <c r="CD109" s="153" t="str">
        <f t="shared" si="287"/>
        <v/>
      </c>
      <c r="CE109" s="154" t="str">
        <f t="shared" si="288"/>
        <v/>
      </c>
    </row>
    <row r="110" spans="2:83" x14ac:dyDescent="0.2">
      <c r="B110" s="52" t="s">
        <v>79</v>
      </c>
      <c r="D110" s="155" t="str">
        <f t="shared" si="209"/>
        <v/>
      </c>
      <c r="E110" s="156" t="str">
        <f t="shared" si="210"/>
        <v/>
      </c>
      <c r="F110" s="156" t="str">
        <f t="shared" si="211"/>
        <v/>
      </c>
      <c r="G110" s="156" t="str">
        <f t="shared" si="212"/>
        <v/>
      </c>
      <c r="H110" s="157" t="str">
        <f t="shared" si="213"/>
        <v/>
      </c>
      <c r="I110" s="155" t="str">
        <f t="shared" si="214"/>
        <v/>
      </c>
      <c r="J110" s="156" t="str">
        <f t="shared" si="215"/>
        <v/>
      </c>
      <c r="K110" s="156" t="str">
        <f t="shared" si="216"/>
        <v/>
      </c>
      <c r="L110" s="156" t="str">
        <f t="shared" si="217"/>
        <v/>
      </c>
      <c r="M110" s="157" t="str">
        <f t="shared" si="218"/>
        <v/>
      </c>
      <c r="N110" s="155" t="str">
        <f t="shared" si="219"/>
        <v/>
      </c>
      <c r="O110" s="156" t="str">
        <f t="shared" si="220"/>
        <v/>
      </c>
      <c r="P110" s="156" t="str">
        <f t="shared" si="221"/>
        <v/>
      </c>
      <c r="Q110" s="156" t="str">
        <f t="shared" si="222"/>
        <v/>
      </c>
      <c r="R110" s="157" t="str">
        <f t="shared" si="223"/>
        <v/>
      </c>
      <c r="S110" s="155" t="str">
        <f t="shared" si="224"/>
        <v/>
      </c>
      <c r="T110" s="156" t="str">
        <f t="shared" si="225"/>
        <v/>
      </c>
      <c r="U110" s="156" t="str">
        <f t="shared" si="226"/>
        <v/>
      </c>
      <c r="V110" s="156" t="str">
        <f t="shared" si="227"/>
        <v/>
      </c>
      <c r="W110" s="157" t="str">
        <f t="shared" si="228"/>
        <v/>
      </c>
      <c r="X110" s="155" t="str">
        <f t="shared" si="229"/>
        <v/>
      </c>
      <c r="Y110" s="156" t="str">
        <f t="shared" si="230"/>
        <v/>
      </c>
      <c r="Z110" s="156" t="str">
        <f t="shared" si="231"/>
        <v/>
      </c>
      <c r="AA110" s="156" t="str">
        <f t="shared" si="232"/>
        <v/>
      </c>
      <c r="AB110" s="157" t="str">
        <f t="shared" si="233"/>
        <v/>
      </c>
      <c r="AC110" s="155" t="str">
        <f t="shared" si="234"/>
        <v/>
      </c>
      <c r="AD110" s="156" t="str">
        <f t="shared" si="235"/>
        <v/>
      </c>
      <c r="AE110" s="156" t="str">
        <f t="shared" si="236"/>
        <v/>
      </c>
      <c r="AF110" s="156" t="str">
        <f t="shared" si="237"/>
        <v/>
      </c>
      <c r="AG110" s="157" t="str">
        <f t="shared" si="238"/>
        <v/>
      </c>
      <c r="AH110" s="155" t="str">
        <f t="shared" si="239"/>
        <v/>
      </c>
      <c r="AI110" s="156" t="str">
        <f t="shared" si="240"/>
        <v/>
      </c>
      <c r="AJ110" s="156" t="str">
        <f t="shared" si="241"/>
        <v/>
      </c>
      <c r="AK110" s="156" t="str">
        <f t="shared" si="242"/>
        <v/>
      </c>
      <c r="AL110" s="157" t="str">
        <f t="shared" si="243"/>
        <v/>
      </c>
      <c r="AM110" s="155" t="str">
        <f t="shared" si="244"/>
        <v/>
      </c>
      <c r="AN110" s="156" t="str">
        <f t="shared" si="245"/>
        <v/>
      </c>
      <c r="AO110" s="156" t="str">
        <f t="shared" si="246"/>
        <v/>
      </c>
      <c r="AP110" s="156" t="str">
        <f t="shared" si="247"/>
        <v/>
      </c>
      <c r="AQ110" s="157" t="str">
        <f t="shared" si="248"/>
        <v/>
      </c>
      <c r="AR110" s="155" t="str">
        <f t="shared" si="249"/>
        <v/>
      </c>
      <c r="AS110" s="156" t="str">
        <f t="shared" si="250"/>
        <v/>
      </c>
      <c r="AT110" s="156" t="str">
        <f t="shared" si="251"/>
        <v/>
      </c>
      <c r="AU110" s="156" t="str">
        <f t="shared" si="252"/>
        <v/>
      </c>
      <c r="AV110" s="157" t="str">
        <f t="shared" si="253"/>
        <v/>
      </c>
      <c r="AW110" s="155" t="str">
        <f t="shared" si="254"/>
        <v/>
      </c>
      <c r="AX110" s="156" t="str">
        <f t="shared" si="255"/>
        <v/>
      </c>
      <c r="AY110" s="156" t="str">
        <f t="shared" si="256"/>
        <v/>
      </c>
      <c r="AZ110" s="156" t="str">
        <f t="shared" si="257"/>
        <v/>
      </c>
      <c r="BA110" s="157" t="str">
        <f t="shared" si="258"/>
        <v/>
      </c>
      <c r="BB110" s="155" t="str">
        <f t="shared" si="259"/>
        <v/>
      </c>
      <c r="BC110" s="156" t="str">
        <f t="shared" si="260"/>
        <v/>
      </c>
      <c r="BD110" s="156" t="str">
        <f t="shared" si="261"/>
        <v/>
      </c>
      <c r="BE110" s="156" t="str">
        <f t="shared" si="262"/>
        <v/>
      </c>
      <c r="BF110" s="157" t="str">
        <f t="shared" si="263"/>
        <v/>
      </c>
      <c r="BG110" s="155" t="str">
        <f t="shared" si="264"/>
        <v/>
      </c>
      <c r="BH110" s="156" t="str">
        <f t="shared" si="265"/>
        <v/>
      </c>
      <c r="BI110" s="156" t="str">
        <f t="shared" si="266"/>
        <v/>
      </c>
      <c r="BJ110" s="156" t="str">
        <f t="shared" si="267"/>
        <v/>
      </c>
      <c r="BK110" s="157" t="str">
        <f t="shared" si="268"/>
        <v/>
      </c>
      <c r="BL110" s="155" t="str">
        <f t="shared" si="269"/>
        <v/>
      </c>
      <c r="BM110" s="156" t="str">
        <f t="shared" si="270"/>
        <v/>
      </c>
      <c r="BN110" s="156" t="str">
        <f t="shared" si="271"/>
        <v/>
      </c>
      <c r="BO110" s="156" t="str">
        <f t="shared" si="272"/>
        <v/>
      </c>
      <c r="BP110" s="157" t="str">
        <f t="shared" si="273"/>
        <v/>
      </c>
      <c r="BQ110" s="155" t="str">
        <f t="shared" si="274"/>
        <v/>
      </c>
      <c r="BR110" s="156" t="str">
        <f t="shared" si="275"/>
        <v/>
      </c>
      <c r="BS110" s="156" t="str">
        <f t="shared" si="276"/>
        <v/>
      </c>
      <c r="BT110" s="156" t="str">
        <f t="shared" si="277"/>
        <v/>
      </c>
      <c r="BU110" s="157" t="str">
        <f t="shared" si="278"/>
        <v/>
      </c>
      <c r="BV110" s="155" t="str">
        <f t="shared" si="279"/>
        <v/>
      </c>
      <c r="BW110" s="156" t="str">
        <f t="shared" si="280"/>
        <v/>
      </c>
      <c r="BX110" s="156" t="str">
        <f t="shared" si="281"/>
        <v/>
      </c>
      <c r="BY110" s="156" t="str">
        <f t="shared" si="282"/>
        <v/>
      </c>
      <c r="BZ110" s="157" t="str">
        <f t="shared" si="283"/>
        <v/>
      </c>
      <c r="CA110" s="155" t="str">
        <f t="shared" si="284"/>
        <v/>
      </c>
      <c r="CB110" s="156" t="str">
        <f t="shared" si="285"/>
        <v/>
      </c>
      <c r="CC110" s="156" t="str">
        <f t="shared" si="286"/>
        <v/>
      </c>
      <c r="CD110" s="156" t="str">
        <f t="shared" si="287"/>
        <v/>
      </c>
      <c r="CE110" s="157" t="str">
        <f t="shared" si="288"/>
        <v/>
      </c>
    </row>
  </sheetData>
  <conditionalFormatting sqref="D68:H80">
    <cfRule type="cellIs" dxfId="107" priority="112" operator="notBetween">
      <formula>0.0001</formula>
      <formula>1</formula>
    </cfRule>
    <cfRule type="cellIs" dxfId="106" priority="113" operator="notBetween">
      <formula>0.02</formula>
      <formula>0.98</formula>
    </cfRule>
    <cfRule type="cellIs" dxfId="105" priority="114" operator="notBetween">
      <formula>0.05</formula>
      <formula>0.95</formula>
    </cfRule>
  </conditionalFormatting>
  <conditionalFormatting sqref="D98:H110">
    <cfRule type="cellIs" dxfId="104" priority="109" operator="notBetween">
      <formula>0.0001</formula>
      <formula>1</formula>
    </cfRule>
    <cfRule type="cellIs" dxfId="103" priority="110" operator="notBetween">
      <formula>0.02</formula>
      <formula>0.98</formula>
    </cfRule>
    <cfRule type="cellIs" dxfId="102" priority="111" operator="notBetween">
      <formula>0.05</formula>
      <formula>0.95</formula>
    </cfRule>
  </conditionalFormatting>
  <conditionalFormatting sqref="D83:H95">
    <cfRule type="colorScale" priority="108">
      <colorScale>
        <cfvo type="num" val="0"/>
        <cfvo type="num" val="0.25"/>
        <cfvo type="num" val="0.5"/>
        <color theme="0"/>
        <color theme="5"/>
        <color rgb="FFC00000"/>
      </colorScale>
    </cfRule>
  </conditionalFormatting>
  <conditionalFormatting sqref="I68:M80">
    <cfRule type="cellIs" dxfId="101" priority="105" operator="notBetween">
      <formula>0.0001</formula>
      <formula>1</formula>
    </cfRule>
    <cfRule type="cellIs" dxfId="100" priority="106" operator="notBetween">
      <formula>0.02</formula>
      <formula>0.98</formula>
    </cfRule>
    <cfRule type="cellIs" dxfId="99" priority="107" operator="notBetween">
      <formula>0.05</formula>
      <formula>0.95</formula>
    </cfRule>
  </conditionalFormatting>
  <conditionalFormatting sqref="I98:M110">
    <cfRule type="cellIs" dxfId="98" priority="102" operator="notBetween">
      <formula>0.0001</formula>
      <formula>1</formula>
    </cfRule>
    <cfRule type="cellIs" dxfId="97" priority="103" operator="notBetween">
      <formula>0.02</formula>
      <formula>0.98</formula>
    </cfRule>
    <cfRule type="cellIs" dxfId="96" priority="104" operator="notBetween">
      <formula>0.05</formula>
      <formula>0.95</formula>
    </cfRule>
  </conditionalFormatting>
  <conditionalFormatting sqref="I83:M95">
    <cfRule type="colorScale" priority="101">
      <colorScale>
        <cfvo type="num" val="0"/>
        <cfvo type="num" val="0.25"/>
        <cfvo type="num" val="0.5"/>
        <color theme="0"/>
        <color theme="5"/>
        <color rgb="FFC00000"/>
      </colorScale>
    </cfRule>
  </conditionalFormatting>
  <conditionalFormatting sqref="N68:R80">
    <cfRule type="cellIs" dxfId="95" priority="98" operator="notBetween">
      <formula>0.0001</formula>
      <formula>1</formula>
    </cfRule>
    <cfRule type="cellIs" dxfId="94" priority="99" operator="notBetween">
      <formula>0.02</formula>
      <formula>0.98</formula>
    </cfRule>
    <cfRule type="cellIs" dxfId="93" priority="100" operator="notBetween">
      <formula>0.05</formula>
      <formula>0.95</formula>
    </cfRule>
  </conditionalFormatting>
  <conditionalFormatting sqref="N98:R110">
    <cfRule type="cellIs" dxfId="92" priority="95" operator="notBetween">
      <formula>0.0001</formula>
      <formula>1</formula>
    </cfRule>
    <cfRule type="cellIs" dxfId="91" priority="96" operator="notBetween">
      <formula>0.02</formula>
      <formula>0.98</formula>
    </cfRule>
    <cfRule type="cellIs" dxfId="90" priority="97" operator="notBetween">
      <formula>0.05</formula>
      <formula>0.95</formula>
    </cfRule>
  </conditionalFormatting>
  <conditionalFormatting sqref="N83:R95">
    <cfRule type="colorScale" priority="94">
      <colorScale>
        <cfvo type="num" val="0"/>
        <cfvo type="num" val="0.25"/>
        <cfvo type="num" val="0.5"/>
        <color theme="0"/>
        <color theme="5"/>
        <color rgb="FFC00000"/>
      </colorScale>
    </cfRule>
  </conditionalFormatting>
  <conditionalFormatting sqref="S68:W80">
    <cfRule type="cellIs" dxfId="89" priority="91" operator="notBetween">
      <formula>0.0001</formula>
      <formula>1</formula>
    </cfRule>
    <cfRule type="cellIs" dxfId="88" priority="92" operator="notBetween">
      <formula>0.02</formula>
      <formula>0.98</formula>
    </cfRule>
    <cfRule type="cellIs" dxfId="87" priority="93" operator="notBetween">
      <formula>0.05</formula>
      <formula>0.95</formula>
    </cfRule>
  </conditionalFormatting>
  <conditionalFormatting sqref="S98:W110">
    <cfRule type="cellIs" dxfId="86" priority="88" operator="notBetween">
      <formula>0.0001</formula>
      <formula>1</formula>
    </cfRule>
    <cfRule type="cellIs" dxfId="85" priority="89" operator="notBetween">
      <formula>0.02</formula>
      <formula>0.98</formula>
    </cfRule>
    <cfRule type="cellIs" dxfId="84" priority="90" operator="notBetween">
      <formula>0.05</formula>
      <formula>0.95</formula>
    </cfRule>
  </conditionalFormatting>
  <conditionalFormatting sqref="S83:W95">
    <cfRule type="colorScale" priority="87">
      <colorScale>
        <cfvo type="num" val="0"/>
        <cfvo type="num" val="0.25"/>
        <cfvo type="num" val="0.5"/>
        <color theme="0"/>
        <color theme="5"/>
        <color rgb="FFC00000"/>
      </colorScale>
    </cfRule>
  </conditionalFormatting>
  <conditionalFormatting sqref="X68:AB80">
    <cfRule type="cellIs" dxfId="83" priority="84" operator="notBetween">
      <formula>0.0001</formula>
      <formula>1</formula>
    </cfRule>
    <cfRule type="cellIs" dxfId="82" priority="85" operator="notBetween">
      <formula>0.02</formula>
      <formula>0.98</formula>
    </cfRule>
    <cfRule type="cellIs" dxfId="81" priority="86" operator="notBetween">
      <formula>0.05</formula>
      <formula>0.95</formula>
    </cfRule>
  </conditionalFormatting>
  <conditionalFormatting sqref="X98:AB110">
    <cfRule type="cellIs" dxfId="80" priority="81" operator="notBetween">
      <formula>0.0001</formula>
      <formula>1</formula>
    </cfRule>
    <cfRule type="cellIs" dxfId="79" priority="82" operator="notBetween">
      <formula>0.02</formula>
      <formula>0.98</formula>
    </cfRule>
    <cfRule type="cellIs" dxfId="78" priority="83" operator="notBetween">
      <formula>0.05</formula>
      <formula>0.95</formula>
    </cfRule>
  </conditionalFormatting>
  <conditionalFormatting sqref="X83:AB95">
    <cfRule type="colorScale" priority="80">
      <colorScale>
        <cfvo type="num" val="0"/>
        <cfvo type="num" val="0.25"/>
        <cfvo type="num" val="0.5"/>
        <color theme="0"/>
        <color theme="5"/>
        <color rgb="FFC00000"/>
      </colorScale>
    </cfRule>
  </conditionalFormatting>
  <conditionalFormatting sqref="AC68:AG80">
    <cfRule type="cellIs" dxfId="77" priority="77" operator="notBetween">
      <formula>0.0001</formula>
      <formula>1</formula>
    </cfRule>
    <cfRule type="cellIs" dxfId="76" priority="78" operator="notBetween">
      <formula>0.02</formula>
      <formula>0.98</formula>
    </cfRule>
    <cfRule type="cellIs" dxfId="75" priority="79" operator="notBetween">
      <formula>0.05</formula>
      <formula>0.95</formula>
    </cfRule>
  </conditionalFormatting>
  <conditionalFormatting sqref="AC98:AG110">
    <cfRule type="cellIs" dxfId="74" priority="74" operator="notBetween">
      <formula>0.0001</formula>
      <formula>1</formula>
    </cfRule>
    <cfRule type="cellIs" dxfId="73" priority="75" operator="notBetween">
      <formula>0.02</formula>
      <formula>0.98</formula>
    </cfRule>
    <cfRule type="cellIs" dxfId="72" priority="76" operator="notBetween">
      <formula>0.05</formula>
      <formula>0.95</formula>
    </cfRule>
  </conditionalFormatting>
  <conditionalFormatting sqref="AC83:AG95">
    <cfRule type="colorScale" priority="73">
      <colorScale>
        <cfvo type="num" val="0"/>
        <cfvo type="num" val="0.25"/>
        <cfvo type="num" val="0.5"/>
        <color theme="0"/>
        <color theme="5"/>
        <color rgb="FFC00000"/>
      </colorScale>
    </cfRule>
  </conditionalFormatting>
  <conditionalFormatting sqref="AH68:AL80">
    <cfRule type="cellIs" dxfId="71" priority="70" operator="notBetween">
      <formula>0.0001</formula>
      <formula>1</formula>
    </cfRule>
    <cfRule type="cellIs" dxfId="70" priority="71" operator="notBetween">
      <formula>0.02</formula>
      <formula>0.98</formula>
    </cfRule>
    <cfRule type="cellIs" dxfId="69" priority="72" operator="notBetween">
      <formula>0.05</formula>
      <formula>0.95</formula>
    </cfRule>
  </conditionalFormatting>
  <conditionalFormatting sqref="AH98:AL110">
    <cfRule type="cellIs" dxfId="68" priority="67" operator="notBetween">
      <formula>0.0001</formula>
      <formula>1</formula>
    </cfRule>
    <cfRule type="cellIs" dxfId="67" priority="68" operator="notBetween">
      <formula>0.02</formula>
      <formula>0.98</formula>
    </cfRule>
    <cfRule type="cellIs" dxfId="66" priority="69" operator="notBetween">
      <formula>0.05</formula>
      <formula>0.95</formula>
    </cfRule>
  </conditionalFormatting>
  <conditionalFormatting sqref="AH83:AL95">
    <cfRule type="colorScale" priority="66">
      <colorScale>
        <cfvo type="num" val="0"/>
        <cfvo type="num" val="0.25"/>
        <cfvo type="num" val="0.5"/>
        <color theme="0"/>
        <color theme="5"/>
        <color rgb="FFC00000"/>
      </colorScale>
    </cfRule>
  </conditionalFormatting>
  <conditionalFormatting sqref="AM68:AQ80">
    <cfRule type="cellIs" dxfId="65" priority="63" operator="notBetween">
      <formula>0.0001</formula>
      <formula>1</formula>
    </cfRule>
    <cfRule type="cellIs" dxfId="64" priority="64" operator="notBetween">
      <formula>0.02</formula>
      <formula>0.98</formula>
    </cfRule>
    <cfRule type="cellIs" dxfId="63" priority="65" operator="notBetween">
      <formula>0.05</formula>
      <formula>0.95</formula>
    </cfRule>
  </conditionalFormatting>
  <conditionalFormatting sqref="AM98:AQ110">
    <cfRule type="cellIs" dxfId="62" priority="60" operator="notBetween">
      <formula>0.0001</formula>
      <formula>1</formula>
    </cfRule>
    <cfRule type="cellIs" dxfId="61" priority="61" operator="notBetween">
      <formula>0.02</formula>
      <formula>0.98</formula>
    </cfRule>
    <cfRule type="cellIs" dxfId="60" priority="62" operator="notBetween">
      <formula>0.05</formula>
      <formula>0.95</formula>
    </cfRule>
  </conditionalFormatting>
  <conditionalFormatting sqref="AM83:AQ95">
    <cfRule type="colorScale" priority="59">
      <colorScale>
        <cfvo type="num" val="0"/>
        <cfvo type="num" val="0.25"/>
        <cfvo type="num" val="0.5"/>
        <color theme="0"/>
        <color theme="5"/>
        <color rgb="FFC00000"/>
      </colorScale>
    </cfRule>
  </conditionalFormatting>
  <conditionalFormatting sqref="AR68:AV80">
    <cfRule type="cellIs" dxfId="59" priority="56" operator="notBetween">
      <formula>0.0001</formula>
      <formula>1</formula>
    </cfRule>
    <cfRule type="cellIs" dxfId="58" priority="57" operator="notBetween">
      <formula>0.02</formula>
      <formula>0.98</formula>
    </cfRule>
    <cfRule type="cellIs" dxfId="57" priority="58" operator="notBetween">
      <formula>0.05</formula>
      <formula>0.95</formula>
    </cfRule>
  </conditionalFormatting>
  <conditionalFormatting sqref="AR98:AV110">
    <cfRule type="cellIs" dxfId="56" priority="53" operator="notBetween">
      <formula>0.0001</formula>
      <formula>1</formula>
    </cfRule>
    <cfRule type="cellIs" dxfId="55" priority="54" operator="notBetween">
      <formula>0.02</formula>
      <formula>0.98</formula>
    </cfRule>
    <cfRule type="cellIs" dxfId="54" priority="55" operator="notBetween">
      <formula>0.05</formula>
      <formula>0.95</formula>
    </cfRule>
  </conditionalFormatting>
  <conditionalFormatting sqref="AR83:AV95">
    <cfRule type="colorScale" priority="52">
      <colorScale>
        <cfvo type="num" val="0"/>
        <cfvo type="num" val="0.25"/>
        <cfvo type="num" val="0.5"/>
        <color theme="0"/>
        <color theme="5"/>
        <color rgb="FFC00000"/>
      </colorScale>
    </cfRule>
  </conditionalFormatting>
  <conditionalFormatting sqref="AW68:BA80">
    <cfRule type="cellIs" dxfId="53" priority="49" operator="notBetween">
      <formula>0.0001</formula>
      <formula>1</formula>
    </cfRule>
    <cfRule type="cellIs" dxfId="52" priority="50" operator="notBetween">
      <formula>0.02</formula>
      <formula>0.98</formula>
    </cfRule>
    <cfRule type="cellIs" dxfId="51" priority="51" operator="notBetween">
      <formula>0.05</formula>
      <formula>0.95</formula>
    </cfRule>
  </conditionalFormatting>
  <conditionalFormatting sqref="AW98:BA110">
    <cfRule type="cellIs" dxfId="50" priority="46" operator="notBetween">
      <formula>0.0001</formula>
      <formula>1</formula>
    </cfRule>
    <cfRule type="cellIs" dxfId="49" priority="47" operator="notBetween">
      <formula>0.02</formula>
      <formula>0.98</formula>
    </cfRule>
    <cfRule type="cellIs" dxfId="48" priority="48" operator="notBetween">
      <formula>0.05</formula>
      <formula>0.95</formula>
    </cfRule>
  </conditionalFormatting>
  <conditionalFormatting sqref="AW83:BA95">
    <cfRule type="colorScale" priority="45">
      <colorScale>
        <cfvo type="num" val="0"/>
        <cfvo type="num" val="0.25"/>
        <cfvo type="num" val="0.5"/>
        <color theme="0"/>
        <color theme="5"/>
        <color rgb="FFC00000"/>
      </colorScale>
    </cfRule>
  </conditionalFormatting>
  <conditionalFormatting sqref="BB68:BF80">
    <cfRule type="cellIs" dxfId="47" priority="42" operator="notBetween">
      <formula>0.0001</formula>
      <formula>1</formula>
    </cfRule>
    <cfRule type="cellIs" dxfId="46" priority="43" operator="notBetween">
      <formula>0.02</formula>
      <formula>0.98</formula>
    </cfRule>
    <cfRule type="cellIs" dxfId="45" priority="44" operator="notBetween">
      <formula>0.05</formula>
      <formula>0.95</formula>
    </cfRule>
  </conditionalFormatting>
  <conditionalFormatting sqref="BB98:BF110">
    <cfRule type="cellIs" dxfId="44" priority="39" operator="notBetween">
      <formula>0.0001</formula>
      <formula>1</formula>
    </cfRule>
    <cfRule type="cellIs" dxfId="43" priority="40" operator="notBetween">
      <formula>0.02</formula>
      <formula>0.98</formula>
    </cfRule>
    <cfRule type="cellIs" dxfId="42" priority="41" operator="notBetween">
      <formula>0.05</formula>
      <formula>0.95</formula>
    </cfRule>
  </conditionalFormatting>
  <conditionalFormatting sqref="BB83:BF95">
    <cfRule type="colorScale" priority="38">
      <colorScale>
        <cfvo type="num" val="0"/>
        <cfvo type="num" val="0.25"/>
        <cfvo type="num" val="0.5"/>
        <color theme="0"/>
        <color theme="5"/>
        <color rgb="FFC00000"/>
      </colorScale>
    </cfRule>
  </conditionalFormatting>
  <conditionalFormatting sqref="BG68:BK80">
    <cfRule type="cellIs" dxfId="41" priority="35" operator="notBetween">
      <formula>0.0001</formula>
      <formula>1</formula>
    </cfRule>
    <cfRule type="cellIs" dxfId="40" priority="36" operator="notBetween">
      <formula>0.02</formula>
      <formula>0.98</formula>
    </cfRule>
    <cfRule type="cellIs" dxfId="39" priority="37" operator="notBetween">
      <formula>0.05</formula>
      <formula>0.95</formula>
    </cfRule>
  </conditionalFormatting>
  <conditionalFormatting sqref="BG98:BK110">
    <cfRule type="cellIs" dxfId="38" priority="32" operator="notBetween">
      <formula>0.0001</formula>
      <formula>1</formula>
    </cfRule>
    <cfRule type="cellIs" dxfId="37" priority="33" operator="notBetween">
      <formula>0.02</formula>
      <formula>0.98</formula>
    </cfRule>
    <cfRule type="cellIs" dxfId="36" priority="34" operator="notBetween">
      <formula>0.05</formula>
      <formula>0.95</formula>
    </cfRule>
  </conditionalFormatting>
  <conditionalFormatting sqref="BG83:BK95">
    <cfRule type="colorScale" priority="31">
      <colorScale>
        <cfvo type="num" val="0"/>
        <cfvo type="num" val="0.25"/>
        <cfvo type="num" val="0.5"/>
        <color theme="0"/>
        <color theme="5"/>
        <color rgb="FFC00000"/>
      </colorScale>
    </cfRule>
  </conditionalFormatting>
  <conditionalFormatting sqref="BL68:BP80">
    <cfRule type="cellIs" dxfId="35" priority="28" operator="notBetween">
      <formula>0.0001</formula>
      <formula>1</formula>
    </cfRule>
    <cfRule type="cellIs" dxfId="34" priority="29" operator="notBetween">
      <formula>0.02</formula>
      <formula>0.98</formula>
    </cfRule>
    <cfRule type="cellIs" dxfId="33" priority="30" operator="notBetween">
      <formula>0.05</formula>
      <formula>0.95</formula>
    </cfRule>
  </conditionalFormatting>
  <conditionalFormatting sqref="BL98:BP110">
    <cfRule type="cellIs" dxfId="32" priority="25" operator="notBetween">
      <formula>0.0001</formula>
      <formula>1</formula>
    </cfRule>
    <cfRule type="cellIs" dxfId="31" priority="26" operator="notBetween">
      <formula>0.02</formula>
      <formula>0.98</formula>
    </cfRule>
    <cfRule type="cellIs" dxfId="30" priority="27" operator="notBetween">
      <formula>0.05</formula>
      <formula>0.95</formula>
    </cfRule>
  </conditionalFormatting>
  <conditionalFormatting sqref="BL83:BP95">
    <cfRule type="colorScale" priority="24">
      <colorScale>
        <cfvo type="num" val="0"/>
        <cfvo type="num" val="0.25"/>
        <cfvo type="num" val="0.5"/>
        <color theme="0"/>
        <color theme="5"/>
        <color rgb="FFC00000"/>
      </colorScale>
    </cfRule>
  </conditionalFormatting>
  <conditionalFormatting sqref="BQ68:BU80">
    <cfRule type="cellIs" dxfId="29" priority="21" operator="notBetween">
      <formula>0.0001</formula>
      <formula>1</formula>
    </cfRule>
    <cfRule type="cellIs" dxfId="28" priority="22" operator="notBetween">
      <formula>0.02</formula>
      <formula>0.98</formula>
    </cfRule>
    <cfRule type="cellIs" dxfId="27" priority="23" operator="notBetween">
      <formula>0.05</formula>
      <formula>0.95</formula>
    </cfRule>
  </conditionalFormatting>
  <conditionalFormatting sqref="BQ98:BU110">
    <cfRule type="cellIs" dxfId="26" priority="18" operator="notBetween">
      <formula>0.0001</formula>
      <formula>1</formula>
    </cfRule>
    <cfRule type="cellIs" dxfId="25" priority="19" operator="notBetween">
      <formula>0.02</formula>
      <formula>0.98</formula>
    </cfRule>
    <cfRule type="cellIs" dxfId="24" priority="20" operator="notBetween">
      <formula>0.05</formula>
      <formula>0.95</formula>
    </cfRule>
  </conditionalFormatting>
  <conditionalFormatting sqref="BQ83:BU95">
    <cfRule type="colorScale" priority="17">
      <colorScale>
        <cfvo type="num" val="0"/>
        <cfvo type="num" val="0.25"/>
        <cfvo type="num" val="0.5"/>
        <color theme="0"/>
        <color theme="5"/>
        <color rgb="FFC00000"/>
      </colorScale>
    </cfRule>
  </conditionalFormatting>
  <conditionalFormatting sqref="BV68:BZ80">
    <cfRule type="cellIs" dxfId="23" priority="14" operator="notBetween">
      <formula>0.0001</formula>
      <formula>1</formula>
    </cfRule>
    <cfRule type="cellIs" dxfId="22" priority="15" operator="notBetween">
      <formula>0.02</formula>
      <formula>0.98</formula>
    </cfRule>
    <cfRule type="cellIs" dxfId="21" priority="16" operator="notBetween">
      <formula>0.05</formula>
      <formula>0.95</formula>
    </cfRule>
  </conditionalFormatting>
  <conditionalFormatting sqref="BV98:BZ110">
    <cfRule type="cellIs" dxfId="20" priority="11" operator="notBetween">
      <formula>0.0001</formula>
      <formula>1</formula>
    </cfRule>
    <cfRule type="cellIs" dxfId="19" priority="12" operator="notBetween">
      <formula>0.02</formula>
      <formula>0.98</formula>
    </cfRule>
    <cfRule type="cellIs" dxfId="18" priority="13" operator="notBetween">
      <formula>0.05</formula>
      <formula>0.95</formula>
    </cfRule>
  </conditionalFormatting>
  <conditionalFormatting sqref="BV83:BZ95">
    <cfRule type="colorScale" priority="10">
      <colorScale>
        <cfvo type="num" val="0"/>
        <cfvo type="num" val="0.25"/>
        <cfvo type="num" val="0.5"/>
        <color theme="0"/>
        <color theme="5"/>
        <color rgb="FFC00000"/>
      </colorScale>
    </cfRule>
  </conditionalFormatting>
  <conditionalFormatting sqref="CA68:CE80">
    <cfRule type="cellIs" dxfId="17" priority="7" operator="notBetween">
      <formula>0.0001</formula>
      <formula>1</formula>
    </cfRule>
    <cfRule type="cellIs" dxfId="16" priority="8" operator="notBetween">
      <formula>0.02</formula>
      <formula>0.98</formula>
    </cfRule>
    <cfRule type="cellIs" dxfId="15" priority="9" operator="notBetween">
      <formula>0.05</formula>
      <formula>0.95</formula>
    </cfRule>
  </conditionalFormatting>
  <conditionalFormatting sqref="CA98:CE110">
    <cfRule type="cellIs" dxfId="14" priority="4" operator="notBetween">
      <formula>0.0001</formula>
      <formula>1</formula>
    </cfRule>
    <cfRule type="cellIs" dxfId="13" priority="5" operator="notBetween">
      <formula>0.02</formula>
      <formula>0.98</formula>
    </cfRule>
    <cfRule type="cellIs" dxfId="12" priority="6" operator="notBetween">
      <formula>0.05</formula>
      <formula>0.95</formula>
    </cfRule>
  </conditionalFormatting>
  <conditionalFormatting sqref="CA83:CE95">
    <cfRule type="colorScale" priority="3">
      <colorScale>
        <cfvo type="num" val="0"/>
        <cfvo type="num" val="0.25"/>
        <cfvo type="num" val="0.5"/>
        <color theme="0"/>
        <color theme="5"/>
        <color rgb="FFC00000"/>
      </colorScale>
    </cfRule>
  </conditionalFormatting>
  <conditionalFormatting sqref="D57:CE6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CE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PC</vt:lpstr>
      <vt:lpstr>Cat Batch</vt:lpstr>
      <vt:lpstr>Conc</vt:lpstr>
      <vt:lpstr>Cal</vt:lpstr>
      <vt:lpstr>Conditions</vt:lpstr>
      <vt:lpstr>Gly50</vt:lpstr>
      <vt:lpstr>Eth50</vt:lpstr>
      <vt:lpstr>Gly300</vt:lpstr>
      <vt:lpstr>Eth300</vt:lpstr>
      <vt:lpstr>Misc.</vt:lpstr>
      <vt:lpstr>Feed</vt:lpstr>
      <vt:lpstr>Dumb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Steven</cp:lastModifiedBy>
  <dcterms:created xsi:type="dcterms:W3CDTF">2017-06-06T02:35:15Z</dcterms:created>
  <dcterms:modified xsi:type="dcterms:W3CDTF">2019-10-14T09:02:23Z</dcterms:modified>
</cp:coreProperties>
</file>